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https://d.docs.live.net/8bd84b6468bc0858/Documents/USF Coursework/ISM 4547 Excel Data Modeling and Business Analytics/Week 9 EE/"/>
    </mc:Choice>
  </mc:AlternateContent>
  <xr:revisionPtr revIDLastSave="0" documentId="8_{4A04C7C7-23EB-462E-A5F4-35AB64EF5AB4}" xr6:coauthVersionLast="47" xr6:coauthVersionMax="47" xr10:uidLastSave="{00000000-0000-0000-0000-000000000000}"/>
  <bookViews>
    <workbookView xWindow="1185" yWindow="120" windowWidth="22980" windowHeight="16080" xr2:uid="{00000000-000D-0000-FFFF-FFFF00000000}"/>
  </bookViews>
  <sheets>
    <sheet name="text related functions" sheetId="1" r:id="rId1"/>
    <sheet name="ListMyFiles" sheetId="16" r:id="rId2"/>
    <sheet name="Text Fill" sheetId="13" r:id="rId3"/>
    <sheet name="Text Fill Hints" sheetId="12" r:id="rId4"/>
    <sheet name="Schedule Status" sheetId="14" r:id="rId5"/>
    <sheet name="Schedule Search Results" sheetId="15" r:id="rId6"/>
  </sheets>
  <definedNames>
    <definedName name="CAP">'Schedule Search Results'!$O$2:$O$65</definedName>
    <definedName name="Course_Name">'Schedule Search Results'!$E$2:$E$65</definedName>
    <definedName name="Credits">'Schedule Search Results'!$I$2:$I$65</definedName>
    <definedName name="CRN">'Schedule Search Results'!$D$2:$D$65</definedName>
    <definedName name="Descriptions">'Schedule Search Results'!$H$65,'Schedule Search Results'!$H$63,'Schedule Search Results'!$H$61,'Schedule Search Results'!$H$59,'Schedule Search Results'!$H$57,'Schedule Search Results'!$H$55,'Schedule Search Results'!$H$53,'Schedule Search Results'!$H$51,'Schedule Search Results'!$H$49,'Schedule Search Results'!$H$47,'Schedule Search Results'!$H$45,'Schedule Search Results'!$H$43,'Schedule Search Results'!$H$41,'Schedule Search Results'!$H$39,'Schedule Search Results'!$H$37,'Schedule Search Results'!$H$35,'Schedule Search Results'!$H$33,'Schedule Search Results'!$H$28,'Schedule Search Results'!$H$26,'Schedule Search Results'!$H$24,'Schedule Search Results'!$H$22,'Schedule Search Results'!$H$20,'Schedule Search Results'!$H$18,'Schedule Search Results'!$H$16,'Schedule Search Results'!$H$14,'Schedule Search Results'!$H$12,'Schedule Search Results'!$H$10,'Schedule Search Results'!$H$8,'Schedule Search Results'!$H$6</definedName>
    <definedName name="ENRL">'Schedule Search Results'!$P$2:$P$65</definedName>
    <definedName name="INSTRUCTOR">'Schedule Search Results'!$U$2:$U$65</definedName>
    <definedName name="Search">'Schedule Search Results'!#REF!</definedName>
    <definedName name="Seats_Available">'Schedule Search Results'!$M$2:$M$65</definedName>
    <definedName name="Section">'Schedule Search Results'!$F$2:$F$65</definedName>
    <definedName name="STATUS">'Schedule Search Results'!$K$2:$K$65</definedName>
    <definedName name="Title_Description">'Schedule Search Results'!$H$2:$H$65</definedName>
    <definedName name="Titles">'Schedule Search Results'!$H$5,'Schedule Search Results'!$H$7,'Schedule Search Results'!$H$9,'Schedule Search Results'!$H$11,'Schedule Search Results'!$H$13,'Schedule Search Results'!$H$15,'Schedule Search Results'!$H$17,'Schedule Search Results'!$H$19,'Schedule Search Results'!$H$21,'Schedule Search Results'!$H$23,'Schedule Search Results'!$H$25,'Schedule Search Results'!$H$27,'Schedule Search Results'!$H$29,'Schedule Search Results'!$H$30,'Schedule Search Results'!$H$31,'Schedule Search Results'!$H$32,'Schedule Search Results'!$H$34,'Schedule Search Results'!$H$36,'Schedule Search Results'!$H$38,'Schedule Search Results'!$H$40,'Schedule Search Results'!$H$42,'Schedule Search Results'!$H$44,'Schedule Search Results'!$H$46,'Schedule Search Results'!$H$48,'Schedule Search Results'!$H$50,'Schedule Search Results'!$H$52,'Schedule Search Results'!$H$54,'Schedule Search Results'!$H$56,'Schedule Search Results'!$H$58,'Schedule Search Results'!$H$60,'Schedule Search Results'!$H$62,'Schedule Search Results'!$H$64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4" l="1" a="1"/>
  <c r="E3" i="14" s="1"/>
  <c r="E4" i="14" a="1"/>
  <c r="E4" i="14" s="1"/>
  <c r="E5" i="14" a="1"/>
  <c r="E5" i="14" s="1"/>
  <c r="E6" i="14" a="1"/>
  <c r="E6" i="14" s="1"/>
  <c r="E7" i="14" a="1"/>
  <c r="E7" i="14" s="1"/>
  <c r="E8" i="14" a="1"/>
  <c r="E8" i="14" s="1"/>
  <c r="E9" i="14" a="1"/>
  <c r="E9" i="14" s="1"/>
  <c r="G4" i="14"/>
  <c r="G5" i="14"/>
  <c r="G6" i="14"/>
  <c r="G7" i="14"/>
  <c r="G8" i="14"/>
  <c r="G9" i="14"/>
  <c r="G3" i="14"/>
  <c r="D3" i="14"/>
  <c r="F4" i="14"/>
  <c r="F5" i="14"/>
  <c r="F6" i="14"/>
  <c r="F7" i="14"/>
  <c r="F8" i="14"/>
  <c r="F9" i="14"/>
  <c r="F3" i="14"/>
  <c r="J4" i="14"/>
  <c r="J5" i="14"/>
  <c r="J6" i="14"/>
  <c r="J7" i="14"/>
  <c r="J8" i="14"/>
  <c r="J9" i="14"/>
  <c r="J3" i="14"/>
  <c r="I4" i="14"/>
  <c r="I5" i="14"/>
  <c r="I6" i="14"/>
  <c r="I7" i="14"/>
  <c r="I8" i="14"/>
  <c r="I9" i="14"/>
  <c r="I3" i="14"/>
  <c r="H4" i="14"/>
  <c r="H5" i="14"/>
  <c r="H6" i="14"/>
  <c r="H7" i="14"/>
  <c r="H8" i="14"/>
  <c r="H9" i="14"/>
  <c r="H3" i="14"/>
  <c r="K4" i="14"/>
  <c r="K5" i="14"/>
  <c r="K6" i="14"/>
  <c r="K7" i="14"/>
  <c r="K8" i="14"/>
  <c r="K9" i="14"/>
  <c r="K3" i="14"/>
  <c r="D4" i="14"/>
  <c r="D5" i="14"/>
  <c r="D6" i="14"/>
  <c r="D7" i="14"/>
  <c r="D8" i="14"/>
  <c r="D9" i="14"/>
  <c r="C4" i="14"/>
  <c r="C5" i="14"/>
  <c r="C6" i="14"/>
  <c r="C7" i="14"/>
  <c r="C8" i="14"/>
  <c r="C9" i="14"/>
  <c r="C3" i="14"/>
  <c r="B4" i="14"/>
  <c r="B5" i="14"/>
  <c r="B6" i="14"/>
  <c r="B7" i="14"/>
  <c r="B8" i="14"/>
  <c r="B9" i="14"/>
  <c r="B3" i="14"/>
  <c r="K36" i="13"/>
  <c r="K37" i="13"/>
  <c r="K35" i="13"/>
  <c r="K30" i="13"/>
  <c r="K31" i="13"/>
  <c r="K29" i="13"/>
  <c r="K24" i="13"/>
  <c r="K25" i="13"/>
  <c r="K23" i="13"/>
  <c r="K18" i="13"/>
  <c r="K19" i="13"/>
  <c r="K17" i="13"/>
  <c r="K12" i="13"/>
  <c r="K13" i="13"/>
  <c r="K11" i="13"/>
  <c r="K6" i="13"/>
  <c r="K7" i="13"/>
  <c r="K5" i="13"/>
  <c r="D31" i="13"/>
  <c r="D30" i="13"/>
  <c r="C25" i="13"/>
  <c r="C24" i="13"/>
  <c r="C19" i="13"/>
  <c r="C18" i="13"/>
  <c r="D13" i="13"/>
  <c r="C13" i="13"/>
  <c r="D12" i="13"/>
  <c r="C12" i="13"/>
  <c r="E6" i="13"/>
  <c r="E7" i="13"/>
  <c r="E5" i="13"/>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31" i="16"/>
  <c r="F3" i="16"/>
  <c r="F4" i="16"/>
  <c r="F5" i="16"/>
  <c r="F6" i="16"/>
  <c r="F7" i="16"/>
  <c r="F8" i="16"/>
  <c r="F9" i="16"/>
  <c r="F10" i="16"/>
  <c r="F11" i="16"/>
  <c r="F12" i="16"/>
  <c r="F13" i="16"/>
  <c r="F14" i="16"/>
  <c r="F15" i="16"/>
  <c r="F16" i="16"/>
  <c r="F17" i="16"/>
  <c r="F18" i="16"/>
  <c r="F19" i="16"/>
  <c r="F20" i="16"/>
  <c r="F21" i="16"/>
  <c r="F22" i="16"/>
  <c r="F23" i="16"/>
  <c r="F24" i="16"/>
  <c r="F25" i="16"/>
  <c r="F26" i="16"/>
  <c r="F27" i="16"/>
  <c r="F2" i="16"/>
  <c r="E3" i="16"/>
  <c r="E4" i="16"/>
  <c r="E5" i="16"/>
  <c r="E6" i="16"/>
  <c r="E7" i="16"/>
  <c r="E8" i="16"/>
  <c r="E9" i="16"/>
  <c r="E10" i="16"/>
  <c r="E11" i="16"/>
  <c r="E12" i="16"/>
  <c r="E13" i="16"/>
  <c r="E14" i="16"/>
  <c r="E15" i="16"/>
  <c r="E16" i="16"/>
  <c r="E17" i="16"/>
  <c r="E18" i="16"/>
  <c r="E19" i="16"/>
  <c r="E20" i="16"/>
  <c r="E21" i="16"/>
  <c r="E22" i="16"/>
  <c r="E23" i="16"/>
  <c r="E24" i="16"/>
  <c r="E25" i="16"/>
  <c r="E26" i="16"/>
  <c r="E27" i="16"/>
  <c r="E2" i="16"/>
  <c r="D3" i="16"/>
  <c r="D4" i="16"/>
  <c r="D5" i="16"/>
  <c r="D6" i="16"/>
  <c r="D7" i="16"/>
  <c r="D8" i="16"/>
  <c r="D9" i="16"/>
  <c r="D10" i="16"/>
  <c r="D11" i="16"/>
  <c r="D12" i="16"/>
  <c r="D13" i="16"/>
  <c r="D14" i="16"/>
  <c r="D15" i="16"/>
  <c r="D16" i="16"/>
  <c r="D17" i="16"/>
  <c r="D18" i="16"/>
  <c r="D19" i="16"/>
  <c r="D20" i="16"/>
  <c r="D21" i="16"/>
  <c r="D22" i="16"/>
  <c r="D23" i="16"/>
  <c r="D24" i="16"/>
  <c r="D25" i="16"/>
  <c r="D26" i="16"/>
  <c r="D27" i="16"/>
  <c r="D2" i="16"/>
  <c r="C3" i="16"/>
  <c r="C4" i="16"/>
  <c r="C5" i="16"/>
  <c r="C6" i="16"/>
  <c r="C7" i="16"/>
  <c r="C8" i="16"/>
  <c r="C9" i="16"/>
  <c r="C10" i="16"/>
  <c r="C11" i="16"/>
  <c r="C12" i="16"/>
  <c r="C13" i="16"/>
  <c r="C14" i="16"/>
  <c r="C15" i="16"/>
  <c r="C16" i="16"/>
  <c r="C17" i="16"/>
  <c r="C18" i="16"/>
  <c r="C19" i="16"/>
  <c r="C20" i="16"/>
  <c r="C21" i="16"/>
  <c r="C22" i="16"/>
  <c r="C23" i="16"/>
  <c r="C24" i="16"/>
  <c r="C25" i="16"/>
  <c r="C26" i="16"/>
  <c r="C27" i="16"/>
  <c r="C2" i="16"/>
  <c r="B3" i="16"/>
  <c r="B4" i="16"/>
  <c r="B5" i="16"/>
  <c r="B6" i="16"/>
  <c r="B7" i="16"/>
  <c r="B8" i="16"/>
  <c r="B9" i="16"/>
  <c r="B10" i="16"/>
  <c r="B11" i="16"/>
  <c r="B12" i="16"/>
  <c r="B13" i="16"/>
  <c r="B14" i="16"/>
  <c r="B15" i="16"/>
  <c r="B16" i="16"/>
  <c r="B17" i="16"/>
  <c r="B18" i="16"/>
  <c r="B19" i="16"/>
  <c r="B20" i="16"/>
  <c r="B21" i="16"/>
  <c r="B22" i="16"/>
  <c r="B23" i="16"/>
  <c r="B24" i="16"/>
  <c r="B25" i="16"/>
  <c r="B26" i="16"/>
  <c r="B27" i="16"/>
  <c r="B2" i="16"/>
  <c r="J3" i="16"/>
  <c r="J4" i="16"/>
  <c r="J5" i="16"/>
  <c r="J6" i="16"/>
  <c r="J7" i="16"/>
  <c r="J8" i="16"/>
  <c r="J9" i="16"/>
  <c r="J10" i="16"/>
  <c r="J11" i="16"/>
  <c r="J12" i="16"/>
  <c r="J13" i="16"/>
  <c r="J14" i="16"/>
  <c r="J15" i="16"/>
  <c r="J16" i="16"/>
  <c r="J17" i="16"/>
  <c r="J18" i="16"/>
  <c r="J19" i="16"/>
  <c r="J20" i="16"/>
  <c r="J21" i="16"/>
  <c r="J22" i="16"/>
  <c r="J23" i="16"/>
  <c r="J24" i="16"/>
  <c r="J25" i="16"/>
  <c r="J26" i="16"/>
  <c r="J27" i="16"/>
  <c r="J2" i="16"/>
  <c r="I3" i="16"/>
  <c r="I4" i="16"/>
  <c r="I5" i="16"/>
  <c r="I6" i="16"/>
  <c r="I7" i="16"/>
  <c r="I8" i="16"/>
  <c r="I9" i="16"/>
  <c r="I10" i="16"/>
  <c r="I11" i="16"/>
  <c r="I12" i="16"/>
  <c r="I13" i="16"/>
  <c r="I14" i="16"/>
  <c r="I15" i="16"/>
  <c r="I16" i="16"/>
  <c r="I17" i="16"/>
  <c r="I18" i="16"/>
  <c r="I19" i="16"/>
  <c r="I20" i="16"/>
  <c r="I21" i="16"/>
  <c r="I22" i="16"/>
  <c r="I23" i="16"/>
  <c r="I24" i="16"/>
  <c r="I25" i="16"/>
  <c r="I26" i="16"/>
  <c r="I27" i="16"/>
  <c r="I2" i="16"/>
  <c r="K3" i="16"/>
  <c r="K4" i="16"/>
  <c r="K5" i="16"/>
  <c r="K6" i="16"/>
  <c r="K7" i="16"/>
  <c r="K8" i="16"/>
  <c r="K9" i="16"/>
  <c r="K10" i="16"/>
  <c r="K11" i="16"/>
  <c r="K12" i="16"/>
  <c r="K13" i="16"/>
  <c r="K14" i="16"/>
  <c r="K15" i="16"/>
  <c r="K16" i="16"/>
  <c r="K17" i="16"/>
  <c r="K18" i="16"/>
  <c r="K19" i="16"/>
  <c r="K20" i="16"/>
  <c r="K21" i="16"/>
  <c r="K22" i="16"/>
  <c r="K23" i="16"/>
  <c r="K24" i="16"/>
  <c r="K25" i="16"/>
  <c r="K26" i="16"/>
  <c r="K27" i="16"/>
  <c r="K2" i="16"/>
  <c r="L3" i="16"/>
  <c r="L4" i="16"/>
  <c r="L5" i="16"/>
  <c r="L6" i="16"/>
  <c r="L7" i="16"/>
  <c r="L8" i="16"/>
  <c r="L9" i="16"/>
  <c r="L10" i="16"/>
  <c r="L11" i="16"/>
  <c r="L12" i="16"/>
  <c r="L13" i="16"/>
  <c r="L14" i="16"/>
  <c r="L15" i="16"/>
  <c r="L16" i="16"/>
  <c r="L17" i="16"/>
  <c r="L18" i="16"/>
  <c r="L19" i="16"/>
  <c r="L20" i="16"/>
  <c r="L21" i="16"/>
  <c r="L22" i="16"/>
  <c r="L23" i="16"/>
  <c r="L24" i="16"/>
  <c r="L25" i="16"/>
  <c r="L26" i="16"/>
  <c r="L27" i="16"/>
  <c r="L2" i="16"/>
  <c r="H3" i="16"/>
  <c r="H4" i="16"/>
  <c r="H5" i="16"/>
  <c r="H6" i="16"/>
  <c r="H7" i="16"/>
  <c r="H8" i="16"/>
  <c r="H9" i="16"/>
  <c r="H10" i="16"/>
  <c r="H11" i="16"/>
  <c r="H12" i="16"/>
  <c r="H13" i="16"/>
  <c r="H14" i="16"/>
  <c r="H15" i="16"/>
  <c r="H16" i="16"/>
  <c r="H17" i="16"/>
  <c r="H18" i="16"/>
  <c r="H19" i="16"/>
  <c r="H20" i="16"/>
  <c r="H21" i="16"/>
  <c r="H22" i="16"/>
  <c r="H23" i="16"/>
  <c r="H24" i="16"/>
  <c r="H25" i="16"/>
  <c r="H26" i="16"/>
  <c r="H27" i="16"/>
  <c r="H2" i="16"/>
  <c r="C22" i="1"/>
  <c r="H27" i="1" a="1"/>
  <c r="H27" i="1" l="1"/>
  <c r="H28" i="1" a="1"/>
  <c r="H28" i="1" l="1"/>
  <c r="F24" i="1" l="1"/>
  <c r="D8" i="1"/>
  <c r="C21" i="1" l="1"/>
  <c r="C20" i="1"/>
  <c r="C19" i="1"/>
  <c r="D18" i="1"/>
  <c r="D17" i="1"/>
  <c r="C16" i="1"/>
  <c r="C15" i="1"/>
  <c r="C14" i="1"/>
  <c r="D14" i="1" s="1"/>
  <c r="C13" i="1"/>
  <c r="C12" i="1"/>
  <c r="C11" i="1"/>
  <c r="C10" i="1"/>
  <c r="C9" i="1"/>
  <c r="D7" i="1"/>
  <c r="C6" i="1"/>
  <c r="C5" i="1"/>
  <c r="C4" i="1"/>
  <c r="C3"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<sst xmlns="http://schemas.openxmlformats.org/spreadsheetml/2006/main" count="990" uniqueCount="369">
  <si>
    <t>TRIM</t>
  </si>
  <si>
    <t>LOWER</t>
  </si>
  <si>
    <t>PROPER</t>
  </si>
  <si>
    <t>UPPER</t>
  </si>
  <si>
    <t>LEFT</t>
  </si>
  <si>
    <t>MID</t>
  </si>
  <si>
    <t>RIGHT</t>
  </si>
  <si>
    <t>REPT</t>
  </si>
  <si>
    <t>TEXTJOIN</t>
  </si>
  <si>
    <t>LEN</t>
  </si>
  <si>
    <t>FIND</t>
  </si>
  <si>
    <t>SEARCH</t>
  </si>
  <si>
    <t>EXACT</t>
  </si>
  <si>
    <t>T</t>
  </si>
  <si>
    <t>Converts all characters in a supplied text string to lower case</t>
  </si>
  <si>
    <t>Converts all characters in a supplied text string to proper case</t>
  </si>
  <si>
    <t>Converts all characters in a supplied text string to upper case</t>
  </si>
  <si>
    <t>Returns a specified number of characters from the start of a supplied text string</t>
  </si>
  <si>
    <t>Returns a specified number of characters from the middle of a supplied text string</t>
  </si>
  <si>
    <t>Returns a specified number of characters from the end of a supplied text string</t>
  </si>
  <si>
    <t>Returns a string consisting of a supplied text string, repeated a specified number of times</t>
  </si>
  <si>
    <t>Returns the length of a supplied text string</t>
  </si>
  <si>
    <t>Returns the position of a supplied character or text string from within a supplied text string (case-sensitive)</t>
  </si>
  <si>
    <t>Returns the position of a supplied character or text string from within a supplied text string (non-case-sensitive)</t>
  </si>
  <si>
    <t>Tests if two supplied text strings are exactly the same and if so, returns TRUE; Otherwise, returns FALSE. (case-sensitive)</t>
  </si>
  <si>
    <t>Tests whether a supplied value is text and if so, returns the supplied text; If not, returns an empty text string.</t>
  </si>
  <si>
    <t>CONCATENATE</t>
  </si>
  <si>
    <t>Full Name</t>
  </si>
  <si>
    <t>First Name</t>
  </si>
  <si>
    <t>Last Name</t>
  </si>
  <si>
    <t>Stephen Bell</t>
  </si>
  <si>
    <t>Name</t>
  </si>
  <si>
    <t>Sort Name (Last, First)</t>
  </si>
  <si>
    <t>Middle Name</t>
  </si>
  <si>
    <t>Full Name (First Middle Last)</t>
  </si>
  <si>
    <t>Jessica</t>
  </si>
  <si>
    <t>Elizabeth</t>
  </si>
  <si>
    <t>Sagan</t>
  </si>
  <si>
    <t>Stephen</t>
  </si>
  <si>
    <t>Bell</t>
  </si>
  <si>
    <t xml:space="preserve">First Name:    , Last Name: </t>
  </si>
  <si>
    <t>John</t>
  </si>
  <si>
    <t>Paul</t>
  </si>
  <si>
    <t>Jennings</t>
  </si>
  <si>
    <t>Initials</t>
  </si>
  <si>
    <t>Remove title from names</t>
  </si>
  <si>
    <t>Short Name (First Last)</t>
  </si>
  <si>
    <t>Mr Stephen Bell</t>
  </si>
  <si>
    <t>Mr John Paul Jennings</t>
  </si>
  <si>
    <t>Date</t>
  </si>
  <si>
    <t>Month</t>
  </si>
  <si>
    <t>Year</t>
  </si>
  <si>
    <t>19th January 2013</t>
  </si>
  <si>
    <t>5th August 1967</t>
  </si>
  <si>
    <t>20th September 1999</t>
  </si>
  <si>
    <t>Extract domain names from e-mail addresses</t>
  </si>
  <si>
    <t>Change capitalization</t>
  </si>
  <si>
    <t>Format telephone numbers</t>
  </si>
  <si>
    <t>E-mail address</t>
  </si>
  <si>
    <t>Domain (after the @)</t>
  </si>
  <si>
    <t>Mixed Case</t>
  </si>
  <si>
    <t>Title Case</t>
  </si>
  <si>
    <t>Tel (unformatted)</t>
  </si>
  <si>
    <t>Tel (formatted)</t>
  </si>
  <si>
    <t>Mary@QuiteContrary.com</t>
  </si>
  <si>
    <t>jessica elizabeth sagan</t>
  </si>
  <si>
    <t>Books A Million</t>
  </si>
  <si>
    <t>Humpty@Dumpty.com</t>
  </si>
  <si>
    <t>stephen Bell</t>
  </si>
  <si>
    <t>Bargain Bookstore</t>
  </si>
  <si>
    <t>Jack@Nimble.com</t>
  </si>
  <si>
    <t>john Paul jennings</t>
  </si>
  <si>
    <t>Books for Less</t>
  </si>
  <si>
    <t>Jessica Sagan</t>
  </si>
  <si>
    <t>L.</t>
  </si>
  <si>
    <t>Karen Jones</t>
  </si>
  <si>
    <t>Karen</t>
  </si>
  <si>
    <t>Jones</t>
  </si>
  <si>
    <t>Sample:</t>
  </si>
  <si>
    <t>J.</t>
  </si>
  <si>
    <t>Karen J. Jones</t>
  </si>
  <si>
    <t>K. J.</t>
  </si>
  <si>
    <t>Jessica  Sagan</t>
  </si>
  <si>
    <t xml:space="preserve">Sample: </t>
  </si>
  <si>
    <t>Jones, Karen</t>
  </si>
  <si>
    <t>First Name: Karen , Last Name: Jones</t>
  </si>
  <si>
    <t>Miss Jessica Sagan</t>
  </si>
  <si>
    <t>kArEn jOnes</t>
  </si>
  <si>
    <t>karenjones@gmail.com</t>
  </si>
  <si>
    <t>gmail.com</t>
  </si>
  <si>
    <t>sample:</t>
  </si>
  <si>
    <t>USF Registrar's Office</t>
  </si>
  <si>
    <t>(813) 974-2000</t>
  </si>
  <si>
    <t>15th February 2018</t>
  </si>
  <si>
    <t>February</t>
  </si>
  <si>
    <t>Ms. Karen Jones</t>
  </si>
  <si>
    <t xml:space="preserve">   joBs nOw</t>
  </si>
  <si>
    <t>trim &amp; upper</t>
  </si>
  <si>
    <t>data</t>
  </si>
  <si>
    <t>science</t>
  </si>
  <si>
    <t>data science</t>
  </si>
  <si>
    <t xml:space="preserve">concat </t>
  </si>
  <si>
    <t>Case sensitive - error when searching for "C"</t>
  </si>
  <si>
    <t xml:space="preserve">   data</t>
  </si>
  <si>
    <t>new for Excel 2016</t>
  </si>
  <si>
    <t>apples</t>
  </si>
  <si>
    <t>oranges</t>
  </si>
  <si>
    <t>bananas</t>
  </si>
  <si>
    <t>lettuce</t>
  </si>
  <si>
    <t>=TRIM(B1)</t>
  </si>
  <si>
    <t>=LOWER(B2)</t>
  </si>
  <si>
    <t>=PROPER(B3)</t>
  </si>
  <si>
    <t>=UPPER(B4)</t>
  </si>
  <si>
    <t>=TRIM(UPPER(B5))</t>
  </si>
  <si>
    <t>=CONCATENATE(B6,C6)</t>
  </si>
  <si>
    <t>=CONCAT(B7,C7)</t>
  </si>
  <si>
    <t>=LEFT(B8,3)</t>
  </si>
  <si>
    <t>=MID(B9,4,4)</t>
  </si>
  <si>
    <t>=RIGHT(B10,5)</t>
  </si>
  <si>
    <t>=REPT(B11,3)</t>
  </si>
  <si>
    <t>=LEN(B12)</t>
  </si>
  <si>
    <t>=FIND("c",B13,1)</t>
  </si>
  <si>
    <t>=FIND("C",B14,1)</t>
  </si>
  <si>
    <t>=SEARCH("C",B15,1)</t>
  </si>
  <si>
    <t>=EXACT(B16,C16)</t>
  </si>
  <si>
    <t>=EXACT(B17,C17)</t>
  </si>
  <si>
    <t>=T(B18)</t>
  </si>
  <si>
    <t>=T(B19)</t>
  </si>
  <si>
    <t>=T(B20)</t>
  </si>
  <si>
    <t>Formulas</t>
  </si>
  <si>
    <t xml:space="preserve">Formulas </t>
  </si>
  <si>
    <t>Text</t>
  </si>
  <si>
    <t>Function</t>
  </si>
  <si>
    <t>where's the space?</t>
  </si>
  <si>
    <t>what's the length</t>
  </si>
  <si>
    <t xml:space="preserve">second initial (mid) </t>
  </si>
  <si>
    <t>first initial (left)</t>
  </si>
  <si>
    <t>Last name</t>
  </si>
  <si>
    <t>First name</t>
  </si>
  <si>
    <t>Concatenate text - Use concat formula</t>
  </si>
  <si>
    <t>Text splitting - Use Left, Right, Len, Find formulas</t>
  </si>
  <si>
    <t>Use the Right formula</t>
  </si>
  <si>
    <t>Use the Mid, Find formulas</t>
  </si>
  <si>
    <t>Use the Find, Mid. Len formulas</t>
  </si>
  <si>
    <t>Use Right, Len, Find formulas</t>
  </si>
  <si>
    <t>Concatenate text and add extra text - Use Concat</t>
  </si>
  <si>
    <t>Separate the year</t>
  </si>
  <si>
    <t>Separate the month</t>
  </si>
  <si>
    <t>use a formula</t>
  </si>
  <si>
    <t>@ sign position - use a formula</t>
  </si>
  <si>
    <t>first space - use a formula</t>
  </si>
  <si>
    <t>second space - use a formula</t>
  </si>
  <si>
    <t>Space -use a formula</t>
  </si>
  <si>
    <t>Length - use a formula</t>
  </si>
  <si>
    <t>PDF</t>
  </si>
  <si>
    <t>Find comma</t>
  </si>
  <si>
    <t>2nd underscore</t>
  </si>
  <si>
    <t>3rd underscore</t>
  </si>
  <si>
    <t>a1155_Lynch, Ricardo_2002_38354.pdf</t>
  </si>
  <si>
    <t>a3402_Rios, Ollie_2001_62685.pdf</t>
  </si>
  <si>
    <t>a5894_Hawkins, Herman_2007_68363.pdf</t>
  </si>
  <si>
    <t>a5940_Murray, Jacob_2006_47029.pdf</t>
  </si>
  <si>
    <t>a8404_Graves, Dana_2012_60907.pdf</t>
  </si>
  <si>
    <t>b1106_Nichols, Eugene_2014_57740.pdf</t>
  </si>
  <si>
    <t>b2876_Hoffman, Adrienne_2017_42437.pdf</t>
  </si>
  <si>
    <t>b3448_Moran, Carroll_2017_58204.pdf</t>
  </si>
  <si>
    <t>b4750_Daniels, Rudolph_2016_67251.pdf</t>
  </si>
  <si>
    <t>b7071_Bryan, Ruben_2012_63006.pdf</t>
  </si>
  <si>
    <t>b9181_Richardson, Megan_2004_47176.pdf</t>
  </si>
  <si>
    <t>c1897_Torres, Fredrick_2015_59959.pdf</t>
  </si>
  <si>
    <t>c2639_Paul, Scott_2018_39430.pdf</t>
  </si>
  <si>
    <t>c2647_Gilbert, Eva_2008_47571.pdf</t>
  </si>
  <si>
    <t>c3410_Vega, Dianna_2009_56266.pdf</t>
  </si>
  <si>
    <t>c9516_Fox, Jan_2011_48651.pdf</t>
  </si>
  <si>
    <t>c9546_Silva, Debra_2016_38827.pdf</t>
  </si>
  <si>
    <t>d1318_Estrada, Lisa_2011_59742.pdf</t>
  </si>
  <si>
    <t>d1671_Mendez, Janet_2008_52126.pdf</t>
  </si>
  <si>
    <t>d4443_Cortez, Willis_2015_49217.pdf</t>
  </si>
  <si>
    <t>d5379_Hill, Evan_2014_49682.pdf</t>
  </si>
  <si>
    <t>d9795_Parsons, Archie_2016_39838.pdf</t>
  </si>
  <si>
    <t>Add commas - Use Right, Left, Len, Find, Concat formulas</t>
  </si>
  <si>
    <t>Extract initials from names - Use Left, Find, Mid, Concat formulas</t>
  </si>
  <si>
    <t>Use the Mid, Left or Right &amp; Concat formulas</t>
  </si>
  <si>
    <t>Steve Bell</t>
  </si>
  <si>
    <t>Steve</t>
  </si>
  <si>
    <t>Mr Steve Bell</t>
  </si>
  <si>
    <t>Jess Sagan</t>
  </si>
  <si>
    <t>CELL</t>
  </si>
  <si>
    <t>INDIRECT</t>
  </si>
  <si>
    <t>Can give you the address of a cell.  For an example see cell H27.  Can be used with Index and Match to identify a matched cell location.</t>
  </si>
  <si>
    <t>test</t>
  </si>
  <si>
    <t>Can be used with the CELL formula to access the contents of an identified cell.  For an example, see cell H28</t>
  </si>
  <si>
    <t>Joins together two or more text strings .  Can also use "&amp;" in a formula</t>
  </si>
  <si>
    <t>Joins together two or more text strings, separated by a delimiter.  Example below.</t>
  </si>
  <si>
    <t>First Last</t>
  </si>
  <si>
    <t>Last, First</t>
  </si>
  <si>
    <t>Display full name</t>
  </si>
  <si>
    <t>Split Name</t>
  </si>
  <si>
    <t>Display Initials</t>
  </si>
  <si>
    <t>Change order, add commas</t>
  </si>
  <si>
    <t>Add text to names</t>
  </si>
  <si>
    <t>Correct Case</t>
  </si>
  <si>
    <t xml:space="preserve">TEXT </t>
  </si>
  <si>
    <t>=TEXT(B22,"$#,##0.00")</t>
  </si>
  <si>
    <t>Converts a value to text sets the format</t>
  </si>
  <si>
    <t>emp code</t>
  </si>
  <si>
    <t>last name</t>
  </si>
  <si>
    <t>first name</t>
  </si>
  <si>
    <t>starting year</t>
  </si>
  <si>
    <t>salary</t>
  </si>
  <si>
    <t>Text Formula Exercise (see instructions)</t>
  </si>
  <si>
    <t>Removes duplicate spaces, and spaces at the start and end of a text string, this can be useful if you have spaces added to data and you're using VLOOKUP or index/match.</t>
  </si>
  <si>
    <t>=CELL("address",'Text Fill'!A42)</t>
  </si>
  <si>
    <t>give me the full address of this cell</t>
  </si>
  <si>
    <t>results: see H27</t>
  </si>
  <si>
    <t>=INDIRECT(H27)</t>
  </si>
  <si>
    <t>display the contents of this cell</t>
  </si>
  <si>
    <t>results: see H28</t>
  </si>
  <si>
    <t>length</t>
  </si>
  <si>
    <t>period "."</t>
  </si>
  <si>
    <t>a2921_Morgan, Brenda_2000_152153.pdf</t>
  </si>
  <si>
    <t>a7127_Jackson, Marsha_2005_154905.pdf</t>
  </si>
  <si>
    <t>d3623_Morrison, Jamie_2014_159054.pdf</t>
  </si>
  <si>
    <t>d9795_Parsons, Archie_2016_139838.pdf</t>
  </si>
  <si>
    <t>=TEXTJOIN(";",TRUE,A22,B22,C22,D22)</t>
  </si>
  <si>
    <t>Enrollment Update:</t>
  </si>
  <si>
    <t>CRN</t>
  </si>
  <si>
    <t>Course</t>
  </si>
  <si>
    <t>Section</t>
  </si>
  <si>
    <t>Class Name</t>
  </si>
  <si>
    <t>Description</t>
  </si>
  <si>
    <t>Credits</t>
  </si>
  <si>
    <t>Enrolled</t>
  </si>
  <si>
    <t>Seats Available</t>
  </si>
  <si>
    <t>Instructor</t>
  </si>
  <si>
    <t>SESSION</t>
  </si>
  <si>
    <t>COL</t>
  </si>
  <si>
    <t>DPT</t>
  </si>
  <si>
    <r>
      <t>SUBJ</t>
    </r>
    <r>
      <rPr>
        <b/>
        <sz val="11"/>
        <color theme="1"/>
        <rFont val="Times New Roman"/>
        <family val="1"/>
      </rPr>
      <t> </t>
    </r>
    <r>
      <rPr>
        <b/>
        <u/>
        <sz val="11"/>
        <color theme="1"/>
        <rFont val="Times New Roman"/>
        <family val="1"/>
      </rPr>
      <t>CRS#</t>
    </r>
  </si>
  <si>
    <t>SEC</t>
  </si>
  <si>
    <t>TYPE</t>
  </si>
  <si>
    <t>TITLE</t>
  </si>
  <si>
    <t>CR</t>
  </si>
  <si>
    <t>PMT</t>
  </si>
  <si>
    <t>STATUS</t>
  </si>
  <si>
    <t>STATUS2</t>
  </si>
  <si>
    <t>SEATS</t>
  </si>
  <si>
    <t>REMAIN</t>
  </si>
  <si>
    <t>WAIT</t>
  </si>
  <si>
    <t>AVAIL</t>
  </si>
  <si>
    <t>CAP</t>
  </si>
  <si>
    <t>ENRL</t>
  </si>
  <si>
    <t>DAYS</t>
  </si>
  <si>
    <t>TIME</t>
  </si>
  <si>
    <t>BLDG</t>
  </si>
  <si>
    <t>ROOM</t>
  </si>
  <si>
    <t>INSTRUCTOR</t>
  </si>
  <si>
    <t>CAMPUS</t>
  </si>
  <si>
    <t>DELIVERY METHOD</t>
  </si>
  <si>
    <t>FEES</t>
  </si>
  <si>
    <t>Summer A </t>
  </si>
  <si>
    <t>BU</t>
  </si>
  <si>
    <t>ISM</t>
  </si>
  <si>
    <t>ISM 6021</t>
  </si>
  <si>
    <t>Other</t>
  </si>
  <si>
    <t>Management Information Systems</t>
  </si>
  <si>
    <t>Open to graduate business majors. This online course has a tuition rate of $497 per credit. For important billing details please Click HERE</t>
  </si>
  <si>
    <t>No</t>
  </si>
  <si>
    <t>Open</t>
  </si>
  <si>
    <t>A</t>
  </si>
  <si>
    <t>TBA </t>
  </si>
  <si>
    <t>OFFT</t>
  </si>
  <si>
    <t>OFF</t>
  </si>
  <si>
    <t>Q. McGrath</t>
  </si>
  <si>
    <t>Off-campus - Tampa</t>
  </si>
  <si>
    <t>AD</t>
  </si>
  <si>
    <t>JMFC $497.00(C)</t>
  </si>
  <si>
    <t>Alternative Calendar Term </t>
  </si>
  <si>
    <t>ISM 6124</t>
  </si>
  <si>
    <t>Adv Systems Analysis/Design</t>
  </si>
  <si>
    <t>For students in the MS Global BAIS (GBAIS) Program only. 5wks. Meets: 6/5-7/9/23 Online live class meetings: 6/10, 6/11, 6/17, 6/18, 6/24, 6/25/23. Permit required and contact: HERE</t>
  </si>
  <si>
    <t>Yes</t>
  </si>
  <si>
    <t>US</t>
  </si>
  <si>
    <t>10:00am-01:00pm </t>
  </si>
  <si>
    <t>T. Stablein</t>
  </si>
  <si>
    <t>JGRM $525.00(C)</t>
  </si>
  <si>
    <t>ISM 6208</t>
  </si>
  <si>
    <t>Data Warehousing</t>
  </si>
  <si>
    <t>Graduate MS BAIS majors only. Non-MS BAIS majors can request permits, space available, after MS BAIS register: HERE</t>
  </si>
  <si>
    <t>MW</t>
  </si>
  <si>
    <t>05:00pm-08:30pm </t>
  </si>
  <si>
    <t>D. Berndt</t>
  </si>
  <si>
    <t>ODLG $30.00(C)</t>
  </si>
  <si>
    <t>ISM 6218</t>
  </si>
  <si>
    <t>Advanced Database Management</t>
  </si>
  <si>
    <t>For students in the MS Global BAIS (GBAIS) Program only. 5wks. Meets: 5/13-6/16/23. Online live class meetings: 5/13, 5/14, 5/20, 5/21, 6/3, 6/4/23. Permit required and contact: HERE</t>
  </si>
  <si>
    <t>J. Reichgelt</t>
  </si>
  <si>
    <t>ISM 6316</t>
  </si>
  <si>
    <t>Project Management</t>
  </si>
  <si>
    <t>For MS IACM Program only. 1st 8wks. Meets: 5/15-7/7/23.</t>
  </si>
  <si>
    <t>ISM 6328</t>
  </si>
  <si>
    <t>Info Sec &amp; Risk Mgmt</t>
  </si>
  <si>
    <t>F. Giovannetti</t>
  </si>
  <si>
    <t>Summer C </t>
  </si>
  <si>
    <t>ISM 6419</t>
  </si>
  <si>
    <t>Class Lecture</t>
  </si>
  <si>
    <t>Data Visualization</t>
  </si>
  <si>
    <t>Section cross listed with CRN 50388 ISM 6419.350. For permit: CLICK HERE</t>
  </si>
  <si>
    <t>PDLG $30.00(C)</t>
  </si>
  <si>
    <t>This section is part of the OMBA restricted access program. Students who are not in the OMBA will be manually removed should they register for it. Section cross listed with CRN 50389 ISM 6419.791 For permit: CLICK HERE</t>
  </si>
  <si>
    <t>JOMB $750.00(C)</t>
  </si>
  <si>
    <t>For students in the MS Global BAIS (GBAIS) Program only. Permit required and contact: HERE</t>
  </si>
  <si>
    <t>H</t>
  </si>
  <si>
    <t>ISM 6565</t>
  </si>
  <si>
    <t>Fndmntls Data Mgmt &amp; Anlys</t>
  </si>
  <si>
    <t>Non-MS BAIS majors only. Cross-listed w/ISM 6565-350.</t>
  </si>
  <si>
    <t>TBA</t>
  </si>
  <si>
    <t>K. Garimella</t>
  </si>
  <si>
    <t>This section is part of the Online MBA restricted access program. Students who are not in the OMBA will be manually removed should they register it. Section cross listed with CRN 50127 ISM 6565.020</t>
  </si>
  <si>
    <t>ISM 6577</t>
  </si>
  <si>
    <t>Decision Processes BCDR</t>
  </si>
  <si>
    <t>M. Green</t>
  </si>
  <si>
    <t>OFFS</t>
  </si>
  <si>
    <t>B. Unhelkar</t>
  </si>
  <si>
    <t>Off-campus - Sarasota-Manatee</t>
  </si>
  <si>
    <t>SDLG $30.00(C)</t>
  </si>
  <si>
    <t>ISM 6155</t>
  </si>
  <si>
    <t>Enterprise Info Sys Management</t>
  </si>
  <si>
    <t>P. Dozier</t>
  </si>
  <si>
    <t>OFFP</t>
  </si>
  <si>
    <t>Off-campus - St. Petersburg</t>
  </si>
  <si>
    <t>MS BAIS Students only</t>
  </si>
  <si>
    <t>ISM 6905</t>
  </si>
  <si>
    <t>Directed Individual Study</t>
  </si>
  <si>
    <t>Independent Study</t>
  </si>
  <si>
    <t>For Cyber Management Program only. 1st 8wks. Meets: 5/15-7/7/23. Permit required and contact: HERE</t>
  </si>
  <si>
    <t>V. Kayhan</t>
  </si>
  <si>
    <t>Staff</t>
  </si>
  <si>
    <t>ISM 6940</t>
  </si>
  <si>
    <t>Internship</t>
  </si>
  <si>
    <t>Pract: Information Assurance</t>
  </si>
  <si>
    <t>For Cyber Management Program. 1st 8wks. Meets: 5/15-7/7/23. Permit required and contact: HERE</t>
  </si>
  <si>
    <t>Graduate MS BAIS majors only.</t>
  </si>
  <si>
    <t>TR</t>
  </si>
  <si>
    <t>01:15pm-04:45pm </t>
  </si>
  <si>
    <t>BSN</t>
  </si>
  <si>
    <t>Tampa</t>
  </si>
  <si>
    <t>CL</t>
  </si>
  <si>
    <t>ISM 6251</t>
  </si>
  <si>
    <t>Data Science Programming</t>
  </si>
  <si>
    <t>T. Smith</t>
  </si>
  <si>
    <t>ISM 6562</t>
  </si>
  <si>
    <t>Big Data for Business</t>
  </si>
  <si>
    <t>MS BAIS majors only.</t>
  </si>
  <si>
    <t>MWF</t>
  </si>
  <si>
    <t>12:00pm-02:20pm </t>
  </si>
  <si>
    <t>Graduate MS BAIS majors only. Research projects. Permit required and contact: HERE</t>
  </si>
  <si>
    <t>A. Bhattacherjee</t>
  </si>
  <si>
    <t>Graduate MS BAIS students only. Research projects. Permit required and contact: HERE</t>
  </si>
  <si>
    <t>Summer B </t>
  </si>
  <si>
    <t>Graduate MS BAIS majors only. Permit required and contact: HERE</t>
  </si>
  <si>
    <t>ISM 6945</t>
  </si>
  <si>
    <t>Bus Analytics &amp; Info Sys Int</t>
  </si>
  <si>
    <t>Graduate MS BAIS majors only. CPT. 13wks. Meets: 5/15-8/4/23. Permit required and contact: HERE</t>
  </si>
  <si>
    <t>Graduate MS BAIS majors only. CPT. 10wks. Meets: 5/29-8/4/23. Permit required and contact: HERE</t>
  </si>
  <si>
    <t>Graduate MS BAIS majors only. CPT. 7wks. Meets: 6/12-8/4/23. Permit required and contact: HERE</t>
  </si>
  <si>
    <t>Graduate MS BAIS majors only. CPT. 6wks. Meets: 6/26-8/4/23. Permit required.</t>
  </si>
  <si>
    <t>Cap</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</si>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</sst>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
    <numFmt numFmtId="166" formatCode="&quot;$&quot;#,##0"/>
  </numFmts>
  <fonts count="1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9"/>
      <color rgb="FF000000"/>
      <name val="Calibri"/>
      <family val="2"/>
      <scheme val="minor"/>
    </font>
    <font>
      <sz val="11"/>
      <color rgb="FFFF0000"/>
      <name val="Calibri"/>
      <family val="2"/>
      <scheme val="minor"/>
    </font>
    <font>
      <sz val="11"/>
      <color rgb="FF000000"/>
      <name val="Calibri"/>
      <family val="2"/>
      <scheme val="minor"/>
    </font>
    <font>
      <sz val="16"/>
      <color theme="1"/>
      <name val="Calibri"/>
      <family val="2"/>
      <scheme val="minor"/>
    </font>
    <font>
      <b/>
      <sz val="11"/>
      <color theme="3"/>
      <name val="Calibri"/>
      <family val="2"/>
      <scheme val="minor"/>
    </font>
    <font>
      <b/>
      <sz val="16"/>
      <color theme="3"/>
      <name val="Calibri"/>
      <family val="2"/>
      <scheme val="minor"/>
    </font>
    <font>
      <sz val="8"/>
      <color theme="1"/>
      <name val="Calibri"/>
      <family val="2"/>
      <scheme val="minor"/>
    </font>
    <font>
      <b/>
      <sz val="11"/>
      <color rgb="FFFF0000"/>
      <name val="Calibri"/>
      <family val="2"/>
      <scheme val="minor"/>
    </font>
    <font>
      <b/>
      <sz val="16"/>
      <color theme="1"/>
      <name val="Calibri"/>
      <family val="2"/>
      <scheme val="minor"/>
    </font>
    <font>
      <b/>
      <sz val="14"/>
      <color theme="1"/>
      <name val="Calibri"/>
      <family val="2"/>
      <scheme val="minor"/>
    </font>
    <font>
      <b/>
      <sz val="11"/>
      <color theme="1"/>
      <name val="Times New Roman"/>
      <family val="1"/>
    </font>
    <font>
      <b/>
      <u/>
      <sz val="11"/>
      <color theme="1"/>
      <name val="Times New Roman"/>
      <family val="1"/>
    </font>
    <font>
      <sz val="11"/>
      <color theme="1"/>
      <name val="Times New Roman"/>
      <family val="1"/>
    </font>
    <font>
      <u/>
      <sz val="11"/>
      <color theme="10"/>
      <name val="Calibri"/>
      <family val="2"/>
      <scheme val="minor"/>
    </font>
  </fonts>
  <fills count="8">
    <fill>
      <patternFill patternType="none"/>
    </fill>
    <fill>
      <patternFill patternType="gray125"/>
    </fill>
    <fill>
      <patternFill patternType="solid">
        <fgColor theme="6" tint="0.59999389629810485"/>
        <bgColor indexed="65"/>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C0C0C0"/>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thin">
        <color rgb="FF3F3F3F"/>
      </left>
      <right style="thin">
        <color rgb="FF3F3F3F"/>
      </right>
      <top style="thin">
        <color rgb="FF3F3F3F"/>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style="thin">
        <color rgb="FF3F3F3F"/>
      </left>
      <right style="medium">
        <color indexed="64"/>
      </right>
      <top style="thin">
        <color rgb="FF3F3F3F"/>
      </top>
      <bottom style="thin">
        <color rgb="FF3F3F3F"/>
      </bottom>
      <diagonal/>
    </border>
    <border>
      <left style="medium">
        <color indexed="64"/>
      </left>
      <right/>
      <top/>
      <bottom style="medium">
        <color indexed="64"/>
      </bottom>
      <diagonal/>
    </border>
    <border>
      <left style="thin">
        <color rgb="FF3F3F3F"/>
      </left>
      <right style="medium">
        <color indexed="64"/>
      </right>
      <top style="thin">
        <color rgb="FF3F3F3F"/>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0" applyNumberFormat="0" applyBorder="0" applyAlignment="0" applyProtection="0"/>
    <xf numFmtId="0" fontId="18" fillId="0" borderId="0" applyNumberFormat="0" applyFill="0" applyBorder="0" applyAlignment="0" applyProtection="0"/>
  </cellStyleXfs>
  <cellXfs count="134">
    <xf numFmtId="0" fontId="0" fillId="0" borderId="0" xfId="0"/>
    <xf numFmtId="0" fontId="4" fillId="0" borderId="0" xfId="0" applyFont="1"/>
    <xf numFmtId="0" fontId="0" fillId="2" borderId="3" xfId="3" applyFont="1" applyBorder="1"/>
    <xf numFmtId="0" fontId="1" fillId="2" borderId="3" xfId="3" applyBorder="1"/>
    <xf numFmtId="0" fontId="6" fillId="0" borderId="0" xfId="0" applyFont="1"/>
    <xf numFmtId="14" fontId="6" fillId="0" borderId="0" xfId="0" applyNumberFormat="1" applyFont="1"/>
    <xf numFmtId="0" fontId="0" fillId="0" borderId="0" xfId="0" applyAlignment="1">
      <alignment wrapText="1"/>
    </xf>
    <xf numFmtId="0" fontId="0" fillId="0" borderId="4" xfId="0" applyBorder="1"/>
    <xf numFmtId="0" fontId="0" fillId="3" borderId="4" xfId="0" applyFill="1" applyBorder="1"/>
    <xf numFmtId="0" fontId="7" fillId="0" borderId="4" xfId="0" applyFont="1" applyBorder="1" applyAlignment="1">
      <alignment horizontal="left" vertical="top" wrapText="1"/>
    </xf>
    <xf numFmtId="0" fontId="0" fillId="3" borderId="4" xfId="0" quotePrefix="1" applyFill="1" applyBorder="1"/>
    <xf numFmtId="0" fontId="7" fillId="0" borderId="4" xfId="0" applyFont="1" applyBorder="1" applyAlignment="1">
      <alignment wrapText="1"/>
    </xf>
    <xf numFmtId="0" fontId="4" fillId="0" borderId="0" xfId="0" applyFont="1" applyAlignment="1">
      <alignment horizontal="center"/>
    </xf>
    <xf numFmtId="0" fontId="9" fillId="0" borderId="0" xfId="1" applyFont="1" applyBorder="1"/>
    <xf numFmtId="0" fontId="9" fillId="0" borderId="0" xfId="2" applyFont="1" applyBorder="1"/>
    <xf numFmtId="0" fontId="9" fillId="4" borderId="0" xfId="1" applyFont="1" applyFill="1" applyBorder="1"/>
    <xf numFmtId="0" fontId="6" fillId="0" borderId="0" xfId="0" applyFont="1" applyAlignment="1">
      <alignment horizontal="right"/>
    </xf>
    <xf numFmtId="0" fontId="1" fillId="2" borderId="3" xfId="3" applyBorder="1" applyAlignment="1">
      <alignment horizontal="right"/>
    </xf>
    <xf numFmtId="0" fontId="0" fillId="0" borderId="6" xfId="0" applyBorder="1"/>
    <xf numFmtId="0" fontId="0" fillId="2" borderId="7" xfId="3" applyFont="1" applyBorder="1"/>
    <xf numFmtId="0" fontId="0" fillId="0" borderId="6" xfId="0" quotePrefix="1" applyBorder="1"/>
    <xf numFmtId="0" fontId="1" fillId="2" borderId="7" xfId="3" applyBorder="1"/>
    <xf numFmtId="14" fontId="0" fillId="0" borderId="6" xfId="0" applyNumberFormat="1" applyBorder="1"/>
    <xf numFmtId="0" fontId="1" fillId="2" borderId="7" xfId="3" applyBorder="1" applyAlignment="1">
      <alignment horizontal="right"/>
    </xf>
    <xf numFmtId="0" fontId="11" fillId="0" borderId="0" xfId="0" applyFont="1" applyAlignment="1">
      <alignment horizontal="center"/>
    </xf>
    <xf numFmtId="0" fontId="0" fillId="5" borderId="6" xfId="0" applyFill="1" applyBorder="1"/>
    <xf numFmtId="0" fontId="0" fillId="5" borderId="4" xfId="0" applyFill="1" applyBorder="1"/>
    <xf numFmtId="0" fontId="12" fillId="0" borderId="0" xfId="0" applyFont="1"/>
    <xf numFmtId="0" fontId="0" fillId="0" borderId="10" xfId="0" applyBorder="1"/>
    <xf numFmtId="0" fontId="5" fillId="0" borderId="11" xfId="0" applyFont="1" applyBorder="1"/>
    <xf numFmtId="0" fontId="0" fillId="0" borderId="12" xfId="0" applyBorder="1"/>
    <xf numFmtId="0" fontId="0" fillId="0" borderId="13" xfId="0" applyBorder="1"/>
    <xf numFmtId="0" fontId="0" fillId="0" borderId="14" xfId="0" applyBorder="1" applyAlignment="1">
      <alignment wrapText="1"/>
    </xf>
    <xf numFmtId="0" fontId="0" fillId="3" borderId="15" xfId="0" applyFill="1" applyBorder="1"/>
    <xf numFmtId="0" fontId="0" fillId="3" borderId="16" xfId="0" applyFill="1" applyBorder="1" applyAlignment="1">
      <alignment wrapText="1"/>
    </xf>
    <xf numFmtId="0" fontId="0" fillId="0" borderId="21" xfId="0" applyBorder="1"/>
    <xf numFmtId="0" fontId="9" fillId="4" borderId="12" xfId="1" applyFont="1" applyFill="1" applyBorder="1"/>
    <xf numFmtId="0" fontId="0" fillId="0" borderId="9" xfId="0" applyBorder="1"/>
    <xf numFmtId="0" fontId="4" fillId="0" borderId="22" xfId="0" applyFont="1" applyBorder="1"/>
    <xf numFmtId="0" fontId="6" fillId="0" borderId="9" xfId="0" applyFont="1" applyBorder="1"/>
    <xf numFmtId="0" fontId="6" fillId="0" borderId="22" xfId="0" applyFont="1" applyBorder="1"/>
    <xf numFmtId="0" fontId="0" fillId="2" borderId="23" xfId="3" applyFont="1" applyBorder="1"/>
    <xf numFmtId="0" fontId="0" fillId="0" borderId="24" xfId="0" applyBorder="1"/>
    <xf numFmtId="0" fontId="0" fillId="2" borderId="25" xfId="3" applyFont="1" applyBorder="1"/>
    <xf numFmtId="0" fontId="0" fillId="0" borderId="14" xfId="0" applyBorder="1"/>
    <xf numFmtId="14" fontId="0" fillId="0" borderId="0" xfId="0" applyNumberFormat="1"/>
    <xf numFmtId="0" fontId="1" fillId="2" borderId="23" xfId="3" applyBorder="1" applyAlignment="1">
      <alignment horizontal="right"/>
    </xf>
    <xf numFmtId="0" fontId="0" fillId="0" borderId="22" xfId="0" applyBorder="1"/>
    <xf numFmtId="0" fontId="1" fillId="2" borderId="23" xfId="3" applyBorder="1"/>
    <xf numFmtId="0" fontId="1" fillId="2" borderId="25" xfId="3" applyBorder="1"/>
    <xf numFmtId="0" fontId="9" fillId="4" borderId="12" xfId="2" applyFont="1" applyFill="1" applyBorder="1"/>
    <xf numFmtId="0" fontId="0" fillId="0" borderId="0" xfId="0" quotePrefix="1"/>
    <xf numFmtId="0" fontId="0" fillId="4" borderId="14" xfId="0" applyFill="1" applyBorder="1"/>
    <xf numFmtId="0" fontId="9" fillId="0" borderId="22" xfId="2" applyFont="1" applyBorder="1"/>
    <xf numFmtId="0" fontId="9" fillId="0" borderId="22" xfId="1" applyFont="1" applyBorder="1"/>
    <xf numFmtId="0" fontId="0" fillId="0" borderId="26" xfId="0" applyBorder="1"/>
    <xf numFmtId="0" fontId="9" fillId="4" borderId="9" xfId="1" applyFont="1" applyFill="1" applyBorder="1"/>
    <xf numFmtId="0" fontId="0" fillId="4" borderId="0" xfId="0" applyFill="1"/>
    <xf numFmtId="0" fontId="4" fillId="0" borderId="9" xfId="0" applyFont="1" applyBorder="1"/>
    <xf numFmtId="0" fontId="4" fillId="0" borderId="22" xfId="0" applyFont="1" applyBorder="1" applyAlignment="1">
      <alignment horizontal="center"/>
    </xf>
    <xf numFmtId="0" fontId="9" fillId="4" borderId="21" xfId="1" applyFont="1" applyFill="1" applyBorder="1"/>
    <xf numFmtId="0" fontId="0" fillId="4" borderId="12" xfId="0" applyFill="1" applyBorder="1"/>
    <xf numFmtId="0" fontId="0" fillId="0" borderId="28" xfId="0" applyBorder="1"/>
    <xf numFmtId="0" fontId="13" fillId="0" borderId="0" xfId="0" applyFont="1" applyAlignment="1">
      <alignment wrapText="1"/>
    </xf>
    <xf numFmtId="0" fontId="0" fillId="4" borderId="21" xfId="0" applyFill="1" applyBorder="1"/>
    <xf numFmtId="0" fontId="4" fillId="4" borderId="12" xfId="0" applyFont="1" applyFill="1" applyBorder="1"/>
    <xf numFmtId="0" fontId="6" fillId="0" borderId="0" xfId="0" quotePrefix="1" applyFont="1" applyAlignment="1">
      <alignment horizontal="left"/>
    </xf>
    <xf numFmtId="0" fontId="9" fillId="0" borderId="12" xfId="1" applyFont="1" applyFill="1" applyBorder="1"/>
    <xf numFmtId="0" fontId="0" fillId="0" borderId="31" xfId="0" applyBorder="1"/>
    <xf numFmtId="0" fontId="0" fillId="3" borderId="0" xfId="0" quotePrefix="1" applyFill="1"/>
    <xf numFmtId="0" fontId="10" fillId="0" borderId="0" xfId="1" applyFont="1" applyFill="1" applyBorder="1"/>
    <xf numFmtId="0" fontId="8" fillId="0" borderId="0" xfId="0" applyFont="1"/>
    <xf numFmtId="164" fontId="0" fillId="0" borderId="0" xfId="0" applyNumberFormat="1"/>
    <xf numFmtId="0" fontId="12" fillId="0" borderId="0" xfId="0" applyFont="1" applyAlignment="1">
      <alignment wrapText="1"/>
    </xf>
    <xf numFmtId="165" fontId="0" fillId="0" borderId="0" xfId="0" applyNumberFormat="1"/>
    <xf numFmtId="166" fontId="0" fillId="0" borderId="0" xfId="0" applyNumberFormat="1"/>
    <xf numFmtId="0" fontId="0" fillId="3" borderId="20" xfId="0" quotePrefix="1" applyFill="1" applyBorder="1" applyAlignment="1">
      <alignment wrapText="1"/>
    </xf>
    <xf numFmtId="0" fontId="14" fillId="0" borderId="0" xfId="0" applyFont="1"/>
    <xf numFmtId="0" fontId="16" fillId="6" borderId="33" xfId="0" applyFont="1" applyFill="1" applyBorder="1" applyAlignment="1">
      <alignment horizontal="center" vertical="center" wrapText="1"/>
    </xf>
    <xf numFmtId="0" fontId="16" fillId="6" borderId="34" xfId="0" applyFont="1" applyFill="1" applyBorder="1" applyAlignment="1">
      <alignment horizontal="center" vertical="center" wrapText="1"/>
    </xf>
    <xf numFmtId="0" fontId="16" fillId="6" borderId="35" xfId="0" applyFont="1" applyFill="1" applyBorder="1" applyAlignment="1">
      <alignment horizontal="center" vertical="center" wrapText="1"/>
    </xf>
    <xf numFmtId="0" fontId="17" fillId="6" borderId="33" xfId="0" applyFont="1" applyFill="1" applyBorder="1" applyAlignment="1">
      <alignment horizontal="left" vertical="top" wrapText="1"/>
    </xf>
    <xf numFmtId="0" fontId="18" fillId="6" borderId="35" xfId="4" applyFill="1" applyBorder="1" applyAlignment="1">
      <alignment horizontal="left" vertical="top" wrapText="1"/>
    </xf>
    <xf numFmtId="0" fontId="17" fillId="7" borderId="33" xfId="0" applyFont="1" applyFill="1" applyBorder="1" applyAlignment="1">
      <alignment horizontal="left" vertical="top" wrapText="1"/>
    </xf>
    <xf numFmtId="0" fontId="18" fillId="7" borderId="35" xfId="4" applyFill="1" applyBorder="1" applyAlignment="1">
      <alignment horizontal="left" vertical="top" wrapText="1"/>
    </xf>
    <xf numFmtId="0" fontId="17" fillId="6" borderId="35" xfId="0" applyFont="1" applyFill="1" applyBorder="1" applyAlignment="1">
      <alignment horizontal="left" vertical="top" wrapText="1"/>
    </xf>
    <xf numFmtId="0" fontId="17" fillId="6" borderId="32" xfId="0" applyFont="1" applyFill="1" applyBorder="1" applyAlignment="1">
      <alignment horizontal="left" vertical="top" wrapText="1"/>
    </xf>
    <xf numFmtId="0" fontId="18" fillId="6" borderId="32" xfId="4" applyFill="1" applyBorder="1" applyAlignment="1">
      <alignment horizontal="left" vertical="top" wrapText="1"/>
    </xf>
    <xf numFmtId="0" fontId="17" fillId="6" borderId="32" xfId="0" applyFont="1" applyFill="1" applyBorder="1" applyAlignment="1">
      <alignment horizontal="left" vertical="top"/>
    </xf>
    <xf numFmtId="0" fontId="17" fillId="7" borderId="35" xfId="0" applyFont="1" applyFill="1" applyBorder="1" applyAlignment="1">
      <alignment horizontal="left" vertical="top" wrapText="1"/>
    </xf>
    <xf numFmtId="0" fontId="0" fillId="6" borderId="36" xfId="0" applyFill="1" applyBorder="1"/>
    <xf numFmtId="0" fontId="0" fillId="6" borderId="37" xfId="0" applyFill="1" applyBorder="1"/>
    <xf numFmtId="0" fontId="0" fillId="6" borderId="38" xfId="0" applyFill="1" applyBorder="1"/>
    <xf numFmtId="0" fontId="0" fillId="6" borderId="39" xfId="0" applyFill="1" applyBorder="1"/>
    <xf numFmtId="0" fontId="0" fillId="6" borderId="40" xfId="0" applyFill="1" applyBorder="1"/>
    <xf numFmtId="164" fontId="0" fillId="0" borderId="0" xfId="0" applyNumberFormat="1" applyAlignment="1">
      <alignment horizontal="center"/>
    </xf>
    <xf numFmtId="0" fontId="0" fillId="0" borderId="0" xfId="0"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0" borderId="0" xfId="0" quotePrefix="1" applyAlignment="1">
      <alignment horizontal="left"/>
    </xf>
    <xf numFmtId="0" fontId="6" fillId="0" borderId="0" xfId="0" applyFont="1" applyAlignment="1">
      <alignment horizontal="left"/>
    </xf>
    <xf numFmtId="0" fontId="6" fillId="0" borderId="22" xfId="0" applyFont="1" applyBorder="1" applyAlignment="1">
      <alignment horizontal="left"/>
    </xf>
    <xf numFmtId="0" fontId="0" fillId="2" borderId="5" xfId="3" applyFont="1" applyBorder="1" applyAlignment="1">
      <alignment horizontal="left"/>
    </xf>
    <xf numFmtId="0" fontId="0" fillId="2" borderId="27" xfId="3" applyFont="1" applyBorder="1" applyAlignment="1">
      <alignment horizontal="left"/>
    </xf>
    <xf numFmtId="0" fontId="4" fillId="0" borderId="0" xfId="0" applyFont="1" applyAlignment="1">
      <alignment horizontal="left"/>
    </xf>
    <xf numFmtId="0" fontId="4" fillId="0" borderId="22" xfId="0" applyFont="1" applyBorder="1" applyAlignment="1">
      <alignment horizontal="left"/>
    </xf>
    <xf numFmtId="0" fontId="13" fillId="0" borderId="29" xfId="0" applyFont="1" applyBorder="1" applyAlignment="1">
      <alignment horizontal="center" wrapText="1"/>
    </xf>
    <xf numFmtId="0" fontId="13" fillId="0" borderId="28" xfId="0" applyFont="1" applyBorder="1" applyAlignment="1">
      <alignment horizontal="center" wrapText="1"/>
    </xf>
    <xf numFmtId="0" fontId="13" fillId="0" borderId="30" xfId="0" applyFont="1" applyBorder="1" applyAlignment="1">
      <alignment horizontal="center" wrapText="1"/>
    </xf>
    <xf numFmtId="0" fontId="0" fillId="2" borderId="4" xfId="3" applyFont="1" applyBorder="1" applyAlignment="1">
      <alignment horizontal="left"/>
    </xf>
    <xf numFmtId="0" fontId="0" fillId="2" borderId="16" xfId="3" applyFont="1" applyBorder="1" applyAlignment="1">
      <alignment horizontal="left"/>
    </xf>
    <xf numFmtId="0" fontId="0" fillId="2" borderId="8" xfId="3" applyFont="1" applyBorder="1" applyAlignment="1">
      <alignment horizontal="left"/>
    </xf>
    <xf numFmtId="0" fontId="0" fillId="2" borderId="20" xfId="3" applyFont="1" applyBorder="1" applyAlignment="1">
      <alignment horizontal="left"/>
    </xf>
    <xf numFmtId="0" fontId="17" fillId="6" borderId="33" xfId="0" applyFont="1" applyFill="1" applyBorder="1" applyAlignment="1">
      <alignment horizontal="left" vertical="top" wrapText="1"/>
    </xf>
    <xf numFmtId="0" fontId="17" fillId="6" borderId="35" xfId="0" applyFont="1" applyFill="1" applyBorder="1" applyAlignment="1">
      <alignment horizontal="left" vertical="top" wrapText="1"/>
    </xf>
    <xf numFmtId="0" fontId="17" fillId="6" borderId="33" xfId="0" applyFont="1" applyFill="1" applyBorder="1" applyAlignment="1">
      <alignment horizontal="left" vertical="top"/>
    </xf>
    <xf numFmtId="0" fontId="17" fillId="6" borderId="35" xfId="0" applyFont="1" applyFill="1" applyBorder="1" applyAlignment="1">
      <alignment horizontal="left" vertical="top"/>
    </xf>
    <xf numFmtId="0" fontId="18" fillId="6" borderId="33" xfId="4" applyFill="1" applyBorder="1" applyAlignment="1">
      <alignment horizontal="left" vertical="top" wrapText="1"/>
    </xf>
    <xf numFmtId="0" fontId="18" fillId="6" borderId="35" xfId="4" applyFill="1" applyBorder="1" applyAlignment="1">
      <alignment horizontal="left" vertical="top" wrapText="1"/>
    </xf>
    <xf numFmtId="16" fontId="17" fillId="6" borderId="33" xfId="0" applyNumberFormat="1" applyFont="1" applyFill="1" applyBorder="1" applyAlignment="1">
      <alignment horizontal="left" vertical="top" wrapText="1"/>
    </xf>
    <xf numFmtId="16" fontId="17" fillId="6" borderId="35" xfId="0" applyNumberFormat="1" applyFont="1" applyFill="1" applyBorder="1" applyAlignment="1">
      <alignment horizontal="left" vertical="top" wrapText="1"/>
    </xf>
    <xf numFmtId="0" fontId="17" fillId="7" borderId="33" xfId="0" applyFont="1" applyFill="1" applyBorder="1" applyAlignment="1">
      <alignment horizontal="left" vertical="top" wrapText="1"/>
    </xf>
    <xf numFmtId="0" fontId="17" fillId="7" borderId="35" xfId="0" applyFont="1" applyFill="1" applyBorder="1" applyAlignment="1">
      <alignment horizontal="left" vertical="top" wrapText="1"/>
    </xf>
    <xf numFmtId="0" fontId="17" fillId="7" borderId="33" xfId="0" applyFont="1" applyFill="1" applyBorder="1" applyAlignment="1">
      <alignment horizontal="left" vertical="top"/>
    </xf>
    <xf numFmtId="0" fontId="17" fillId="7" borderId="35" xfId="0" applyFont="1" applyFill="1" applyBorder="1" applyAlignment="1">
      <alignment horizontal="left" vertical="top"/>
    </xf>
    <xf numFmtId="0" fontId="18" fillId="7" borderId="33" xfId="4" applyFill="1" applyBorder="1" applyAlignment="1">
      <alignment horizontal="left" vertical="top" wrapText="1"/>
    </xf>
    <xf numFmtId="0" fontId="18" fillId="7" borderId="35" xfId="4" applyFill="1" applyBorder="1" applyAlignment="1">
      <alignment horizontal="left" vertical="top" wrapText="1"/>
    </xf>
    <xf numFmtId="0" fontId="16" fillId="6" borderId="33" xfId="0" applyFont="1" applyFill="1" applyBorder="1" applyAlignment="1">
      <alignment horizontal="center" vertical="center" wrapText="1"/>
    </xf>
    <xf numFmtId="0" fontId="16" fillId="6" borderId="34" xfId="0" applyFont="1" applyFill="1" applyBorder="1" applyAlignment="1">
      <alignment horizontal="center" vertical="center" wrapText="1"/>
    </xf>
    <xf numFmtId="0" fontId="16" fillId="6" borderId="35" xfId="0" applyFont="1" applyFill="1" applyBorder="1" applyAlignment="1">
      <alignment horizontal="center" vertical="center" wrapText="1"/>
    </xf>
    <xf numFmtId="0" fontId="18" fillId="6" borderId="33" xfId="4" applyFill="1" applyBorder="1" applyAlignment="1">
      <alignment horizontal="center" vertical="center" wrapText="1"/>
    </xf>
    <xf numFmtId="0" fontId="18" fillId="6" borderId="34" xfId="4" applyFill="1" applyBorder="1" applyAlignment="1">
      <alignment horizontal="center" vertical="center" wrapText="1"/>
    </xf>
    <xf numFmtId="0" fontId="18" fillId="6" borderId="35" xfId="4" applyFill="1" applyBorder="1" applyAlignment="1">
      <alignment horizontal="center" vertical="center" wrapText="1"/>
    </xf>
  </cellXfs>
  <cellStyles count="5">
    <cellStyle name="40% - Accent3" xfId="3" builtinId="39"/>
    <cellStyle name="Heading 1" xfId="1" builtinId="16"/>
    <cellStyle name="Heading 2" xfId="2" builtinId="17"/>
    <cellStyle name="Hyperlink" xfId="4"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s://usfonline.admin.usf.edu/pls/prod/wp_search_catalog_db?p_subj=ISM&amp;p_crse=6419&amp;p_term=202305" TargetMode="External"/><Relationship Id="rId18" Type="http://schemas.openxmlformats.org/officeDocument/2006/relationships/hyperlink" Target="mailto:muma-msbais@usf.edu" TargetMode="External"/><Relationship Id="rId26" Type="http://schemas.openxmlformats.org/officeDocument/2006/relationships/hyperlink" Target="https://usfonline.admin.usf.edu/pls/prod/wp_search_catalog_db?p_subj=ISM&amp;p_crse=6905&amp;p_term=202305" TargetMode="External"/><Relationship Id="rId39" Type="http://schemas.openxmlformats.org/officeDocument/2006/relationships/hyperlink" Target="https://usfonline.admin.usf.edu/pls/prod/wp_search_catalog_db?p_subj=ISM&amp;p_crse=6905&amp;p_term=202305" TargetMode="External"/><Relationship Id="rId21" Type="http://schemas.openxmlformats.org/officeDocument/2006/relationships/hyperlink" Target="https://usfonline.admin.usf.edu/pls/prod/wp_search_catalog_db?p_subj=ISM&amp;p_crse=6577&amp;p_term=202305" TargetMode="External"/><Relationship Id="rId34" Type="http://schemas.openxmlformats.org/officeDocument/2006/relationships/hyperlink" Target="https://usfonline.admin.usf.edu/pls/prod/wp_search_catalog_db?p_subj=ISM&amp;p_crse=6562&amp;p_term=202305" TargetMode="External"/><Relationship Id="rId42" Type="http://schemas.openxmlformats.org/officeDocument/2006/relationships/hyperlink" Target="mailto:muma-msbais@usf.edu" TargetMode="External"/><Relationship Id="rId47" Type="http://schemas.openxmlformats.org/officeDocument/2006/relationships/hyperlink" Target="https://usfonline.admin.usf.edu/pls/prod/wp_search_catalog_db?p_subj=ISM&amp;p_crse=6945&amp;p_term=202305" TargetMode="External"/><Relationship Id="rId50" Type="http://schemas.openxmlformats.org/officeDocument/2006/relationships/hyperlink" Target="mailto:muma-msbais@usf.edu" TargetMode="External"/><Relationship Id="rId7" Type="http://schemas.openxmlformats.org/officeDocument/2006/relationships/hyperlink" Target="https://usfonline.admin.usf.edu/pls/prod/wp_search_catalog_db?p_subj=ISM&amp;p_crse=6208&amp;p_term=202305" TargetMode="External"/><Relationship Id="rId2" Type="http://schemas.openxmlformats.org/officeDocument/2006/relationships/hyperlink" Target="http://usfweb2.usf.edu/uco/cashaccounting/tuition.asp" TargetMode="External"/><Relationship Id="rId16" Type="http://schemas.openxmlformats.org/officeDocument/2006/relationships/hyperlink" Target="http://bit.ly/3sFfvPW" TargetMode="External"/><Relationship Id="rId29" Type="http://schemas.openxmlformats.org/officeDocument/2006/relationships/hyperlink" Target="mailto:muma-msbais@usf.edu" TargetMode="External"/><Relationship Id="rId11" Type="http://schemas.openxmlformats.org/officeDocument/2006/relationships/hyperlink" Target="https://usfonline.admin.usf.edu/pls/prod/wp_search_catalog_db?p_subj=ISM&amp;p_crse=6316&amp;p_term=202305" TargetMode="External"/><Relationship Id="rId24" Type="http://schemas.openxmlformats.org/officeDocument/2006/relationships/hyperlink" Target="https://usfonline.admin.usf.edu/pls/prod/wp_search_catalog_db?p_subj=ISM&amp;p_crse=6316&amp;p_term=202305" TargetMode="External"/><Relationship Id="rId32" Type="http://schemas.openxmlformats.org/officeDocument/2006/relationships/hyperlink" Target="https://usfonline.admin.usf.edu/pls/prod/wp_search_catalog_db?p_subj=ISM&amp;p_crse=6155&amp;p_term=202305" TargetMode="External"/><Relationship Id="rId37" Type="http://schemas.openxmlformats.org/officeDocument/2006/relationships/hyperlink" Target="https://usfonline.admin.usf.edu/pls/prod/wp_search_catalog_db?p_subj=ISM&amp;p_crse=6905&amp;p_term=202305" TargetMode="External"/><Relationship Id="rId40" Type="http://schemas.openxmlformats.org/officeDocument/2006/relationships/hyperlink" Target="mailto:muma-msbais@usf.edu" TargetMode="External"/><Relationship Id="rId45" Type="http://schemas.openxmlformats.org/officeDocument/2006/relationships/hyperlink" Target="https://usfonline.admin.usf.edu/pls/prod/wp_search_catalog_db?p_subj=ISM&amp;p_crse=6905&amp;p_term=202305" TargetMode="External"/><Relationship Id="rId53" Type="http://schemas.openxmlformats.org/officeDocument/2006/relationships/hyperlink" Target="https://usfonline.admin.usf.edu/pls/prod/wp_search_catalog_db?p_subj=ISM&amp;p_crse=6945&amp;p_term=202305" TargetMode="External"/><Relationship Id="rId5" Type="http://schemas.openxmlformats.org/officeDocument/2006/relationships/hyperlink" Target="https://usfonline.admin.usf.edu/pls/prod/wp_search_catalog_db?p_subj=ISM&amp;p_crse=6124&amp;p_term=202305" TargetMode="External"/><Relationship Id="rId10" Type="http://schemas.openxmlformats.org/officeDocument/2006/relationships/hyperlink" Target="mailto:muma-msbais@usf.edu" TargetMode="External"/><Relationship Id="rId19" Type="http://schemas.openxmlformats.org/officeDocument/2006/relationships/hyperlink" Target="https://usfonline.admin.usf.edu/pls/prod/wp_search_catalog_db?p_subj=ISM&amp;p_crse=6565&amp;p_term=202305" TargetMode="External"/><Relationship Id="rId31" Type="http://schemas.openxmlformats.org/officeDocument/2006/relationships/hyperlink" Target="mailto:muma-msbais@usf.edu" TargetMode="External"/><Relationship Id="rId44" Type="http://schemas.openxmlformats.org/officeDocument/2006/relationships/hyperlink" Target="mailto:muma-msbais@usf.edu" TargetMode="External"/><Relationship Id="rId52" Type="http://schemas.openxmlformats.org/officeDocument/2006/relationships/hyperlink" Target="mailto:muma-msbais@usf.edu" TargetMode="External"/><Relationship Id="rId4" Type="http://schemas.openxmlformats.org/officeDocument/2006/relationships/hyperlink" Target="https://tinyurl.com/yuf3zea6" TargetMode="External"/><Relationship Id="rId9" Type="http://schemas.openxmlformats.org/officeDocument/2006/relationships/hyperlink" Target="https://usfonline.admin.usf.edu/pls/prod/wp_search_catalog_db?p_subj=ISM&amp;p_crse=6218&amp;p_term=202305" TargetMode="External"/><Relationship Id="rId14" Type="http://schemas.openxmlformats.org/officeDocument/2006/relationships/hyperlink" Target="http://bit.ly/3sFfvPW" TargetMode="External"/><Relationship Id="rId22" Type="http://schemas.openxmlformats.org/officeDocument/2006/relationships/hyperlink" Target="https://usfonline.admin.usf.edu/pls/prod/wp_search_catalog_db?p_subj=ISM&amp;p_crse=6124&amp;p_term=202305" TargetMode="External"/><Relationship Id="rId27" Type="http://schemas.openxmlformats.org/officeDocument/2006/relationships/hyperlink" Target="mailto:muma-msbais@usf.edu" TargetMode="External"/><Relationship Id="rId30" Type="http://schemas.openxmlformats.org/officeDocument/2006/relationships/hyperlink" Target="https://usfonline.admin.usf.edu/pls/prod/wp_search_catalog_db?p_subj=ISM&amp;p_crse=6940&amp;p_term=202305" TargetMode="External"/><Relationship Id="rId35" Type="http://schemas.openxmlformats.org/officeDocument/2006/relationships/hyperlink" Target="https://usfonline.admin.usf.edu/pls/prod/wp_search_catalog_db?p_subj=ISM&amp;p_crse=6905&amp;p_term=202305" TargetMode="External"/><Relationship Id="rId43" Type="http://schemas.openxmlformats.org/officeDocument/2006/relationships/hyperlink" Target="https://usfonline.admin.usf.edu/pls/prod/wp_search_catalog_db?p_subj=ISM&amp;p_crse=6905&amp;p_term=202305" TargetMode="External"/><Relationship Id="rId48" Type="http://schemas.openxmlformats.org/officeDocument/2006/relationships/hyperlink" Target="mailto:muma-msbais@usf.edu" TargetMode="External"/><Relationship Id="rId8" Type="http://schemas.openxmlformats.org/officeDocument/2006/relationships/hyperlink" Target="https://usfweb.usf.edu/DSS/StaffScheduleSearch/StaffSearch/%E2%80%9Dhttp:/bit.ly/3sFfvPW%E2%80%9D" TargetMode="External"/><Relationship Id="rId51" Type="http://schemas.openxmlformats.org/officeDocument/2006/relationships/hyperlink" Target="https://usfonline.admin.usf.edu/pls/prod/wp_search_catalog_db?p_subj=ISM&amp;p_crse=6945&amp;p_term=202305" TargetMode="External"/><Relationship Id="rId3" Type="http://schemas.openxmlformats.org/officeDocument/2006/relationships/hyperlink" Target="https://usfonline.admin.usf.edu/pls/prod/wp_search_catalog_db?p_subj=ISM&amp;p_crse=6021&amp;p_term=202305" TargetMode="External"/><Relationship Id="rId12" Type="http://schemas.openxmlformats.org/officeDocument/2006/relationships/hyperlink" Target="https://usfonline.admin.usf.edu/pls/prod/wp_search_catalog_db?p_subj=ISM&amp;p_crse=6328&amp;p_term=202305" TargetMode="External"/><Relationship Id="rId17" Type="http://schemas.openxmlformats.org/officeDocument/2006/relationships/hyperlink" Target="https://usfonline.admin.usf.edu/pls/prod/wp_search_catalog_db?p_subj=ISM&amp;p_crse=6419&amp;p_term=202305" TargetMode="External"/><Relationship Id="rId25" Type="http://schemas.openxmlformats.org/officeDocument/2006/relationships/hyperlink" Target="https://usfonline.admin.usf.edu/pls/prod/wp_search_catalog_db?p_subj=ISM&amp;p_crse=6419&amp;p_term=202305" TargetMode="External"/><Relationship Id="rId33" Type="http://schemas.openxmlformats.org/officeDocument/2006/relationships/hyperlink" Target="https://usfonline.admin.usf.edu/pls/prod/wp_search_catalog_db?p_subj=ISM&amp;p_crse=6251&amp;p_term=202305" TargetMode="External"/><Relationship Id="rId38" Type="http://schemas.openxmlformats.org/officeDocument/2006/relationships/hyperlink" Target="mailto:muma-msbais@usf.edu" TargetMode="External"/><Relationship Id="rId46" Type="http://schemas.openxmlformats.org/officeDocument/2006/relationships/hyperlink" Target="mailto:muma-msbais@usf.edu" TargetMode="External"/><Relationship Id="rId20" Type="http://schemas.openxmlformats.org/officeDocument/2006/relationships/hyperlink" Target="https://usfonline.admin.usf.edu/pls/prod/wp_search_catalog_db?p_subj=ISM&amp;p_crse=6565&amp;p_term=202305" TargetMode="External"/><Relationship Id="rId41" Type="http://schemas.openxmlformats.org/officeDocument/2006/relationships/hyperlink" Target="https://usfonline.admin.usf.edu/pls/prod/wp_search_catalog_db?p_subj=ISM&amp;p_crse=6905&amp;p_term=202305" TargetMode="External"/><Relationship Id="rId1" Type="http://schemas.openxmlformats.org/officeDocument/2006/relationships/hyperlink" Target="http://usfweb.usf.edu/ssearch/dm.html" TargetMode="External"/><Relationship Id="rId6" Type="http://schemas.openxmlformats.org/officeDocument/2006/relationships/hyperlink" Target="mailto:muma-msbais@usf.edu" TargetMode="External"/><Relationship Id="rId15" Type="http://schemas.openxmlformats.org/officeDocument/2006/relationships/hyperlink" Target="https://usfonline.admin.usf.edu/pls/prod/wp_search_catalog_db?p_subj=ISM&amp;p_crse=6419&amp;p_term=202305" TargetMode="External"/><Relationship Id="rId23" Type="http://schemas.openxmlformats.org/officeDocument/2006/relationships/hyperlink" Target="https://usfonline.admin.usf.edu/pls/prod/wp_search_catalog_db?p_subj=ISM&amp;p_crse=6155&amp;p_term=202305" TargetMode="External"/><Relationship Id="rId28" Type="http://schemas.openxmlformats.org/officeDocument/2006/relationships/hyperlink" Target="https://usfonline.admin.usf.edu/pls/prod/wp_search_catalog_db?p_subj=ISM&amp;p_crse=6905&amp;p_term=202305" TargetMode="External"/><Relationship Id="rId36" Type="http://schemas.openxmlformats.org/officeDocument/2006/relationships/hyperlink" Target="mailto:muma-msbais@usf.edu" TargetMode="External"/><Relationship Id="rId49" Type="http://schemas.openxmlformats.org/officeDocument/2006/relationships/hyperlink" Target="https://usfonline.admin.usf.edu/pls/prod/wp_search_catalog_db?p_subj=ISM&amp;p_crse=6945&amp;p_term=2023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8"/>
  <sheetViews>
    <sheetView tabSelected="1" topLeftCell="A10" zoomScaleNormal="100" workbookViewId="0">
      <selection activeCell="I27" sqref="I27"/>
    </sheetView>
  </sheetViews>
  <sheetFormatPr defaultRowHeight="15" x14ac:dyDescent="0.25"/>
  <cols>
    <col min="1" max="1" width="16.28515625" customWidth="1"/>
    <col min="2" max="2" width="13.140625" customWidth="1"/>
    <col min="3" max="3" width="15.5703125" customWidth="1"/>
    <col min="4" max="4" width="19.42578125" customWidth="1"/>
    <col min="5" max="5" width="23" customWidth="1"/>
    <col min="6" max="6" width="64.5703125" style="6" customWidth="1"/>
    <col min="7" max="7" width="2.85546875" customWidth="1"/>
  </cols>
  <sheetData>
    <row r="1" spans="1:6" x14ac:dyDescent="0.25">
      <c r="A1" s="1" t="s">
        <v>132</v>
      </c>
      <c r="B1" s="1" t="s">
        <v>131</v>
      </c>
      <c r="C1" s="1" t="s">
        <v>130</v>
      </c>
      <c r="D1" s="1"/>
      <c r="E1" s="1" t="s">
        <v>129</v>
      </c>
    </row>
    <row r="2" spans="1:6" ht="45" x14ac:dyDescent="0.25">
      <c r="A2" s="7" t="s">
        <v>0</v>
      </c>
      <c r="B2" s="8" t="s">
        <v>96</v>
      </c>
      <c r="C2" s="8" t="str">
        <f>TRIM(B2)</f>
        <v>joBs nOw</v>
      </c>
      <c r="D2" s="7"/>
      <c r="E2" s="10" t="s">
        <v>109</v>
      </c>
      <c r="F2" s="11" t="s">
        <v>211</v>
      </c>
    </row>
    <row r="3" spans="1:6" x14ac:dyDescent="0.25">
      <c r="A3" s="7" t="s">
        <v>1</v>
      </c>
      <c r="B3" s="8" t="s">
        <v>96</v>
      </c>
      <c r="C3" s="8" t="str">
        <f>LOWER(B3)</f>
        <v xml:space="preserve">   jobs now</v>
      </c>
      <c r="D3" s="7"/>
      <c r="E3" s="10" t="s">
        <v>110</v>
      </c>
      <c r="F3" s="11" t="s">
        <v>14</v>
      </c>
    </row>
    <row r="4" spans="1:6" x14ac:dyDescent="0.25">
      <c r="A4" s="7" t="s">
        <v>2</v>
      </c>
      <c r="B4" s="8" t="s">
        <v>96</v>
      </c>
      <c r="C4" s="8" t="str">
        <f>PROPER(B4)</f>
        <v xml:space="preserve">   Jobs Now</v>
      </c>
      <c r="D4" s="7"/>
      <c r="E4" s="10" t="s">
        <v>111</v>
      </c>
      <c r="F4" s="11" t="s">
        <v>15</v>
      </c>
    </row>
    <row r="5" spans="1:6" x14ac:dyDescent="0.25">
      <c r="A5" s="7" t="s">
        <v>3</v>
      </c>
      <c r="B5" s="8" t="s">
        <v>96</v>
      </c>
      <c r="C5" s="8" t="str">
        <f>UPPER(B5)</f>
        <v xml:space="preserve">   JOBS NOW</v>
      </c>
      <c r="D5" s="7"/>
      <c r="E5" s="10" t="s">
        <v>112</v>
      </c>
      <c r="F5" s="11" t="s">
        <v>16</v>
      </c>
    </row>
    <row r="6" spans="1:6" x14ac:dyDescent="0.25">
      <c r="A6" s="7" t="s">
        <v>97</v>
      </c>
      <c r="B6" s="8" t="s">
        <v>96</v>
      </c>
      <c r="C6" s="8" t="str">
        <f>TRIM(UPPER(B6))</f>
        <v>JOBS NOW</v>
      </c>
      <c r="D6" s="7"/>
      <c r="E6" s="10" t="s">
        <v>113</v>
      </c>
      <c r="F6" s="11"/>
    </row>
    <row r="7" spans="1:6" x14ac:dyDescent="0.25">
      <c r="A7" s="7" t="s">
        <v>26</v>
      </c>
      <c r="B7" s="8" t="s">
        <v>98</v>
      </c>
      <c r="C7" s="8" t="s">
        <v>99</v>
      </c>
      <c r="D7" s="8" t="str">
        <f>CONCATENATE(B7,C7)</f>
        <v>datascience</v>
      </c>
      <c r="E7" s="10" t="s">
        <v>114</v>
      </c>
      <c r="F7" s="11" t="s">
        <v>192</v>
      </c>
    </row>
    <row r="8" spans="1:6" x14ac:dyDescent="0.25">
      <c r="A8" s="7" t="s">
        <v>101</v>
      </c>
      <c r="B8" s="8" t="s">
        <v>98</v>
      </c>
      <c r="C8" s="8" t="s">
        <v>99</v>
      </c>
      <c r="D8" s="8" t="str">
        <f>_xlfn.CONCAT(B8,C8)</f>
        <v>datascience</v>
      </c>
      <c r="E8" s="10" t="s">
        <v>115</v>
      </c>
      <c r="F8" s="11" t="s">
        <v>104</v>
      </c>
    </row>
    <row r="9" spans="1:6" ht="30" x14ac:dyDescent="0.25">
      <c r="A9" s="7" t="s">
        <v>4</v>
      </c>
      <c r="B9" s="8" t="s">
        <v>100</v>
      </c>
      <c r="C9" s="8" t="str">
        <f>LEFT(B9,3)</f>
        <v>dat</v>
      </c>
      <c r="D9" s="7"/>
      <c r="E9" s="10" t="s">
        <v>116</v>
      </c>
      <c r="F9" s="11" t="s">
        <v>17</v>
      </c>
    </row>
    <row r="10" spans="1:6" ht="30" x14ac:dyDescent="0.25">
      <c r="A10" s="7" t="s">
        <v>5</v>
      </c>
      <c r="B10" s="8" t="s">
        <v>100</v>
      </c>
      <c r="C10" s="8" t="str">
        <f>MID(B10,4,4)</f>
        <v>a sc</v>
      </c>
      <c r="D10" s="7"/>
      <c r="E10" s="10" t="s">
        <v>117</v>
      </c>
      <c r="F10" s="11" t="s">
        <v>18</v>
      </c>
    </row>
    <row r="11" spans="1:6" ht="30" x14ac:dyDescent="0.25">
      <c r="A11" s="7" t="s">
        <v>6</v>
      </c>
      <c r="B11" s="8" t="s">
        <v>100</v>
      </c>
      <c r="C11" s="8" t="str">
        <f>RIGHT(B11,5)</f>
        <v>ience</v>
      </c>
      <c r="D11" s="7"/>
      <c r="E11" s="10" t="s">
        <v>118</v>
      </c>
      <c r="F11" s="11" t="s">
        <v>19</v>
      </c>
    </row>
    <row r="12" spans="1:6" ht="30" x14ac:dyDescent="0.25">
      <c r="A12" s="7" t="s">
        <v>7</v>
      </c>
      <c r="B12" s="8" t="s">
        <v>98</v>
      </c>
      <c r="C12" s="8" t="str">
        <f>REPT(B12,3)</f>
        <v>datadatadata</v>
      </c>
      <c r="D12" s="7"/>
      <c r="E12" s="10" t="s">
        <v>119</v>
      </c>
      <c r="F12" s="11" t="s">
        <v>20</v>
      </c>
    </row>
    <row r="13" spans="1:6" x14ac:dyDescent="0.25">
      <c r="A13" s="7" t="s">
        <v>9</v>
      </c>
      <c r="B13" s="8" t="s">
        <v>100</v>
      </c>
      <c r="C13" s="8">
        <f>LEN(B13)</f>
        <v>12</v>
      </c>
      <c r="D13" s="7"/>
      <c r="E13" s="10" t="s">
        <v>120</v>
      </c>
      <c r="F13" s="9" t="s">
        <v>21</v>
      </c>
    </row>
    <row r="14" spans="1:6" ht="30" x14ac:dyDescent="0.25">
      <c r="A14" s="7" t="s">
        <v>10</v>
      </c>
      <c r="B14" s="8" t="s">
        <v>100</v>
      </c>
      <c r="C14" s="8">
        <f>FIND("c",B14,1)</f>
        <v>7</v>
      </c>
      <c r="D14" s="8">
        <f>FIND("c",B14,C14+1)</f>
        <v>11</v>
      </c>
      <c r="E14" s="10" t="s">
        <v>121</v>
      </c>
      <c r="F14" s="11" t="s">
        <v>22</v>
      </c>
    </row>
    <row r="15" spans="1:6" x14ac:dyDescent="0.25">
      <c r="A15" s="7" t="s">
        <v>10</v>
      </c>
      <c r="B15" s="8" t="s">
        <v>100</v>
      </c>
      <c r="C15" s="8" t="e">
        <f>FIND("C",B15,1)</f>
        <v>#VALUE!</v>
      </c>
      <c r="D15" s="7"/>
      <c r="E15" s="10" t="s">
        <v>122</v>
      </c>
      <c r="F15" s="11" t="s">
        <v>102</v>
      </c>
    </row>
    <row r="16" spans="1:6" ht="30" x14ac:dyDescent="0.25">
      <c r="A16" s="7" t="s">
        <v>11</v>
      </c>
      <c r="B16" s="8" t="s">
        <v>100</v>
      </c>
      <c r="C16" s="8">
        <f>SEARCH("C",B16,1)</f>
        <v>7</v>
      </c>
      <c r="D16" s="7"/>
      <c r="E16" s="10" t="s">
        <v>123</v>
      </c>
      <c r="F16" s="11" t="s">
        <v>23</v>
      </c>
    </row>
    <row r="17" spans="1:10" ht="30" x14ac:dyDescent="0.25">
      <c r="A17" s="7" t="s">
        <v>12</v>
      </c>
      <c r="B17" s="8" t="s">
        <v>98</v>
      </c>
      <c r="C17" s="8" t="s">
        <v>103</v>
      </c>
      <c r="D17" s="8" t="b">
        <f>EXACT(B17,C17)</f>
        <v>0</v>
      </c>
      <c r="E17" s="10" t="s">
        <v>124</v>
      </c>
      <c r="F17" s="11" t="s">
        <v>24</v>
      </c>
    </row>
    <row r="18" spans="1:10" ht="30" x14ac:dyDescent="0.25">
      <c r="A18" s="7" t="s">
        <v>12</v>
      </c>
      <c r="B18" s="8" t="s">
        <v>98</v>
      </c>
      <c r="C18" s="8" t="s">
        <v>98</v>
      </c>
      <c r="D18" s="8" t="b">
        <f>EXACT(B18,C18)</f>
        <v>1</v>
      </c>
      <c r="E18" s="10" t="s">
        <v>125</v>
      </c>
      <c r="F18" s="11" t="s">
        <v>24</v>
      </c>
    </row>
    <row r="19" spans="1:10" ht="30" x14ac:dyDescent="0.25">
      <c r="A19" s="7" t="s">
        <v>13</v>
      </c>
      <c r="B19" s="8" t="s">
        <v>98</v>
      </c>
      <c r="C19" s="8" t="str">
        <f>T(B19)</f>
        <v>data</v>
      </c>
      <c r="D19" s="7"/>
      <c r="E19" s="10" t="s">
        <v>126</v>
      </c>
      <c r="F19" s="11" t="s">
        <v>25</v>
      </c>
    </row>
    <row r="20" spans="1:10" ht="30" x14ac:dyDescent="0.25">
      <c r="A20" s="7" t="s">
        <v>13</v>
      </c>
      <c r="B20" s="8">
        <v>123</v>
      </c>
      <c r="C20" s="8" t="str">
        <f>T(B20)</f>
        <v/>
      </c>
      <c r="D20" s="7"/>
      <c r="E20" s="10" t="s">
        <v>127</v>
      </c>
      <c r="F20" s="11" t="s">
        <v>25</v>
      </c>
      <c r="J20" s="72"/>
    </row>
    <row r="21" spans="1:10" ht="30" x14ac:dyDescent="0.25">
      <c r="A21" s="7" t="s">
        <v>13</v>
      </c>
      <c r="B21" s="8"/>
      <c r="C21" s="8" t="str">
        <f>T(B21)</f>
        <v/>
      </c>
      <c r="D21" s="7"/>
      <c r="E21" s="10" t="s">
        <v>128</v>
      </c>
      <c r="F21" s="11" t="s">
        <v>25</v>
      </c>
    </row>
    <row r="22" spans="1:10" ht="15.75" thickBot="1" x14ac:dyDescent="0.3">
      <c r="A22" s="68" t="s">
        <v>202</v>
      </c>
      <c r="B22" s="8">
        <v>35</v>
      </c>
      <c r="C22" s="8" t="str">
        <f>TEXT(B22,"$#,##0.00")</f>
        <v>$35.00</v>
      </c>
      <c r="D22" s="68"/>
      <c r="E22" s="69" t="s">
        <v>203</v>
      </c>
      <c r="F22" s="11" t="s">
        <v>204</v>
      </c>
    </row>
    <row r="23" spans="1:10" x14ac:dyDescent="0.25">
      <c r="A23" s="28" t="s">
        <v>8</v>
      </c>
      <c r="B23" s="29" t="s">
        <v>193</v>
      </c>
      <c r="C23" s="30"/>
      <c r="D23" s="31"/>
      <c r="E23" s="30"/>
      <c r="F23" s="32"/>
    </row>
    <row r="24" spans="1:10" x14ac:dyDescent="0.25">
      <c r="A24" s="33" t="s">
        <v>108</v>
      </c>
      <c r="B24" s="8" t="s">
        <v>105</v>
      </c>
      <c r="C24" s="8" t="s">
        <v>106</v>
      </c>
      <c r="D24" s="8" t="s">
        <v>107</v>
      </c>
      <c r="E24" s="8"/>
      <c r="F24" s="34" t="str">
        <f>_xlfn.TEXTJOIN(";",TRUE,A24,B24,C24,D24)</f>
        <v>lettuce;apples;oranges;bananas</v>
      </c>
    </row>
    <row r="25" spans="1:10" ht="15.75" thickBot="1" x14ac:dyDescent="0.3">
      <c r="A25" s="97"/>
      <c r="B25" s="98"/>
      <c r="C25" s="98"/>
      <c r="D25" s="98"/>
      <c r="E25" s="99"/>
      <c r="F25" s="76" t="s">
        <v>224</v>
      </c>
    </row>
    <row r="27" spans="1:10" ht="30" x14ac:dyDescent="0.25">
      <c r="A27" t="s">
        <v>187</v>
      </c>
      <c r="B27" s="100" t="s">
        <v>212</v>
      </c>
      <c r="C27" s="100"/>
      <c r="D27" s="6" t="s">
        <v>213</v>
      </c>
      <c r="E27" t="s">
        <v>214</v>
      </c>
      <c r="F27" s="6" t="s">
        <v>189</v>
      </c>
      <c r="H27" t="str" cm="1">
        <f t="array" aca="1" ref="H27" ca="1">CELL("address",'Text Fill Hints'!A42)</f>
        <v>'[Manning EE 9 Text-Enrollment Workbook S23.xlsx]Text Fill Hints'!$A$42</v>
      </c>
    </row>
    <row r="28" spans="1:10" ht="30" x14ac:dyDescent="0.25">
      <c r="A28" t="s">
        <v>188</v>
      </c>
      <c r="B28" s="100" t="s">
        <v>215</v>
      </c>
      <c r="C28" s="100"/>
      <c r="D28" s="6" t="s">
        <v>216</v>
      </c>
      <c r="E28" t="s">
        <v>217</v>
      </c>
      <c r="F28" s="6" t="s">
        <v>191</v>
      </c>
      <c r="H28" t="str" cm="1">
        <f t="array" aca="1" ref="H28" ca="1">INDIRECT(H27)</f>
        <v>test</v>
      </c>
    </row>
  </sheetData>
  <mergeCells count="3">
    <mergeCell ref="A25:E25"/>
    <mergeCell ref="B27:C27"/>
    <mergeCell ref="B28:C28"/>
  </mergeCells>
  <pageMargins left="0.25" right="0.25" top="0.75" bottom="0.75" header="0.3" footer="0.3"/>
  <pageSetup scale="91" orientation="landscape" r:id="rId1"/>
  <ignoredErrors>
    <ignoredError sqref="C15"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3973-CCB6-4203-83AA-9A080C349A2A}">
  <dimension ref="A1:L56"/>
  <sheetViews>
    <sheetView topLeftCell="A37" workbookViewId="0">
      <selection activeCell="F31" sqref="F31:F56"/>
    </sheetView>
  </sheetViews>
  <sheetFormatPr defaultRowHeight="15" x14ac:dyDescent="0.25"/>
  <cols>
    <col min="1" max="1" width="42.28515625" customWidth="1"/>
    <col min="2" max="8" width="17.42578125" customWidth="1"/>
    <col min="9" max="9" width="16.28515625" customWidth="1"/>
    <col min="10" max="10" width="15.28515625" customWidth="1"/>
    <col min="11" max="11" width="12.85546875" customWidth="1"/>
    <col min="12" max="12" width="11.85546875" customWidth="1"/>
  </cols>
  <sheetData>
    <row r="1" spans="1:12" ht="51.6" customHeight="1" x14ac:dyDescent="0.25">
      <c r="A1" s="27" t="s">
        <v>154</v>
      </c>
      <c r="B1" s="27" t="s">
        <v>205</v>
      </c>
      <c r="C1" s="27" t="s">
        <v>206</v>
      </c>
      <c r="D1" s="27" t="s">
        <v>207</v>
      </c>
      <c r="E1" s="27" t="s">
        <v>208</v>
      </c>
      <c r="F1" s="27" t="s">
        <v>209</v>
      </c>
      <c r="G1" s="27"/>
      <c r="H1" s="73" t="s">
        <v>155</v>
      </c>
      <c r="I1" s="73" t="s">
        <v>156</v>
      </c>
      <c r="J1" s="73" t="s">
        <v>157</v>
      </c>
      <c r="K1" s="73" t="s">
        <v>219</v>
      </c>
      <c r="L1" s="73" t="s">
        <v>218</v>
      </c>
    </row>
    <row r="2" spans="1:12" x14ac:dyDescent="0.25">
      <c r="A2" t="s">
        <v>158</v>
      </c>
      <c r="B2" t="str">
        <f>LEFT($A2,5)</f>
        <v>a1155</v>
      </c>
      <c r="C2" t="str">
        <f>MID(ListMyFiles!A2,7,ListMyFiles!H2-7)</f>
        <v>Lynch</v>
      </c>
      <c r="D2" t="str">
        <f>TRIM(MID(A2,H2+1,I2-H2-1))</f>
        <v>Ricardo</v>
      </c>
      <c r="E2" t="str">
        <f>MID(A2,I2+1,J2-I2-1)</f>
        <v>2002</v>
      </c>
      <c r="F2" s="75" t="str">
        <f>MID(A2,J2+1,K2-J2-1)</f>
        <v>38354</v>
      </c>
      <c r="G2" s="74"/>
      <c r="H2">
        <f>FIND(",",A2,1)</f>
        <v>12</v>
      </c>
      <c r="I2">
        <f>FIND("_",$A2,H2+1)</f>
        <v>21</v>
      </c>
      <c r="J2">
        <f>FIND("_",$A2,I2+1)</f>
        <v>26</v>
      </c>
      <c r="K2">
        <f>FIND(".",A2,1)</f>
        <v>32</v>
      </c>
      <c r="L2">
        <f>LEN(A2)</f>
        <v>35</v>
      </c>
    </row>
    <row r="3" spans="1:12" x14ac:dyDescent="0.25">
      <c r="A3" t="s">
        <v>220</v>
      </c>
      <c r="B3" t="str">
        <f t="shared" ref="B3:B27" si="0">LEFT($A3,5)</f>
        <v>a2921</v>
      </c>
      <c r="C3" t="str">
        <f>MID(ListMyFiles!A3,7,ListMyFiles!H3-7)</f>
        <v>Morgan</v>
      </c>
      <c r="D3" t="str">
        <f t="shared" ref="D3:D27" si="1">TRIM(MID(A3,H3+1,I3-H3-1))</f>
        <v>Brenda</v>
      </c>
      <c r="E3" t="str">
        <f t="shared" ref="E3:E27" si="2">MID(A3,I3+1,J3-I3-1)</f>
        <v>2000</v>
      </c>
      <c r="F3" s="75" t="str">
        <f t="shared" ref="F3:F27" si="3">MID(A3,J3+1,K3-J3-1)</f>
        <v>152153</v>
      </c>
      <c r="H3">
        <f t="shared" ref="H3:H27" si="4">FIND(",",A3,1)</f>
        <v>13</v>
      </c>
      <c r="I3">
        <f t="shared" ref="I3:J27" si="5">FIND("_",$A3,H3+1)</f>
        <v>21</v>
      </c>
      <c r="J3">
        <f t="shared" si="5"/>
        <v>26</v>
      </c>
      <c r="K3">
        <f t="shared" ref="K3:K27" si="6">FIND(".",A3,1)</f>
        <v>33</v>
      </c>
      <c r="L3">
        <f t="shared" ref="L3:L27" si="7">LEN(A3)</f>
        <v>36</v>
      </c>
    </row>
    <row r="4" spans="1:12" x14ac:dyDescent="0.25">
      <c r="A4" t="s">
        <v>159</v>
      </c>
      <c r="B4" t="str">
        <f t="shared" si="0"/>
        <v>a3402</v>
      </c>
      <c r="C4" t="str">
        <f>MID(ListMyFiles!A4,7,ListMyFiles!H4-7)</f>
        <v>Rios</v>
      </c>
      <c r="D4" t="str">
        <f t="shared" si="1"/>
        <v>Ollie</v>
      </c>
      <c r="E4" t="str">
        <f t="shared" si="2"/>
        <v>2001</v>
      </c>
      <c r="F4" s="75" t="str">
        <f t="shared" si="3"/>
        <v>62685</v>
      </c>
      <c r="H4">
        <f t="shared" si="4"/>
        <v>11</v>
      </c>
      <c r="I4">
        <f t="shared" si="5"/>
        <v>18</v>
      </c>
      <c r="J4">
        <f t="shared" si="5"/>
        <v>23</v>
      </c>
      <c r="K4">
        <f t="shared" si="6"/>
        <v>29</v>
      </c>
      <c r="L4">
        <f t="shared" si="7"/>
        <v>32</v>
      </c>
    </row>
    <row r="5" spans="1:12" x14ac:dyDescent="0.25">
      <c r="A5" t="s">
        <v>160</v>
      </c>
      <c r="B5" t="str">
        <f t="shared" si="0"/>
        <v>a5894</v>
      </c>
      <c r="C5" t="str">
        <f>MID(ListMyFiles!A5,7,ListMyFiles!H5-7)</f>
        <v>Hawkins</v>
      </c>
      <c r="D5" t="str">
        <f t="shared" si="1"/>
        <v>Herman</v>
      </c>
      <c r="E5" t="str">
        <f t="shared" si="2"/>
        <v>2007</v>
      </c>
      <c r="F5" s="75" t="str">
        <f t="shared" si="3"/>
        <v>68363</v>
      </c>
      <c r="H5">
        <f t="shared" si="4"/>
        <v>14</v>
      </c>
      <c r="I5">
        <f t="shared" si="5"/>
        <v>22</v>
      </c>
      <c r="J5">
        <f t="shared" si="5"/>
        <v>27</v>
      </c>
      <c r="K5">
        <f t="shared" si="6"/>
        <v>33</v>
      </c>
      <c r="L5">
        <f t="shared" si="7"/>
        <v>36</v>
      </c>
    </row>
    <row r="6" spans="1:12" x14ac:dyDescent="0.25">
      <c r="A6" t="s">
        <v>161</v>
      </c>
      <c r="B6" t="str">
        <f t="shared" si="0"/>
        <v>a5940</v>
      </c>
      <c r="C6" t="str">
        <f>MID(ListMyFiles!A6,7,ListMyFiles!H6-7)</f>
        <v>Murray</v>
      </c>
      <c r="D6" t="str">
        <f t="shared" si="1"/>
        <v>Jacob</v>
      </c>
      <c r="E6" t="str">
        <f t="shared" si="2"/>
        <v>2006</v>
      </c>
      <c r="F6" s="75" t="str">
        <f t="shared" si="3"/>
        <v>47029</v>
      </c>
      <c r="H6">
        <f t="shared" si="4"/>
        <v>13</v>
      </c>
      <c r="I6">
        <f t="shared" si="5"/>
        <v>20</v>
      </c>
      <c r="J6">
        <f t="shared" si="5"/>
        <v>25</v>
      </c>
      <c r="K6">
        <f t="shared" si="6"/>
        <v>31</v>
      </c>
      <c r="L6">
        <f t="shared" si="7"/>
        <v>34</v>
      </c>
    </row>
    <row r="7" spans="1:12" x14ac:dyDescent="0.25">
      <c r="A7" t="s">
        <v>221</v>
      </c>
      <c r="B7" t="str">
        <f t="shared" si="0"/>
        <v>a7127</v>
      </c>
      <c r="C7" t="str">
        <f>MID(ListMyFiles!A7,7,ListMyFiles!H7-7)</f>
        <v>Jackson</v>
      </c>
      <c r="D7" t="str">
        <f t="shared" si="1"/>
        <v>Marsha</v>
      </c>
      <c r="E7" t="str">
        <f t="shared" si="2"/>
        <v>2005</v>
      </c>
      <c r="F7" s="75" t="str">
        <f t="shared" si="3"/>
        <v>154905</v>
      </c>
      <c r="H7">
        <f t="shared" si="4"/>
        <v>14</v>
      </c>
      <c r="I7">
        <f t="shared" si="5"/>
        <v>22</v>
      </c>
      <c r="J7">
        <f t="shared" si="5"/>
        <v>27</v>
      </c>
      <c r="K7">
        <f t="shared" si="6"/>
        <v>34</v>
      </c>
      <c r="L7">
        <f t="shared" si="7"/>
        <v>37</v>
      </c>
    </row>
    <row r="8" spans="1:12" x14ac:dyDescent="0.25">
      <c r="A8" t="s">
        <v>162</v>
      </c>
      <c r="B8" t="str">
        <f t="shared" si="0"/>
        <v>a8404</v>
      </c>
      <c r="C8" t="str">
        <f>MID(ListMyFiles!A8,7,ListMyFiles!H8-7)</f>
        <v>Graves</v>
      </c>
      <c r="D8" t="str">
        <f t="shared" si="1"/>
        <v>Dana</v>
      </c>
      <c r="E8" t="str">
        <f t="shared" si="2"/>
        <v>2012</v>
      </c>
      <c r="F8" s="75" t="str">
        <f t="shared" si="3"/>
        <v>60907</v>
      </c>
      <c r="H8">
        <f t="shared" si="4"/>
        <v>13</v>
      </c>
      <c r="I8">
        <f t="shared" si="5"/>
        <v>19</v>
      </c>
      <c r="J8">
        <f t="shared" si="5"/>
        <v>24</v>
      </c>
      <c r="K8">
        <f t="shared" si="6"/>
        <v>30</v>
      </c>
      <c r="L8">
        <f t="shared" si="7"/>
        <v>33</v>
      </c>
    </row>
    <row r="9" spans="1:12" x14ac:dyDescent="0.25">
      <c r="A9" t="s">
        <v>163</v>
      </c>
      <c r="B9" t="str">
        <f t="shared" si="0"/>
        <v>b1106</v>
      </c>
      <c r="C9" t="str">
        <f>MID(ListMyFiles!A9,7,ListMyFiles!H9-7)</f>
        <v>Nichols</v>
      </c>
      <c r="D9" t="str">
        <f t="shared" si="1"/>
        <v>Eugene</v>
      </c>
      <c r="E9" t="str">
        <f t="shared" si="2"/>
        <v>2014</v>
      </c>
      <c r="F9" s="75" t="str">
        <f t="shared" si="3"/>
        <v>57740</v>
      </c>
      <c r="H9">
        <f t="shared" si="4"/>
        <v>14</v>
      </c>
      <c r="I9">
        <f t="shared" si="5"/>
        <v>22</v>
      </c>
      <c r="J9">
        <f t="shared" si="5"/>
        <v>27</v>
      </c>
      <c r="K9">
        <f t="shared" si="6"/>
        <v>33</v>
      </c>
      <c r="L9">
        <f t="shared" si="7"/>
        <v>36</v>
      </c>
    </row>
    <row r="10" spans="1:12" x14ac:dyDescent="0.25">
      <c r="A10" t="s">
        <v>164</v>
      </c>
      <c r="B10" t="str">
        <f t="shared" si="0"/>
        <v>b2876</v>
      </c>
      <c r="C10" t="str">
        <f>MID(ListMyFiles!A10,7,ListMyFiles!H10-7)</f>
        <v>Hoffman</v>
      </c>
      <c r="D10" t="str">
        <f t="shared" si="1"/>
        <v>Adrienne</v>
      </c>
      <c r="E10" t="str">
        <f t="shared" si="2"/>
        <v>2017</v>
      </c>
      <c r="F10" s="75" t="str">
        <f t="shared" si="3"/>
        <v>42437</v>
      </c>
      <c r="H10">
        <f t="shared" si="4"/>
        <v>14</v>
      </c>
      <c r="I10">
        <f t="shared" si="5"/>
        <v>24</v>
      </c>
      <c r="J10">
        <f t="shared" si="5"/>
        <v>29</v>
      </c>
      <c r="K10">
        <f t="shared" si="6"/>
        <v>35</v>
      </c>
      <c r="L10">
        <f t="shared" si="7"/>
        <v>38</v>
      </c>
    </row>
    <row r="11" spans="1:12" x14ac:dyDescent="0.25">
      <c r="A11" t="s">
        <v>165</v>
      </c>
      <c r="B11" t="str">
        <f t="shared" si="0"/>
        <v>b3448</v>
      </c>
      <c r="C11" t="str">
        <f>MID(ListMyFiles!A11,7,ListMyFiles!H11-7)</f>
        <v>Moran</v>
      </c>
      <c r="D11" t="str">
        <f t="shared" si="1"/>
        <v>Carroll</v>
      </c>
      <c r="E11" t="str">
        <f t="shared" si="2"/>
        <v>2017</v>
      </c>
      <c r="F11" s="75" t="str">
        <f t="shared" si="3"/>
        <v>58204</v>
      </c>
      <c r="H11">
        <f t="shared" si="4"/>
        <v>12</v>
      </c>
      <c r="I11">
        <f t="shared" si="5"/>
        <v>21</v>
      </c>
      <c r="J11">
        <f t="shared" si="5"/>
        <v>26</v>
      </c>
      <c r="K11">
        <f t="shared" si="6"/>
        <v>32</v>
      </c>
      <c r="L11">
        <f t="shared" si="7"/>
        <v>35</v>
      </c>
    </row>
    <row r="12" spans="1:12" x14ac:dyDescent="0.25">
      <c r="A12" t="s">
        <v>166</v>
      </c>
      <c r="B12" t="str">
        <f t="shared" si="0"/>
        <v>b4750</v>
      </c>
      <c r="C12" t="str">
        <f>MID(ListMyFiles!A12,7,ListMyFiles!H12-7)</f>
        <v>Daniels</v>
      </c>
      <c r="D12" t="str">
        <f t="shared" si="1"/>
        <v>Rudolph</v>
      </c>
      <c r="E12" t="str">
        <f t="shared" si="2"/>
        <v>2016</v>
      </c>
      <c r="F12" s="75" t="str">
        <f t="shared" si="3"/>
        <v>67251</v>
      </c>
      <c r="H12">
        <f t="shared" si="4"/>
        <v>14</v>
      </c>
      <c r="I12">
        <f t="shared" si="5"/>
        <v>23</v>
      </c>
      <c r="J12">
        <f t="shared" si="5"/>
        <v>28</v>
      </c>
      <c r="K12">
        <f t="shared" si="6"/>
        <v>34</v>
      </c>
      <c r="L12">
        <f t="shared" si="7"/>
        <v>37</v>
      </c>
    </row>
    <row r="13" spans="1:12" x14ac:dyDescent="0.25">
      <c r="A13" t="s">
        <v>167</v>
      </c>
      <c r="B13" t="str">
        <f t="shared" si="0"/>
        <v>b7071</v>
      </c>
      <c r="C13" t="str">
        <f>MID(ListMyFiles!A13,7,ListMyFiles!H13-7)</f>
        <v>Bryan</v>
      </c>
      <c r="D13" t="str">
        <f t="shared" si="1"/>
        <v>Ruben</v>
      </c>
      <c r="E13" t="str">
        <f t="shared" si="2"/>
        <v>2012</v>
      </c>
      <c r="F13" s="75" t="str">
        <f t="shared" si="3"/>
        <v>63006</v>
      </c>
      <c r="H13">
        <f t="shared" si="4"/>
        <v>12</v>
      </c>
      <c r="I13">
        <f t="shared" si="5"/>
        <v>19</v>
      </c>
      <c r="J13">
        <f t="shared" si="5"/>
        <v>24</v>
      </c>
      <c r="K13">
        <f t="shared" si="6"/>
        <v>30</v>
      </c>
      <c r="L13">
        <f t="shared" si="7"/>
        <v>33</v>
      </c>
    </row>
    <row r="14" spans="1:12" x14ac:dyDescent="0.25">
      <c r="A14" t="s">
        <v>168</v>
      </c>
      <c r="B14" t="str">
        <f t="shared" si="0"/>
        <v>b9181</v>
      </c>
      <c r="C14" t="str">
        <f>MID(ListMyFiles!A14,7,ListMyFiles!H14-7)</f>
        <v>Richardson</v>
      </c>
      <c r="D14" t="str">
        <f t="shared" si="1"/>
        <v>Megan</v>
      </c>
      <c r="E14" t="str">
        <f t="shared" si="2"/>
        <v>2004</v>
      </c>
      <c r="F14" s="75" t="str">
        <f t="shared" si="3"/>
        <v>47176</v>
      </c>
      <c r="H14">
        <f t="shared" si="4"/>
        <v>17</v>
      </c>
      <c r="I14">
        <f t="shared" si="5"/>
        <v>24</v>
      </c>
      <c r="J14">
        <f t="shared" si="5"/>
        <v>29</v>
      </c>
      <c r="K14">
        <f t="shared" si="6"/>
        <v>35</v>
      </c>
      <c r="L14">
        <f t="shared" si="7"/>
        <v>38</v>
      </c>
    </row>
    <row r="15" spans="1:12" x14ac:dyDescent="0.25">
      <c r="A15" t="s">
        <v>169</v>
      </c>
      <c r="B15" t="str">
        <f t="shared" si="0"/>
        <v>c1897</v>
      </c>
      <c r="C15" t="str">
        <f>MID(ListMyFiles!A15,7,ListMyFiles!H15-7)</f>
        <v>Torres</v>
      </c>
      <c r="D15" t="str">
        <f t="shared" si="1"/>
        <v>Fredrick</v>
      </c>
      <c r="E15" t="str">
        <f t="shared" si="2"/>
        <v>2015</v>
      </c>
      <c r="F15" s="75" t="str">
        <f t="shared" si="3"/>
        <v>59959</v>
      </c>
      <c r="H15">
        <f t="shared" si="4"/>
        <v>13</v>
      </c>
      <c r="I15">
        <f t="shared" si="5"/>
        <v>23</v>
      </c>
      <c r="J15">
        <f t="shared" si="5"/>
        <v>28</v>
      </c>
      <c r="K15">
        <f t="shared" si="6"/>
        <v>34</v>
      </c>
      <c r="L15">
        <f t="shared" si="7"/>
        <v>37</v>
      </c>
    </row>
    <row r="16" spans="1:12" x14ac:dyDescent="0.25">
      <c r="A16" t="s">
        <v>170</v>
      </c>
      <c r="B16" t="str">
        <f t="shared" si="0"/>
        <v>c2639</v>
      </c>
      <c r="C16" t="str">
        <f>MID(ListMyFiles!A16,7,ListMyFiles!H16-7)</f>
        <v>Paul</v>
      </c>
      <c r="D16" t="str">
        <f t="shared" si="1"/>
        <v>Scott</v>
      </c>
      <c r="E16" t="str">
        <f t="shared" si="2"/>
        <v>2018</v>
      </c>
      <c r="F16" s="75" t="str">
        <f t="shared" si="3"/>
        <v>39430</v>
      </c>
      <c r="H16">
        <f t="shared" si="4"/>
        <v>11</v>
      </c>
      <c r="I16">
        <f t="shared" si="5"/>
        <v>18</v>
      </c>
      <c r="J16">
        <f t="shared" si="5"/>
        <v>23</v>
      </c>
      <c r="K16">
        <f t="shared" si="6"/>
        <v>29</v>
      </c>
      <c r="L16">
        <f t="shared" si="7"/>
        <v>32</v>
      </c>
    </row>
    <row r="17" spans="1:12" x14ac:dyDescent="0.25">
      <c r="A17" t="s">
        <v>171</v>
      </c>
      <c r="B17" t="str">
        <f t="shared" si="0"/>
        <v>c2647</v>
      </c>
      <c r="C17" t="str">
        <f>MID(ListMyFiles!A17,7,ListMyFiles!H17-7)</f>
        <v>Gilbert</v>
      </c>
      <c r="D17" t="str">
        <f t="shared" si="1"/>
        <v>Eva</v>
      </c>
      <c r="E17" t="str">
        <f t="shared" si="2"/>
        <v>2008</v>
      </c>
      <c r="F17" s="75" t="str">
        <f t="shared" si="3"/>
        <v>47571</v>
      </c>
      <c r="H17">
        <f t="shared" si="4"/>
        <v>14</v>
      </c>
      <c r="I17">
        <f t="shared" si="5"/>
        <v>19</v>
      </c>
      <c r="J17">
        <f t="shared" si="5"/>
        <v>24</v>
      </c>
      <c r="K17">
        <f t="shared" si="6"/>
        <v>30</v>
      </c>
      <c r="L17">
        <f t="shared" si="7"/>
        <v>33</v>
      </c>
    </row>
    <row r="18" spans="1:12" x14ac:dyDescent="0.25">
      <c r="A18" t="s">
        <v>172</v>
      </c>
      <c r="B18" t="str">
        <f t="shared" si="0"/>
        <v>c3410</v>
      </c>
      <c r="C18" t="str">
        <f>MID(ListMyFiles!A18,7,ListMyFiles!H18-7)</f>
        <v>Vega</v>
      </c>
      <c r="D18" t="str">
        <f t="shared" si="1"/>
        <v>Dianna</v>
      </c>
      <c r="E18" t="str">
        <f t="shared" si="2"/>
        <v>2009</v>
      </c>
      <c r="F18" s="75" t="str">
        <f t="shared" si="3"/>
        <v>56266</v>
      </c>
      <c r="H18">
        <f t="shared" si="4"/>
        <v>11</v>
      </c>
      <c r="I18">
        <f t="shared" si="5"/>
        <v>19</v>
      </c>
      <c r="J18">
        <f t="shared" si="5"/>
        <v>24</v>
      </c>
      <c r="K18">
        <f t="shared" si="6"/>
        <v>30</v>
      </c>
      <c r="L18">
        <f t="shared" si="7"/>
        <v>33</v>
      </c>
    </row>
    <row r="19" spans="1:12" x14ac:dyDescent="0.25">
      <c r="A19" t="s">
        <v>173</v>
      </c>
      <c r="B19" t="str">
        <f t="shared" si="0"/>
        <v>c9516</v>
      </c>
      <c r="C19" t="str">
        <f>MID(ListMyFiles!A19,7,ListMyFiles!H19-7)</f>
        <v>Fox</v>
      </c>
      <c r="D19" t="str">
        <f t="shared" si="1"/>
        <v>Jan</v>
      </c>
      <c r="E19" t="str">
        <f t="shared" si="2"/>
        <v>2011</v>
      </c>
      <c r="F19" s="75" t="str">
        <f t="shared" si="3"/>
        <v>48651</v>
      </c>
      <c r="H19">
        <f t="shared" si="4"/>
        <v>10</v>
      </c>
      <c r="I19">
        <f t="shared" si="5"/>
        <v>15</v>
      </c>
      <c r="J19">
        <f t="shared" si="5"/>
        <v>20</v>
      </c>
      <c r="K19">
        <f t="shared" si="6"/>
        <v>26</v>
      </c>
      <c r="L19">
        <f t="shared" si="7"/>
        <v>29</v>
      </c>
    </row>
    <row r="20" spans="1:12" x14ac:dyDescent="0.25">
      <c r="A20" t="s">
        <v>174</v>
      </c>
      <c r="B20" t="str">
        <f t="shared" si="0"/>
        <v>c9546</v>
      </c>
      <c r="C20" t="str">
        <f>MID(ListMyFiles!A20,7,ListMyFiles!H20-7)</f>
        <v>Silva</v>
      </c>
      <c r="D20" t="str">
        <f t="shared" si="1"/>
        <v>Debra</v>
      </c>
      <c r="E20" t="str">
        <f t="shared" si="2"/>
        <v>2016</v>
      </c>
      <c r="F20" s="75" t="str">
        <f t="shared" si="3"/>
        <v>38827</v>
      </c>
      <c r="H20">
        <f t="shared" si="4"/>
        <v>12</v>
      </c>
      <c r="I20">
        <f t="shared" si="5"/>
        <v>19</v>
      </c>
      <c r="J20">
        <f t="shared" si="5"/>
        <v>24</v>
      </c>
      <c r="K20">
        <f t="shared" si="6"/>
        <v>30</v>
      </c>
      <c r="L20">
        <f t="shared" si="7"/>
        <v>33</v>
      </c>
    </row>
    <row r="21" spans="1:12" x14ac:dyDescent="0.25">
      <c r="A21" t="s">
        <v>175</v>
      </c>
      <c r="B21" t="str">
        <f t="shared" si="0"/>
        <v>d1318</v>
      </c>
      <c r="C21" t="str">
        <f>MID(ListMyFiles!A21,7,ListMyFiles!H21-7)</f>
        <v>Estrada</v>
      </c>
      <c r="D21" t="str">
        <f t="shared" si="1"/>
        <v>Lisa</v>
      </c>
      <c r="E21" t="str">
        <f t="shared" si="2"/>
        <v>2011</v>
      </c>
      <c r="F21" s="75" t="str">
        <f t="shared" si="3"/>
        <v>59742</v>
      </c>
      <c r="H21">
        <f t="shared" si="4"/>
        <v>14</v>
      </c>
      <c r="I21">
        <f t="shared" si="5"/>
        <v>20</v>
      </c>
      <c r="J21">
        <f t="shared" si="5"/>
        <v>25</v>
      </c>
      <c r="K21">
        <f t="shared" si="6"/>
        <v>31</v>
      </c>
      <c r="L21">
        <f t="shared" si="7"/>
        <v>34</v>
      </c>
    </row>
    <row r="22" spans="1:12" x14ac:dyDescent="0.25">
      <c r="A22" t="s">
        <v>176</v>
      </c>
      <c r="B22" t="str">
        <f t="shared" si="0"/>
        <v>d1671</v>
      </c>
      <c r="C22" t="str">
        <f>MID(ListMyFiles!A22,7,ListMyFiles!H22-7)</f>
        <v>Mendez</v>
      </c>
      <c r="D22" t="str">
        <f t="shared" si="1"/>
        <v>Janet</v>
      </c>
      <c r="E22" t="str">
        <f t="shared" si="2"/>
        <v>2008</v>
      </c>
      <c r="F22" s="75" t="str">
        <f t="shared" si="3"/>
        <v>52126</v>
      </c>
      <c r="H22">
        <f t="shared" si="4"/>
        <v>13</v>
      </c>
      <c r="I22">
        <f t="shared" si="5"/>
        <v>20</v>
      </c>
      <c r="J22">
        <f t="shared" si="5"/>
        <v>25</v>
      </c>
      <c r="K22">
        <f t="shared" si="6"/>
        <v>31</v>
      </c>
      <c r="L22">
        <f t="shared" si="7"/>
        <v>34</v>
      </c>
    </row>
    <row r="23" spans="1:12" x14ac:dyDescent="0.25">
      <c r="A23" t="s">
        <v>222</v>
      </c>
      <c r="B23" t="str">
        <f t="shared" si="0"/>
        <v>d3623</v>
      </c>
      <c r="C23" t="str">
        <f>MID(ListMyFiles!A23,7,ListMyFiles!H23-7)</f>
        <v>Morrison</v>
      </c>
      <c r="D23" t="str">
        <f t="shared" si="1"/>
        <v>Jamie</v>
      </c>
      <c r="E23" t="str">
        <f t="shared" si="2"/>
        <v>2014</v>
      </c>
      <c r="F23" s="75" t="str">
        <f t="shared" si="3"/>
        <v>159054</v>
      </c>
      <c r="H23">
        <f t="shared" si="4"/>
        <v>15</v>
      </c>
      <c r="I23">
        <f t="shared" si="5"/>
        <v>22</v>
      </c>
      <c r="J23">
        <f t="shared" si="5"/>
        <v>27</v>
      </c>
      <c r="K23">
        <f t="shared" si="6"/>
        <v>34</v>
      </c>
      <c r="L23">
        <f t="shared" si="7"/>
        <v>37</v>
      </c>
    </row>
    <row r="24" spans="1:12" x14ac:dyDescent="0.25">
      <c r="A24" t="s">
        <v>177</v>
      </c>
      <c r="B24" t="str">
        <f t="shared" si="0"/>
        <v>d4443</v>
      </c>
      <c r="C24" t="str">
        <f>MID(ListMyFiles!A24,7,ListMyFiles!H24-7)</f>
        <v>Cortez</v>
      </c>
      <c r="D24" t="str">
        <f t="shared" si="1"/>
        <v>Willis</v>
      </c>
      <c r="E24" t="str">
        <f t="shared" si="2"/>
        <v>2015</v>
      </c>
      <c r="F24" s="75" t="str">
        <f t="shared" si="3"/>
        <v>49217</v>
      </c>
      <c r="H24">
        <f t="shared" si="4"/>
        <v>13</v>
      </c>
      <c r="I24">
        <f t="shared" si="5"/>
        <v>21</v>
      </c>
      <c r="J24">
        <f t="shared" si="5"/>
        <v>26</v>
      </c>
      <c r="K24">
        <f t="shared" si="6"/>
        <v>32</v>
      </c>
      <c r="L24">
        <f t="shared" si="7"/>
        <v>35</v>
      </c>
    </row>
    <row r="25" spans="1:12" x14ac:dyDescent="0.25">
      <c r="A25" t="s">
        <v>178</v>
      </c>
      <c r="B25" t="str">
        <f t="shared" si="0"/>
        <v>d5379</v>
      </c>
      <c r="C25" t="str">
        <f>MID(ListMyFiles!A25,7,ListMyFiles!H25-7)</f>
        <v>Hill</v>
      </c>
      <c r="D25" t="str">
        <f t="shared" si="1"/>
        <v>Evan</v>
      </c>
      <c r="E25" t="str">
        <f t="shared" si="2"/>
        <v>2014</v>
      </c>
      <c r="F25" s="75" t="str">
        <f t="shared" si="3"/>
        <v>49682</v>
      </c>
      <c r="H25">
        <f t="shared" si="4"/>
        <v>11</v>
      </c>
      <c r="I25">
        <f t="shared" si="5"/>
        <v>17</v>
      </c>
      <c r="J25">
        <f t="shared" si="5"/>
        <v>22</v>
      </c>
      <c r="K25">
        <f t="shared" si="6"/>
        <v>28</v>
      </c>
      <c r="L25">
        <f t="shared" si="7"/>
        <v>31</v>
      </c>
    </row>
    <row r="26" spans="1:12" x14ac:dyDescent="0.25">
      <c r="A26" t="s">
        <v>223</v>
      </c>
      <c r="B26" t="str">
        <f t="shared" si="0"/>
        <v>d9795</v>
      </c>
      <c r="C26" t="str">
        <f>MID(ListMyFiles!A26,7,ListMyFiles!H26-7)</f>
        <v>Parsons</v>
      </c>
      <c r="D26" t="str">
        <f t="shared" si="1"/>
        <v>Archie</v>
      </c>
      <c r="E26" t="str">
        <f t="shared" si="2"/>
        <v>2016</v>
      </c>
      <c r="F26" s="75" t="str">
        <f t="shared" si="3"/>
        <v>139838</v>
      </c>
      <c r="H26">
        <f t="shared" si="4"/>
        <v>14</v>
      </c>
      <c r="I26">
        <f t="shared" si="5"/>
        <v>22</v>
      </c>
      <c r="J26">
        <f t="shared" si="5"/>
        <v>27</v>
      </c>
      <c r="K26">
        <f t="shared" si="6"/>
        <v>34</v>
      </c>
      <c r="L26">
        <f t="shared" si="7"/>
        <v>37</v>
      </c>
    </row>
    <row r="27" spans="1:12" x14ac:dyDescent="0.25">
      <c r="A27" t="s">
        <v>179</v>
      </c>
      <c r="B27" t="str">
        <f t="shared" si="0"/>
        <v>d9795</v>
      </c>
      <c r="C27" t="str">
        <f>MID(ListMyFiles!A27,7,ListMyFiles!H27-7)</f>
        <v>Parsons</v>
      </c>
      <c r="D27" t="str">
        <f t="shared" si="1"/>
        <v>Archie</v>
      </c>
      <c r="E27" t="str">
        <f t="shared" si="2"/>
        <v>2016</v>
      </c>
      <c r="F27" s="75" t="str">
        <f t="shared" si="3"/>
        <v>39838</v>
      </c>
      <c r="H27">
        <f t="shared" si="4"/>
        <v>14</v>
      </c>
      <c r="I27">
        <f t="shared" si="5"/>
        <v>22</v>
      </c>
      <c r="J27">
        <f t="shared" si="5"/>
        <v>27</v>
      </c>
      <c r="K27">
        <f t="shared" si="6"/>
        <v>33</v>
      </c>
      <c r="L27">
        <f t="shared" si="7"/>
        <v>36</v>
      </c>
    </row>
    <row r="30" spans="1:12" x14ac:dyDescent="0.25">
      <c r="A30" s="27" t="s">
        <v>154</v>
      </c>
      <c r="B30" s="27" t="s">
        <v>205</v>
      </c>
      <c r="C30" s="27" t="s">
        <v>206</v>
      </c>
      <c r="D30" s="27" t="s">
        <v>207</v>
      </c>
      <c r="E30" s="27" t="s">
        <v>208</v>
      </c>
      <c r="F30" s="27" t="s">
        <v>209</v>
      </c>
    </row>
    <row r="31" spans="1:12" x14ac:dyDescent="0.25">
      <c r="A31" t="s">
        <v>158</v>
      </c>
      <c r="B31" t="str">
        <f>LEFT(A2,5)</f>
        <v>a1155</v>
      </c>
      <c r="C31" t="str">
        <f>MID(A31,FIND("_",A31,1) + 1, FIND(",",A31,1)-FIND("_",A31,1) - 1)</f>
        <v>Lynch</v>
      </c>
      <c r="D31" t="str">
        <f>TRIM(MID(A31,FIND(",",A31,1)+1,FIND("_",A31,FIND(",",A31,1))-FIND(",",A31,1)-1))</f>
        <v>Ricardo</v>
      </c>
      <c r="E31" t="str">
        <f>MID(A31,FIND("_",A31,FIND(",",A31,1)) + 1,4)</f>
        <v>2002</v>
      </c>
      <c r="F31" t="str">
        <f>MID(A31,FIND("_",A31,FIND("_",A31,FIND(",",A31,1)+1)+1)+1,FIND(".",A31,1)-FIND("_",A31,FIND("_",A31,FIND(",",A31,1)+1)+1)-1)</f>
        <v>38354</v>
      </c>
    </row>
    <row r="32" spans="1:12" x14ac:dyDescent="0.25">
      <c r="A32" t="s">
        <v>220</v>
      </c>
      <c r="B32" t="str">
        <f t="shared" ref="B32:B56" si="8">LEFT(A3,5)</f>
        <v>a2921</v>
      </c>
      <c r="C32" t="str">
        <f t="shared" ref="C32:C56" si="9">MID(A32,FIND("_",A32,1) + 1, FIND(",",A32,1)-FIND("_",A32,1) - 1)</f>
        <v>Morgan</v>
      </c>
      <c r="D32" t="str">
        <f t="shared" ref="D32:D56" si="10">TRIM(MID(A32,FIND(",",A32,1)+1,FIND("_",A32,FIND(",",A32,1))-FIND(",",A32,1)-1))</f>
        <v>Brenda</v>
      </c>
      <c r="E32" t="str">
        <f t="shared" ref="E32:E56" si="11">MID(A32,FIND("_",A32,FIND(",",A32,1)) + 1,4)</f>
        <v>2000</v>
      </c>
      <c r="F32" t="str">
        <f t="shared" ref="F32:F56" si="12">MID(A32,FIND("_",A32,FIND("_",A32,FIND(",",A32,1)+1)+1)+1,FIND(".",A32,1)-FIND("_",A32,FIND("_",A32,FIND(",",A32,1)+1)+1)-1)</f>
        <v>152153</v>
      </c>
    </row>
    <row r="33" spans="1:6" x14ac:dyDescent="0.25">
      <c r="A33" t="s">
        <v>159</v>
      </c>
      <c r="B33" t="str">
        <f t="shared" si="8"/>
        <v>a3402</v>
      </c>
      <c r="C33" t="str">
        <f t="shared" si="9"/>
        <v>Rios</v>
      </c>
      <c r="D33" t="str">
        <f t="shared" si="10"/>
        <v>Ollie</v>
      </c>
      <c r="E33" t="str">
        <f t="shared" si="11"/>
        <v>2001</v>
      </c>
      <c r="F33" t="str">
        <f t="shared" si="12"/>
        <v>62685</v>
      </c>
    </row>
    <row r="34" spans="1:6" x14ac:dyDescent="0.25">
      <c r="A34" t="s">
        <v>160</v>
      </c>
      <c r="B34" t="str">
        <f t="shared" si="8"/>
        <v>a5894</v>
      </c>
      <c r="C34" t="str">
        <f t="shared" si="9"/>
        <v>Hawkins</v>
      </c>
      <c r="D34" t="str">
        <f t="shared" si="10"/>
        <v>Herman</v>
      </c>
      <c r="E34" t="str">
        <f t="shared" si="11"/>
        <v>2007</v>
      </c>
      <c r="F34" t="str">
        <f t="shared" si="12"/>
        <v>68363</v>
      </c>
    </row>
    <row r="35" spans="1:6" x14ac:dyDescent="0.25">
      <c r="A35" t="s">
        <v>161</v>
      </c>
      <c r="B35" t="str">
        <f t="shared" si="8"/>
        <v>a5940</v>
      </c>
      <c r="C35" t="str">
        <f t="shared" si="9"/>
        <v>Murray</v>
      </c>
      <c r="D35" t="str">
        <f t="shared" si="10"/>
        <v>Jacob</v>
      </c>
      <c r="E35" t="str">
        <f t="shared" si="11"/>
        <v>2006</v>
      </c>
      <c r="F35" t="str">
        <f t="shared" si="12"/>
        <v>47029</v>
      </c>
    </row>
    <row r="36" spans="1:6" x14ac:dyDescent="0.25">
      <c r="A36" t="s">
        <v>221</v>
      </c>
      <c r="B36" t="str">
        <f t="shared" si="8"/>
        <v>a7127</v>
      </c>
      <c r="C36" t="str">
        <f t="shared" si="9"/>
        <v>Jackson</v>
      </c>
      <c r="D36" t="str">
        <f t="shared" si="10"/>
        <v>Marsha</v>
      </c>
      <c r="E36" t="str">
        <f t="shared" si="11"/>
        <v>2005</v>
      </c>
      <c r="F36" t="str">
        <f t="shared" si="12"/>
        <v>154905</v>
      </c>
    </row>
    <row r="37" spans="1:6" x14ac:dyDescent="0.25">
      <c r="A37" t="s">
        <v>162</v>
      </c>
      <c r="B37" t="str">
        <f t="shared" si="8"/>
        <v>a8404</v>
      </c>
      <c r="C37" t="str">
        <f t="shared" si="9"/>
        <v>Graves</v>
      </c>
      <c r="D37" t="str">
        <f t="shared" si="10"/>
        <v>Dana</v>
      </c>
      <c r="E37" t="str">
        <f t="shared" si="11"/>
        <v>2012</v>
      </c>
      <c r="F37" t="str">
        <f t="shared" si="12"/>
        <v>60907</v>
      </c>
    </row>
    <row r="38" spans="1:6" x14ac:dyDescent="0.25">
      <c r="A38" t="s">
        <v>163</v>
      </c>
      <c r="B38" t="str">
        <f t="shared" si="8"/>
        <v>b1106</v>
      </c>
      <c r="C38" t="str">
        <f t="shared" si="9"/>
        <v>Nichols</v>
      </c>
      <c r="D38" t="str">
        <f t="shared" si="10"/>
        <v>Eugene</v>
      </c>
      <c r="E38" t="str">
        <f t="shared" si="11"/>
        <v>2014</v>
      </c>
      <c r="F38" t="str">
        <f t="shared" si="12"/>
        <v>57740</v>
      </c>
    </row>
    <row r="39" spans="1:6" x14ac:dyDescent="0.25">
      <c r="A39" t="s">
        <v>164</v>
      </c>
      <c r="B39" t="str">
        <f t="shared" si="8"/>
        <v>b2876</v>
      </c>
      <c r="C39" t="str">
        <f t="shared" si="9"/>
        <v>Hoffman</v>
      </c>
      <c r="D39" t="str">
        <f t="shared" si="10"/>
        <v>Adrienne</v>
      </c>
      <c r="E39" t="str">
        <f t="shared" si="11"/>
        <v>2017</v>
      </c>
      <c r="F39" t="str">
        <f t="shared" si="12"/>
        <v>42437</v>
      </c>
    </row>
    <row r="40" spans="1:6" x14ac:dyDescent="0.25">
      <c r="A40" t="s">
        <v>165</v>
      </c>
      <c r="B40" t="str">
        <f t="shared" si="8"/>
        <v>b3448</v>
      </c>
      <c r="C40" t="str">
        <f t="shared" si="9"/>
        <v>Moran</v>
      </c>
      <c r="D40" t="str">
        <f t="shared" si="10"/>
        <v>Carroll</v>
      </c>
      <c r="E40" t="str">
        <f t="shared" si="11"/>
        <v>2017</v>
      </c>
      <c r="F40" t="str">
        <f t="shared" si="12"/>
        <v>58204</v>
      </c>
    </row>
    <row r="41" spans="1:6" x14ac:dyDescent="0.25">
      <c r="A41" t="s">
        <v>166</v>
      </c>
      <c r="B41" t="str">
        <f t="shared" si="8"/>
        <v>b4750</v>
      </c>
      <c r="C41" t="str">
        <f t="shared" si="9"/>
        <v>Daniels</v>
      </c>
      <c r="D41" t="str">
        <f t="shared" si="10"/>
        <v>Rudolph</v>
      </c>
      <c r="E41" t="str">
        <f t="shared" si="11"/>
        <v>2016</v>
      </c>
      <c r="F41" t="str">
        <f t="shared" si="12"/>
        <v>67251</v>
      </c>
    </row>
    <row r="42" spans="1:6" x14ac:dyDescent="0.25">
      <c r="A42" t="s">
        <v>167</v>
      </c>
      <c r="B42" t="str">
        <f t="shared" si="8"/>
        <v>b7071</v>
      </c>
      <c r="C42" t="str">
        <f t="shared" si="9"/>
        <v>Bryan</v>
      </c>
      <c r="D42" t="str">
        <f t="shared" si="10"/>
        <v>Ruben</v>
      </c>
      <c r="E42" t="str">
        <f t="shared" si="11"/>
        <v>2012</v>
      </c>
      <c r="F42" t="str">
        <f t="shared" si="12"/>
        <v>63006</v>
      </c>
    </row>
    <row r="43" spans="1:6" x14ac:dyDescent="0.25">
      <c r="A43" t="s">
        <v>168</v>
      </c>
      <c r="B43" t="str">
        <f t="shared" si="8"/>
        <v>b9181</v>
      </c>
      <c r="C43" t="str">
        <f t="shared" si="9"/>
        <v>Richardson</v>
      </c>
      <c r="D43" t="str">
        <f t="shared" si="10"/>
        <v>Megan</v>
      </c>
      <c r="E43" t="str">
        <f t="shared" si="11"/>
        <v>2004</v>
      </c>
      <c r="F43" t="str">
        <f t="shared" si="12"/>
        <v>47176</v>
      </c>
    </row>
    <row r="44" spans="1:6" x14ac:dyDescent="0.25">
      <c r="A44" t="s">
        <v>169</v>
      </c>
      <c r="B44" t="str">
        <f t="shared" si="8"/>
        <v>c1897</v>
      </c>
      <c r="C44" t="str">
        <f t="shared" si="9"/>
        <v>Torres</v>
      </c>
      <c r="D44" t="str">
        <f t="shared" si="10"/>
        <v>Fredrick</v>
      </c>
      <c r="E44" t="str">
        <f t="shared" si="11"/>
        <v>2015</v>
      </c>
      <c r="F44" t="str">
        <f t="shared" si="12"/>
        <v>59959</v>
      </c>
    </row>
    <row r="45" spans="1:6" x14ac:dyDescent="0.25">
      <c r="A45" t="s">
        <v>170</v>
      </c>
      <c r="B45" t="str">
        <f t="shared" si="8"/>
        <v>c2639</v>
      </c>
      <c r="C45" t="str">
        <f t="shared" si="9"/>
        <v>Paul</v>
      </c>
      <c r="D45" t="str">
        <f t="shared" si="10"/>
        <v>Scott</v>
      </c>
      <c r="E45" t="str">
        <f t="shared" si="11"/>
        <v>2018</v>
      </c>
      <c r="F45" t="str">
        <f t="shared" si="12"/>
        <v>39430</v>
      </c>
    </row>
    <row r="46" spans="1:6" x14ac:dyDescent="0.25">
      <c r="A46" t="s">
        <v>171</v>
      </c>
      <c r="B46" t="str">
        <f t="shared" si="8"/>
        <v>c2647</v>
      </c>
      <c r="C46" t="str">
        <f t="shared" si="9"/>
        <v>Gilbert</v>
      </c>
      <c r="D46" t="str">
        <f t="shared" si="10"/>
        <v>Eva</v>
      </c>
      <c r="E46" t="str">
        <f t="shared" si="11"/>
        <v>2008</v>
      </c>
      <c r="F46" t="str">
        <f t="shared" si="12"/>
        <v>47571</v>
      </c>
    </row>
    <row r="47" spans="1:6" x14ac:dyDescent="0.25">
      <c r="A47" t="s">
        <v>172</v>
      </c>
      <c r="B47" t="str">
        <f t="shared" si="8"/>
        <v>c3410</v>
      </c>
      <c r="C47" t="str">
        <f t="shared" si="9"/>
        <v>Vega</v>
      </c>
      <c r="D47" t="str">
        <f t="shared" si="10"/>
        <v>Dianna</v>
      </c>
      <c r="E47" t="str">
        <f t="shared" si="11"/>
        <v>2009</v>
      </c>
      <c r="F47" t="str">
        <f t="shared" si="12"/>
        <v>56266</v>
      </c>
    </row>
    <row r="48" spans="1:6" x14ac:dyDescent="0.25">
      <c r="A48" t="s">
        <v>173</v>
      </c>
      <c r="B48" t="str">
        <f t="shared" si="8"/>
        <v>c9516</v>
      </c>
      <c r="C48" t="str">
        <f t="shared" si="9"/>
        <v>Fox</v>
      </c>
      <c r="D48" t="str">
        <f t="shared" si="10"/>
        <v>Jan</v>
      </c>
      <c r="E48" t="str">
        <f t="shared" si="11"/>
        <v>2011</v>
      </c>
      <c r="F48" t="str">
        <f t="shared" si="12"/>
        <v>48651</v>
      </c>
    </row>
    <row r="49" spans="1:6" x14ac:dyDescent="0.25">
      <c r="A49" t="s">
        <v>174</v>
      </c>
      <c r="B49" t="str">
        <f t="shared" si="8"/>
        <v>c9546</v>
      </c>
      <c r="C49" t="str">
        <f t="shared" si="9"/>
        <v>Silva</v>
      </c>
      <c r="D49" t="str">
        <f t="shared" si="10"/>
        <v>Debra</v>
      </c>
      <c r="E49" t="str">
        <f t="shared" si="11"/>
        <v>2016</v>
      </c>
      <c r="F49" t="str">
        <f t="shared" si="12"/>
        <v>38827</v>
      </c>
    </row>
    <row r="50" spans="1:6" x14ac:dyDescent="0.25">
      <c r="A50" t="s">
        <v>175</v>
      </c>
      <c r="B50" t="str">
        <f t="shared" si="8"/>
        <v>d1318</v>
      </c>
      <c r="C50" t="str">
        <f t="shared" si="9"/>
        <v>Estrada</v>
      </c>
      <c r="D50" t="str">
        <f t="shared" si="10"/>
        <v>Lisa</v>
      </c>
      <c r="E50" t="str">
        <f t="shared" si="11"/>
        <v>2011</v>
      </c>
      <c r="F50" t="str">
        <f t="shared" si="12"/>
        <v>59742</v>
      </c>
    </row>
    <row r="51" spans="1:6" x14ac:dyDescent="0.25">
      <c r="A51" t="s">
        <v>176</v>
      </c>
      <c r="B51" t="str">
        <f t="shared" si="8"/>
        <v>d1671</v>
      </c>
      <c r="C51" t="str">
        <f t="shared" si="9"/>
        <v>Mendez</v>
      </c>
      <c r="D51" t="str">
        <f t="shared" si="10"/>
        <v>Janet</v>
      </c>
      <c r="E51" t="str">
        <f t="shared" si="11"/>
        <v>2008</v>
      </c>
      <c r="F51" t="str">
        <f t="shared" si="12"/>
        <v>52126</v>
      </c>
    </row>
    <row r="52" spans="1:6" x14ac:dyDescent="0.25">
      <c r="A52" t="s">
        <v>222</v>
      </c>
      <c r="B52" t="str">
        <f t="shared" si="8"/>
        <v>d3623</v>
      </c>
      <c r="C52" t="str">
        <f t="shared" si="9"/>
        <v>Morrison</v>
      </c>
      <c r="D52" t="str">
        <f t="shared" si="10"/>
        <v>Jamie</v>
      </c>
      <c r="E52" t="str">
        <f t="shared" si="11"/>
        <v>2014</v>
      </c>
      <c r="F52" t="str">
        <f t="shared" si="12"/>
        <v>159054</v>
      </c>
    </row>
    <row r="53" spans="1:6" x14ac:dyDescent="0.25">
      <c r="A53" t="s">
        <v>177</v>
      </c>
      <c r="B53" t="str">
        <f t="shared" si="8"/>
        <v>d4443</v>
      </c>
      <c r="C53" t="str">
        <f t="shared" si="9"/>
        <v>Cortez</v>
      </c>
      <c r="D53" t="str">
        <f t="shared" si="10"/>
        <v>Willis</v>
      </c>
      <c r="E53" t="str">
        <f t="shared" si="11"/>
        <v>2015</v>
      </c>
      <c r="F53" t="str">
        <f t="shared" si="12"/>
        <v>49217</v>
      </c>
    </row>
    <row r="54" spans="1:6" x14ac:dyDescent="0.25">
      <c r="A54" t="s">
        <v>178</v>
      </c>
      <c r="B54" t="str">
        <f t="shared" si="8"/>
        <v>d5379</v>
      </c>
      <c r="C54" t="str">
        <f t="shared" si="9"/>
        <v>Hill</v>
      </c>
      <c r="D54" t="str">
        <f t="shared" si="10"/>
        <v>Evan</v>
      </c>
      <c r="E54" t="str">
        <f t="shared" si="11"/>
        <v>2014</v>
      </c>
      <c r="F54" t="str">
        <f t="shared" si="12"/>
        <v>49682</v>
      </c>
    </row>
    <row r="55" spans="1:6" x14ac:dyDescent="0.25">
      <c r="A55" t="s">
        <v>223</v>
      </c>
      <c r="B55" t="str">
        <f t="shared" si="8"/>
        <v>d9795</v>
      </c>
      <c r="C55" t="str">
        <f t="shared" si="9"/>
        <v>Parsons</v>
      </c>
      <c r="D55" t="str">
        <f t="shared" si="10"/>
        <v>Archie</v>
      </c>
      <c r="E55" t="str">
        <f t="shared" si="11"/>
        <v>2016</v>
      </c>
      <c r="F55" t="str">
        <f t="shared" si="12"/>
        <v>139838</v>
      </c>
    </row>
    <row r="56" spans="1:6" x14ac:dyDescent="0.25">
      <c r="A56" t="s">
        <v>179</v>
      </c>
      <c r="B56" t="str">
        <f t="shared" si="8"/>
        <v>d9795</v>
      </c>
      <c r="C56" t="str">
        <f t="shared" si="9"/>
        <v>Parsons</v>
      </c>
      <c r="D56" t="str">
        <f t="shared" si="10"/>
        <v>Archie</v>
      </c>
      <c r="E56" t="str">
        <f t="shared" si="11"/>
        <v>2016</v>
      </c>
      <c r="F56" t="str">
        <f t="shared" si="12"/>
        <v>39838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EA8BC-D04D-4942-81AA-44F42476FFDB}">
  <dimension ref="A1:M50"/>
  <sheetViews>
    <sheetView topLeftCell="A15" zoomScaleNormal="100" workbookViewId="0">
      <selection activeCell="K35" sqref="K35:K37"/>
    </sheetView>
  </sheetViews>
  <sheetFormatPr defaultColWidth="8.7109375" defaultRowHeight="15" x14ac:dyDescent="0.25"/>
  <cols>
    <col min="2" max="2" width="20.5703125" bestFit="1" customWidth="1"/>
    <col min="3" max="3" width="21.140625" customWidth="1"/>
    <col min="4" max="4" width="18.140625" customWidth="1"/>
    <col min="5" max="5" width="26.140625" customWidth="1"/>
    <col min="6" max="6" width="12.42578125" customWidth="1"/>
    <col min="7" max="7" width="8.42578125" customWidth="1"/>
    <col min="8" max="8" width="3.42578125" customWidth="1"/>
    <col min="9" max="9" width="12.28515625" customWidth="1"/>
    <col min="10" max="10" width="26.140625" customWidth="1"/>
    <col min="11" max="12" width="24.5703125" customWidth="1"/>
    <col min="13" max="13" width="31.140625" customWidth="1"/>
    <col min="14" max="14" width="7" bestFit="1" customWidth="1"/>
    <col min="16" max="16" width="21.5703125" bestFit="1" customWidth="1"/>
    <col min="17" max="17" width="14" bestFit="1" customWidth="1"/>
    <col min="18" max="18" width="29.42578125" customWidth="1"/>
    <col min="19" max="19" width="10.5703125" bestFit="1" customWidth="1"/>
    <col min="20" max="20" width="13.140625" bestFit="1" customWidth="1"/>
    <col min="21" max="21" width="10.140625" bestFit="1" customWidth="1"/>
    <col min="22" max="22" width="35.42578125" bestFit="1" customWidth="1"/>
    <col min="24" max="24" width="26.140625" bestFit="1" customWidth="1"/>
    <col min="25" max="25" width="13.42578125" bestFit="1" customWidth="1"/>
    <col min="26" max="26" width="13.42578125" customWidth="1"/>
    <col min="27" max="27" width="9" bestFit="1" customWidth="1"/>
    <col min="28" max="28" width="9.140625" bestFit="1" customWidth="1"/>
    <col min="29" max="29" width="8.42578125" bestFit="1" customWidth="1"/>
    <col min="30" max="30" width="17.28515625" bestFit="1" customWidth="1"/>
    <col min="31" max="31" width="16.140625" bestFit="1" customWidth="1"/>
  </cols>
  <sheetData>
    <row r="1" spans="1:13" ht="24.95" customHeight="1" thickBot="1" x14ac:dyDescent="0.4">
      <c r="A1" s="107" t="s">
        <v>210</v>
      </c>
      <c r="B1" s="108"/>
      <c r="C1" s="108"/>
      <c r="D1" s="108"/>
      <c r="E1" s="108"/>
      <c r="F1" s="108"/>
      <c r="G1" s="108"/>
      <c r="H1" s="108"/>
      <c r="I1" s="108"/>
      <c r="J1" s="108"/>
      <c r="K1" s="109"/>
      <c r="L1" s="63"/>
      <c r="M1" s="63"/>
    </row>
    <row r="2" spans="1:13" x14ac:dyDescent="0.25">
      <c r="A2" s="56" t="s">
        <v>196</v>
      </c>
      <c r="B2" s="57"/>
      <c r="C2" s="57"/>
      <c r="E2" s="47"/>
      <c r="I2" s="37"/>
      <c r="J2" s="15" t="s">
        <v>45</v>
      </c>
      <c r="K2" s="47"/>
      <c r="L2" s="16"/>
      <c r="M2" s="16"/>
    </row>
    <row r="3" spans="1:13" x14ac:dyDescent="0.25">
      <c r="A3" s="37"/>
      <c r="B3" s="1" t="s">
        <v>28</v>
      </c>
      <c r="C3" s="1" t="s">
        <v>33</v>
      </c>
      <c r="D3" s="1" t="s">
        <v>29</v>
      </c>
      <c r="E3" s="38" t="s">
        <v>34</v>
      </c>
      <c r="I3" s="37"/>
      <c r="J3" s="1" t="s">
        <v>27</v>
      </c>
      <c r="K3" s="38" t="s">
        <v>46</v>
      </c>
      <c r="L3" s="16"/>
      <c r="M3" s="16"/>
    </row>
    <row r="4" spans="1:13" x14ac:dyDescent="0.25">
      <c r="A4" s="39" t="s">
        <v>78</v>
      </c>
      <c r="B4" s="4" t="s">
        <v>76</v>
      </c>
      <c r="C4" s="4" t="s">
        <v>79</v>
      </c>
      <c r="D4" s="4" t="s">
        <v>77</v>
      </c>
      <c r="E4" s="40" t="s">
        <v>80</v>
      </c>
      <c r="I4" s="39" t="s">
        <v>90</v>
      </c>
      <c r="J4" s="4" t="s">
        <v>95</v>
      </c>
      <c r="K4" s="40" t="s">
        <v>75</v>
      </c>
      <c r="L4" s="16"/>
      <c r="M4" s="16"/>
    </row>
    <row r="5" spans="1:13" x14ac:dyDescent="0.25">
      <c r="A5" s="37"/>
      <c r="B5" t="s">
        <v>35</v>
      </c>
      <c r="C5" t="s">
        <v>36</v>
      </c>
      <c r="D5" t="s">
        <v>37</v>
      </c>
      <c r="E5" s="41" t="str">
        <f>_xlfn.TEXTJOIN(" ",TRUE,B5,C5,D5)</f>
        <v>Jessica Elizabeth Sagan</v>
      </c>
      <c r="I5" s="37"/>
      <c r="J5" t="s">
        <v>86</v>
      </c>
      <c r="K5" s="41" t="str">
        <f>RIGHT(J5,LEN(J5)-FIND(" ",J5,1))</f>
        <v>Jessica Sagan</v>
      </c>
      <c r="L5" s="16"/>
      <c r="M5" s="16"/>
    </row>
    <row r="6" spans="1:13" x14ac:dyDescent="0.25">
      <c r="A6" s="37"/>
      <c r="B6" t="s">
        <v>38</v>
      </c>
      <c r="C6" t="s">
        <v>74</v>
      </c>
      <c r="D6" t="s">
        <v>39</v>
      </c>
      <c r="E6" s="41" t="str">
        <f t="shared" ref="E6:E7" si="0">_xlfn.TEXTJOIN(" ",TRUE,B6,C6,D6)</f>
        <v>Stephen L. Bell</v>
      </c>
      <c r="I6" s="37"/>
      <c r="J6" t="s">
        <v>47</v>
      </c>
      <c r="K6" s="41" t="str">
        <f t="shared" ref="K6:K7" si="1">RIGHT(J6,LEN(J6)-FIND(" ",J6,1))</f>
        <v>Stephen Bell</v>
      </c>
      <c r="L6" s="16"/>
      <c r="M6" s="16"/>
    </row>
    <row r="7" spans="1:13" ht="15.75" thickBot="1" x14ac:dyDescent="0.3">
      <c r="A7" s="42"/>
      <c r="B7" s="18" t="s">
        <v>41</v>
      </c>
      <c r="C7" s="18" t="s">
        <v>42</v>
      </c>
      <c r="D7" s="18" t="s">
        <v>43</v>
      </c>
      <c r="E7" s="41" t="str">
        <f t="shared" si="0"/>
        <v>John Paul Jennings</v>
      </c>
      <c r="I7" s="42"/>
      <c r="J7" s="18" t="s">
        <v>48</v>
      </c>
      <c r="K7" s="41" t="str">
        <f t="shared" si="1"/>
        <v>John Paul Jennings</v>
      </c>
      <c r="L7" s="16"/>
      <c r="M7" s="16"/>
    </row>
    <row r="8" spans="1:13" ht="15.75" thickBot="1" x14ac:dyDescent="0.3">
      <c r="I8" s="35"/>
      <c r="J8" s="36" t="s">
        <v>146</v>
      </c>
      <c r="K8" s="44"/>
      <c r="L8" s="16"/>
    </row>
    <row r="9" spans="1:13" x14ac:dyDescent="0.25">
      <c r="A9" s="60" t="s">
        <v>197</v>
      </c>
      <c r="B9" s="61"/>
      <c r="C9" s="61"/>
      <c r="D9" s="44"/>
      <c r="I9" s="37"/>
      <c r="J9" s="1" t="s">
        <v>49</v>
      </c>
      <c r="K9" s="38" t="s">
        <v>51</v>
      </c>
      <c r="L9" s="24"/>
    </row>
    <row r="10" spans="1:13" x14ac:dyDescent="0.25">
      <c r="A10" s="37"/>
      <c r="B10" s="1" t="s">
        <v>27</v>
      </c>
      <c r="C10" s="1" t="s">
        <v>28</v>
      </c>
      <c r="D10" s="38" t="s">
        <v>29</v>
      </c>
      <c r="I10" s="39" t="s">
        <v>90</v>
      </c>
      <c r="J10" s="4" t="s">
        <v>93</v>
      </c>
      <c r="K10" s="40">
        <v>2018</v>
      </c>
    </row>
    <row r="11" spans="1:13" x14ac:dyDescent="0.25">
      <c r="A11" s="39" t="s">
        <v>78</v>
      </c>
      <c r="B11" s="4" t="s">
        <v>75</v>
      </c>
      <c r="C11" s="4" t="s">
        <v>76</v>
      </c>
      <c r="D11" s="40" t="s">
        <v>77</v>
      </c>
      <c r="I11" s="37"/>
      <c r="J11" s="45" t="s">
        <v>52</v>
      </c>
      <c r="K11" s="46" t="str">
        <f>RIGHT(J11,4)</f>
        <v>2013</v>
      </c>
    </row>
    <row r="12" spans="1:13" x14ac:dyDescent="0.25">
      <c r="A12" s="37"/>
      <c r="B12" t="s">
        <v>186</v>
      </c>
      <c r="C12" s="2" t="str">
        <f>LEFT(B12,FIND(" ",B12,1))</f>
        <v xml:space="preserve">Jess </v>
      </c>
      <c r="D12" s="41" t="str">
        <f>RIGHT(B12,LEN(B12)-FIND(" ", B12,1))</f>
        <v>Sagan</v>
      </c>
      <c r="I12" s="37"/>
      <c r="J12" s="45" t="s">
        <v>53</v>
      </c>
      <c r="K12" s="46" t="str">
        <f t="shared" ref="K12:K13" si="2">RIGHT(J12,4)</f>
        <v>1967</v>
      </c>
    </row>
    <row r="13" spans="1:13" ht="15.75" thickBot="1" x14ac:dyDescent="0.3">
      <c r="A13" s="42"/>
      <c r="B13" s="18" t="s">
        <v>183</v>
      </c>
      <c r="C13" s="2" t="str">
        <f>LEFT(B13,FIND(" ",B13,1))</f>
        <v xml:space="preserve">Steve </v>
      </c>
      <c r="D13" s="41" t="str">
        <f>RIGHT(B13,LEN(B13)-FIND(" ", B13,1))</f>
        <v>Bell</v>
      </c>
      <c r="I13" s="42"/>
      <c r="J13" s="22" t="s">
        <v>54</v>
      </c>
      <c r="K13" s="46" t="str">
        <f t="shared" si="2"/>
        <v>1999</v>
      </c>
    </row>
    <row r="14" spans="1:13" ht="15.75" thickBot="1" x14ac:dyDescent="0.3">
      <c r="I14" s="35"/>
      <c r="J14" s="36" t="s">
        <v>147</v>
      </c>
      <c r="K14" s="44"/>
    </row>
    <row r="15" spans="1:13" x14ac:dyDescent="0.25">
      <c r="A15" s="60" t="s">
        <v>198</v>
      </c>
      <c r="B15" s="61"/>
      <c r="C15" s="52"/>
      <c r="I15" s="37"/>
      <c r="J15" s="14" t="s">
        <v>49</v>
      </c>
      <c r="K15" s="47" t="s">
        <v>50</v>
      </c>
    </row>
    <row r="16" spans="1:13" x14ac:dyDescent="0.25">
      <c r="A16" s="37"/>
      <c r="B16" s="1" t="s">
        <v>31</v>
      </c>
      <c r="C16" s="59" t="s">
        <v>44</v>
      </c>
      <c r="I16" s="39" t="s">
        <v>90</v>
      </c>
      <c r="J16" s="4" t="s">
        <v>93</v>
      </c>
      <c r="K16" s="40" t="s">
        <v>94</v>
      </c>
    </row>
    <row r="17" spans="1:11" x14ac:dyDescent="0.25">
      <c r="A17" s="39" t="s">
        <v>78</v>
      </c>
      <c r="B17" s="4" t="s">
        <v>75</v>
      </c>
      <c r="C17" s="40" t="s">
        <v>81</v>
      </c>
      <c r="I17" s="37"/>
      <c r="J17" s="45" t="s">
        <v>52</v>
      </c>
      <c r="K17" s="48" t="str">
        <f>MID(J17,FIND(" ",J17,1)+1,FIND(" ",J17,FIND(" ",J17,1)+1)-FIND(" ",J17,1))</f>
        <v xml:space="preserve">January </v>
      </c>
    </row>
    <row r="18" spans="1:11" x14ac:dyDescent="0.25">
      <c r="A18" s="37"/>
      <c r="B18" t="s">
        <v>73</v>
      </c>
      <c r="C18" s="41" t="str">
        <f>_xlfn.CONCAT(LEFT(B18,1),". ", MID(B18,FIND(" ", B18,1)+1, 1),".")</f>
        <v>J. S.</v>
      </c>
      <c r="I18" s="37"/>
      <c r="J18" s="45" t="s">
        <v>53</v>
      </c>
      <c r="K18" s="48" t="str">
        <f t="shared" ref="K18:K19" si="3">MID(J18,FIND(" ",J18,1)+1,FIND(" ",J18,FIND(" ",J18,1)+1)-FIND(" ",J18,1))</f>
        <v xml:space="preserve">August </v>
      </c>
    </row>
    <row r="19" spans="1:11" ht="15.75" thickBot="1" x14ac:dyDescent="0.3">
      <c r="A19" s="42"/>
      <c r="B19" s="18" t="s">
        <v>30</v>
      </c>
      <c r="C19" s="41" t="str">
        <f>_xlfn.CONCAT(LEFT(B19,1),". ", MID(B19,FIND(" ", B19,1)+1, 1),".")</f>
        <v>S. B.</v>
      </c>
      <c r="I19" s="42"/>
      <c r="J19" s="22" t="s">
        <v>54</v>
      </c>
      <c r="K19" s="48" t="str">
        <f t="shared" si="3"/>
        <v xml:space="preserve">September </v>
      </c>
    </row>
    <row r="20" spans="1:11" ht="15.75" thickBot="1" x14ac:dyDescent="0.3">
      <c r="A20" s="37"/>
      <c r="C20" s="62"/>
      <c r="I20" s="35"/>
      <c r="J20" s="50" t="s">
        <v>57</v>
      </c>
      <c r="K20" s="44"/>
    </row>
    <row r="21" spans="1:11" x14ac:dyDescent="0.25">
      <c r="A21" s="60" t="s">
        <v>199</v>
      </c>
      <c r="B21" s="61"/>
      <c r="C21" s="52"/>
      <c r="I21" s="37"/>
      <c r="J21" s="1" t="s">
        <v>62</v>
      </c>
      <c r="K21" s="38" t="s">
        <v>63</v>
      </c>
    </row>
    <row r="22" spans="1:11" x14ac:dyDescent="0.25">
      <c r="A22" s="58" t="s">
        <v>31</v>
      </c>
      <c r="B22" s="1" t="s">
        <v>194</v>
      </c>
      <c r="C22" s="59" t="s">
        <v>195</v>
      </c>
      <c r="D22" s="12"/>
      <c r="E22" s="1"/>
      <c r="F22" s="1"/>
      <c r="I22" s="39" t="s">
        <v>90</v>
      </c>
      <c r="J22" s="4">
        <v>8139742000</v>
      </c>
      <c r="K22" s="40" t="s">
        <v>92</v>
      </c>
    </row>
    <row r="23" spans="1:11" x14ac:dyDescent="0.25">
      <c r="A23" s="39" t="s">
        <v>83</v>
      </c>
      <c r="B23" s="4" t="s">
        <v>75</v>
      </c>
      <c r="C23" s="40" t="s">
        <v>84</v>
      </c>
      <c r="D23" s="24"/>
      <c r="E23" s="4"/>
      <c r="F23" s="4"/>
      <c r="G23" s="4"/>
      <c r="I23" s="37"/>
      <c r="J23" s="51">
        <v>1134960227</v>
      </c>
      <c r="K23" s="48" t="str">
        <f>_xlfn.CONCAT("(",LEFT(J23,3),") ",MID(J23,4,3), "-",RIGHT(J23,4))</f>
        <v>(113) 496-0227</v>
      </c>
    </row>
    <row r="24" spans="1:11" x14ac:dyDescent="0.25">
      <c r="A24" s="37"/>
      <c r="B24" t="s">
        <v>82</v>
      </c>
      <c r="C24" s="41" t="str">
        <f>TRIM(_xlfn.CONCAT(RIGHT(B24,LEN(B24)-FIND(" ",B24,1)),", ",LEFT(B24,FIND(" ",B24,1))))</f>
        <v>Sagan, Jessica</v>
      </c>
      <c r="I24" s="37"/>
      <c r="J24" s="51">
        <v>1154960498</v>
      </c>
      <c r="K24" s="48" t="str">
        <f t="shared" ref="K24:K25" si="4">_xlfn.CONCAT("(",LEFT(J24,3),") ",MID(J24,4,3), "-",RIGHT(J24,4))</f>
        <v>(115) 496-0498</v>
      </c>
    </row>
    <row r="25" spans="1:11" ht="15.75" thickBot="1" x14ac:dyDescent="0.3">
      <c r="A25" s="42"/>
      <c r="B25" s="18" t="s">
        <v>30</v>
      </c>
      <c r="C25" s="41" t="str">
        <f>TRIM(_xlfn.CONCAT(RIGHT(B25,LEN(B25)-FIND(" ",B25,1)),", ",LEFT(B25,FIND(" ",B25,1))))</f>
        <v>Bell, Stephen</v>
      </c>
      <c r="I25" s="42"/>
      <c r="J25" s="20">
        <v>1164960593</v>
      </c>
      <c r="K25" s="48" t="str">
        <f t="shared" si="4"/>
        <v>(116) 496-0593</v>
      </c>
    </row>
    <row r="26" spans="1:11" ht="15.75" thickBot="1" x14ac:dyDescent="0.3">
      <c r="A26" s="35"/>
      <c r="B26" s="30"/>
      <c r="C26" s="30"/>
      <c r="D26" s="18"/>
      <c r="E26" s="18"/>
      <c r="I26" s="35"/>
      <c r="J26" s="50" t="s">
        <v>55</v>
      </c>
      <c r="K26" s="52"/>
    </row>
    <row r="27" spans="1:11" x14ac:dyDescent="0.25">
      <c r="A27" s="60" t="s">
        <v>200</v>
      </c>
      <c r="B27" s="61"/>
      <c r="C27" s="61"/>
      <c r="D27" s="30"/>
      <c r="E27" s="44"/>
      <c r="I27" s="37"/>
      <c r="J27" s="14" t="s">
        <v>58</v>
      </c>
      <c r="K27" s="53" t="s">
        <v>59</v>
      </c>
    </row>
    <row r="28" spans="1:11" x14ac:dyDescent="0.25">
      <c r="A28" s="37"/>
      <c r="B28" s="1" t="s">
        <v>28</v>
      </c>
      <c r="C28" s="1" t="s">
        <v>29</v>
      </c>
      <c r="D28" s="105" t="s">
        <v>40</v>
      </c>
      <c r="E28" s="106"/>
      <c r="I28" s="39" t="s">
        <v>90</v>
      </c>
      <c r="J28" s="4" t="s">
        <v>88</v>
      </c>
      <c r="K28" s="40" t="s">
        <v>89</v>
      </c>
    </row>
    <row r="29" spans="1:11" x14ac:dyDescent="0.25">
      <c r="A29" s="39" t="s">
        <v>78</v>
      </c>
      <c r="B29" s="4" t="s">
        <v>76</v>
      </c>
      <c r="C29" s="4" t="s">
        <v>77</v>
      </c>
      <c r="D29" s="101" t="s">
        <v>85</v>
      </c>
      <c r="E29" s="102"/>
      <c r="I29" s="37"/>
      <c r="J29" t="s">
        <v>64</v>
      </c>
      <c r="K29" s="41" t="str">
        <f>RIGHT(J29,LEN(J29)-FIND("@",J29,1))</f>
        <v>QuiteContrary.com</v>
      </c>
    </row>
    <row r="30" spans="1:11" x14ac:dyDescent="0.25">
      <c r="A30" s="37"/>
      <c r="B30" t="s">
        <v>35</v>
      </c>
      <c r="C30" t="s">
        <v>37</v>
      </c>
      <c r="D30" s="103" t="str">
        <f>_xlfn.CONCAT("First Name: ",B30," , Last Name: ",C30)</f>
        <v>First Name: Jessica , Last Name: Sagan</v>
      </c>
      <c r="E30" s="104"/>
      <c r="I30" s="37"/>
      <c r="J30" t="s">
        <v>67</v>
      </c>
      <c r="K30" s="41" t="str">
        <f t="shared" ref="K30:K31" si="5">RIGHT(J30,LEN(J30)-FIND("@",J30,1))</f>
        <v>Dumpty.com</v>
      </c>
    </row>
    <row r="31" spans="1:11" ht="15.75" thickBot="1" x14ac:dyDescent="0.3">
      <c r="A31" s="42"/>
      <c r="B31" s="18" t="s">
        <v>38</v>
      </c>
      <c r="C31" s="18" t="s">
        <v>39</v>
      </c>
      <c r="D31" s="103" t="str">
        <f>_xlfn.CONCAT("First Name: ",B31," , Last Name: ",C31)</f>
        <v>First Name: Stephen , Last Name: Bell</v>
      </c>
      <c r="E31" s="104"/>
      <c r="I31" s="42"/>
      <c r="J31" s="18" t="s">
        <v>70</v>
      </c>
      <c r="K31" s="41" t="str">
        <f t="shared" si="5"/>
        <v>Nimble.com</v>
      </c>
    </row>
    <row r="32" spans="1:11" x14ac:dyDescent="0.25">
      <c r="I32" s="35"/>
      <c r="J32" s="50" t="s">
        <v>56</v>
      </c>
      <c r="K32" s="44"/>
    </row>
    <row r="33" spans="9:11" x14ac:dyDescent="0.25">
      <c r="I33" s="37"/>
      <c r="J33" s="13" t="s">
        <v>60</v>
      </c>
      <c r="K33" s="54" t="s">
        <v>201</v>
      </c>
    </row>
    <row r="34" spans="9:11" x14ac:dyDescent="0.25">
      <c r="I34" s="37" t="s">
        <v>78</v>
      </c>
      <c r="J34" s="4" t="s">
        <v>87</v>
      </c>
      <c r="K34" s="40" t="s">
        <v>75</v>
      </c>
    </row>
    <row r="35" spans="9:11" x14ac:dyDescent="0.25">
      <c r="I35" s="37"/>
      <c r="J35" t="s">
        <v>65</v>
      </c>
      <c r="K35" s="41" t="str">
        <f>PROPER(J35)</f>
        <v>Jessica Elizabeth Sagan</v>
      </c>
    </row>
    <row r="36" spans="9:11" x14ac:dyDescent="0.25">
      <c r="I36" s="37"/>
      <c r="J36" t="s">
        <v>68</v>
      </c>
      <c r="K36" s="41" t="str">
        <f t="shared" ref="K36:K37" si="6">PROPER(J36)</f>
        <v>Stephen Bell</v>
      </c>
    </row>
    <row r="37" spans="9:11" ht="15.75" thickBot="1" x14ac:dyDescent="0.3">
      <c r="I37" s="42"/>
      <c r="J37" s="18" t="s">
        <v>71</v>
      </c>
      <c r="K37" s="41" t="str">
        <f t="shared" si="6"/>
        <v>John Paul Jennings</v>
      </c>
    </row>
    <row r="50" ht="27.75" customHeight="1" x14ac:dyDescent="0.25"/>
  </sheetData>
  <mergeCells count="5">
    <mergeCell ref="D29:E29"/>
    <mergeCell ref="D30:E30"/>
    <mergeCell ref="D31:E31"/>
    <mergeCell ref="D28:E28"/>
    <mergeCell ref="A1:K1"/>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54BA3-EFBE-43F1-A073-8439B8312E31}">
  <dimension ref="A1:M50"/>
  <sheetViews>
    <sheetView topLeftCell="B1" zoomScale="96" zoomScaleNormal="96" workbookViewId="0">
      <selection activeCell="D30" sqref="D30:E30"/>
    </sheetView>
  </sheetViews>
  <sheetFormatPr defaultColWidth="8.7109375" defaultRowHeight="15" x14ac:dyDescent="0.25"/>
  <cols>
    <col min="2" max="2" width="20.5703125" bestFit="1" customWidth="1"/>
    <col min="3" max="3" width="18.140625" bestFit="1" customWidth="1"/>
    <col min="4" max="4" width="18.140625" customWidth="1"/>
    <col min="5" max="5" width="26.28515625" customWidth="1"/>
    <col min="6" max="6" width="18.5703125" customWidth="1"/>
    <col min="7" max="7" width="21" customWidth="1"/>
    <col min="8" max="8" width="3.42578125" customWidth="1"/>
    <col min="9" max="9" width="12.28515625" customWidth="1"/>
    <col min="10" max="10" width="26.140625" customWidth="1"/>
    <col min="11" max="11" width="32.42578125" customWidth="1"/>
    <col min="12" max="12" width="29.42578125" customWidth="1"/>
    <col min="13" max="13" width="31.140625" customWidth="1"/>
    <col min="14" max="14" width="7" bestFit="1" customWidth="1"/>
    <col min="16" max="16" width="21.5703125" bestFit="1" customWidth="1"/>
    <col min="17" max="17" width="14" bestFit="1" customWidth="1"/>
    <col min="18" max="18" width="29.42578125" customWidth="1"/>
    <col min="19" max="19" width="10.5703125" bestFit="1" customWidth="1"/>
    <col min="20" max="20" width="13.140625" bestFit="1" customWidth="1"/>
    <col min="21" max="21" width="10.140625" bestFit="1" customWidth="1"/>
    <col min="22" max="22" width="35.42578125" bestFit="1" customWidth="1"/>
    <col min="24" max="24" width="26.140625" bestFit="1" customWidth="1"/>
    <col min="25" max="25" width="13.42578125" bestFit="1" customWidth="1"/>
    <col min="26" max="26" width="13.42578125" customWidth="1"/>
    <col min="27" max="27" width="9" bestFit="1" customWidth="1"/>
    <col min="28" max="28" width="9.140625" bestFit="1" customWidth="1"/>
    <col min="29" max="29" width="8.42578125" bestFit="1" customWidth="1"/>
    <col min="30" max="30" width="17.28515625" bestFit="1" customWidth="1"/>
    <col min="31" max="31" width="16.140625" bestFit="1" customWidth="1"/>
  </cols>
  <sheetData>
    <row r="1" spans="1:13" ht="30.95" customHeight="1" thickBot="1" x14ac:dyDescent="0.4">
      <c r="A1" s="107" t="s">
        <v>210</v>
      </c>
      <c r="B1" s="108"/>
      <c r="C1" s="108"/>
      <c r="D1" s="108"/>
      <c r="E1" s="108"/>
      <c r="F1" s="108"/>
      <c r="G1" s="108"/>
      <c r="H1" s="108"/>
      <c r="I1" s="108"/>
      <c r="J1" s="108"/>
      <c r="K1" s="108"/>
      <c r="L1" s="108"/>
      <c r="M1" s="109"/>
    </row>
    <row r="2" spans="1:13" x14ac:dyDescent="0.25">
      <c r="A2" s="15" t="s">
        <v>139</v>
      </c>
      <c r="B2" s="64"/>
      <c r="C2" s="61"/>
      <c r="D2" s="30"/>
      <c r="E2" s="44"/>
      <c r="I2" s="35"/>
      <c r="J2" s="36" t="s">
        <v>45</v>
      </c>
      <c r="K2" s="65" t="s">
        <v>144</v>
      </c>
      <c r="L2" s="30"/>
      <c r="M2" s="44"/>
    </row>
    <row r="3" spans="1:13" x14ac:dyDescent="0.25">
      <c r="B3" s="58" t="s">
        <v>28</v>
      </c>
      <c r="C3" s="1" t="s">
        <v>33</v>
      </c>
      <c r="D3" s="1" t="s">
        <v>29</v>
      </c>
      <c r="E3" s="38" t="s">
        <v>34</v>
      </c>
      <c r="I3" s="37"/>
      <c r="J3" s="1" t="s">
        <v>27</v>
      </c>
      <c r="M3" s="38" t="s">
        <v>46</v>
      </c>
    </row>
    <row r="4" spans="1:13" x14ac:dyDescent="0.25">
      <c r="A4" s="4" t="s">
        <v>78</v>
      </c>
      <c r="B4" s="39" t="s">
        <v>76</v>
      </c>
      <c r="C4" s="4" t="s">
        <v>79</v>
      </c>
      <c r="D4" s="4" t="s">
        <v>77</v>
      </c>
      <c r="E4" s="40" t="s">
        <v>80</v>
      </c>
      <c r="I4" s="39" t="s">
        <v>90</v>
      </c>
      <c r="J4" s="4" t="s">
        <v>95</v>
      </c>
      <c r="K4" s="16" t="s">
        <v>152</v>
      </c>
      <c r="L4" s="16" t="s">
        <v>153</v>
      </c>
      <c r="M4" s="40" t="s">
        <v>75</v>
      </c>
    </row>
    <row r="5" spans="1:13" x14ac:dyDescent="0.25">
      <c r="B5" s="37" t="s">
        <v>35</v>
      </c>
      <c r="C5" t="s">
        <v>36</v>
      </c>
      <c r="D5" t="s">
        <v>37</v>
      </c>
      <c r="E5" s="41"/>
      <c r="I5" s="37"/>
      <c r="J5" t="s">
        <v>86</v>
      </c>
      <c r="K5" s="2"/>
      <c r="L5" s="2"/>
      <c r="M5" s="41"/>
    </row>
    <row r="6" spans="1:13" x14ac:dyDescent="0.25">
      <c r="B6" s="37" t="s">
        <v>184</v>
      </c>
      <c r="C6" t="s">
        <v>74</v>
      </c>
      <c r="D6" t="s">
        <v>39</v>
      </c>
      <c r="E6" s="41"/>
      <c r="I6" s="37"/>
      <c r="J6" t="s">
        <v>185</v>
      </c>
      <c r="K6" s="2"/>
      <c r="L6" s="2"/>
      <c r="M6" s="41"/>
    </row>
    <row r="7" spans="1:13" ht="15.75" thickBot="1" x14ac:dyDescent="0.3">
      <c r="A7" s="18"/>
      <c r="B7" s="42" t="s">
        <v>41</v>
      </c>
      <c r="C7" s="18" t="s">
        <v>42</v>
      </c>
      <c r="D7" s="18" t="s">
        <v>43</v>
      </c>
      <c r="E7" s="43"/>
      <c r="I7" s="42"/>
      <c r="J7" s="18" t="s">
        <v>48</v>
      </c>
      <c r="K7" s="19"/>
      <c r="L7" s="19"/>
      <c r="M7" s="43"/>
    </row>
    <row r="8" spans="1:13" ht="15.75" thickBot="1" x14ac:dyDescent="0.3">
      <c r="I8" s="35"/>
      <c r="J8" s="36" t="s">
        <v>146</v>
      </c>
      <c r="K8" s="30"/>
      <c r="L8" s="36" t="s">
        <v>141</v>
      </c>
      <c r="M8" s="44"/>
    </row>
    <row r="9" spans="1:13" x14ac:dyDescent="0.25">
      <c r="A9" s="15" t="s">
        <v>140</v>
      </c>
      <c r="B9" s="64"/>
      <c r="C9" s="61"/>
      <c r="D9" s="30"/>
      <c r="E9" s="30"/>
      <c r="F9" s="44"/>
      <c r="I9" s="37"/>
      <c r="J9" s="1" t="s">
        <v>49</v>
      </c>
      <c r="K9" s="1" t="s">
        <v>51</v>
      </c>
      <c r="L9" s="24"/>
      <c r="M9" s="47"/>
    </row>
    <row r="10" spans="1:13" x14ac:dyDescent="0.25">
      <c r="B10" s="58" t="s">
        <v>27</v>
      </c>
      <c r="C10" s="12" t="s">
        <v>133</v>
      </c>
      <c r="D10" s="12" t="s">
        <v>134</v>
      </c>
      <c r="E10" s="1" t="s">
        <v>28</v>
      </c>
      <c r="F10" s="38" t="s">
        <v>29</v>
      </c>
      <c r="I10" s="39" t="s">
        <v>90</v>
      </c>
      <c r="J10" s="4" t="s">
        <v>93</v>
      </c>
      <c r="K10" s="4">
        <v>2018</v>
      </c>
      <c r="M10" s="47"/>
    </row>
    <row r="11" spans="1:13" x14ac:dyDescent="0.25">
      <c r="A11" s="4" t="s">
        <v>78</v>
      </c>
      <c r="B11" s="39" t="s">
        <v>75</v>
      </c>
      <c r="C11" s="24" t="s">
        <v>148</v>
      </c>
      <c r="D11" s="24" t="s">
        <v>148</v>
      </c>
      <c r="E11" s="4" t="s">
        <v>76</v>
      </c>
      <c r="F11" s="40" t="s">
        <v>77</v>
      </c>
      <c r="I11" s="37"/>
      <c r="J11" s="45" t="s">
        <v>52</v>
      </c>
      <c r="K11" s="17"/>
      <c r="M11" s="47"/>
    </row>
    <row r="12" spans="1:13" x14ac:dyDescent="0.25">
      <c r="B12" s="37" t="s">
        <v>73</v>
      </c>
      <c r="C12" s="2"/>
      <c r="D12" s="2"/>
      <c r="E12" s="2"/>
      <c r="F12" s="41"/>
      <c r="I12" s="37"/>
      <c r="J12" s="45" t="s">
        <v>53</v>
      </c>
      <c r="K12" s="17"/>
      <c r="M12" s="47"/>
    </row>
    <row r="13" spans="1:13" ht="15.75" thickBot="1" x14ac:dyDescent="0.3">
      <c r="A13" s="18"/>
      <c r="B13" s="42" t="s">
        <v>183</v>
      </c>
      <c r="C13" s="19"/>
      <c r="D13" s="19"/>
      <c r="E13" s="19"/>
      <c r="F13" s="43"/>
      <c r="I13" s="42"/>
      <c r="J13" s="22" t="s">
        <v>54</v>
      </c>
      <c r="K13" s="23"/>
      <c r="L13" s="18"/>
      <c r="M13" s="55"/>
    </row>
    <row r="14" spans="1:13" ht="15.75" thickBot="1" x14ac:dyDescent="0.3">
      <c r="I14" s="35"/>
      <c r="J14" s="36" t="s">
        <v>147</v>
      </c>
      <c r="K14" s="36" t="s">
        <v>142</v>
      </c>
      <c r="L14" s="30"/>
      <c r="M14" s="44"/>
    </row>
    <row r="15" spans="1:13" x14ac:dyDescent="0.25">
      <c r="A15" s="60" t="s">
        <v>181</v>
      </c>
      <c r="B15" s="61"/>
      <c r="C15" s="61"/>
      <c r="D15" s="61"/>
      <c r="E15" s="30"/>
      <c r="F15" s="44"/>
      <c r="I15" s="37"/>
      <c r="J15" s="14" t="s">
        <v>49</v>
      </c>
      <c r="K15" s="16" t="s">
        <v>150</v>
      </c>
      <c r="L15" s="16" t="s">
        <v>151</v>
      </c>
      <c r="M15" s="47" t="s">
        <v>50</v>
      </c>
    </row>
    <row r="16" spans="1:13" x14ac:dyDescent="0.25">
      <c r="A16" s="37"/>
      <c r="B16" s="1" t="s">
        <v>31</v>
      </c>
      <c r="C16" s="12" t="s">
        <v>133</v>
      </c>
      <c r="D16" s="1" t="s">
        <v>44</v>
      </c>
      <c r="F16" s="47"/>
      <c r="I16" s="39" t="s">
        <v>90</v>
      </c>
      <c r="J16" s="4" t="s">
        <v>93</v>
      </c>
      <c r="M16" s="40" t="s">
        <v>94</v>
      </c>
    </row>
    <row r="17" spans="1:13" x14ac:dyDescent="0.25">
      <c r="A17" s="39" t="s">
        <v>78</v>
      </c>
      <c r="B17" s="4" t="s">
        <v>75</v>
      </c>
      <c r="C17" s="24" t="s">
        <v>148</v>
      </c>
      <c r="D17" t="s">
        <v>136</v>
      </c>
      <c r="E17" t="s">
        <v>135</v>
      </c>
      <c r="F17" s="40" t="s">
        <v>81</v>
      </c>
      <c r="I17" s="37"/>
      <c r="J17" s="45" t="s">
        <v>52</v>
      </c>
      <c r="K17" s="26"/>
      <c r="L17" s="26"/>
      <c r="M17" s="48"/>
    </row>
    <row r="18" spans="1:13" x14ac:dyDescent="0.25">
      <c r="A18" s="37"/>
      <c r="B18" t="s">
        <v>73</v>
      </c>
      <c r="C18" s="2"/>
      <c r="D18" s="2"/>
      <c r="E18" s="2"/>
      <c r="F18" s="41"/>
      <c r="I18" s="37"/>
      <c r="J18" s="45" t="s">
        <v>53</v>
      </c>
      <c r="K18" s="26"/>
      <c r="L18" s="26"/>
      <c r="M18" s="48"/>
    </row>
    <row r="19" spans="1:13" ht="15.75" thickBot="1" x14ac:dyDescent="0.3">
      <c r="A19" s="42"/>
      <c r="B19" s="18" t="s">
        <v>183</v>
      </c>
      <c r="C19" s="19"/>
      <c r="D19" s="19"/>
      <c r="E19" s="19"/>
      <c r="F19" s="43"/>
      <c r="I19" s="42"/>
      <c r="J19" s="22" t="s">
        <v>54</v>
      </c>
      <c r="K19" s="25"/>
      <c r="L19" s="19"/>
      <c r="M19" s="49"/>
    </row>
    <row r="20" spans="1:13" ht="15.75" thickBot="1" x14ac:dyDescent="0.3">
      <c r="I20" s="35"/>
      <c r="J20" s="50" t="s">
        <v>57</v>
      </c>
      <c r="K20" s="30"/>
      <c r="L20" s="36" t="s">
        <v>182</v>
      </c>
      <c r="M20" s="52"/>
    </row>
    <row r="21" spans="1:13" x14ac:dyDescent="0.25">
      <c r="A21" s="60" t="s">
        <v>180</v>
      </c>
      <c r="B21" s="61"/>
      <c r="C21" s="61"/>
      <c r="D21" s="30"/>
      <c r="E21" s="30"/>
      <c r="F21" s="30"/>
      <c r="G21" s="44"/>
      <c r="I21" s="37"/>
      <c r="J21" s="1" t="s">
        <v>31</v>
      </c>
      <c r="K21" s="1" t="s">
        <v>62</v>
      </c>
      <c r="L21" s="1" t="s">
        <v>63</v>
      </c>
      <c r="M21" s="47"/>
    </row>
    <row r="22" spans="1:13" x14ac:dyDescent="0.25">
      <c r="A22" s="58" t="s">
        <v>31</v>
      </c>
      <c r="B22" s="1" t="s">
        <v>32</v>
      </c>
      <c r="C22" s="12" t="s">
        <v>133</v>
      </c>
      <c r="D22" s="12" t="s">
        <v>134</v>
      </c>
      <c r="E22" s="1" t="s">
        <v>137</v>
      </c>
      <c r="F22" s="1" t="s">
        <v>138</v>
      </c>
      <c r="G22" s="47"/>
      <c r="I22" s="39" t="s">
        <v>90</v>
      </c>
      <c r="J22" s="5" t="s">
        <v>91</v>
      </c>
      <c r="K22" s="4">
        <v>8139742000</v>
      </c>
      <c r="L22" s="4" t="s">
        <v>92</v>
      </c>
      <c r="M22" s="47"/>
    </row>
    <row r="23" spans="1:13" x14ac:dyDescent="0.25">
      <c r="A23" s="39" t="s">
        <v>83</v>
      </c>
      <c r="B23" s="4" t="s">
        <v>75</v>
      </c>
      <c r="C23" s="24" t="s">
        <v>148</v>
      </c>
      <c r="D23" s="24" t="s">
        <v>148</v>
      </c>
      <c r="E23" s="4" t="s">
        <v>77</v>
      </c>
      <c r="F23" s="4" t="s">
        <v>76</v>
      </c>
      <c r="G23" s="40" t="s">
        <v>84</v>
      </c>
      <c r="I23" s="37"/>
      <c r="J23" t="s">
        <v>66</v>
      </c>
      <c r="K23" s="51">
        <v>1134960227</v>
      </c>
      <c r="L23" s="3"/>
      <c r="M23" s="47"/>
    </row>
    <row r="24" spans="1:13" x14ac:dyDescent="0.25">
      <c r="A24" s="37"/>
      <c r="B24" t="s">
        <v>73</v>
      </c>
      <c r="C24" s="2"/>
      <c r="D24" s="2"/>
      <c r="E24" s="2"/>
      <c r="F24" s="2"/>
      <c r="G24" s="41"/>
      <c r="I24" s="37"/>
      <c r="J24" t="s">
        <v>69</v>
      </c>
      <c r="K24" s="51">
        <v>1154960498</v>
      </c>
      <c r="L24" s="3"/>
      <c r="M24" s="47"/>
    </row>
    <row r="25" spans="1:13" ht="15.75" thickBot="1" x14ac:dyDescent="0.3">
      <c r="A25" s="42"/>
      <c r="B25" s="18" t="s">
        <v>183</v>
      </c>
      <c r="C25" s="19"/>
      <c r="D25" s="19"/>
      <c r="E25" s="19"/>
      <c r="F25" s="19"/>
      <c r="G25" s="43"/>
      <c r="I25" s="42"/>
      <c r="J25" s="18" t="s">
        <v>72</v>
      </c>
      <c r="K25" s="20">
        <v>1164960593</v>
      </c>
      <c r="L25" s="21"/>
      <c r="M25" s="55"/>
    </row>
    <row r="26" spans="1:13" ht="15.75" thickBot="1" x14ac:dyDescent="0.3">
      <c r="I26" s="35"/>
      <c r="J26" s="50" t="s">
        <v>55</v>
      </c>
      <c r="K26" s="61"/>
      <c r="L26" s="36" t="s">
        <v>143</v>
      </c>
      <c r="M26" s="44"/>
    </row>
    <row r="27" spans="1:13" x14ac:dyDescent="0.25">
      <c r="A27" s="15" t="s">
        <v>145</v>
      </c>
      <c r="B27" s="64"/>
      <c r="C27" s="61"/>
      <c r="D27" s="30"/>
      <c r="E27" s="44"/>
      <c r="I27" s="37"/>
      <c r="J27" s="14" t="s">
        <v>58</v>
      </c>
      <c r="K27" s="66" t="s">
        <v>149</v>
      </c>
      <c r="L27" s="14" t="s">
        <v>59</v>
      </c>
      <c r="M27" s="47"/>
    </row>
    <row r="28" spans="1:13" x14ac:dyDescent="0.25">
      <c r="B28" s="58" t="s">
        <v>28</v>
      </c>
      <c r="C28" s="1" t="s">
        <v>29</v>
      </c>
      <c r="D28" s="1" t="s">
        <v>40</v>
      </c>
      <c r="E28" s="47"/>
      <c r="I28" s="39" t="s">
        <v>90</v>
      </c>
      <c r="J28" s="4" t="s">
        <v>88</v>
      </c>
      <c r="L28" s="4" t="s">
        <v>89</v>
      </c>
      <c r="M28" s="47"/>
    </row>
    <row r="29" spans="1:13" x14ac:dyDescent="0.25">
      <c r="A29" s="4" t="s">
        <v>78</v>
      </c>
      <c r="B29" s="39" t="s">
        <v>76</v>
      </c>
      <c r="C29" s="4" t="s">
        <v>77</v>
      </c>
      <c r="D29" s="101" t="s">
        <v>85</v>
      </c>
      <c r="E29" s="102"/>
      <c r="I29" s="37"/>
      <c r="J29" t="s">
        <v>64</v>
      </c>
      <c r="K29" s="26"/>
      <c r="L29" s="2"/>
      <c r="M29" s="47"/>
    </row>
    <row r="30" spans="1:13" x14ac:dyDescent="0.25">
      <c r="B30" s="37" t="s">
        <v>35</v>
      </c>
      <c r="C30" t="s">
        <v>37</v>
      </c>
      <c r="D30" s="110"/>
      <c r="E30" s="111"/>
      <c r="I30" s="37"/>
      <c r="J30" t="s">
        <v>67</v>
      </c>
      <c r="K30" s="26"/>
      <c r="L30" s="2"/>
      <c r="M30" s="47"/>
    </row>
    <row r="31" spans="1:13" ht="15.75" thickBot="1" x14ac:dyDescent="0.3">
      <c r="A31" s="18"/>
      <c r="B31" s="42" t="s">
        <v>184</v>
      </c>
      <c r="C31" s="18" t="s">
        <v>39</v>
      </c>
      <c r="D31" s="112"/>
      <c r="E31" s="113"/>
      <c r="I31" s="42"/>
      <c r="J31" s="18" t="s">
        <v>70</v>
      </c>
      <c r="K31" s="25"/>
      <c r="L31" s="19"/>
      <c r="M31" s="55"/>
    </row>
    <row r="32" spans="1:13" x14ac:dyDescent="0.25">
      <c r="I32" s="35"/>
      <c r="J32" s="50" t="s">
        <v>56</v>
      </c>
      <c r="K32" s="30"/>
      <c r="L32" s="67"/>
      <c r="M32" s="44"/>
    </row>
    <row r="33" spans="1:13" x14ac:dyDescent="0.25">
      <c r="I33" s="37"/>
      <c r="J33" s="13" t="s">
        <v>60</v>
      </c>
      <c r="K33" s="13" t="s">
        <v>61</v>
      </c>
      <c r="M33" s="47"/>
    </row>
    <row r="34" spans="1:13" ht="21" x14ac:dyDescent="0.35">
      <c r="B34" s="70"/>
      <c r="C34" s="71"/>
      <c r="D34" s="71"/>
      <c r="E34" s="71"/>
      <c r="I34" s="39" t="s">
        <v>78</v>
      </c>
      <c r="J34" s="4" t="s">
        <v>87</v>
      </c>
      <c r="K34" s="4" t="s">
        <v>75</v>
      </c>
      <c r="M34" s="47"/>
    </row>
    <row r="35" spans="1:13" x14ac:dyDescent="0.25">
      <c r="I35" s="37"/>
      <c r="J35" t="s">
        <v>65</v>
      </c>
      <c r="K35" s="2"/>
      <c r="M35" s="47"/>
    </row>
    <row r="36" spans="1:13" x14ac:dyDescent="0.25">
      <c r="I36" s="37"/>
      <c r="J36" t="s">
        <v>68</v>
      </c>
      <c r="K36" s="2"/>
      <c r="M36" s="47"/>
    </row>
    <row r="37" spans="1:13" ht="15.75" thickBot="1" x14ac:dyDescent="0.3">
      <c r="I37" s="42"/>
      <c r="J37" s="18" t="s">
        <v>71</v>
      </c>
      <c r="K37" s="19"/>
      <c r="L37" s="18"/>
      <c r="M37" s="55"/>
    </row>
    <row r="42" spans="1:13" x14ac:dyDescent="0.25">
      <c r="A42" t="s">
        <v>190</v>
      </c>
    </row>
    <row r="50" ht="27.75" customHeight="1" x14ac:dyDescent="0.25"/>
  </sheetData>
  <mergeCells count="4">
    <mergeCell ref="A1:M1"/>
    <mergeCell ref="D29:E29"/>
    <mergeCell ref="D30:E30"/>
    <mergeCell ref="D31:E31"/>
  </mergeCells>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98F8-F8C2-4643-994C-C40D4D22D8D7}">
  <dimension ref="A1:K9"/>
  <sheetViews>
    <sheetView workbookViewId="0">
      <selection activeCell="I2" sqref="I2 J2"/>
    </sheetView>
  </sheetViews>
  <sheetFormatPr defaultRowHeight="15" x14ac:dyDescent="0.25"/>
  <cols>
    <col min="1" max="1" width="11.85546875" customWidth="1"/>
    <col min="2" max="2" width="14.5703125" customWidth="1"/>
    <col min="4" max="4" width="31.140625" bestFit="1" customWidth="1"/>
    <col min="5" max="5" width="67.5703125" customWidth="1"/>
    <col min="6" max="6" width="7.28515625" bestFit="1" customWidth="1"/>
    <col min="7" max="7" width="6.42578125" bestFit="1" customWidth="1"/>
    <col min="8" max="8" width="8" customWidth="1"/>
    <col min="10" max="10" width="14.5703125" bestFit="1" customWidth="1"/>
    <col min="11" max="11" width="13.5703125" bestFit="1" customWidth="1"/>
  </cols>
  <sheetData>
    <row r="1" spans="1:11" ht="18.75" x14ac:dyDescent="0.3">
      <c r="A1" s="77" t="s">
        <v>225</v>
      </c>
    </row>
    <row r="2" spans="1:11" ht="42.75" customHeight="1" x14ac:dyDescent="0.25">
      <c r="A2" t="s">
        <v>226</v>
      </c>
      <c r="B2" t="s">
        <v>227</v>
      </c>
      <c r="C2" s="96" t="s">
        <v>228</v>
      </c>
      <c r="D2" t="s">
        <v>229</v>
      </c>
      <c r="E2" t="s">
        <v>230</v>
      </c>
      <c r="F2" t="s">
        <v>231</v>
      </c>
      <c r="G2" t="s">
        <v>368</v>
      </c>
      <c r="H2" s="96" t="s">
        <v>367</v>
      </c>
      <c r="I2" s="96" t="s">
        <v>232</v>
      </c>
      <c r="J2" s="96" t="s">
        <v>233</v>
      </c>
      <c r="K2" t="s">
        <v>234</v>
      </c>
    </row>
    <row r="3" spans="1:11" ht="42.75" customHeight="1" x14ac:dyDescent="0.25">
      <c r="A3">
        <v>50237</v>
      </c>
      <c r="B3" t="str">
        <f t="shared" ref="B3:B9" si="0">_xlfn.XLOOKUP(A3,CRN,Course_Name)</f>
        <v>ISM 6124</v>
      </c>
      <c r="C3" s="95">
        <f t="shared" ref="C3:C9" si="1">_xlfn.XLOOKUP(A3,CRN,Section)</f>
        <v>360</v>
      </c>
      <c r="D3" t="str">
        <f t="shared" ref="D3:D9" si="2">_xlfn.XLOOKUP(A3,CRN,Title_Description)</f>
        <v>Adv Systems Analysis/Design</v>
      </c>
      <c r="E3" s="6" t="str" cm="1">
        <f t="array" ref="E3">INDEX(Title_Description,ROW(_xlfn.XLOOKUP(A3,CRN,Title_Description)))</f>
        <v>For students in the MS Global BAIS (GBAIS) Program only. 5wks. Meets: 6/5-7/9/23 Online live class meetings: 6/10, 6/11, 6/17, 6/18, 6/24, 6/25/23. Permit required and contact: HERE</v>
      </c>
      <c r="F3" s="96">
        <f t="shared" ref="F3:F9" si="3">_xlfn.XLOOKUP(A3,CRN,Credits)</f>
        <v>3</v>
      </c>
      <c r="G3" t="str">
        <f t="shared" ref="G3:G9" si="4">_xlfn.XLOOKUP(A3,CRN,STATUS)</f>
        <v>Open</v>
      </c>
      <c r="H3" s="96">
        <f t="shared" ref="H3:H9" si="5">_xlfn.XLOOKUP(A3,CRN,CAP)</f>
        <v>40</v>
      </c>
      <c r="I3" s="96">
        <f t="shared" ref="I3:I9" si="6">_xlfn.XLOOKUP(A3,CRN,ENRL)</f>
        <v>0</v>
      </c>
      <c r="J3" s="96">
        <f t="shared" ref="J3:J9" si="7">_xlfn.XLOOKUP(A3,CRN,Seats_Available)</f>
        <v>40</v>
      </c>
      <c r="K3" t="str">
        <f t="shared" ref="K3:K9" si="8">_xlfn.XLOOKUP(A3,CRN,INSTRUCTOR)</f>
        <v>T. Stablein</v>
      </c>
    </row>
    <row r="4" spans="1:11" ht="42.75" customHeight="1" x14ac:dyDescent="0.25">
      <c r="A4">
        <v>50118</v>
      </c>
      <c r="B4" t="str">
        <f t="shared" si="0"/>
        <v>ISM 6208</v>
      </c>
      <c r="C4" s="95">
        <f t="shared" si="1"/>
        <v>20</v>
      </c>
      <c r="D4" t="str">
        <f t="shared" si="2"/>
        <v>Data Warehousing</v>
      </c>
      <c r="E4" s="6" t="str" cm="1">
        <f t="array" ref="E4">INDEX(Title_Description,ROW(_xlfn.XLOOKUP(A4,CRN,Title_Description)))</f>
        <v>Graduate MS BAIS majors only. Non-MS BAIS majors can request permits, space available, after MS BAIS register: HERE</v>
      </c>
      <c r="F4" s="96">
        <f t="shared" si="3"/>
        <v>3</v>
      </c>
      <c r="G4" t="str">
        <f t="shared" si="4"/>
        <v>Open</v>
      </c>
      <c r="H4" s="96">
        <f t="shared" si="5"/>
        <v>45</v>
      </c>
      <c r="I4" s="96">
        <f t="shared" si="6"/>
        <v>0</v>
      </c>
      <c r="J4" s="96">
        <f t="shared" si="7"/>
        <v>45</v>
      </c>
      <c r="K4" t="str">
        <f t="shared" si="8"/>
        <v>D. Berndt</v>
      </c>
    </row>
    <row r="5" spans="1:11" ht="42.75" customHeight="1" x14ac:dyDescent="0.25">
      <c r="A5">
        <v>50246</v>
      </c>
      <c r="B5" t="str">
        <f t="shared" si="0"/>
        <v>ISM 6218</v>
      </c>
      <c r="C5" s="95">
        <f t="shared" si="1"/>
        <v>360</v>
      </c>
      <c r="D5" t="str">
        <f t="shared" si="2"/>
        <v>Advanced Database Management</v>
      </c>
      <c r="E5" s="6" t="str" cm="1">
        <f t="array" ref="E5">INDEX(Title_Description,ROW(_xlfn.XLOOKUP(A5,CRN,Title_Description)))</f>
        <v>For students in the MS Global BAIS (GBAIS) Program only. 5wks. Meets: 5/13-6/16/23. Online live class meetings: 5/13, 5/14, 5/20, 5/21, 6/3, 6/4/23. Permit required and contact: HERE</v>
      </c>
      <c r="F5" s="96">
        <f t="shared" si="3"/>
        <v>3</v>
      </c>
      <c r="G5" t="str">
        <f t="shared" si="4"/>
        <v>Open</v>
      </c>
      <c r="H5" s="96">
        <f t="shared" si="5"/>
        <v>35</v>
      </c>
      <c r="I5" s="96">
        <f t="shared" si="6"/>
        <v>0</v>
      </c>
      <c r="J5" s="96">
        <f t="shared" si="7"/>
        <v>35</v>
      </c>
      <c r="K5" t="str">
        <f t="shared" si="8"/>
        <v>J. Reichgelt</v>
      </c>
    </row>
    <row r="6" spans="1:11" ht="42.75" customHeight="1" x14ac:dyDescent="0.25">
      <c r="A6">
        <v>50180</v>
      </c>
      <c r="B6" t="str">
        <f t="shared" si="0"/>
        <v>ISM 6316</v>
      </c>
      <c r="C6" s="95">
        <f t="shared" si="1"/>
        <v>320</v>
      </c>
      <c r="D6" t="str">
        <f t="shared" si="2"/>
        <v>Project Management</v>
      </c>
      <c r="E6" s="6" t="str" cm="1">
        <f t="array" ref="E6">INDEX(Title_Description,ROW(_xlfn.XLOOKUP(A6,CRN,Title_Description)))</f>
        <v>For MS IACM Program only. 1st 8wks. Meets: 5/15-7/7/23.</v>
      </c>
      <c r="F6" s="96">
        <f t="shared" si="3"/>
        <v>3</v>
      </c>
      <c r="G6" t="str">
        <f t="shared" si="4"/>
        <v>Open</v>
      </c>
      <c r="H6" s="96">
        <f t="shared" si="5"/>
        <v>50</v>
      </c>
      <c r="I6" s="96">
        <f t="shared" si="6"/>
        <v>0</v>
      </c>
      <c r="J6" s="96">
        <f t="shared" si="7"/>
        <v>50</v>
      </c>
      <c r="K6" t="str">
        <f t="shared" si="8"/>
        <v>T. Stablein</v>
      </c>
    </row>
    <row r="7" spans="1:11" ht="42.75" customHeight="1" x14ac:dyDescent="0.25">
      <c r="A7">
        <v>50181</v>
      </c>
      <c r="B7" t="str">
        <f t="shared" si="0"/>
        <v>ISM 6328</v>
      </c>
      <c r="C7" s="95">
        <f t="shared" si="1"/>
        <v>320</v>
      </c>
      <c r="D7" t="str">
        <f t="shared" si="2"/>
        <v>Info Sec &amp; Risk Mgmt</v>
      </c>
      <c r="E7" s="6" t="str" cm="1">
        <f t="array" ref="E7">INDEX(Title_Description,ROW(_xlfn.XLOOKUP(A7,CRN,Title_Description)))</f>
        <v>For MS IACM Program only. 1st 8wks. Meets: 5/15-7/7/23.</v>
      </c>
      <c r="F7" s="96">
        <f t="shared" si="3"/>
        <v>3</v>
      </c>
      <c r="G7" t="str">
        <f t="shared" si="4"/>
        <v>Open</v>
      </c>
      <c r="H7" s="96">
        <f t="shared" si="5"/>
        <v>40</v>
      </c>
      <c r="I7" s="96">
        <f t="shared" si="6"/>
        <v>0</v>
      </c>
      <c r="J7" s="96">
        <f t="shared" si="7"/>
        <v>40</v>
      </c>
      <c r="K7" t="str">
        <f t="shared" si="8"/>
        <v>F. Giovannetti</v>
      </c>
    </row>
    <row r="8" spans="1:11" ht="42.75" customHeight="1" x14ac:dyDescent="0.25">
      <c r="A8">
        <v>50127</v>
      </c>
      <c r="B8" t="str">
        <f t="shared" si="0"/>
        <v>ISM 6565</v>
      </c>
      <c r="C8" s="95">
        <f t="shared" si="1"/>
        <v>20</v>
      </c>
      <c r="D8" t="str">
        <f t="shared" si="2"/>
        <v>Fndmntls Data Mgmt &amp; Anlys</v>
      </c>
      <c r="E8" s="6" t="str" cm="1">
        <f t="array" ref="E8">INDEX(Title_Description,ROW(_xlfn.XLOOKUP(A8,CRN,Title_Description)))</f>
        <v>Non-MS BAIS majors only. Cross-listed w/ISM 6565-350.</v>
      </c>
      <c r="F8" s="96">
        <f t="shared" si="3"/>
        <v>3</v>
      </c>
      <c r="G8" t="str">
        <f t="shared" si="4"/>
        <v>Open</v>
      </c>
      <c r="H8" s="96">
        <f t="shared" si="5"/>
        <v>20</v>
      </c>
      <c r="I8" s="96">
        <f t="shared" si="6"/>
        <v>0</v>
      </c>
      <c r="J8" s="96">
        <f t="shared" si="7"/>
        <v>20</v>
      </c>
      <c r="K8" t="str">
        <f t="shared" si="8"/>
        <v>K. Garimella</v>
      </c>
    </row>
    <row r="9" spans="1:11" ht="42.75" customHeight="1" x14ac:dyDescent="0.25">
      <c r="A9">
        <v>50185</v>
      </c>
      <c r="B9" t="str">
        <f t="shared" si="0"/>
        <v>ISM 6155</v>
      </c>
      <c r="C9" s="95">
        <f t="shared" si="1"/>
        <v>1</v>
      </c>
      <c r="D9" t="str">
        <f t="shared" si="2"/>
        <v>Enterprise Info Sys Management</v>
      </c>
      <c r="E9" s="6" t="str" cm="1">
        <f t="array" ref="E9">INDEX(Title_Description,ROW(_xlfn.XLOOKUP(A9,CRN,Title_Description)))</f>
        <v>Graduate MS BAIS majors only.</v>
      </c>
      <c r="F9" s="96">
        <f t="shared" si="3"/>
        <v>3</v>
      </c>
      <c r="G9" t="str">
        <f t="shared" si="4"/>
        <v>Open</v>
      </c>
      <c r="H9" s="96">
        <f t="shared" si="5"/>
        <v>40</v>
      </c>
      <c r="I9" s="96">
        <f t="shared" si="6"/>
        <v>0</v>
      </c>
      <c r="J9" s="96">
        <f t="shared" si="7"/>
        <v>40</v>
      </c>
      <c r="K9" t="str">
        <f t="shared" si="8"/>
        <v>P. Dozier</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690D9-D147-4694-BB0E-EC8365716E3B}">
  <dimension ref="A1:X65"/>
  <sheetViews>
    <sheetView zoomScale="85" zoomScaleNormal="85" workbookViewId="0">
      <selection activeCell="H6" sqref="A6:XFD6"/>
    </sheetView>
  </sheetViews>
  <sheetFormatPr defaultRowHeight="15" x14ac:dyDescent="0.25"/>
  <cols>
    <col min="1" max="1" width="24.5703125" bestFit="1" customWidth="1"/>
    <col min="5" max="5" width="12.42578125" bestFit="1" customWidth="1"/>
    <col min="8" max="8" width="36.85546875" customWidth="1"/>
    <col min="14" max="14" width="7.85546875" bestFit="1" customWidth="1"/>
    <col min="21" max="21" width="15.5703125" bestFit="1" customWidth="1"/>
    <col min="22" max="22" width="19.140625" bestFit="1" customWidth="1"/>
    <col min="24" max="24" width="16.85546875" bestFit="1" customWidth="1"/>
  </cols>
  <sheetData>
    <row r="1" spans="1:24" x14ac:dyDescent="0.25">
      <c r="A1" s="90"/>
      <c r="B1" s="91"/>
      <c r="C1" s="91"/>
      <c r="D1" s="91"/>
      <c r="E1" s="91"/>
      <c r="F1" s="91"/>
      <c r="G1" s="91"/>
      <c r="H1" s="91"/>
      <c r="I1" s="91"/>
      <c r="J1" s="91"/>
      <c r="K1" s="91"/>
      <c r="L1" s="91"/>
      <c r="M1" s="91"/>
      <c r="N1" s="91"/>
      <c r="O1" s="91"/>
      <c r="P1" s="91"/>
      <c r="Q1" s="91"/>
      <c r="R1" s="91"/>
      <c r="S1" s="91"/>
      <c r="T1" s="91"/>
      <c r="U1" s="91"/>
      <c r="V1" s="91"/>
      <c r="W1" s="91"/>
      <c r="X1" s="92"/>
    </row>
    <row r="2" spans="1:24" ht="15" customHeight="1" x14ac:dyDescent="0.25">
      <c r="A2" s="128" t="s">
        <v>235</v>
      </c>
      <c r="B2" s="128" t="s">
        <v>236</v>
      </c>
      <c r="C2" s="128" t="s">
        <v>237</v>
      </c>
      <c r="D2" s="128" t="s">
        <v>226</v>
      </c>
      <c r="E2" s="128" t="s">
        <v>238</v>
      </c>
      <c r="F2" s="128" t="s">
        <v>239</v>
      </c>
      <c r="G2" s="128" t="s">
        <v>240</v>
      </c>
      <c r="H2" s="128" t="s">
        <v>241</v>
      </c>
      <c r="I2" s="128" t="s">
        <v>242</v>
      </c>
      <c r="J2" s="128" t="s">
        <v>243</v>
      </c>
      <c r="K2" s="128" t="s">
        <v>244</v>
      </c>
      <c r="L2" s="128" t="s">
        <v>245</v>
      </c>
      <c r="M2" s="78" t="s">
        <v>246</v>
      </c>
      <c r="N2" s="78" t="s">
        <v>248</v>
      </c>
      <c r="O2" s="128" t="s">
        <v>250</v>
      </c>
      <c r="P2" s="128" t="s">
        <v>251</v>
      </c>
      <c r="Q2" s="128" t="s">
        <v>252</v>
      </c>
      <c r="R2" s="128" t="s">
        <v>253</v>
      </c>
      <c r="S2" s="128" t="s">
        <v>254</v>
      </c>
      <c r="T2" s="128" t="s">
        <v>255</v>
      </c>
      <c r="U2" s="128" t="s">
        <v>256</v>
      </c>
      <c r="V2" s="128" t="s">
        <v>257</v>
      </c>
      <c r="W2" s="131" t="s">
        <v>258</v>
      </c>
      <c r="X2" s="131" t="s">
        <v>259</v>
      </c>
    </row>
    <row r="3" spans="1:24" ht="15" customHeight="1" x14ac:dyDescent="0.25">
      <c r="A3" s="129"/>
      <c r="B3" s="129"/>
      <c r="C3" s="129"/>
      <c r="D3" s="129"/>
      <c r="E3" s="129"/>
      <c r="F3" s="129"/>
      <c r="G3" s="129"/>
      <c r="H3" s="129"/>
      <c r="I3" s="129"/>
      <c r="J3" s="129"/>
      <c r="K3" s="129"/>
      <c r="L3" s="129"/>
      <c r="M3" s="79" t="s">
        <v>247</v>
      </c>
      <c r="N3" s="79" t="s">
        <v>246</v>
      </c>
      <c r="O3" s="129"/>
      <c r="P3" s="129"/>
      <c r="Q3" s="129"/>
      <c r="R3" s="129"/>
      <c r="S3" s="129"/>
      <c r="T3" s="129"/>
      <c r="U3" s="129"/>
      <c r="V3" s="129"/>
      <c r="W3" s="132"/>
      <c r="X3" s="132"/>
    </row>
    <row r="4" spans="1:24" x14ac:dyDescent="0.25">
      <c r="A4" s="130"/>
      <c r="B4" s="130"/>
      <c r="C4" s="130"/>
      <c r="D4" s="130"/>
      <c r="E4" s="130"/>
      <c r="F4" s="130"/>
      <c r="G4" s="130"/>
      <c r="H4" s="130"/>
      <c r="I4" s="130"/>
      <c r="J4" s="130"/>
      <c r="K4" s="130"/>
      <c r="L4" s="130"/>
      <c r="M4" s="80"/>
      <c r="N4" s="80" t="s">
        <v>249</v>
      </c>
      <c r="O4" s="130"/>
      <c r="P4" s="130"/>
      <c r="Q4" s="130"/>
      <c r="R4" s="130"/>
      <c r="S4" s="130"/>
      <c r="T4" s="130"/>
      <c r="U4" s="130"/>
      <c r="V4" s="130"/>
      <c r="W4" s="133"/>
      <c r="X4" s="133"/>
    </row>
    <row r="5" spans="1:24" ht="15" customHeight="1" x14ac:dyDescent="0.25">
      <c r="A5" s="114" t="s">
        <v>260</v>
      </c>
      <c r="B5" s="114" t="s">
        <v>261</v>
      </c>
      <c r="C5" s="114" t="s">
        <v>262</v>
      </c>
      <c r="D5" s="114">
        <v>50398</v>
      </c>
      <c r="E5" s="118" t="s">
        <v>263</v>
      </c>
      <c r="F5" s="114">
        <v>350</v>
      </c>
      <c r="G5" s="114" t="s">
        <v>264</v>
      </c>
      <c r="H5" s="81" t="s">
        <v>265</v>
      </c>
      <c r="I5" s="114">
        <v>2</v>
      </c>
      <c r="J5" s="114" t="s">
        <v>267</v>
      </c>
      <c r="K5" s="114" t="s">
        <v>268</v>
      </c>
      <c r="L5" s="114" t="s">
        <v>269</v>
      </c>
      <c r="M5" s="114">
        <v>100</v>
      </c>
      <c r="N5" s="114">
        <v>0</v>
      </c>
      <c r="O5" s="114">
        <v>100</v>
      </c>
      <c r="P5" s="114">
        <v>0</v>
      </c>
      <c r="Q5" s="114"/>
      <c r="R5" s="116" t="s">
        <v>270</v>
      </c>
      <c r="S5" s="114" t="s">
        <v>271</v>
      </c>
      <c r="T5" s="114" t="s">
        <v>272</v>
      </c>
      <c r="U5" s="114" t="s">
        <v>273</v>
      </c>
      <c r="V5" s="114" t="s">
        <v>274</v>
      </c>
      <c r="W5" s="114" t="s">
        <v>275</v>
      </c>
      <c r="X5" s="116" t="s">
        <v>276</v>
      </c>
    </row>
    <row r="6" spans="1:24" ht="60" x14ac:dyDescent="0.25">
      <c r="A6" s="115"/>
      <c r="B6" s="115"/>
      <c r="C6" s="115"/>
      <c r="D6" s="115"/>
      <c r="E6" s="119"/>
      <c r="F6" s="115"/>
      <c r="G6" s="115"/>
      <c r="H6" s="82" t="s">
        <v>266</v>
      </c>
      <c r="I6" s="115"/>
      <c r="J6" s="115"/>
      <c r="K6" s="115"/>
      <c r="L6" s="115"/>
      <c r="M6" s="115"/>
      <c r="N6" s="115"/>
      <c r="O6" s="115"/>
      <c r="P6" s="115"/>
      <c r="Q6" s="115"/>
      <c r="R6" s="117"/>
      <c r="S6" s="115"/>
      <c r="T6" s="115"/>
      <c r="U6" s="115"/>
      <c r="V6" s="115"/>
      <c r="W6" s="115"/>
      <c r="X6" s="117"/>
    </row>
    <row r="7" spans="1:24" ht="15" customHeight="1" x14ac:dyDescent="0.25">
      <c r="A7" s="114" t="s">
        <v>277</v>
      </c>
      <c r="B7" s="114" t="s">
        <v>261</v>
      </c>
      <c r="C7" s="114" t="s">
        <v>262</v>
      </c>
      <c r="D7" s="114">
        <v>50237</v>
      </c>
      <c r="E7" s="118" t="s">
        <v>278</v>
      </c>
      <c r="F7" s="114">
        <v>360</v>
      </c>
      <c r="G7" s="114" t="s">
        <v>264</v>
      </c>
      <c r="H7" s="81" t="s">
        <v>279</v>
      </c>
      <c r="I7" s="114">
        <v>3</v>
      </c>
      <c r="J7" s="114" t="s">
        <v>281</v>
      </c>
      <c r="K7" s="114" t="s">
        <v>268</v>
      </c>
      <c r="L7" s="114" t="s">
        <v>269</v>
      </c>
      <c r="M7" s="114">
        <v>40</v>
      </c>
      <c r="N7" s="114">
        <v>0</v>
      </c>
      <c r="O7" s="114">
        <v>40</v>
      </c>
      <c r="P7" s="114">
        <v>0</v>
      </c>
      <c r="Q7" s="114" t="s">
        <v>282</v>
      </c>
      <c r="R7" s="116" t="s">
        <v>283</v>
      </c>
      <c r="S7" s="114" t="s">
        <v>271</v>
      </c>
      <c r="T7" s="114" t="s">
        <v>272</v>
      </c>
      <c r="U7" s="114" t="s">
        <v>284</v>
      </c>
      <c r="V7" s="114" t="s">
        <v>274</v>
      </c>
      <c r="W7" s="114" t="s">
        <v>275</v>
      </c>
      <c r="X7" s="116" t="s">
        <v>285</v>
      </c>
    </row>
    <row r="8" spans="1:24" ht="75" x14ac:dyDescent="0.25">
      <c r="A8" s="115"/>
      <c r="B8" s="115"/>
      <c r="C8" s="115"/>
      <c r="D8" s="115"/>
      <c r="E8" s="119"/>
      <c r="F8" s="115"/>
      <c r="G8" s="115"/>
      <c r="H8" s="82" t="s">
        <v>280</v>
      </c>
      <c r="I8" s="115"/>
      <c r="J8" s="115"/>
      <c r="K8" s="115"/>
      <c r="L8" s="115"/>
      <c r="M8" s="115"/>
      <c r="N8" s="115"/>
      <c r="O8" s="115"/>
      <c r="P8" s="115"/>
      <c r="Q8" s="115"/>
      <c r="R8" s="117"/>
      <c r="S8" s="115"/>
      <c r="T8" s="115"/>
      <c r="U8" s="115"/>
      <c r="V8" s="115"/>
      <c r="W8" s="115"/>
      <c r="X8" s="117"/>
    </row>
    <row r="9" spans="1:24" ht="15" customHeight="1" x14ac:dyDescent="0.25">
      <c r="A9" s="122" t="s">
        <v>260</v>
      </c>
      <c r="B9" s="122" t="s">
        <v>261</v>
      </c>
      <c r="C9" s="122" t="s">
        <v>262</v>
      </c>
      <c r="D9" s="122">
        <v>50118</v>
      </c>
      <c r="E9" s="126" t="s">
        <v>286</v>
      </c>
      <c r="F9" s="122">
        <v>20</v>
      </c>
      <c r="G9" s="122" t="s">
        <v>264</v>
      </c>
      <c r="H9" s="83" t="s">
        <v>287</v>
      </c>
      <c r="I9" s="122">
        <v>3</v>
      </c>
      <c r="J9" s="122" t="s">
        <v>267</v>
      </c>
      <c r="K9" s="122" t="s">
        <v>268</v>
      </c>
      <c r="L9" s="122" t="s">
        <v>269</v>
      </c>
      <c r="M9" s="122">
        <v>45</v>
      </c>
      <c r="N9" s="122">
        <v>40</v>
      </c>
      <c r="O9" s="122">
        <v>45</v>
      </c>
      <c r="P9" s="122">
        <v>0</v>
      </c>
      <c r="Q9" s="122" t="s">
        <v>289</v>
      </c>
      <c r="R9" s="124" t="s">
        <v>290</v>
      </c>
      <c r="S9" s="122" t="s">
        <v>271</v>
      </c>
      <c r="T9" s="122" t="s">
        <v>272</v>
      </c>
      <c r="U9" s="122" t="s">
        <v>291</v>
      </c>
      <c r="V9" s="122" t="s">
        <v>274</v>
      </c>
      <c r="W9" s="122" t="s">
        <v>275</v>
      </c>
      <c r="X9" s="124" t="s">
        <v>292</v>
      </c>
    </row>
    <row r="10" spans="1:24" ht="45" x14ac:dyDescent="0.25">
      <c r="A10" s="123"/>
      <c r="B10" s="123"/>
      <c r="C10" s="123"/>
      <c r="D10" s="123"/>
      <c r="E10" s="127"/>
      <c r="F10" s="123"/>
      <c r="G10" s="123"/>
      <c r="H10" s="84" t="s">
        <v>288</v>
      </c>
      <c r="I10" s="123"/>
      <c r="J10" s="123"/>
      <c r="K10" s="123"/>
      <c r="L10" s="123"/>
      <c r="M10" s="123"/>
      <c r="N10" s="123"/>
      <c r="O10" s="123"/>
      <c r="P10" s="123"/>
      <c r="Q10" s="123"/>
      <c r="R10" s="125"/>
      <c r="S10" s="123"/>
      <c r="T10" s="123"/>
      <c r="U10" s="123"/>
      <c r="V10" s="123"/>
      <c r="W10" s="123"/>
      <c r="X10" s="125"/>
    </row>
    <row r="11" spans="1:24" ht="15" customHeight="1" x14ac:dyDescent="0.25">
      <c r="A11" s="114" t="s">
        <v>277</v>
      </c>
      <c r="B11" s="114" t="s">
        <v>261</v>
      </c>
      <c r="C11" s="114" t="s">
        <v>262</v>
      </c>
      <c r="D11" s="114">
        <v>50246</v>
      </c>
      <c r="E11" s="118" t="s">
        <v>293</v>
      </c>
      <c r="F11" s="114">
        <v>360</v>
      </c>
      <c r="G11" s="114" t="s">
        <v>264</v>
      </c>
      <c r="H11" s="81" t="s">
        <v>294</v>
      </c>
      <c r="I11" s="114">
        <v>3</v>
      </c>
      <c r="J11" s="114" t="s">
        <v>281</v>
      </c>
      <c r="K11" s="114" t="s">
        <v>268</v>
      </c>
      <c r="L11" s="114" t="s">
        <v>269</v>
      </c>
      <c r="M11" s="114">
        <v>35</v>
      </c>
      <c r="N11" s="114">
        <v>0</v>
      </c>
      <c r="O11" s="114">
        <v>35</v>
      </c>
      <c r="P11" s="114">
        <v>0</v>
      </c>
      <c r="Q11" s="114" t="s">
        <v>282</v>
      </c>
      <c r="R11" s="116" t="s">
        <v>283</v>
      </c>
      <c r="S11" s="114" t="s">
        <v>271</v>
      </c>
      <c r="T11" s="114" t="s">
        <v>272</v>
      </c>
      <c r="U11" s="114" t="s">
        <v>296</v>
      </c>
      <c r="V11" s="114" t="s">
        <v>274</v>
      </c>
      <c r="W11" s="114" t="s">
        <v>275</v>
      </c>
      <c r="X11" s="116" t="s">
        <v>285</v>
      </c>
    </row>
    <row r="12" spans="1:24" ht="90" x14ac:dyDescent="0.25">
      <c r="A12" s="115"/>
      <c r="B12" s="115"/>
      <c r="C12" s="115"/>
      <c r="D12" s="115"/>
      <c r="E12" s="119"/>
      <c r="F12" s="115"/>
      <c r="G12" s="115"/>
      <c r="H12" s="82" t="s">
        <v>295</v>
      </c>
      <c r="I12" s="115"/>
      <c r="J12" s="115"/>
      <c r="K12" s="115"/>
      <c r="L12" s="115"/>
      <c r="M12" s="115"/>
      <c r="N12" s="115"/>
      <c r="O12" s="115"/>
      <c r="P12" s="115"/>
      <c r="Q12" s="115"/>
      <c r="R12" s="117"/>
      <c r="S12" s="115"/>
      <c r="T12" s="115"/>
      <c r="U12" s="115"/>
      <c r="V12" s="115"/>
      <c r="W12" s="115"/>
      <c r="X12" s="117"/>
    </row>
    <row r="13" spans="1:24" ht="30" customHeight="1" x14ac:dyDescent="0.25">
      <c r="A13" s="114" t="s">
        <v>277</v>
      </c>
      <c r="B13" s="114" t="s">
        <v>261</v>
      </c>
      <c r="C13" s="114" t="s">
        <v>262</v>
      </c>
      <c r="D13" s="114">
        <v>50180</v>
      </c>
      <c r="E13" s="118" t="s">
        <v>297</v>
      </c>
      <c r="F13" s="114">
        <v>320</v>
      </c>
      <c r="G13" s="114" t="s">
        <v>264</v>
      </c>
      <c r="H13" s="81" t="s">
        <v>298</v>
      </c>
      <c r="I13" s="114">
        <v>3</v>
      </c>
      <c r="J13" s="114" t="s">
        <v>267</v>
      </c>
      <c r="K13" s="114" t="s">
        <v>268</v>
      </c>
      <c r="L13" s="114" t="s">
        <v>269</v>
      </c>
      <c r="M13" s="114">
        <v>50</v>
      </c>
      <c r="N13" s="114">
        <v>0</v>
      </c>
      <c r="O13" s="114">
        <v>50</v>
      </c>
      <c r="P13" s="114">
        <v>0</v>
      </c>
      <c r="Q13" s="114"/>
      <c r="R13" s="116" t="s">
        <v>270</v>
      </c>
      <c r="S13" s="114" t="s">
        <v>271</v>
      </c>
      <c r="T13" s="114" t="s">
        <v>272</v>
      </c>
      <c r="U13" s="114" t="s">
        <v>284</v>
      </c>
      <c r="V13" s="114" t="s">
        <v>274</v>
      </c>
      <c r="W13" s="114" t="s">
        <v>275</v>
      </c>
      <c r="X13" s="116" t="s">
        <v>292</v>
      </c>
    </row>
    <row r="14" spans="1:24" ht="30" x14ac:dyDescent="0.25">
      <c r="A14" s="115"/>
      <c r="B14" s="115"/>
      <c r="C14" s="115"/>
      <c r="D14" s="115"/>
      <c r="E14" s="119"/>
      <c r="F14" s="115"/>
      <c r="G14" s="115"/>
      <c r="H14" s="85" t="s">
        <v>299</v>
      </c>
      <c r="I14" s="115"/>
      <c r="J14" s="115"/>
      <c r="K14" s="115"/>
      <c r="L14" s="115"/>
      <c r="M14" s="115"/>
      <c r="N14" s="115"/>
      <c r="O14" s="115"/>
      <c r="P14" s="115"/>
      <c r="Q14" s="115"/>
      <c r="R14" s="117"/>
      <c r="S14" s="115"/>
      <c r="T14" s="115"/>
      <c r="U14" s="115"/>
      <c r="V14" s="115"/>
      <c r="W14" s="115"/>
      <c r="X14" s="117"/>
    </row>
    <row r="15" spans="1:24" ht="30" customHeight="1" x14ac:dyDescent="0.25">
      <c r="A15" s="114" t="s">
        <v>277</v>
      </c>
      <c r="B15" s="114" t="s">
        <v>261</v>
      </c>
      <c r="C15" s="114" t="s">
        <v>262</v>
      </c>
      <c r="D15" s="114">
        <v>50181</v>
      </c>
      <c r="E15" s="118" t="s">
        <v>300</v>
      </c>
      <c r="F15" s="114">
        <v>320</v>
      </c>
      <c r="G15" s="114" t="s">
        <v>264</v>
      </c>
      <c r="H15" s="81" t="s">
        <v>301</v>
      </c>
      <c r="I15" s="114">
        <v>3</v>
      </c>
      <c r="J15" s="114" t="s">
        <v>267</v>
      </c>
      <c r="K15" s="114" t="s">
        <v>268</v>
      </c>
      <c r="L15" s="114" t="s">
        <v>269</v>
      </c>
      <c r="M15" s="114">
        <v>40</v>
      </c>
      <c r="N15" s="114">
        <v>0</v>
      </c>
      <c r="O15" s="114">
        <v>40</v>
      </c>
      <c r="P15" s="114">
        <v>0</v>
      </c>
      <c r="Q15" s="114"/>
      <c r="R15" s="116" t="s">
        <v>270</v>
      </c>
      <c r="S15" s="114" t="s">
        <v>271</v>
      </c>
      <c r="T15" s="114" t="s">
        <v>272</v>
      </c>
      <c r="U15" s="114" t="s">
        <v>302</v>
      </c>
      <c r="V15" s="114" t="s">
        <v>274</v>
      </c>
      <c r="W15" s="114" t="s">
        <v>275</v>
      </c>
      <c r="X15" s="116" t="s">
        <v>292</v>
      </c>
    </row>
    <row r="16" spans="1:24" ht="30" x14ac:dyDescent="0.25">
      <c r="A16" s="115"/>
      <c r="B16" s="115"/>
      <c r="C16" s="115"/>
      <c r="D16" s="115"/>
      <c r="E16" s="119"/>
      <c r="F16" s="115"/>
      <c r="G16" s="115"/>
      <c r="H16" s="85" t="s">
        <v>299</v>
      </c>
      <c r="I16" s="115"/>
      <c r="J16" s="115"/>
      <c r="K16" s="115"/>
      <c r="L16" s="115"/>
      <c r="M16" s="115"/>
      <c r="N16" s="115"/>
      <c r="O16" s="115"/>
      <c r="P16" s="115"/>
      <c r="Q16" s="115"/>
      <c r="R16" s="117"/>
      <c r="S16" s="115"/>
      <c r="T16" s="115"/>
      <c r="U16" s="115"/>
      <c r="V16" s="115"/>
      <c r="W16" s="115"/>
      <c r="X16" s="117"/>
    </row>
    <row r="17" spans="1:24" ht="15" customHeight="1" x14ac:dyDescent="0.25">
      <c r="A17" s="114" t="s">
        <v>303</v>
      </c>
      <c r="B17" s="114" t="s">
        <v>261</v>
      </c>
      <c r="C17" s="114" t="s">
        <v>262</v>
      </c>
      <c r="D17" s="114">
        <v>50389</v>
      </c>
      <c r="E17" s="118" t="s">
        <v>304</v>
      </c>
      <c r="F17" s="114">
        <v>20</v>
      </c>
      <c r="G17" s="114" t="s">
        <v>305</v>
      </c>
      <c r="H17" s="81" t="s">
        <v>306</v>
      </c>
      <c r="I17" s="114">
        <v>3</v>
      </c>
      <c r="J17" s="114" t="s">
        <v>267</v>
      </c>
      <c r="K17" s="114" t="s">
        <v>268</v>
      </c>
      <c r="L17" s="114" t="s">
        <v>269</v>
      </c>
      <c r="M17" s="114">
        <v>25</v>
      </c>
      <c r="N17" s="114">
        <v>0</v>
      </c>
      <c r="O17" s="114">
        <v>25</v>
      </c>
      <c r="P17" s="114">
        <v>0</v>
      </c>
      <c r="Q17" s="114"/>
      <c r="R17" s="116" t="s">
        <v>270</v>
      </c>
      <c r="S17" s="114" t="s">
        <v>271</v>
      </c>
      <c r="T17" s="114" t="s">
        <v>272</v>
      </c>
      <c r="U17" s="114" t="s">
        <v>296</v>
      </c>
      <c r="V17" s="114" t="s">
        <v>274</v>
      </c>
      <c r="W17" s="114" t="s">
        <v>275</v>
      </c>
      <c r="X17" s="116" t="s">
        <v>308</v>
      </c>
    </row>
    <row r="18" spans="1:24" ht="30" x14ac:dyDescent="0.25">
      <c r="A18" s="115"/>
      <c r="B18" s="115"/>
      <c r="C18" s="115"/>
      <c r="D18" s="115"/>
      <c r="E18" s="119"/>
      <c r="F18" s="115"/>
      <c r="G18" s="115"/>
      <c r="H18" s="82" t="s">
        <v>307</v>
      </c>
      <c r="I18" s="115"/>
      <c r="J18" s="115"/>
      <c r="K18" s="115"/>
      <c r="L18" s="115"/>
      <c r="M18" s="115"/>
      <c r="N18" s="115"/>
      <c r="O18" s="115"/>
      <c r="P18" s="115"/>
      <c r="Q18" s="115"/>
      <c r="R18" s="117"/>
      <c r="S18" s="115"/>
      <c r="T18" s="115"/>
      <c r="U18" s="115"/>
      <c r="V18" s="115"/>
      <c r="W18" s="115"/>
      <c r="X18" s="117"/>
    </row>
    <row r="19" spans="1:24" ht="15" customHeight="1" x14ac:dyDescent="0.25">
      <c r="A19" s="114" t="s">
        <v>303</v>
      </c>
      <c r="B19" s="114" t="s">
        <v>261</v>
      </c>
      <c r="C19" s="114" t="s">
        <v>262</v>
      </c>
      <c r="D19" s="114">
        <v>50388</v>
      </c>
      <c r="E19" s="118" t="s">
        <v>304</v>
      </c>
      <c r="F19" s="114">
        <v>350</v>
      </c>
      <c r="G19" s="114" t="s">
        <v>305</v>
      </c>
      <c r="H19" s="81" t="s">
        <v>306</v>
      </c>
      <c r="I19" s="114">
        <v>3</v>
      </c>
      <c r="J19" s="114" t="s">
        <v>267</v>
      </c>
      <c r="K19" s="114" t="s">
        <v>268</v>
      </c>
      <c r="L19" s="114" t="s">
        <v>269</v>
      </c>
      <c r="M19" s="114">
        <v>25</v>
      </c>
      <c r="N19" s="114">
        <v>10</v>
      </c>
      <c r="O19" s="114">
        <v>25</v>
      </c>
      <c r="P19" s="114">
        <v>0</v>
      </c>
      <c r="Q19" s="114"/>
      <c r="R19" s="116" t="s">
        <v>270</v>
      </c>
      <c r="S19" s="114" t="s">
        <v>271</v>
      </c>
      <c r="T19" s="114" t="s">
        <v>272</v>
      </c>
      <c r="U19" s="114" t="s">
        <v>296</v>
      </c>
      <c r="V19" s="114" t="s">
        <v>274</v>
      </c>
      <c r="W19" s="114" t="s">
        <v>275</v>
      </c>
      <c r="X19" s="116" t="s">
        <v>310</v>
      </c>
    </row>
    <row r="20" spans="1:24" ht="105" x14ac:dyDescent="0.25">
      <c r="A20" s="115"/>
      <c r="B20" s="115"/>
      <c r="C20" s="115"/>
      <c r="D20" s="115"/>
      <c r="E20" s="119"/>
      <c r="F20" s="115"/>
      <c r="G20" s="115"/>
      <c r="H20" s="82" t="s">
        <v>309</v>
      </c>
      <c r="I20" s="115"/>
      <c r="J20" s="115"/>
      <c r="K20" s="115"/>
      <c r="L20" s="115"/>
      <c r="M20" s="115"/>
      <c r="N20" s="115"/>
      <c r="O20" s="115"/>
      <c r="P20" s="115"/>
      <c r="Q20" s="115"/>
      <c r="R20" s="117"/>
      <c r="S20" s="115"/>
      <c r="T20" s="115"/>
      <c r="U20" s="115"/>
      <c r="V20" s="115"/>
      <c r="W20" s="115"/>
      <c r="X20" s="117"/>
    </row>
    <row r="21" spans="1:24" ht="15" customHeight="1" x14ac:dyDescent="0.25">
      <c r="A21" s="114" t="s">
        <v>303</v>
      </c>
      <c r="B21" s="114" t="s">
        <v>261</v>
      </c>
      <c r="C21" s="114" t="s">
        <v>262</v>
      </c>
      <c r="D21" s="114">
        <v>50393</v>
      </c>
      <c r="E21" s="118" t="s">
        <v>304</v>
      </c>
      <c r="F21" s="114">
        <v>360</v>
      </c>
      <c r="G21" s="114" t="s">
        <v>305</v>
      </c>
      <c r="H21" s="81" t="s">
        <v>306</v>
      </c>
      <c r="I21" s="114">
        <v>3</v>
      </c>
      <c r="J21" s="114" t="s">
        <v>281</v>
      </c>
      <c r="K21" s="114" t="s">
        <v>268</v>
      </c>
      <c r="L21" s="114" t="s">
        <v>312</v>
      </c>
      <c r="M21" s="114">
        <v>5</v>
      </c>
      <c r="N21" s="114">
        <v>0</v>
      </c>
      <c r="O21" s="114">
        <v>5</v>
      </c>
      <c r="P21" s="114">
        <v>0</v>
      </c>
      <c r="Q21" s="114"/>
      <c r="R21" s="116" t="s">
        <v>270</v>
      </c>
      <c r="S21" s="114" t="s">
        <v>271</v>
      </c>
      <c r="T21" s="114" t="s">
        <v>272</v>
      </c>
      <c r="U21" s="114" t="s">
        <v>296</v>
      </c>
      <c r="V21" s="114" t="s">
        <v>274</v>
      </c>
      <c r="W21" s="114" t="s">
        <v>275</v>
      </c>
      <c r="X21" s="116"/>
    </row>
    <row r="22" spans="1:24" ht="45" x14ac:dyDescent="0.25">
      <c r="A22" s="115"/>
      <c r="B22" s="115"/>
      <c r="C22" s="115"/>
      <c r="D22" s="115"/>
      <c r="E22" s="119"/>
      <c r="F22" s="115"/>
      <c r="G22" s="115"/>
      <c r="H22" s="82" t="s">
        <v>311</v>
      </c>
      <c r="I22" s="115"/>
      <c r="J22" s="115"/>
      <c r="K22" s="115"/>
      <c r="L22" s="115"/>
      <c r="M22" s="115"/>
      <c r="N22" s="115"/>
      <c r="O22" s="115"/>
      <c r="P22" s="115"/>
      <c r="Q22" s="115"/>
      <c r="R22" s="117"/>
      <c r="S22" s="115"/>
      <c r="T22" s="115"/>
      <c r="U22" s="115"/>
      <c r="V22" s="115"/>
      <c r="W22" s="115"/>
      <c r="X22" s="117"/>
    </row>
    <row r="23" spans="1:24" ht="15" customHeight="1" x14ac:dyDescent="0.25">
      <c r="A23" s="114" t="s">
        <v>303</v>
      </c>
      <c r="B23" s="114" t="s">
        <v>261</v>
      </c>
      <c r="C23" s="114" t="s">
        <v>262</v>
      </c>
      <c r="D23" s="114">
        <v>50127</v>
      </c>
      <c r="E23" s="118" t="s">
        <v>313</v>
      </c>
      <c r="F23" s="114">
        <v>20</v>
      </c>
      <c r="G23" s="114" t="s">
        <v>264</v>
      </c>
      <c r="H23" s="81" t="s">
        <v>314</v>
      </c>
      <c r="I23" s="114">
        <v>3</v>
      </c>
      <c r="J23" s="114" t="s">
        <v>267</v>
      </c>
      <c r="K23" s="114" t="s">
        <v>268</v>
      </c>
      <c r="L23" s="114" t="s">
        <v>269</v>
      </c>
      <c r="M23" s="114">
        <v>20</v>
      </c>
      <c r="N23" s="114">
        <v>0</v>
      </c>
      <c r="O23" s="114">
        <v>20</v>
      </c>
      <c r="P23" s="114">
        <v>0</v>
      </c>
      <c r="Q23" s="114"/>
      <c r="R23" s="116" t="s">
        <v>270</v>
      </c>
      <c r="S23" s="114" t="s">
        <v>316</v>
      </c>
      <c r="T23" s="114" t="s">
        <v>316</v>
      </c>
      <c r="U23" s="114" t="s">
        <v>317</v>
      </c>
      <c r="V23" s="114" t="s">
        <v>274</v>
      </c>
      <c r="W23" s="114" t="s">
        <v>275</v>
      </c>
      <c r="X23" s="116" t="s">
        <v>292</v>
      </c>
    </row>
    <row r="24" spans="1:24" ht="30" x14ac:dyDescent="0.25">
      <c r="A24" s="115"/>
      <c r="B24" s="115"/>
      <c r="C24" s="115"/>
      <c r="D24" s="115"/>
      <c r="E24" s="119"/>
      <c r="F24" s="115"/>
      <c r="G24" s="115"/>
      <c r="H24" s="85" t="s">
        <v>315</v>
      </c>
      <c r="I24" s="115"/>
      <c r="J24" s="115"/>
      <c r="K24" s="115"/>
      <c r="L24" s="115"/>
      <c r="M24" s="115"/>
      <c r="N24" s="115"/>
      <c r="O24" s="115"/>
      <c r="P24" s="115"/>
      <c r="Q24" s="115"/>
      <c r="R24" s="117"/>
      <c r="S24" s="115"/>
      <c r="T24" s="115"/>
      <c r="U24" s="115"/>
      <c r="V24" s="115"/>
      <c r="W24" s="115"/>
      <c r="X24" s="117"/>
    </row>
    <row r="25" spans="1:24" ht="15" customHeight="1" x14ac:dyDescent="0.25">
      <c r="A25" s="114" t="s">
        <v>303</v>
      </c>
      <c r="B25" s="114" t="s">
        <v>261</v>
      </c>
      <c r="C25" s="114" t="s">
        <v>262</v>
      </c>
      <c r="D25" s="114">
        <v>50399</v>
      </c>
      <c r="E25" s="118" t="s">
        <v>313</v>
      </c>
      <c r="F25" s="114">
        <v>350</v>
      </c>
      <c r="G25" s="114" t="s">
        <v>264</v>
      </c>
      <c r="H25" s="81" t="s">
        <v>314</v>
      </c>
      <c r="I25" s="114">
        <v>3</v>
      </c>
      <c r="J25" s="114" t="s">
        <v>267</v>
      </c>
      <c r="K25" s="114" t="s">
        <v>268</v>
      </c>
      <c r="L25" s="114" t="s">
        <v>269</v>
      </c>
      <c r="M25" s="114">
        <v>25</v>
      </c>
      <c r="N25" s="114">
        <v>0</v>
      </c>
      <c r="O25" s="114">
        <v>25</v>
      </c>
      <c r="P25" s="114">
        <v>0</v>
      </c>
      <c r="Q25" s="114"/>
      <c r="R25" s="116" t="s">
        <v>270</v>
      </c>
      <c r="S25" s="114" t="s">
        <v>271</v>
      </c>
      <c r="T25" s="114" t="s">
        <v>272</v>
      </c>
      <c r="U25" s="114" t="s">
        <v>317</v>
      </c>
      <c r="V25" s="114" t="s">
        <v>274</v>
      </c>
      <c r="W25" s="114" t="s">
        <v>275</v>
      </c>
      <c r="X25" s="116" t="s">
        <v>310</v>
      </c>
    </row>
    <row r="26" spans="1:24" ht="90" x14ac:dyDescent="0.25">
      <c r="A26" s="115"/>
      <c r="B26" s="115"/>
      <c r="C26" s="115"/>
      <c r="D26" s="115"/>
      <c r="E26" s="119"/>
      <c r="F26" s="115"/>
      <c r="G26" s="115"/>
      <c r="H26" s="85" t="s">
        <v>318</v>
      </c>
      <c r="I26" s="115"/>
      <c r="J26" s="115"/>
      <c r="K26" s="115"/>
      <c r="L26" s="115"/>
      <c r="M26" s="115"/>
      <c r="N26" s="115"/>
      <c r="O26" s="115"/>
      <c r="P26" s="115"/>
      <c r="Q26" s="115"/>
      <c r="R26" s="117"/>
      <c r="S26" s="115"/>
      <c r="T26" s="115"/>
      <c r="U26" s="115"/>
      <c r="V26" s="115"/>
      <c r="W26" s="115"/>
      <c r="X26" s="117"/>
    </row>
    <row r="27" spans="1:24" ht="30" customHeight="1" x14ac:dyDescent="0.25">
      <c r="A27" s="114" t="s">
        <v>277</v>
      </c>
      <c r="B27" s="114" t="s">
        <v>261</v>
      </c>
      <c r="C27" s="114" t="s">
        <v>262</v>
      </c>
      <c r="D27" s="114">
        <v>50182</v>
      </c>
      <c r="E27" s="118" t="s">
        <v>319</v>
      </c>
      <c r="F27" s="114">
        <v>320</v>
      </c>
      <c r="G27" s="114" t="s">
        <v>264</v>
      </c>
      <c r="H27" s="81" t="s">
        <v>320</v>
      </c>
      <c r="I27" s="114">
        <v>3</v>
      </c>
      <c r="J27" s="114" t="s">
        <v>267</v>
      </c>
      <c r="K27" s="114" t="s">
        <v>268</v>
      </c>
      <c r="L27" s="114" t="s">
        <v>269</v>
      </c>
      <c r="M27" s="114">
        <v>40</v>
      </c>
      <c r="N27" s="114">
        <v>0</v>
      </c>
      <c r="O27" s="114">
        <v>40</v>
      </c>
      <c r="P27" s="114">
        <v>0</v>
      </c>
      <c r="Q27" s="114"/>
      <c r="R27" s="116" t="s">
        <v>270</v>
      </c>
      <c r="S27" s="114" t="s">
        <v>271</v>
      </c>
      <c r="T27" s="114" t="s">
        <v>272</v>
      </c>
      <c r="U27" s="114" t="s">
        <v>321</v>
      </c>
      <c r="V27" s="114" t="s">
        <v>274</v>
      </c>
      <c r="W27" s="114" t="s">
        <v>275</v>
      </c>
      <c r="X27" s="116" t="s">
        <v>292</v>
      </c>
    </row>
    <row r="28" spans="1:24" ht="30" x14ac:dyDescent="0.25">
      <c r="A28" s="115"/>
      <c r="B28" s="115"/>
      <c r="C28" s="115"/>
      <c r="D28" s="115"/>
      <c r="E28" s="119"/>
      <c r="F28" s="115"/>
      <c r="G28" s="115"/>
      <c r="H28" s="85" t="s">
        <v>299</v>
      </c>
      <c r="I28" s="115"/>
      <c r="J28" s="115"/>
      <c r="K28" s="115"/>
      <c r="L28" s="115"/>
      <c r="M28" s="115"/>
      <c r="N28" s="115"/>
      <c r="O28" s="115"/>
      <c r="P28" s="115"/>
      <c r="Q28" s="115"/>
      <c r="R28" s="117"/>
      <c r="S28" s="115"/>
      <c r="T28" s="115"/>
      <c r="U28" s="115"/>
      <c r="V28" s="115"/>
      <c r="W28" s="115"/>
      <c r="X28" s="117"/>
    </row>
    <row r="29" spans="1:24" ht="30" x14ac:dyDescent="0.25">
      <c r="A29" s="86" t="s">
        <v>303</v>
      </c>
      <c r="B29" s="86" t="s">
        <v>261</v>
      </c>
      <c r="C29" s="86" t="s">
        <v>262</v>
      </c>
      <c r="D29" s="86">
        <v>50321</v>
      </c>
      <c r="E29" s="87" t="s">
        <v>278</v>
      </c>
      <c r="F29" s="86">
        <v>521</v>
      </c>
      <c r="G29" s="86" t="s">
        <v>264</v>
      </c>
      <c r="H29" s="86" t="s">
        <v>279</v>
      </c>
      <c r="I29" s="86">
        <v>3</v>
      </c>
      <c r="J29" s="86" t="s">
        <v>267</v>
      </c>
      <c r="K29" s="86" t="s">
        <v>268</v>
      </c>
      <c r="L29" s="86" t="s">
        <v>269</v>
      </c>
      <c r="M29" s="86">
        <v>50</v>
      </c>
      <c r="N29" s="86">
        <v>10</v>
      </c>
      <c r="O29" s="86">
        <v>50</v>
      </c>
      <c r="P29" s="86">
        <v>0</v>
      </c>
      <c r="Q29" s="86"/>
      <c r="R29" s="88" t="s">
        <v>270</v>
      </c>
      <c r="S29" s="86" t="s">
        <v>322</v>
      </c>
      <c r="T29" s="86" t="s">
        <v>272</v>
      </c>
      <c r="U29" s="86" t="s">
        <v>323</v>
      </c>
      <c r="V29" s="86" t="s">
        <v>324</v>
      </c>
      <c r="W29" s="86" t="s">
        <v>275</v>
      </c>
      <c r="X29" s="88" t="s">
        <v>325</v>
      </c>
    </row>
    <row r="30" spans="1:24" ht="30" x14ac:dyDescent="0.25">
      <c r="A30" s="86" t="s">
        <v>260</v>
      </c>
      <c r="B30" s="86" t="s">
        <v>261</v>
      </c>
      <c r="C30" s="86" t="s">
        <v>262</v>
      </c>
      <c r="D30" s="86">
        <v>50386</v>
      </c>
      <c r="E30" s="87" t="s">
        <v>326</v>
      </c>
      <c r="F30" s="86">
        <v>521</v>
      </c>
      <c r="G30" s="86" t="s">
        <v>264</v>
      </c>
      <c r="H30" s="86" t="s">
        <v>327</v>
      </c>
      <c r="I30" s="86">
        <v>3</v>
      </c>
      <c r="J30" s="86" t="s">
        <v>267</v>
      </c>
      <c r="K30" s="86" t="s">
        <v>268</v>
      </c>
      <c r="L30" s="86" t="s">
        <v>269</v>
      </c>
      <c r="M30" s="86">
        <v>40</v>
      </c>
      <c r="N30" s="86">
        <v>10</v>
      </c>
      <c r="O30" s="86">
        <v>40</v>
      </c>
      <c r="P30" s="86">
        <v>0</v>
      </c>
      <c r="Q30" s="86"/>
      <c r="R30" s="88" t="s">
        <v>270</v>
      </c>
      <c r="S30" s="86" t="s">
        <v>322</v>
      </c>
      <c r="T30" s="86" t="s">
        <v>272</v>
      </c>
      <c r="U30" s="86" t="s">
        <v>328</v>
      </c>
      <c r="V30" s="86" t="s">
        <v>324</v>
      </c>
      <c r="W30" s="86" t="s">
        <v>275</v>
      </c>
      <c r="X30" s="88" t="s">
        <v>325</v>
      </c>
    </row>
    <row r="31" spans="1:24" ht="30" x14ac:dyDescent="0.25">
      <c r="A31" s="86" t="s">
        <v>303</v>
      </c>
      <c r="B31" s="86" t="s">
        <v>261</v>
      </c>
      <c r="C31" s="86" t="s">
        <v>262</v>
      </c>
      <c r="D31" s="86">
        <v>50387</v>
      </c>
      <c r="E31" s="87" t="s">
        <v>297</v>
      </c>
      <c r="F31" s="86">
        <v>791</v>
      </c>
      <c r="G31" s="86" t="s">
        <v>264</v>
      </c>
      <c r="H31" s="86" t="s">
        <v>298</v>
      </c>
      <c r="I31" s="86">
        <v>3</v>
      </c>
      <c r="J31" s="86" t="s">
        <v>267</v>
      </c>
      <c r="K31" s="86" t="s">
        <v>268</v>
      </c>
      <c r="L31" s="86" t="s">
        <v>269</v>
      </c>
      <c r="M31" s="86">
        <v>40</v>
      </c>
      <c r="N31" s="86">
        <v>10</v>
      </c>
      <c r="O31" s="86">
        <v>40</v>
      </c>
      <c r="P31" s="86">
        <v>0</v>
      </c>
      <c r="Q31" s="86"/>
      <c r="R31" s="88" t="s">
        <v>270</v>
      </c>
      <c r="S31" s="86" t="s">
        <v>329</v>
      </c>
      <c r="T31" s="86" t="s">
        <v>272</v>
      </c>
      <c r="U31" s="86" t="s">
        <v>323</v>
      </c>
      <c r="V31" s="86" t="s">
        <v>330</v>
      </c>
      <c r="W31" s="86" t="s">
        <v>275</v>
      </c>
      <c r="X31" s="88" t="s">
        <v>308</v>
      </c>
    </row>
    <row r="32" spans="1:24" ht="60" customHeight="1" x14ac:dyDescent="0.25">
      <c r="A32" s="114" t="s">
        <v>303</v>
      </c>
      <c r="B32" s="114" t="s">
        <v>261</v>
      </c>
      <c r="C32" s="114" t="s">
        <v>262</v>
      </c>
      <c r="D32" s="114">
        <v>50405</v>
      </c>
      <c r="E32" s="118" t="s">
        <v>304</v>
      </c>
      <c r="F32" s="114">
        <v>792</v>
      </c>
      <c r="G32" s="114" t="s">
        <v>305</v>
      </c>
      <c r="H32" s="81" t="s">
        <v>306</v>
      </c>
      <c r="I32" s="114">
        <v>3</v>
      </c>
      <c r="J32" s="114" t="s">
        <v>267</v>
      </c>
      <c r="K32" s="114" t="s">
        <v>268</v>
      </c>
      <c r="L32" s="114" t="s">
        <v>269</v>
      </c>
      <c r="M32" s="114">
        <v>50</v>
      </c>
      <c r="N32" s="114">
        <v>10</v>
      </c>
      <c r="O32" s="114">
        <v>50</v>
      </c>
      <c r="P32" s="114">
        <v>0</v>
      </c>
      <c r="Q32" s="114"/>
      <c r="R32" s="116" t="s">
        <v>270</v>
      </c>
      <c r="S32" s="114" t="s">
        <v>329</v>
      </c>
      <c r="T32" s="114" t="s">
        <v>272</v>
      </c>
      <c r="U32" s="114" t="s">
        <v>296</v>
      </c>
      <c r="V32" s="114" t="s">
        <v>330</v>
      </c>
      <c r="W32" s="114" t="s">
        <v>275</v>
      </c>
      <c r="X32" s="116" t="s">
        <v>308</v>
      </c>
    </row>
    <row r="33" spans="1:24" x14ac:dyDescent="0.25">
      <c r="A33" s="115"/>
      <c r="B33" s="115"/>
      <c r="C33" s="115"/>
      <c r="D33" s="115"/>
      <c r="E33" s="119"/>
      <c r="F33" s="115"/>
      <c r="G33" s="115"/>
      <c r="H33" s="85" t="s">
        <v>331</v>
      </c>
      <c r="I33" s="115"/>
      <c r="J33" s="115"/>
      <c r="K33" s="115"/>
      <c r="L33" s="115"/>
      <c r="M33" s="115"/>
      <c r="N33" s="115"/>
      <c r="O33" s="115"/>
      <c r="P33" s="115"/>
      <c r="Q33" s="115"/>
      <c r="R33" s="117"/>
      <c r="S33" s="115"/>
      <c r="T33" s="115"/>
      <c r="U33" s="115"/>
      <c r="V33" s="115"/>
      <c r="W33" s="115"/>
      <c r="X33" s="117"/>
    </row>
    <row r="34" spans="1:24" ht="30" customHeight="1" x14ac:dyDescent="0.25">
      <c r="A34" s="114" t="s">
        <v>277</v>
      </c>
      <c r="B34" s="114" t="s">
        <v>261</v>
      </c>
      <c r="C34" s="114" t="s">
        <v>262</v>
      </c>
      <c r="D34" s="114">
        <v>50243</v>
      </c>
      <c r="E34" s="118" t="s">
        <v>332</v>
      </c>
      <c r="F34" s="114">
        <v>300</v>
      </c>
      <c r="G34" s="114" t="s">
        <v>333</v>
      </c>
      <c r="H34" s="81" t="s">
        <v>334</v>
      </c>
      <c r="I34" s="114">
        <v>3</v>
      </c>
      <c r="J34" s="114" t="s">
        <v>281</v>
      </c>
      <c r="K34" s="114" t="s">
        <v>268</v>
      </c>
      <c r="L34" s="114" t="s">
        <v>269</v>
      </c>
      <c r="M34" s="114">
        <v>50</v>
      </c>
      <c r="N34" s="114">
        <v>0</v>
      </c>
      <c r="O34" s="114">
        <v>50</v>
      </c>
      <c r="P34" s="114">
        <v>0</v>
      </c>
      <c r="Q34" s="114"/>
      <c r="R34" s="116" t="s">
        <v>270</v>
      </c>
      <c r="S34" s="114" t="s">
        <v>329</v>
      </c>
      <c r="T34" s="114" t="s">
        <v>272</v>
      </c>
      <c r="U34" s="114" t="s">
        <v>336</v>
      </c>
      <c r="V34" s="114" t="s">
        <v>330</v>
      </c>
      <c r="W34" s="114" t="s">
        <v>275</v>
      </c>
      <c r="X34" s="116" t="s">
        <v>292</v>
      </c>
    </row>
    <row r="35" spans="1:24" ht="45" x14ac:dyDescent="0.25">
      <c r="A35" s="115"/>
      <c r="B35" s="115"/>
      <c r="C35" s="115"/>
      <c r="D35" s="115"/>
      <c r="E35" s="119"/>
      <c r="F35" s="115"/>
      <c r="G35" s="115"/>
      <c r="H35" s="82" t="s">
        <v>335</v>
      </c>
      <c r="I35" s="115"/>
      <c r="J35" s="115"/>
      <c r="K35" s="115"/>
      <c r="L35" s="115"/>
      <c r="M35" s="115"/>
      <c r="N35" s="115"/>
      <c r="O35" s="115"/>
      <c r="P35" s="115"/>
      <c r="Q35" s="115"/>
      <c r="R35" s="117"/>
      <c r="S35" s="115"/>
      <c r="T35" s="115"/>
      <c r="U35" s="115"/>
      <c r="V35" s="115"/>
      <c r="W35" s="115"/>
      <c r="X35" s="117"/>
    </row>
    <row r="36" spans="1:24" ht="30" customHeight="1" x14ac:dyDescent="0.25">
      <c r="A36" s="114" t="s">
        <v>277</v>
      </c>
      <c r="B36" s="114" t="s">
        <v>261</v>
      </c>
      <c r="C36" s="114" t="s">
        <v>262</v>
      </c>
      <c r="D36" s="114">
        <v>50245</v>
      </c>
      <c r="E36" s="118" t="s">
        <v>332</v>
      </c>
      <c r="F36" s="114">
        <v>301</v>
      </c>
      <c r="G36" s="114" t="s">
        <v>333</v>
      </c>
      <c r="H36" s="81" t="s">
        <v>334</v>
      </c>
      <c r="I36" s="114">
        <v>2</v>
      </c>
      <c r="J36" s="114" t="s">
        <v>281</v>
      </c>
      <c r="K36" s="114" t="s">
        <v>268</v>
      </c>
      <c r="L36" s="114" t="s">
        <v>269</v>
      </c>
      <c r="M36" s="114">
        <v>10</v>
      </c>
      <c r="N36" s="114">
        <v>0</v>
      </c>
      <c r="O36" s="114">
        <v>10</v>
      </c>
      <c r="P36" s="114">
        <v>0</v>
      </c>
      <c r="Q36" s="114"/>
      <c r="R36" s="116" t="s">
        <v>270</v>
      </c>
      <c r="S36" s="114" t="s">
        <v>329</v>
      </c>
      <c r="T36" s="114" t="s">
        <v>272</v>
      </c>
      <c r="U36" s="114" t="s">
        <v>337</v>
      </c>
      <c r="V36" s="114" t="s">
        <v>330</v>
      </c>
      <c r="W36" s="114" t="s">
        <v>275</v>
      </c>
      <c r="X36" s="116" t="s">
        <v>292</v>
      </c>
    </row>
    <row r="37" spans="1:24" ht="45" x14ac:dyDescent="0.25">
      <c r="A37" s="115"/>
      <c r="B37" s="115"/>
      <c r="C37" s="115"/>
      <c r="D37" s="115"/>
      <c r="E37" s="119"/>
      <c r="F37" s="115"/>
      <c r="G37" s="115"/>
      <c r="H37" s="82" t="s">
        <v>335</v>
      </c>
      <c r="I37" s="115"/>
      <c r="J37" s="115"/>
      <c r="K37" s="115"/>
      <c r="L37" s="115"/>
      <c r="M37" s="115"/>
      <c r="N37" s="115"/>
      <c r="O37" s="115"/>
      <c r="P37" s="115"/>
      <c r="Q37" s="115"/>
      <c r="R37" s="117"/>
      <c r="S37" s="115"/>
      <c r="T37" s="115"/>
      <c r="U37" s="115"/>
      <c r="V37" s="115"/>
      <c r="W37" s="115"/>
      <c r="X37" s="117"/>
    </row>
    <row r="38" spans="1:24" ht="30" customHeight="1" x14ac:dyDescent="0.25">
      <c r="A38" s="114" t="s">
        <v>277</v>
      </c>
      <c r="B38" s="114" t="s">
        <v>261</v>
      </c>
      <c r="C38" s="114" t="s">
        <v>262</v>
      </c>
      <c r="D38" s="114">
        <v>50183</v>
      </c>
      <c r="E38" s="118" t="s">
        <v>338</v>
      </c>
      <c r="F38" s="114">
        <v>300</v>
      </c>
      <c r="G38" s="114" t="s">
        <v>339</v>
      </c>
      <c r="H38" s="81" t="s">
        <v>340</v>
      </c>
      <c r="I38" s="114">
        <v>3</v>
      </c>
      <c r="J38" s="114" t="s">
        <v>281</v>
      </c>
      <c r="K38" s="114" t="s">
        <v>268</v>
      </c>
      <c r="L38" s="114" t="s">
        <v>269</v>
      </c>
      <c r="M38" s="114">
        <v>40</v>
      </c>
      <c r="N38" s="114">
        <v>0</v>
      </c>
      <c r="O38" s="114">
        <v>40</v>
      </c>
      <c r="P38" s="114">
        <v>0</v>
      </c>
      <c r="Q38" s="114"/>
      <c r="R38" s="116" t="s">
        <v>270</v>
      </c>
      <c r="S38" s="114" t="s">
        <v>329</v>
      </c>
      <c r="T38" s="114" t="s">
        <v>272</v>
      </c>
      <c r="U38" s="114" t="s">
        <v>336</v>
      </c>
      <c r="V38" s="114" t="s">
        <v>330</v>
      </c>
      <c r="W38" s="114" t="s">
        <v>275</v>
      </c>
      <c r="X38" s="116" t="s">
        <v>308</v>
      </c>
    </row>
    <row r="39" spans="1:24" ht="45" x14ac:dyDescent="0.25">
      <c r="A39" s="115"/>
      <c r="B39" s="115"/>
      <c r="C39" s="115"/>
      <c r="D39" s="115"/>
      <c r="E39" s="119"/>
      <c r="F39" s="115"/>
      <c r="G39" s="115"/>
      <c r="H39" s="82" t="s">
        <v>341</v>
      </c>
      <c r="I39" s="115"/>
      <c r="J39" s="115"/>
      <c r="K39" s="115"/>
      <c r="L39" s="115"/>
      <c r="M39" s="115"/>
      <c r="N39" s="115"/>
      <c r="O39" s="115"/>
      <c r="P39" s="115"/>
      <c r="Q39" s="115"/>
      <c r="R39" s="117"/>
      <c r="S39" s="115"/>
      <c r="T39" s="115"/>
      <c r="U39" s="115"/>
      <c r="V39" s="115"/>
      <c r="W39" s="115"/>
      <c r="X39" s="117"/>
    </row>
    <row r="40" spans="1:24" ht="15" customHeight="1" x14ac:dyDescent="0.25">
      <c r="A40" s="114" t="s">
        <v>260</v>
      </c>
      <c r="B40" s="114" t="s">
        <v>261</v>
      </c>
      <c r="C40" s="114" t="s">
        <v>262</v>
      </c>
      <c r="D40" s="114">
        <v>50185</v>
      </c>
      <c r="E40" s="118" t="s">
        <v>326</v>
      </c>
      <c r="F40" s="114">
        <v>1</v>
      </c>
      <c r="G40" s="114" t="s">
        <v>305</v>
      </c>
      <c r="H40" s="81" t="s">
        <v>327</v>
      </c>
      <c r="I40" s="114">
        <v>3</v>
      </c>
      <c r="J40" s="114" t="s">
        <v>267</v>
      </c>
      <c r="K40" s="114" t="s">
        <v>268</v>
      </c>
      <c r="L40" s="114" t="s">
        <v>269</v>
      </c>
      <c r="M40" s="114">
        <v>40</v>
      </c>
      <c r="N40" s="114">
        <v>0</v>
      </c>
      <c r="O40" s="114">
        <v>40</v>
      </c>
      <c r="P40" s="114">
        <v>0</v>
      </c>
      <c r="Q40" s="114" t="s">
        <v>343</v>
      </c>
      <c r="R40" s="116" t="s">
        <v>344</v>
      </c>
      <c r="S40" s="114" t="s">
        <v>345</v>
      </c>
      <c r="T40" s="114">
        <v>120</v>
      </c>
      <c r="U40" s="114" t="s">
        <v>328</v>
      </c>
      <c r="V40" s="114" t="s">
        <v>346</v>
      </c>
      <c r="W40" s="114" t="s">
        <v>347</v>
      </c>
      <c r="X40" s="116"/>
    </row>
    <row r="41" spans="1:24" x14ac:dyDescent="0.25">
      <c r="A41" s="115"/>
      <c r="B41" s="115"/>
      <c r="C41" s="115"/>
      <c r="D41" s="115"/>
      <c r="E41" s="119"/>
      <c r="F41" s="115"/>
      <c r="G41" s="115"/>
      <c r="H41" s="85" t="s">
        <v>342</v>
      </c>
      <c r="I41" s="115"/>
      <c r="J41" s="115"/>
      <c r="K41" s="115"/>
      <c r="L41" s="115"/>
      <c r="M41" s="115"/>
      <c r="N41" s="115"/>
      <c r="O41" s="115"/>
      <c r="P41" s="115"/>
      <c r="Q41" s="115"/>
      <c r="R41" s="117"/>
      <c r="S41" s="115"/>
      <c r="T41" s="115"/>
      <c r="U41" s="115"/>
      <c r="V41" s="115"/>
      <c r="W41" s="115"/>
      <c r="X41" s="117"/>
    </row>
    <row r="42" spans="1:24" ht="15" customHeight="1" x14ac:dyDescent="0.25">
      <c r="A42" s="122" t="s">
        <v>260</v>
      </c>
      <c r="B42" s="122" t="s">
        <v>261</v>
      </c>
      <c r="C42" s="122" t="s">
        <v>262</v>
      </c>
      <c r="D42" s="122">
        <v>50184</v>
      </c>
      <c r="E42" s="126" t="s">
        <v>348</v>
      </c>
      <c r="F42" s="122">
        <v>901</v>
      </c>
      <c r="G42" s="122" t="s">
        <v>305</v>
      </c>
      <c r="H42" s="83" t="s">
        <v>349</v>
      </c>
      <c r="I42" s="122">
        <v>3</v>
      </c>
      <c r="J42" s="122" t="s">
        <v>267</v>
      </c>
      <c r="K42" s="122" t="s">
        <v>268</v>
      </c>
      <c r="L42" s="122" t="s">
        <v>269</v>
      </c>
      <c r="M42" s="122">
        <v>40</v>
      </c>
      <c r="N42" s="122">
        <v>0</v>
      </c>
      <c r="O42" s="122">
        <v>40</v>
      </c>
      <c r="P42" s="122">
        <v>0</v>
      </c>
      <c r="Q42" s="122" t="s">
        <v>289</v>
      </c>
      <c r="R42" s="124" t="s">
        <v>290</v>
      </c>
      <c r="S42" s="122" t="s">
        <v>345</v>
      </c>
      <c r="T42" s="122">
        <v>120</v>
      </c>
      <c r="U42" s="122" t="s">
        <v>350</v>
      </c>
      <c r="V42" s="122" t="s">
        <v>346</v>
      </c>
      <c r="W42" s="122" t="s">
        <v>347</v>
      </c>
      <c r="X42" s="124"/>
    </row>
    <row r="43" spans="1:24" x14ac:dyDescent="0.25">
      <c r="A43" s="123"/>
      <c r="B43" s="123"/>
      <c r="C43" s="123"/>
      <c r="D43" s="123"/>
      <c r="E43" s="127"/>
      <c r="F43" s="123"/>
      <c r="G43" s="123"/>
      <c r="H43" s="89" t="s">
        <v>342</v>
      </c>
      <c r="I43" s="123"/>
      <c r="J43" s="123"/>
      <c r="K43" s="123"/>
      <c r="L43" s="123"/>
      <c r="M43" s="123"/>
      <c r="N43" s="123"/>
      <c r="O43" s="123"/>
      <c r="P43" s="123"/>
      <c r="Q43" s="123"/>
      <c r="R43" s="125"/>
      <c r="S43" s="123"/>
      <c r="T43" s="123"/>
      <c r="U43" s="123"/>
      <c r="V43" s="123"/>
      <c r="W43" s="123"/>
      <c r="X43" s="125"/>
    </row>
    <row r="44" spans="1:24" ht="15" customHeight="1" x14ac:dyDescent="0.25">
      <c r="A44" s="114" t="s">
        <v>260</v>
      </c>
      <c r="B44" s="114" t="s">
        <v>261</v>
      </c>
      <c r="C44" s="114" t="s">
        <v>262</v>
      </c>
      <c r="D44" s="114">
        <v>50186</v>
      </c>
      <c r="E44" s="118" t="s">
        <v>351</v>
      </c>
      <c r="F44" s="114">
        <v>1</v>
      </c>
      <c r="G44" s="114" t="s">
        <v>305</v>
      </c>
      <c r="H44" s="81" t="s">
        <v>352</v>
      </c>
      <c r="I44" s="114">
        <v>3</v>
      </c>
      <c r="J44" s="114" t="s">
        <v>267</v>
      </c>
      <c r="K44" s="114" t="s">
        <v>268</v>
      </c>
      <c r="L44" s="114" t="s">
        <v>269</v>
      </c>
      <c r="M44" s="114">
        <v>40</v>
      </c>
      <c r="N44" s="114">
        <v>0</v>
      </c>
      <c r="O44" s="114">
        <v>40</v>
      </c>
      <c r="P44" s="114">
        <v>0</v>
      </c>
      <c r="Q44" s="114" t="s">
        <v>354</v>
      </c>
      <c r="R44" s="116" t="s">
        <v>355</v>
      </c>
      <c r="S44" s="114" t="s">
        <v>345</v>
      </c>
      <c r="T44" s="114">
        <v>120</v>
      </c>
      <c r="U44" s="114" t="s">
        <v>350</v>
      </c>
      <c r="V44" s="114" t="s">
        <v>346</v>
      </c>
      <c r="W44" s="114" t="s">
        <v>347</v>
      </c>
      <c r="X44" s="116"/>
    </row>
    <row r="45" spans="1:24" x14ac:dyDescent="0.25">
      <c r="A45" s="115"/>
      <c r="B45" s="115"/>
      <c r="C45" s="115"/>
      <c r="D45" s="115"/>
      <c r="E45" s="119"/>
      <c r="F45" s="115"/>
      <c r="G45" s="115"/>
      <c r="H45" s="85" t="s">
        <v>353</v>
      </c>
      <c r="I45" s="115"/>
      <c r="J45" s="115"/>
      <c r="K45" s="115"/>
      <c r="L45" s="115"/>
      <c r="M45" s="115"/>
      <c r="N45" s="115"/>
      <c r="O45" s="115"/>
      <c r="P45" s="115"/>
      <c r="Q45" s="115"/>
      <c r="R45" s="117"/>
      <c r="S45" s="115"/>
      <c r="T45" s="115"/>
      <c r="U45" s="115"/>
      <c r="V45" s="115"/>
      <c r="W45" s="115"/>
      <c r="X45" s="117"/>
    </row>
    <row r="46" spans="1:24" ht="15" customHeight="1" x14ac:dyDescent="0.25">
      <c r="A46" s="114" t="s">
        <v>303</v>
      </c>
      <c r="B46" s="114" t="s">
        <v>261</v>
      </c>
      <c r="C46" s="114" t="s">
        <v>262</v>
      </c>
      <c r="D46" s="114">
        <v>50121</v>
      </c>
      <c r="E46" s="118" t="s">
        <v>332</v>
      </c>
      <c r="F46" s="114">
        <v>1</v>
      </c>
      <c r="G46" s="114" t="s">
        <v>333</v>
      </c>
      <c r="H46" s="81" t="s">
        <v>334</v>
      </c>
      <c r="I46" s="114">
        <v>1</v>
      </c>
      <c r="J46" s="114" t="s">
        <v>281</v>
      </c>
      <c r="K46" s="114" t="s">
        <v>268</v>
      </c>
      <c r="L46" s="114" t="s">
        <v>269</v>
      </c>
      <c r="M46" s="114">
        <v>45</v>
      </c>
      <c r="N46" s="114">
        <v>0</v>
      </c>
      <c r="O46" s="114">
        <v>45</v>
      </c>
      <c r="P46" s="114">
        <v>0</v>
      </c>
      <c r="Q46" s="114"/>
      <c r="R46" s="116" t="s">
        <v>270</v>
      </c>
      <c r="S46" s="114" t="s">
        <v>316</v>
      </c>
      <c r="T46" s="114" t="s">
        <v>316</v>
      </c>
      <c r="U46" s="114" t="s">
        <v>357</v>
      </c>
      <c r="V46" s="114" t="s">
        <v>346</v>
      </c>
      <c r="W46" s="114" t="s">
        <v>347</v>
      </c>
      <c r="X46" s="116"/>
    </row>
    <row r="47" spans="1:24" ht="45" x14ac:dyDescent="0.25">
      <c r="A47" s="115"/>
      <c r="B47" s="115"/>
      <c r="C47" s="115"/>
      <c r="D47" s="115"/>
      <c r="E47" s="119"/>
      <c r="F47" s="115"/>
      <c r="G47" s="115"/>
      <c r="H47" s="82" t="s">
        <v>356</v>
      </c>
      <c r="I47" s="115"/>
      <c r="J47" s="115"/>
      <c r="K47" s="115"/>
      <c r="L47" s="115"/>
      <c r="M47" s="115"/>
      <c r="N47" s="115"/>
      <c r="O47" s="115"/>
      <c r="P47" s="115"/>
      <c r="Q47" s="115"/>
      <c r="R47" s="117"/>
      <c r="S47" s="115"/>
      <c r="T47" s="115"/>
      <c r="U47" s="115"/>
      <c r="V47" s="115"/>
      <c r="W47" s="115"/>
      <c r="X47" s="117"/>
    </row>
    <row r="48" spans="1:24" ht="15" customHeight="1" x14ac:dyDescent="0.25">
      <c r="A48" s="114" t="s">
        <v>303</v>
      </c>
      <c r="B48" s="114" t="s">
        <v>261</v>
      </c>
      <c r="C48" s="114" t="s">
        <v>262</v>
      </c>
      <c r="D48" s="114">
        <v>50122</v>
      </c>
      <c r="E48" s="118" t="s">
        <v>332</v>
      </c>
      <c r="F48" s="114">
        <v>2</v>
      </c>
      <c r="G48" s="114" t="s">
        <v>333</v>
      </c>
      <c r="H48" s="81" t="s">
        <v>334</v>
      </c>
      <c r="I48" s="114">
        <v>2</v>
      </c>
      <c r="J48" s="114" t="s">
        <v>281</v>
      </c>
      <c r="K48" s="114" t="s">
        <v>268</v>
      </c>
      <c r="L48" s="114" t="s">
        <v>269</v>
      </c>
      <c r="M48" s="114">
        <v>45</v>
      </c>
      <c r="N48" s="114">
        <v>0</v>
      </c>
      <c r="O48" s="114">
        <v>45</v>
      </c>
      <c r="P48" s="114">
        <v>0</v>
      </c>
      <c r="Q48" s="114"/>
      <c r="R48" s="116" t="s">
        <v>270</v>
      </c>
      <c r="S48" s="114" t="s">
        <v>316</v>
      </c>
      <c r="T48" s="114" t="s">
        <v>316</v>
      </c>
      <c r="U48" s="114" t="s">
        <v>357</v>
      </c>
      <c r="V48" s="114" t="s">
        <v>346</v>
      </c>
      <c r="W48" s="114" t="s">
        <v>347</v>
      </c>
      <c r="X48" s="116"/>
    </row>
    <row r="49" spans="1:24" ht="45" x14ac:dyDescent="0.25">
      <c r="A49" s="115"/>
      <c r="B49" s="115"/>
      <c r="C49" s="115"/>
      <c r="D49" s="115"/>
      <c r="E49" s="119"/>
      <c r="F49" s="115"/>
      <c r="G49" s="115"/>
      <c r="H49" s="82" t="s">
        <v>358</v>
      </c>
      <c r="I49" s="115"/>
      <c r="J49" s="115"/>
      <c r="K49" s="115"/>
      <c r="L49" s="115"/>
      <c r="M49" s="115"/>
      <c r="N49" s="115"/>
      <c r="O49" s="115"/>
      <c r="P49" s="115"/>
      <c r="Q49" s="115"/>
      <c r="R49" s="117"/>
      <c r="S49" s="115"/>
      <c r="T49" s="115"/>
      <c r="U49" s="115"/>
      <c r="V49" s="115"/>
      <c r="W49" s="115"/>
      <c r="X49" s="117"/>
    </row>
    <row r="50" spans="1:24" ht="15" customHeight="1" x14ac:dyDescent="0.25">
      <c r="A50" s="114" t="s">
        <v>359</v>
      </c>
      <c r="B50" s="114" t="s">
        <v>261</v>
      </c>
      <c r="C50" s="114" t="s">
        <v>262</v>
      </c>
      <c r="D50" s="114">
        <v>50123</v>
      </c>
      <c r="E50" s="118" t="s">
        <v>332</v>
      </c>
      <c r="F50" s="114">
        <v>3</v>
      </c>
      <c r="G50" s="114" t="s">
        <v>333</v>
      </c>
      <c r="H50" s="81" t="s">
        <v>334</v>
      </c>
      <c r="I50" s="114">
        <v>3</v>
      </c>
      <c r="J50" s="114" t="s">
        <v>281</v>
      </c>
      <c r="K50" s="114" t="s">
        <v>268</v>
      </c>
      <c r="L50" s="114" t="s">
        <v>269</v>
      </c>
      <c r="M50" s="114">
        <v>4</v>
      </c>
      <c r="N50" s="114">
        <v>0</v>
      </c>
      <c r="O50" s="114">
        <v>4</v>
      </c>
      <c r="P50" s="114">
        <v>0</v>
      </c>
      <c r="Q50" s="114"/>
      <c r="R50" s="116" t="s">
        <v>270</v>
      </c>
      <c r="S50" s="114" t="s">
        <v>316</v>
      </c>
      <c r="T50" s="114" t="s">
        <v>316</v>
      </c>
      <c r="U50" s="114" t="s">
        <v>357</v>
      </c>
      <c r="V50" s="114" t="s">
        <v>346</v>
      </c>
      <c r="W50" s="114" t="s">
        <v>347</v>
      </c>
      <c r="X50" s="116"/>
    </row>
    <row r="51" spans="1:24" ht="30" x14ac:dyDescent="0.25">
      <c r="A51" s="115"/>
      <c r="B51" s="115"/>
      <c r="C51" s="115"/>
      <c r="D51" s="115"/>
      <c r="E51" s="119"/>
      <c r="F51" s="115"/>
      <c r="G51" s="115"/>
      <c r="H51" s="82" t="s">
        <v>360</v>
      </c>
      <c r="I51" s="115"/>
      <c r="J51" s="115"/>
      <c r="K51" s="115"/>
      <c r="L51" s="115"/>
      <c r="M51" s="115"/>
      <c r="N51" s="115"/>
      <c r="O51" s="115"/>
      <c r="P51" s="115"/>
      <c r="Q51" s="115"/>
      <c r="R51" s="117"/>
      <c r="S51" s="115"/>
      <c r="T51" s="115"/>
      <c r="U51" s="115"/>
      <c r="V51" s="115"/>
      <c r="W51" s="115"/>
      <c r="X51" s="117"/>
    </row>
    <row r="52" spans="1:24" ht="15" customHeight="1" x14ac:dyDescent="0.25">
      <c r="A52" s="114" t="s">
        <v>359</v>
      </c>
      <c r="B52" s="114" t="s">
        <v>261</v>
      </c>
      <c r="C52" s="114" t="s">
        <v>262</v>
      </c>
      <c r="D52" s="114">
        <v>50124</v>
      </c>
      <c r="E52" s="118" t="s">
        <v>332</v>
      </c>
      <c r="F52" s="114">
        <v>4</v>
      </c>
      <c r="G52" s="114" t="s">
        <v>333</v>
      </c>
      <c r="H52" s="81" t="s">
        <v>334</v>
      </c>
      <c r="I52" s="120">
        <v>44932</v>
      </c>
      <c r="J52" s="114" t="s">
        <v>281</v>
      </c>
      <c r="K52" s="114" t="s">
        <v>268</v>
      </c>
      <c r="L52" s="114" t="s">
        <v>269</v>
      </c>
      <c r="M52" s="114">
        <v>5</v>
      </c>
      <c r="N52" s="114">
        <v>0</v>
      </c>
      <c r="O52" s="114">
        <v>5</v>
      </c>
      <c r="P52" s="114">
        <v>0</v>
      </c>
      <c r="Q52" s="114"/>
      <c r="R52" s="116" t="s">
        <v>270</v>
      </c>
      <c r="S52" s="114" t="s">
        <v>316</v>
      </c>
      <c r="T52" s="114" t="s">
        <v>316</v>
      </c>
      <c r="U52" s="114" t="s">
        <v>357</v>
      </c>
      <c r="V52" s="114" t="s">
        <v>346</v>
      </c>
      <c r="W52" s="114" t="s">
        <v>347</v>
      </c>
      <c r="X52" s="116"/>
    </row>
    <row r="53" spans="1:24" ht="30" x14ac:dyDescent="0.25">
      <c r="A53" s="115"/>
      <c r="B53" s="115"/>
      <c r="C53" s="115"/>
      <c r="D53" s="115"/>
      <c r="E53" s="119"/>
      <c r="F53" s="115"/>
      <c r="G53" s="115"/>
      <c r="H53" s="82" t="s">
        <v>360</v>
      </c>
      <c r="I53" s="121"/>
      <c r="J53" s="115"/>
      <c r="K53" s="115"/>
      <c r="L53" s="115"/>
      <c r="M53" s="115"/>
      <c r="N53" s="115"/>
      <c r="O53" s="115"/>
      <c r="P53" s="115"/>
      <c r="Q53" s="115"/>
      <c r="R53" s="117"/>
      <c r="S53" s="115"/>
      <c r="T53" s="115"/>
      <c r="U53" s="115"/>
      <c r="V53" s="115"/>
      <c r="W53" s="115"/>
      <c r="X53" s="117"/>
    </row>
    <row r="54" spans="1:24" ht="15" customHeight="1" x14ac:dyDescent="0.25">
      <c r="A54" s="114" t="s">
        <v>260</v>
      </c>
      <c r="B54" s="114" t="s">
        <v>261</v>
      </c>
      <c r="C54" s="114" t="s">
        <v>262</v>
      </c>
      <c r="D54" s="114">
        <v>50125</v>
      </c>
      <c r="E54" s="118" t="s">
        <v>332</v>
      </c>
      <c r="F54" s="114">
        <v>5</v>
      </c>
      <c r="G54" s="114" t="s">
        <v>333</v>
      </c>
      <c r="H54" s="81" t="s">
        <v>334</v>
      </c>
      <c r="I54" s="114">
        <v>1</v>
      </c>
      <c r="J54" s="114" t="s">
        <v>281</v>
      </c>
      <c r="K54" s="114" t="s">
        <v>268</v>
      </c>
      <c r="L54" s="114" t="s">
        <v>269</v>
      </c>
      <c r="M54" s="114">
        <v>10</v>
      </c>
      <c r="N54" s="114">
        <v>0</v>
      </c>
      <c r="O54" s="114">
        <v>10</v>
      </c>
      <c r="P54" s="114">
        <v>0</v>
      </c>
      <c r="Q54" s="114"/>
      <c r="R54" s="116" t="s">
        <v>270</v>
      </c>
      <c r="S54" s="114" t="s">
        <v>316</v>
      </c>
      <c r="T54" s="114" t="s">
        <v>316</v>
      </c>
      <c r="U54" s="114" t="s">
        <v>357</v>
      </c>
      <c r="V54" s="114" t="s">
        <v>346</v>
      </c>
      <c r="W54" s="114" t="s">
        <v>347</v>
      </c>
      <c r="X54" s="116"/>
    </row>
    <row r="55" spans="1:24" ht="30" x14ac:dyDescent="0.25">
      <c r="A55" s="115"/>
      <c r="B55" s="115"/>
      <c r="C55" s="115"/>
      <c r="D55" s="115"/>
      <c r="E55" s="119"/>
      <c r="F55" s="115"/>
      <c r="G55" s="115"/>
      <c r="H55" s="82" t="s">
        <v>360</v>
      </c>
      <c r="I55" s="115"/>
      <c r="J55" s="115"/>
      <c r="K55" s="115"/>
      <c r="L55" s="115"/>
      <c r="M55" s="115"/>
      <c r="N55" s="115"/>
      <c r="O55" s="115"/>
      <c r="P55" s="115"/>
      <c r="Q55" s="115"/>
      <c r="R55" s="117"/>
      <c r="S55" s="115"/>
      <c r="T55" s="115"/>
      <c r="U55" s="115"/>
      <c r="V55" s="115"/>
      <c r="W55" s="115"/>
      <c r="X55" s="117"/>
    </row>
    <row r="56" spans="1:24" ht="15" customHeight="1" x14ac:dyDescent="0.25">
      <c r="A56" s="114" t="s">
        <v>303</v>
      </c>
      <c r="B56" s="114" t="s">
        <v>261</v>
      </c>
      <c r="C56" s="114" t="s">
        <v>262</v>
      </c>
      <c r="D56" s="114">
        <v>50126</v>
      </c>
      <c r="E56" s="118" t="s">
        <v>332</v>
      </c>
      <c r="F56" s="114">
        <v>6</v>
      </c>
      <c r="G56" s="114" t="s">
        <v>333</v>
      </c>
      <c r="H56" s="81" t="s">
        <v>334</v>
      </c>
      <c r="I56" s="120">
        <v>44932</v>
      </c>
      <c r="J56" s="114" t="s">
        <v>281</v>
      </c>
      <c r="K56" s="114" t="s">
        <v>268</v>
      </c>
      <c r="L56" s="114" t="s">
        <v>269</v>
      </c>
      <c r="M56" s="114">
        <v>5</v>
      </c>
      <c r="N56" s="114">
        <v>0</v>
      </c>
      <c r="O56" s="114">
        <v>5</v>
      </c>
      <c r="P56" s="114">
        <v>0</v>
      </c>
      <c r="Q56" s="114"/>
      <c r="R56" s="116" t="s">
        <v>270</v>
      </c>
      <c r="S56" s="114" t="s">
        <v>316</v>
      </c>
      <c r="T56" s="114" t="s">
        <v>316</v>
      </c>
      <c r="U56" s="114" t="s">
        <v>357</v>
      </c>
      <c r="V56" s="114" t="s">
        <v>346</v>
      </c>
      <c r="W56" s="114" t="s">
        <v>347</v>
      </c>
      <c r="X56" s="116"/>
    </row>
    <row r="57" spans="1:24" ht="30" x14ac:dyDescent="0.25">
      <c r="A57" s="115"/>
      <c r="B57" s="115"/>
      <c r="C57" s="115"/>
      <c r="D57" s="115"/>
      <c r="E57" s="119"/>
      <c r="F57" s="115"/>
      <c r="G57" s="115"/>
      <c r="H57" s="82" t="s">
        <v>360</v>
      </c>
      <c r="I57" s="121"/>
      <c r="J57" s="115"/>
      <c r="K57" s="115"/>
      <c r="L57" s="115"/>
      <c r="M57" s="115"/>
      <c r="N57" s="115"/>
      <c r="O57" s="115"/>
      <c r="P57" s="115"/>
      <c r="Q57" s="115"/>
      <c r="R57" s="117"/>
      <c r="S57" s="115"/>
      <c r="T57" s="115"/>
      <c r="U57" s="115"/>
      <c r="V57" s="115"/>
      <c r="W57" s="115"/>
      <c r="X57" s="117"/>
    </row>
    <row r="58" spans="1:24" ht="15" customHeight="1" x14ac:dyDescent="0.25">
      <c r="A58" s="114" t="s">
        <v>277</v>
      </c>
      <c r="B58" s="114" t="s">
        <v>261</v>
      </c>
      <c r="C58" s="114" t="s">
        <v>262</v>
      </c>
      <c r="D58" s="114">
        <v>50253</v>
      </c>
      <c r="E58" s="118" t="s">
        <v>361</v>
      </c>
      <c r="F58" s="114">
        <v>1</v>
      </c>
      <c r="G58" s="114" t="s">
        <v>339</v>
      </c>
      <c r="H58" s="81" t="s">
        <v>362</v>
      </c>
      <c r="I58" s="114">
        <v>1</v>
      </c>
      <c r="J58" s="114" t="s">
        <v>281</v>
      </c>
      <c r="K58" s="114" t="s">
        <v>268</v>
      </c>
      <c r="L58" s="114" t="s">
        <v>269</v>
      </c>
      <c r="M58" s="114">
        <v>75</v>
      </c>
      <c r="N58" s="114">
        <v>0</v>
      </c>
      <c r="O58" s="114">
        <v>75</v>
      </c>
      <c r="P58" s="114">
        <v>0</v>
      </c>
      <c r="Q58" s="114"/>
      <c r="R58" s="116" t="s">
        <v>270</v>
      </c>
      <c r="S58" s="114" t="s">
        <v>316</v>
      </c>
      <c r="T58" s="114" t="s">
        <v>316</v>
      </c>
      <c r="U58" s="114" t="s">
        <v>357</v>
      </c>
      <c r="V58" s="114" t="s">
        <v>346</v>
      </c>
      <c r="W58" s="114" t="s">
        <v>347</v>
      </c>
      <c r="X58" s="116"/>
    </row>
    <row r="59" spans="1:24" ht="45" x14ac:dyDescent="0.25">
      <c r="A59" s="115"/>
      <c r="B59" s="115"/>
      <c r="C59" s="115"/>
      <c r="D59" s="115"/>
      <c r="E59" s="119"/>
      <c r="F59" s="115"/>
      <c r="G59" s="115"/>
      <c r="H59" s="82" t="s">
        <v>363</v>
      </c>
      <c r="I59" s="115"/>
      <c r="J59" s="115"/>
      <c r="K59" s="115"/>
      <c r="L59" s="115"/>
      <c r="M59" s="115"/>
      <c r="N59" s="115"/>
      <c r="O59" s="115"/>
      <c r="P59" s="115"/>
      <c r="Q59" s="115"/>
      <c r="R59" s="117"/>
      <c r="S59" s="115"/>
      <c r="T59" s="115"/>
      <c r="U59" s="115"/>
      <c r="V59" s="115"/>
      <c r="W59" s="115"/>
      <c r="X59" s="117"/>
    </row>
    <row r="60" spans="1:24" ht="15" customHeight="1" x14ac:dyDescent="0.25">
      <c r="A60" s="114" t="s">
        <v>277</v>
      </c>
      <c r="B60" s="114" t="s">
        <v>261</v>
      </c>
      <c r="C60" s="114" t="s">
        <v>262</v>
      </c>
      <c r="D60" s="114">
        <v>50254</v>
      </c>
      <c r="E60" s="118" t="s">
        <v>361</v>
      </c>
      <c r="F60" s="114">
        <v>2</v>
      </c>
      <c r="G60" s="114" t="s">
        <v>339</v>
      </c>
      <c r="H60" s="81" t="s">
        <v>362</v>
      </c>
      <c r="I60" s="114">
        <v>1</v>
      </c>
      <c r="J60" s="114" t="s">
        <v>281</v>
      </c>
      <c r="K60" s="114" t="s">
        <v>268</v>
      </c>
      <c r="L60" s="114" t="s">
        <v>269</v>
      </c>
      <c r="M60" s="114">
        <v>50</v>
      </c>
      <c r="N60" s="114">
        <v>0</v>
      </c>
      <c r="O60" s="114">
        <v>50</v>
      </c>
      <c r="P60" s="114">
        <v>0</v>
      </c>
      <c r="Q60" s="114"/>
      <c r="R60" s="116" t="s">
        <v>270</v>
      </c>
      <c r="S60" s="114" t="s">
        <v>316</v>
      </c>
      <c r="T60" s="114" t="s">
        <v>316</v>
      </c>
      <c r="U60" s="114" t="s">
        <v>357</v>
      </c>
      <c r="V60" s="114" t="s">
        <v>346</v>
      </c>
      <c r="W60" s="114" t="s">
        <v>347</v>
      </c>
      <c r="X60" s="116"/>
    </row>
    <row r="61" spans="1:24" ht="45" x14ac:dyDescent="0.25">
      <c r="A61" s="115"/>
      <c r="B61" s="115"/>
      <c r="C61" s="115"/>
      <c r="D61" s="115"/>
      <c r="E61" s="119"/>
      <c r="F61" s="115"/>
      <c r="G61" s="115"/>
      <c r="H61" s="82" t="s">
        <v>364</v>
      </c>
      <c r="I61" s="115"/>
      <c r="J61" s="115"/>
      <c r="K61" s="115"/>
      <c r="L61" s="115"/>
      <c r="M61" s="115"/>
      <c r="N61" s="115"/>
      <c r="O61" s="115"/>
      <c r="P61" s="115"/>
      <c r="Q61" s="115"/>
      <c r="R61" s="117"/>
      <c r="S61" s="115"/>
      <c r="T61" s="115"/>
      <c r="U61" s="115"/>
      <c r="V61" s="115"/>
      <c r="W61" s="115"/>
      <c r="X61" s="117"/>
    </row>
    <row r="62" spans="1:24" ht="15" customHeight="1" x14ac:dyDescent="0.25">
      <c r="A62" s="114" t="s">
        <v>277</v>
      </c>
      <c r="B62" s="114" t="s">
        <v>261</v>
      </c>
      <c r="C62" s="114" t="s">
        <v>262</v>
      </c>
      <c r="D62" s="114">
        <v>50255</v>
      </c>
      <c r="E62" s="118" t="s">
        <v>361</v>
      </c>
      <c r="F62" s="114">
        <v>3</v>
      </c>
      <c r="G62" s="114" t="s">
        <v>339</v>
      </c>
      <c r="H62" s="81" t="s">
        <v>362</v>
      </c>
      <c r="I62" s="114">
        <v>1</v>
      </c>
      <c r="J62" s="114" t="s">
        <v>281</v>
      </c>
      <c r="K62" s="114" t="s">
        <v>268</v>
      </c>
      <c r="L62" s="114" t="s">
        <v>269</v>
      </c>
      <c r="M62" s="114">
        <v>10</v>
      </c>
      <c r="N62" s="114">
        <v>0</v>
      </c>
      <c r="O62" s="114">
        <v>10</v>
      </c>
      <c r="P62" s="114">
        <v>0</v>
      </c>
      <c r="Q62" s="114"/>
      <c r="R62" s="116" t="s">
        <v>270</v>
      </c>
      <c r="S62" s="114" t="s">
        <v>316</v>
      </c>
      <c r="T62" s="114" t="s">
        <v>316</v>
      </c>
      <c r="U62" s="114" t="s">
        <v>357</v>
      </c>
      <c r="V62" s="114" t="s">
        <v>346</v>
      </c>
      <c r="W62" s="114" t="s">
        <v>347</v>
      </c>
      <c r="X62" s="116"/>
    </row>
    <row r="63" spans="1:24" ht="45" x14ac:dyDescent="0.25">
      <c r="A63" s="115"/>
      <c r="B63" s="115"/>
      <c r="C63" s="115"/>
      <c r="D63" s="115"/>
      <c r="E63" s="119"/>
      <c r="F63" s="115"/>
      <c r="G63" s="115"/>
      <c r="H63" s="82" t="s">
        <v>365</v>
      </c>
      <c r="I63" s="115"/>
      <c r="J63" s="115"/>
      <c r="K63" s="115"/>
      <c r="L63" s="115"/>
      <c r="M63" s="115"/>
      <c r="N63" s="115"/>
      <c r="O63" s="115"/>
      <c r="P63" s="115"/>
      <c r="Q63" s="115"/>
      <c r="R63" s="117"/>
      <c r="S63" s="115"/>
      <c r="T63" s="115"/>
      <c r="U63" s="115"/>
      <c r="V63" s="115"/>
      <c r="W63" s="115"/>
      <c r="X63" s="117"/>
    </row>
    <row r="64" spans="1:24" ht="15" customHeight="1" x14ac:dyDescent="0.25">
      <c r="A64" s="114" t="s">
        <v>277</v>
      </c>
      <c r="B64" s="114" t="s">
        <v>261</v>
      </c>
      <c r="C64" s="114" t="s">
        <v>262</v>
      </c>
      <c r="D64" s="114">
        <v>50256</v>
      </c>
      <c r="E64" s="118" t="s">
        <v>361</v>
      </c>
      <c r="F64" s="114">
        <v>4</v>
      </c>
      <c r="G64" s="114" t="s">
        <v>339</v>
      </c>
      <c r="H64" s="81" t="s">
        <v>362</v>
      </c>
      <c r="I64" s="114">
        <v>1</v>
      </c>
      <c r="J64" s="114" t="s">
        <v>281</v>
      </c>
      <c r="K64" s="114" t="s">
        <v>268</v>
      </c>
      <c r="L64" s="114" t="s">
        <v>269</v>
      </c>
      <c r="M64" s="114">
        <v>12</v>
      </c>
      <c r="N64" s="114">
        <v>0</v>
      </c>
      <c r="O64" s="114">
        <v>12</v>
      </c>
      <c r="P64" s="114">
        <v>0</v>
      </c>
      <c r="Q64" s="114"/>
      <c r="R64" s="116" t="s">
        <v>270</v>
      </c>
      <c r="S64" s="114" t="s">
        <v>316</v>
      </c>
      <c r="T64" s="114" t="s">
        <v>316</v>
      </c>
      <c r="U64" s="114" t="s">
        <v>357</v>
      </c>
      <c r="V64" s="114" t="s">
        <v>346</v>
      </c>
      <c r="W64" s="114" t="s">
        <v>347</v>
      </c>
      <c r="X64" s="93"/>
    </row>
    <row r="65" spans="1:24" ht="45" x14ac:dyDescent="0.25">
      <c r="A65" s="115"/>
      <c r="B65" s="115"/>
      <c r="C65" s="115"/>
      <c r="D65" s="115"/>
      <c r="E65" s="119"/>
      <c r="F65" s="115"/>
      <c r="G65" s="115"/>
      <c r="H65" s="85" t="s">
        <v>366</v>
      </c>
      <c r="I65" s="115"/>
      <c r="J65" s="115"/>
      <c r="K65" s="115"/>
      <c r="L65" s="115"/>
      <c r="M65" s="115"/>
      <c r="N65" s="115"/>
      <c r="O65" s="115"/>
      <c r="P65" s="115"/>
      <c r="Q65" s="115"/>
      <c r="R65" s="117"/>
      <c r="S65" s="115"/>
      <c r="T65" s="115"/>
      <c r="U65" s="115"/>
      <c r="V65" s="115"/>
      <c r="W65" s="115"/>
      <c r="X65" s="94"/>
    </row>
  </sheetData>
  <mergeCells count="688">
    <mergeCell ref="C2:C4"/>
    <mergeCell ref="D2:D4"/>
    <mergeCell ref="E2:E4"/>
    <mergeCell ref="F2:F4"/>
    <mergeCell ref="U2:U4"/>
    <mergeCell ref="V2:V4"/>
    <mergeCell ref="W2:W4"/>
    <mergeCell ref="X2:X4"/>
    <mergeCell ref="A5:A6"/>
    <mergeCell ref="B5:B6"/>
    <mergeCell ref="C5:C6"/>
    <mergeCell ref="D5:D6"/>
    <mergeCell ref="E5:E6"/>
    <mergeCell ref="F5:F6"/>
    <mergeCell ref="O2:O4"/>
    <mergeCell ref="P2:P4"/>
    <mergeCell ref="Q2:Q4"/>
    <mergeCell ref="R2:R4"/>
    <mergeCell ref="S2:S4"/>
    <mergeCell ref="T2:T4"/>
    <mergeCell ref="G2:G4"/>
    <mergeCell ref="H2:H4"/>
    <mergeCell ref="I2:I4"/>
    <mergeCell ref="J2:J4"/>
    <mergeCell ref="K2:K4"/>
    <mergeCell ref="L2:L4"/>
    <mergeCell ref="A2:A4"/>
    <mergeCell ref="B2:B4"/>
    <mergeCell ref="W5:W6"/>
    <mergeCell ref="X5:X6"/>
    <mergeCell ref="A7:A8"/>
    <mergeCell ref="B7:B8"/>
    <mergeCell ref="C7:C8"/>
    <mergeCell ref="D7:D8"/>
    <mergeCell ref="E7:E8"/>
    <mergeCell ref="N5:N6"/>
    <mergeCell ref="O5:O6"/>
    <mergeCell ref="P5:P6"/>
    <mergeCell ref="Q5:Q6"/>
    <mergeCell ref="R5:R6"/>
    <mergeCell ref="S5:S6"/>
    <mergeCell ref="G5:G6"/>
    <mergeCell ref="I5:I6"/>
    <mergeCell ref="J5:J6"/>
    <mergeCell ref="K5:K6"/>
    <mergeCell ref="L5:L6"/>
    <mergeCell ref="M5:M6"/>
    <mergeCell ref="F7:F8"/>
    <mergeCell ref="G7:G8"/>
    <mergeCell ref="I7:I8"/>
    <mergeCell ref="J7:J8"/>
    <mergeCell ref="K7:K8"/>
    <mergeCell ref="L7:L8"/>
    <mergeCell ref="T5:T6"/>
    <mergeCell ref="U5:U6"/>
    <mergeCell ref="V5:V6"/>
    <mergeCell ref="S7:S8"/>
    <mergeCell ref="T7:T8"/>
    <mergeCell ref="U7:U8"/>
    <mergeCell ref="V7:V8"/>
    <mergeCell ref="W7:W8"/>
    <mergeCell ref="X7:X8"/>
    <mergeCell ref="M7:M8"/>
    <mergeCell ref="N7:N8"/>
    <mergeCell ref="O7:O8"/>
    <mergeCell ref="P7:P8"/>
    <mergeCell ref="Q7:Q8"/>
    <mergeCell ref="R7:R8"/>
    <mergeCell ref="W9:W10"/>
    <mergeCell ref="X9:X10"/>
    <mergeCell ref="A11:A12"/>
    <mergeCell ref="B11:B12"/>
    <mergeCell ref="C11:C12"/>
    <mergeCell ref="D11:D12"/>
    <mergeCell ref="E11:E12"/>
    <mergeCell ref="N9:N10"/>
    <mergeCell ref="O9:O10"/>
    <mergeCell ref="P9:P10"/>
    <mergeCell ref="Q9:Q10"/>
    <mergeCell ref="R9:R10"/>
    <mergeCell ref="S9:S10"/>
    <mergeCell ref="G9:G10"/>
    <mergeCell ref="I9:I10"/>
    <mergeCell ref="J9:J10"/>
    <mergeCell ref="K9:K10"/>
    <mergeCell ref="L9:L10"/>
    <mergeCell ref="M9:M10"/>
    <mergeCell ref="A9:A10"/>
    <mergeCell ref="B9:B10"/>
    <mergeCell ref="C9:C10"/>
    <mergeCell ref="D9:D10"/>
    <mergeCell ref="E9:E10"/>
    <mergeCell ref="F11:F12"/>
    <mergeCell ref="G11:G12"/>
    <mergeCell ref="I11:I12"/>
    <mergeCell ref="J11:J12"/>
    <mergeCell ref="K11:K12"/>
    <mergeCell ref="L11:L12"/>
    <mergeCell ref="T9:T10"/>
    <mergeCell ref="U9:U10"/>
    <mergeCell ref="V9:V10"/>
    <mergeCell ref="F9:F10"/>
    <mergeCell ref="S11:S12"/>
    <mergeCell ref="T11:T12"/>
    <mergeCell ref="U11:U12"/>
    <mergeCell ref="V11:V12"/>
    <mergeCell ref="W11:W12"/>
    <mergeCell ref="X11:X12"/>
    <mergeCell ref="M11:M12"/>
    <mergeCell ref="N11:N12"/>
    <mergeCell ref="O11:O12"/>
    <mergeCell ref="P11:P12"/>
    <mergeCell ref="Q11:Q12"/>
    <mergeCell ref="R11:R12"/>
    <mergeCell ref="W13:W14"/>
    <mergeCell ref="X13:X14"/>
    <mergeCell ref="A15:A16"/>
    <mergeCell ref="B15:B16"/>
    <mergeCell ref="C15:C16"/>
    <mergeCell ref="D15:D16"/>
    <mergeCell ref="E15:E16"/>
    <mergeCell ref="N13:N14"/>
    <mergeCell ref="O13:O14"/>
    <mergeCell ref="P13:P14"/>
    <mergeCell ref="Q13:Q14"/>
    <mergeCell ref="R13:R14"/>
    <mergeCell ref="S13:S14"/>
    <mergeCell ref="G13:G14"/>
    <mergeCell ref="I13:I14"/>
    <mergeCell ref="J13:J14"/>
    <mergeCell ref="K13:K14"/>
    <mergeCell ref="L13:L14"/>
    <mergeCell ref="M13:M14"/>
    <mergeCell ref="A13:A14"/>
    <mergeCell ref="B13:B14"/>
    <mergeCell ref="C13:C14"/>
    <mergeCell ref="D13:D14"/>
    <mergeCell ref="E13:E14"/>
    <mergeCell ref="F15:F16"/>
    <mergeCell ref="G15:G16"/>
    <mergeCell ref="I15:I16"/>
    <mergeCell ref="J15:J16"/>
    <mergeCell ref="K15:K16"/>
    <mergeCell ref="L15:L16"/>
    <mergeCell ref="T13:T14"/>
    <mergeCell ref="U13:U14"/>
    <mergeCell ref="V13:V14"/>
    <mergeCell ref="F13:F14"/>
    <mergeCell ref="S15:S16"/>
    <mergeCell ref="T15:T16"/>
    <mergeCell ref="U15:U16"/>
    <mergeCell ref="V15:V16"/>
    <mergeCell ref="W15:W16"/>
    <mergeCell ref="X15:X16"/>
    <mergeCell ref="M15:M16"/>
    <mergeCell ref="N15:N16"/>
    <mergeCell ref="O15:O16"/>
    <mergeCell ref="P15:P16"/>
    <mergeCell ref="Q15:Q16"/>
    <mergeCell ref="R15:R16"/>
    <mergeCell ref="W17:W18"/>
    <mergeCell ref="X17:X18"/>
    <mergeCell ref="A19:A20"/>
    <mergeCell ref="B19:B20"/>
    <mergeCell ref="C19:C20"/>
    <mergeCell ref="D19:D20"/>
    <mergeCell ref="E19:E20"/>
    <mergeCell ref="N17:N18"/>
    <mergeCell ref="O17:O18"/>
    <mergeCell ref="P17:P18"/>
    <mergeCell ref="Q17:Q18"/>
    <mergeCell ref="R17:R18"/>
    <mergeCell ref="S17:S18"/>
    <mergeCell ref="G17:G18"/>
    <mergeCell ref="I17:I18"/>
    <mergeCell ref="J17:J18"/>
    <mergeCell ref="K17:K18"/>
    <mergeCell ref="L17:L18"/>
    <mergeCell ref="M17:M18"/>
    <mergeCell ref="A17:A18"/>
    <mergeCell ref="B17:B18"/>
    <mergeCell ref="C17:C18"/>
    <mergeCell ref="D17:D18"/>
    <mergeCell ref="E17:E18"/>
    <mergeCell ref="F19:F20"/>
    <mergeCell ref="G19:G20"/>
    <mergeCell ref="I19:I20"/>
    <mergeCell ref="J19:J20"/>
    <mergeCell ref="K19:K20"/>
    <mergeCell ref="L19:L20"/>
    <mergeCell ref="T17:T18"/>
    <mergeCell ref="U17:U18"/>
    <mergeCell ref="V17:V18"/>
    <mergeCell ref="F17:F18"/>
    <mergeCell ref="S19:S20"/>
    <mergeCell ref="T19:T20"/>
    <mergeCell ref="U19:U20"/>
    <mergeCell ref="V19:V20"/>
    <mergeCell ref="W19:W20"/>
    <mergeCell ref="X19:X20"/>
    <mergeCell ref="M19:M20"/>
    <mergeCell ref="N19:N20"/>
    <mergeCell ref="O19:O20"/>
    <mergeCell ref="P19:P20"/>
    <mergeCell ref="Q19:Q20"/>
    <mergeCell ref="R19:R20"/>
    <mergeCell ref="W21:W22"/>
    <mergeCell ref="X21:X22"/>
    <mergeCell ref="A23:A24"/>
    <mergeCell ref="B23:B24"/>
    <mergeCell ref="C23:C24"/>
    <mergeCell ref="D23:D24"/>
    <mergeCell ref="E23:E24"/>
    <mergeCell ref="N21:N22"/>
    <mergeCell ref="O21:O22"/>
    <mergeCell ref="P21:P22"/>
    <mergeCell ref="Q21:Q22"/>
    <mergeCell ref="R21:R22"/>
    <mergeCell ref="S21:S22"/>
    <mergeCell ref="G21:G22"/>
    <mergeCell ref="I21:I22"/>
    <mergeCell ref="J21:J22"/>
    <mergeCell ref="K21:K22"/>
    <mergeCell ref="L21:L22"/>
    <mergeCell ref="M21:M22"/>
    <mergeCell ref="A21:A22"/>
    <mergeCell ref="B21:B22"/>
    <mergeCell ref="C21:C22"/>
    <mergeCell ref="D21:D22"/>
    <mergeCell ref="E21:E22"/>
    <mergeCell ref="F23:F24"/>
    <mergeCell ref="G23:G24"/>
    <mergeCell ref="I23:I24"/>
    <mergeCell ref="J23:J24"/>
    <mergeCell ref="K23:K24"/>
    <mergeCell ref="L23:L24"/>
    <mergeCell ref="T21:T22"/>
    <mergeCell ref="U21:U22"/>
    <mergeCell ref="V21:V22"/>
    <mergeCell ref="F21:F22"/>
    <mergeCell ref="S23:S24"/>
    <mergeCell ref="T23:T24"/>
    <mergeCell ref="U23:U24"/>
    <mergeCell ref="V23:V24"/>
    <mergeCell ref="W23:W24"/>
    <mergeCell ref="X23:X24"/>
    <mergeCell ref="M23:M24"/>
    <mergeCell ref="N23:N24"/>
    <mergeCell ref="O23:O24"/>
    <mergeCell ref="P23:P24"/>
    <mergeCell ref="Q23:Q24"/>
    <mergeCell ref="R23:R24"/>
    <mergeCell ref="W25:W26"/>
    <mergeCell ref="X25:X26"/>
    <mergeCell ref="A27:A28"/>
    <mergeCell ref="B27:B28"/>
    <mergeCell ref="C27:C28"/>
    <mergeCell ref="D27:D28"/>
    <mergeCell ref="E27:E28"/>
    <mergeCell ref="N25:N26"/>
    <mergeCell ref="O25:O26"/>
    <mergeCell ref="P25:P26"/>
    <mergeCell ref="Q25:Q26"/>
    <mergeCell ref="R25:R26"/>
    <mergeCell ref="S25:S26"/>
    <mergeCell ref="G25:G26"/>
    <mergeCell ref="I25:I26"/>
    <mergeCell ref="J25:J26"/>
    <mergeCell ref="K25:K26"/>
    <mergeCell ref="L25:L26"/>
    <mergeCell ref="M25:M26"/>
    <mergeCell ref="A25:A26"/>
    <mergeCell ref="B25:B26"/>
    <mergeCell ref="C25:C26"/>
    <mergeCell ref="D25:D26"/>
    <mergeCell ref="E25:E26"/>
    <mergeCell ref="F27:F28"/>
    <mergeCell ref="G27:G28"/>
    <mergeCell ref="I27:I28"/>
    <mergeCell ref="J27:J28"/>
    <mergeCell ref="K27:K28"/>
    <mergeCell ref="L27:L28"/>
    <mergeCell ref="T25:T26"/>
    <mergeCell ref="U25:U26"/>
    <mergeCell ref="V25:V26"/>
    <mergeCell ref="F25:F26"/>
    <mergeCell ref="S27:S28"/>
    <mergeCell ref="T27:T28"/>
    <mergeCell ref="U27:U28"/>
    <mergeCell ref="V27:V28"/>
    <mergeCell ref="W27:W28"/>
    <mergeCell ref="X27:X28"/>
    <mergeCell ref="M27:M28"/>
    <mergeCell ref="N27:N28"/>
    <mergeCell ref="O27:O28"/>
    <mergeCell ref="P27:P28"/>
    <mergeCell ref="Q27:Q28"/>
    <mergeCell ref="R27:R28"/>
    <mergeCell ref="W32:W33"/>
    <mergeCell ref="X32:X33"/>
    <mergeCell ref="A34:A35"/>
    <mergeCell ref="B34:B35"/>
    <mergeCell ref="C34:C35"/>
    <mergeCell ref="D34:D35"/>
    <mergeCell ref="E34:E35"/>
    <mergeCell ref="N32:N33"/>
    <mergeCell ref="O32:O33"/>
    <mergeCell ref="P32:P33"/>
    <mergeCell ref="Q32:Q33"/>
    <mergeCell ref="R32:R33"/>
    <mergeCell ref="S32:S33"/>
    <mergeCell ref="G32:G33"/>
    <mergeCell ref="I32:I33"/>
    <mergeCell ref="J32:J33"/>
    <mergeCell ref="K32:K33"/>
    <mergeCell ref="L32:L33"/>
    <mergeCell ref="M32:M33"/>
    <mergeCell ref="A32:A33"/>
    <mergeCell ref="B32:B33"/>
    <mergeCell ref="C32:C33"/>
    <mergeCell ref="D32:D33"/>
    <mergeCell ref="E32:E33"/>
    <mergeCell ref="F34:F35"/>
    <mergeCell ref="G34:G35"/>
    <mergeCell ref="I34:I35"/>
    <mergeCell ref="J34:J35"/>
    <mergeCell ref="K34:K35"/>
    <mergeCell ref="L34:L35"/>
    <mergeCell ref="T32:T33"/>
    <mergeCell ref="U32:U33"/>
    <mergeCell ref="V32:V33"/>
    <mergeCell ref="F32:F33"/>
    <mergeCell ref="S34:S35"/>
    <mergeCell ref="T34:T35"/>
    <mergeCell ref="U34:U35"/>
    <mergeCell ref="V34:V35"/>
    <mergeCell ref="W34:W35"/>
    <mergeCell ref="X34:X35"/>
    <mergeCell ref="M34:M35"/>
    <mergeCell ref="N34:N35"/>
    <mergeCell ref="O34:O35"/>
    <mergeCell ref="P34:P35"/>
    <mergeCell ref="Q34:Q35"/>
    <mergeCell ref="R34:R35"/>
    <mergeCell ref="W36:W37"/>
    <mergeCell ref="X36:X37"/>
    <mergeCell ref="A38:A39"/>
    <mergeCell ref="B38:B39"/>
    <mergeCell ref="C38:C39"/>
    <mergeCell ref="D38:D39"/>
    <mergeCell ref="E38:E39"/>
    <mergeCell ref="N36:N37"/>
    <mergeCell ref="O36:O37"/>
    <mergeCell ref="P36:P37"/>
    <mergeCell ref="Q36:Q37"/>
    <mergeCell ref="R36:R37"/>
    <mergeCell ref="S36:S37"/>
    <mergeCell ref="G36:G37"/>
    <mergeCell ref="I36:I37"/>
    <mergeCell ref="J36:J37"/>
    <mergeCell ref="K36:K37"/>
    <mergeCell ref="L36:L37"/>
    <mergeCell ref="M36:M37"/>
    <mergeCell ref="A36:A37"/>
    <mergeCell ref="B36:B37"/>
    <mergeCell ref="C36:C37"/>
    <mergeCell ref="D36:D37"/>
    <mergeCell ref="E36:E37"/>
    <mergeCell ref="F38:F39"/>
    <mergeCell ref="G38:G39"/>
    <mergeCell ref="I38:I39"/>
    <mergeCell ref="J38:J39"/>
    <mergeCell ref="K38:K39"/>
    <mergeCell ref="L38:L39"/>
    <mergeCell ref="T36:T37"/>
    <mergeCell ref="U36:U37"/>
    <mergeCell ref="V36:V37"/>
    <mergeCell ref="F36:F37"/>
    <mergeCell ref="S38:S39"/>
    <mergeCell ref="T38:T39"/>
    <mergeCell ref="U38:U39"/>
    <mergeCell ref="V38:V39"/>
    <mergeCell ref="W38:W39"/>
    <mergeCell ref="X38:X39"/>
    <mergeCell ref="M38:M39"/>
    <mergeCell ref="N38:N39"/>
    <mergeCell ref="O38:O39"/>
    <mergeCell ref="P38:P39"/>
    <mergeCell ref="Q38:Q39"/>
    <mergeCell ref="R38:R39"/>
    <mergeCell ref="W40:W41"/>
    <mergeCell ref="X40:X41"/>
    <mergeCell ref="A42:A43"/>
    <mergeCell ref="B42:B43"/>
    <mergeCell ref="C42:C43"/>
    <mergeCell ref="D42:D43"/>
    <mergeCell ref="E42:E43"/>
    <mergeCell ref="N40:N41"/>
    <mergeCell ref="O40:O41"/>
    <mergeCell ref="P40:P41"/>
    <mergeCell ref="Q40:Q41"/>
    <mergeCell ref="R40:R41"/>
    <mergeCell ref="S40:S41"/>
    <mergeCell ref="G40:G41"/>
    <mergeCell ref="I40:I41"/>
    <mergeCell ref="J40:J41"/>
    <mergeCell ref="K40:K41"/>
    <mergeCell ref="L40:L41"/>
    <mergeCell ref="M40:M41"/>
    <mergeCell ref="A40:A41"/>
    <mergeCell ref="B40:B41"/>
    <mergeCell ref="C40:C41"/>
    <mergeCell ref="D40:D41"/>
    <mergeCell ref="E40:E41"/>
    <mergeCell ref="F42:F43"/>
    <mergeCell ref="G42:G43"/>
    <mergeCell ref="I42:I43"/>
    <mergeCell ref="J42:J43"/>
    <mergeCell ref="K42:K43"/>
    <mergeCell ref="L42:L43"/>
    <mergeCell ref="T40:T41"/>
    <mergeCell ref="U40:U41"/>
    <mergeCell ref="V40:V41"/>
    <mergeCell ref="F40:F41"/>
    <mergeCell ref="S42:S43"/>
    <mergeCell ref="T42:T43"/>
    <mergeCell ref="U42:U43"/>
    <mergeCell ref="V42:V43"/>
    <mergeCell ref="W42:W43"/>
    <mergeCell ref="X42:X43"/>
    <mergeCell ref="M42:M43"/>
    <mergeCell ref="N42:N43"/>
    <mergeCell ref="O42:O43"/>
    <mergeCell ref="P42:P43"/>
    <mergeCell ref="Q42:Q43"/>
    <mergeCell ref="R42:R43"/>
    <mergeCell ref="W44:W45"/>
    <mergeCell ref="X44:X45"/>
    <mergeCell ref="A46:A47"/>
    <mergeCell ref="B46:B47"/>
    <mergeCell ref="C46:C47"/>
    <mergeCell ref="D46:D47"/>
    <mergeCell ref="E46:E47"/>
    <mergeCell ref="N44:N45"/>
    <mergeCell ref="O44:O45"/>
    <mergeCell ref="P44:P45"/>
    <mergeCell ref="Q44:Q45"/>
    <mergeCell ref="R44:R45"/>
    <mergeCell ref="S44:S45"/>
    <mergeCell ref="G44:G45"/>
    <mergeCell ref="I44:I45"/>
    <mergeCell ref="J44:J45"/>
    <mergeCell ref="K44:K45"/>
    <mergeCell ref="L44:L45"/>
    <mergeCell ref="M44:M45"/>
    <mergeCell ref="A44:A45"/>
    <mergeCell ref="B44:B45"/>
    <mergeCell ref="C44:C45"/>
    <mergeCell ref="D44:D45"/>
    <mergeCell ref="E44:E45"/>
    <mergeCell ref="F46:F47"/>
    <mergeCell ref="G46:G47"/>
    <mergeCell ref="I46:I47"/>
    <mergeCell ref="J46:J47"/>
    <mergeCell ref="K46:K47"/>
    <mergeCell ref="L46:L47"/>
    <mergeCell ref="T44:T45"/>
    <mergeCell ref="U44:U45"/>
    <mergeCell ref="V44:V45"/>
    <mergeCell ref="F44:F45"/>
    <mergeCell ref="S46:S47"/>
    <mergeCell ref="T46:T47"/>
    <mergeCell ref="U46:U47"/>
    <mergeCell ref="V46:V47"/>
    <mergeCell ref="W46:W47"/>
    <mergeCell ref="X46:X47"/>
    <mergeCell ref="M46:M47"/>
    <mergeCell ref="N46:N47"/>
    <mergeCell ref="O46:O47"/>
    <mergeCell ref="P46:P47"/>
    <mergeCell ref="Q46:Q47"/>
    <mergeCell ref="R46:R47"/>
    <mergeCell ref="W48:W49"/>
    <mergeCell ref="X48:X49"/>
    <mergeCell ref="A50:A51"/>
    <mergeCell ref="B50:B51"/>
    <mergeCell ref="C50:C51"/>
    <mergeCell ref="D50:D51"/>
    <mergeCell ref="E50:E51"/>
    <mergeCell ref="N48:N49"/>
    <mergeCell ref="O48:O49"/>
    <mergeCell ref="P48:P49"/>
    <mergeCell ref="Q48:Q49"/>
    <mergeCell ref="R48:R49"/>
    <mergeCell ref="S48:S49"/>
    <mergeCell ref="G48:G49"/>
    <mergeCell ref="I48:I49"/>
    <mergeCell ref="J48:J49"/>
    <mergeCell ref="K48:K49"/>
    <mergeCell ref="L48:L49"/>
    <mergeCell ref="M48:M49"/>
    <mergeCell ref="A48:A49"/>
    <mergeCell ref="B48:B49"/>
    <mergeCell ref="C48:C49"/>
    <mergeCell ref="D48:D49"/>
    <mergeCell ref="E48:E49"/>
    <mergeCell ref="F50:F51"/>
    <mergeCell ref="G50:G51"/>
    <mergeCell ref="I50:I51"/>
    <mergeCell ref="J50:J51"/>
    <mergeCell ref="K50:K51"/>
    <mergeCell ref="L50:L51"/>
    <mergeCell ref="T48:T49"/>
    <mergeCell ref="U48:U49"/>
    <mergeCell ref="V48:V49"/>
    <mergeCell ref="F48:F49"/>
    <mergeCell ref="S50:S51"/>
    <mergeCell ref="T50:T51"/>
    <mergeCell ref="U50:U51"/>
    <mergeCell ref="V50:V51"/>
    <mergeCell ref="W50:W51"/>
    <mergeCell ref="X50:X51"/>
    <mergeCell ref="M50:M51"/>
    <mergeCell ref="N50:N51"/>
    <mergeCell ref="O50:O51"/>
    <mergeCell ref="P50:P51"/>
    <mergeCell ref="Q50:Q51"/>
    <mergeCell ref="R50:R51"/>
    <mergeCell ref="W52:W53"/>
    <mergeCell ref="X52:X53"/>
    <mergeCell ref="A54:A55"/>
    <mergeCell ref="B54:B55"/>
    <mergeCell ref="C54:C55"/>
    <mergeCell ref="D54:D55"/>
    <mergeCell ref="E54:E55"/>
    <mergeCell ref="N52:N53"/>
    <mergeCell ref="O52:O53"/>
    <mergeCell ref="P52:P53"/>
    <mergeCell ref="Q52:Q53"/>
    <mergeCell ref="R52:R53"/>
    <mergeCell ref="S52:S53"/>
    <mergeCell ref="G52:G53"/>
    <mergeCell ref="I52:I53"/>
    <mergeCell ref="J52:J53"/>
    <mergeCell ref="K52:K53"/>
    <mergeCell ref="L52:L53"/>
    <mergeCell ref="M52:M53"/>
    <mergeCell ref="A52:A53"/>
    <mergeCell ref="B52:B53"/>
    <mergeCell ref="C52:C53"/>
    <mergeCell ref="D52:D53"/>
    <mergeCell ref="E52:E53"/>
    <mergeCell ref="F54:F55"/>
    <mergeCell ref="G54:G55"/>
    <mergeCell ref="I54:I55"/>
    <mergeCell ref="J54:J55"/>
    <mergeCell ref="K54:K55"/>
    <mergeCell ref="L54:L55"/>
    <mergeCell ref="T52:T53"/>
    <mergeCell ref="U52:U53"/>
    <mergeCell ref="V52:V53"/>
    <mergeCell ref="F52:F53"/>
    <mergeCell ref="S54:S55"/>
    <mergeCell ref="T54:T55"/>
    <mergeCell ref="U54:U55"/>
    <mergeCell ref="V54:V55"/>
    <mergeCell ref="W54:W55"/>
    <mergeCell ref="X54:X55"/>
    <mergeCell ref="M54:M55"/>
    <mergeCell ref="N54:N55"/>
    <mergeCell ref="O54:O55"/>
    <mergeCell ref="P54:P55"/>
    <mergeCell ref="Q54:Q55"/>
    <mergeCell ref="R54:R55"/>
    <mergeCell ref="W56:W57"/>
    <mergeCell ref="X56:X57"/>
    <mergeCell ref="A58:A59"/>
    <mergeCell ref="B58:B59"/>
    <mergeCell ref="C58:C59"/>
    <mergeCell ref="D58:D59"/>
    <mergeCell ref="E58:E59"/>
    <mergeCell ref="N56:N57"/>
    <mergeCell ref="O56:O57"/>
    <mergeCell ref="P56:P57"/>
    <mergeCell ref="Q56:Q57"/>
    <mergeCell ref="R56:R57"/>
    <mergeCell ref="S56:S57"/>
    <mergeCell ref="G56:G57"/>
    <mergeCell ref="I56:I57"/>
    <mergeCell ref="J56:J57"/>
    <mergeCell ref="K56:K57"/>
    <mergeCell ref="L56:L57"/>
    <mergeCell ref="M56:M57"/>
    <mergeCell ref="A56:A57"/>
    <mergeCell ref="B56:B57"/>
    <mergeCell ref="C56:C57"/>
    <mergeCell ref="D56:D57"/>
    <mergeCell ref="E56:E57"/>
    <mergeCell ref="F58:F59"/>
    <mergeCell ref="G58:G59"/>
    <mergeCell ref="I58:I59"/>
    <mergeCell ref="J58:J59"/>
    <mergeCell ref="K58:K59"/>
    <mergeCell ref="L58:L59"/>
    <mergeCell ref="T56:T57"/>
    <mergeCell ref="U56:U57"/>
    <mergeCell ref="V56:V57"/>
    <mergeCell ref="F56:F57"/>
    <mergeCell ref="S58:S59"/>
    <mergeCell ref="T58:T59"/>
    <mergeCell ref="U58:U59"/>
    <mergeCell ref="V58:V59"/>
    <mergeCell ref="W58:W59"/>
    <mergeCell ref="X58:X59"/>
    <mergeCell ref="M58:M59"/>
    <mergeCell ref="N58:N59"/>
    <mergeCell ref="O58:O59"/>
    <mergeCell ref="P58:P59"/>
    <mergeCell ref="Q58:Q59"/>
    <mergeCell ref="R58:R59"/>
    <mergeCell ref="W60:W61"/>
    <mergeCell ref="X60:X61"/>
    <mergeCell ref="A62:A63"/>
    <mergeCell ref="B62:B63"/>
    <mergeCell ref="C62:C63"/>
    <mergeCell ref="D62:D63"/>
    <mergeCell ref="E62:E63"/>
    <mergeCell ref="N60:N61"/>
    <mergeCell ref="O60:O61"/>
    <mergeCell ref="P60:P61"/>
    <mergeCell ref="Q60:Q61"/>
    <mergeCell ref="R60:R61"/>
    <mergeCell ref="S60:S61"/>
    <mergeCell ref="G60:G61"/>
    <mergeCell ref="I60:I61"/>
    <mergeCell ref="J60:J61"/>
    <mergeCell ref="K60:K61"/>
    <mergeCell ref="L60:L61"/>
    <mergeCell ref="M60:M61"/>
    <mergeCell ref="A60:A61"/>
    <mergeCell ref="B60:B61"/>
    <mergeCell ref="C60:C61"/>
    <mergeCell ref="D60:D61"/>
    <mergeCell ref="E60:E61"/>
    <mergeCell ref="F62:F63"/>
    <mergeCell ref="G62:G63"/>
    <mergeCell ref="I62:I63"/>
    <mergeCell ref="J62:J63"/>
    <mergeCell ref="K62:K63"/>
    <mergeCell ref="L62:L63"/>
    <mergeCell ref="T60:T61"/>
    <mergeCell ref="U60:U61"/>
    <mergeCell ref="V60:V61"/>
    <mergeCell ref="F60:F61"/>
    <mergeCell ref="S62:S63"/>
    <mergeCell ref="T62:T63"/>
    <mergeCell ref="U62:U63"/>
    <mergeCell ref="V62:V63"/>
    <mergeCell ref="W62:W63"/>
    <mergeCell ref="X62:X63"/>
    <mergeCell ref="M62:M63"/>
    <mergeCell ref="N62:N63"/>
    <mergeCell ref="O62:O63"/>
    <mergeCell ref="P62:P63"/>
    <mergeCell ref="Q62:Q63"/>
    <mergeCell ref="R62:R63"/>
    <mergeCell ref="G64:G65"/>
    <mergeCell ref="I64:I65"/>
    <mergeCell ref="J64:J65"/>
    <mergeCell ref="K64:K65"/>
    <mergeCell ref="L64:L65"/>
    <mergeCell ref="M64:M65"/>
    <mergeCell ref="A64:A65"/>
    <mergeCell ref="B64:B65"/>
    <mergeCell ref="C64:C65"/>
    <mergeCell ref="D64:D65"/>
    <mergeCell ref="E64:E65"/>
    <mergeCell ref="F64:F65"/>
    <mergeCell ref="T64:T65"/>
    <mergeCell ref="U64:U65"/>
    <mergeCell ref="V64:V65"/>
    <mergeCell ref="W64:W65"/>
    <mergeCell ref="N64:N65"/>
    <mergeCell ref="O64:O65"/>
    <mergeCell ref="P64:P65"/>
    <mergeCell ref="Q64:Q65"/>
    <mergeCell ref="R64:R65"/>
    <mergeCell ref="S64:S65"/>
  </mergeCells>
  <hyperlinks>
    <hyperlink ref="W2" r:id="rId1" display="http://usfweb.usf.edu/ssearch/dm.html" xr:uid="{41EBFFC8-226A-47DB-A8B1-77B2DA9CCDF4}"/>
    <hyperlink ref="X2" r:id="rId2" display="http://usfweb2.usf.edu/uco/cashaccounting/tuition.asp" xr:uid="{DBA503B3-87FA-48E3-9844-22788DECCD02}"/>
    <hyperlink ref="E5" r:id="rId3" display="https://usfonline.admin.usf.edu/pls/prod/wp_search_catalog_db?p_subj=ISM&amp;p_crse=6021&amp;p_term=202305" xr:uid="{EE732920-4D98-4928-99DC-735C44605C0A}"/>
    <hyperlink ref="H6" r:id="rId4" display="https://tinyurl.com/yuf3zea6" xr:uid="{EF36424B-28D0-4EEF-A596-9BF35BF884C7}"/>
    <hyperlink ref="E7" r:id="rId5" display="https://usfonline.admin.usf.edu/pls/prod/wp_search_catalog_db?p_subj=ISM&amp;p_crse=6124&amp;p_term=202305" xr:uid="{3E2870FA-C542-40D9-BDDF-E47D7A203F56}"/>
    <hyperlink ref="H8" r:id="rId6" display="mailto:muma-msbais@usf.edu" xr:uid="{0E1BD468-4383-4D3C-903C-B12D530EF9FB}"/>
    <hyperlink ref="E9" r:id="rId7" display="https://usfonline.admin.usf.edu/pls/prod/wp_search_catalog_db?p_subj=ISM&amp;p_crse=6208&amp;p_term=202305" xr:uid="{60F0B80C-23FD-4D87-BEF0-233DEB6C257F}"/>
    <hyperlink ref="H10" r:id="rId8" display="https://usfweb.usf.edu/DSS/StaffScheduleSearch/StaffSearch/%E2%80%9Dhttp:/bit.ly/3sFfvPW%E2%80%9D" xr:uid="{E087F02C-3C44-4BCB-A781-42C66DF2569A}"/>
    <hyperlink ref="E11" r:id="rId9" display="https://usfonline.admin.usf.edu/pls/prod/wp_search_catalog_db?p_subj=ISM&amp;p_crse=6218&amp;p_term=202305" xr:uid="{9D092481-1643-439F-A41B-485E8460DF8A}"/>
    <hyperlink ref="H12" r:id="rId10" display="mailto:muma-msbais@usf.edu" xr:uid="{F587E6B2-1C7E-4DB4-854F-A749E9F7CEBF}"/>
    <hyperlink ref="E13" r:id="rId11" display="https://usfonline.admin.usf.edu/pls/prod/wp_search_catalog_db?p_subj=ISM&amp;p_crse=6316&amp;p_term=202305" xr:uid="{4C9957C2-A1D4-4436-B57D-26C48DD1F88C}"/>
    <hyperlink ref="E15" r:id="rId12" display="https://usfonline.admin.usf.edu/pls/prod/wp_search_catalog_db?p_subj=ISM&amp;p_crse=6328&amp;p_term=202305" xr:uid="{3A981A0C-2530-4DF0-BB04-285B0E9A2ED9}"/>
    <hyperlink ref="E17" r:id="rId13" display="https://usfonline.admin.usf.edu/pls/prod/wp_search_catalog_db?p_subj=ISM&amp;p_crse=6419&amp;p_term=202305" xr:uid="{961B16D6-DB11-497B-980D-59466C12C7F3}"/>
    <hyperlink ref="H18" r:id="rId14" display="http://bit.ly/3sFfvPW" xr:uid="{1EA4F97C-661D-43BB-8598-939283DDF478}"/>
    <hyperlink ref="E19" r:id="rId15" display="https://usfonline.admin.usf.edu/pls/prod/wp_search_catalog_db?p_subj=ISM&amp;p_crse=6419&amp;p_term=202305" xr:uid="{8E07756C-F13F-45EC-9C58-E8561CDA05BC}"/>
    <hyperlink ref="H20" r:id="rId16" display="http://bit.ly/3sFfvPW" xr:uid="{918CFF0A-588B-4187-9B72-DF3AE89FEC11}"/>
    <hyperlink ref="E21" r:id="rId17" display="https://usfonline.admin.usf.edu/pls/prod/wp_search_catalog_db?p_subj=ISM&amp;p_crse=6419&amp;p_term=202305" xr:uid="{C64A835D-A96D-48AA-9A7F-A8D4CF6A4C4A}"/>
    <hyperlink ref="H22" r:id="rId18" display="mailto:muma-msbais@usf.edu" xr:uid="{279C4BFA-5849-4C3F-B515-9C0900FB0DBD}"/>
    <hyperlink ref="E23" r:id="rId19" display="https://usfonline.admin.usf.edu/pls/prod/wp_search_catalog_db?p_subj=ISM&amp;p_crse=6565&amp;p_term=202305" xr:uid="{DB7C4DDA-708E-4C3C-B7E9-0B6AA4582C37}"/>
    <hyperlink ref="E25" r:id="rId20" display="https://usfonline.admin.usf.edu/pls/prod/wp_search_catalog_db?p_subj=ISM&amp;p_crse=6565&amp;p_term=202305" xr:uid="{D2F215F2-26B9-4753-804F-516B4661A18B}"/>
    <hyperlink ref="E27" r:id="rId21" display="https://usfonline.admin.usf.edu/pls/prod/wp_search_catalog_db?p_subj=ISM&amp;p_crse=6577&amp;p_term=202305" xr:uid="{385D32D9-ED28-4C2B-AE36-9E87938BDA6C}"/>
    <hyperlink ref="E29" r:id="rId22" display="https://usfonline.admin.usf.edu/pls/prod/wp_search_catalog_db?p_subj=ISM&amp;p_crse=6124&amp;p_term=202305" xr:uid="{1D9D70FC-ECFD-48BA-B7BB-6E3902395007}"/>
    <hyperlink ref="E30" r:id="rId23" display="https://usfonline.admin.usf.edu/pls/prod/wp_search_catalog_db?p_subj=ISM&amp;p_crse=6155&amp;p_term=202305" xr:uid="{F30F8A7F-7B94-43FD-B146-5865A915EAAC}"/>
    <hyperlink ref="E31" r:id="rId24" display="https://usfonline.admin.usf.edu/pls/prod/wp_search_catalog_db?p_subj=ISM&amp;p_crse=6316&amp;p_term=202305" xr:uid="{85373EB4-B504-41ED-A62D-805D5565EAFF}"/>
    <hyperlink ref="E32" r:id="rId25" display="https://usfonline.admin.usf.edu/pls/prod/wp_search_catalog_db?p_subj=ISM&amp;p_crse=6419&amp;p_term=202305" xr:uid="{FD4A9876-8581-4BEB-AD1E-5CD2FB53DCDF}"/>
    <hyperlink ref="E34" r:id="rId26" display="https://usfonline.admin.usf.edu/pls/prod/wp_search_catalog_db?p_subj=ISM&amp;p_crse=6905&amp;p_term=202305" xr:uid="{464EAA59-A7EA-4372-9907-CEC18B57FA3F}"/>
    <hyperlink ref="H35" r:id="rId27" display="mailto:muma-msbais@usf.edu" xr:uid="{60B5972E-4474-48A1-82F1-77282881560E}"/>
    <hyperlink ref="E36" r:id="rId28" display="https://usfonline.admin.usf.edu/pls/prod/wp_search_catalog_db?p_subj=ISM&amp;p_crse=6905&amp;p_term=202305" xr:uid="{BD6B60AD-D63D-4601-9A44-8761E28DB62F}"/>
    <hyperlink ref="H37" r:id="rId29" display="mailto:muma-msbais@usf.edu" xr:uid="{C5EC6E92-E506-4A04-A5AE-E0BFD977364A}"/>
    <hyperlink ref="E38" r:id="rId30" display="https://usfonline.admin.usf.edu/pls/prod/wp_search_catalog_db?p_subj=ISM&amp;p_crse=6940&amp;p_term=202305" xr:uid="{5A4CC685-39E8-4702-B42C-DF67F3027273}"/>
    <hyperlink ref="H39" r:id="rId31" display="mailto:muma-msbais@usf.edu" xr:uid="{B1AD8F2C-C6B2-4118-A759-55E577344D8D}"/>
    <hyperlink ref="E40" r:id="rId32" display="https://usfonline.admin.usf.edu/pls/prod/wp_search_catalog_db?p_subj=ISM&amp;p_crse=6155&amp;p_term=202305" xr:uid="{07B1BEFC-9FD6-4991-B38E-D723FC0602A9}"/>
    <hyperlink ref="E42" r:id="rId33" display="https://usfonline.admin.usf.edu/pls/prod/wp_search_catalog_db?p_subj=ISM&amp;p_crse=6251&amp;p_term=202305" xr:uid="{51B5839E-AD4E-429F-9EA0-AA5D3B4EE933}"/>
    <hyperlink ref="E44" r:id="rId34" display="https://usfonline.admin.usf.edu/pls/prod/wp_search_catalog_db?p_subj=ISM&amp;p_crse=6562&amp;p_term=202305" xr:uid="{9C4CB6C7-3E60-49B8-B178-BDC80C7CB9DF}"/>
    <hyperlink ref="E46" r:id="rId35" display="https://usfonline.admin.usf.edu/pls/prod/wp_search_catalog_db?p_subj=ISM&amp;p_crse=6905&amp;p_term=202305" xr:uid="{9DB0CFAF-E6AE-4F1F-B2B4-137EFCEBC598}"/>
    <hyperlink ref="H47" r:id="rId36" display="mailto:muma-msbais@usf.edu" xr:uid="{1C07AFBC-3EA3-413E-834A-1C1878CF915B}"/>
    <hyperlink ref="E48" r:id="rId37" display="https://usfonline.admin.usf.edu/pls/prod/wp_search_catalog_db?p_subj=ISM&amp;p_crse=6905&amp;p_term=202305" xr:uid="{5DD72E2B-8102-4EA3-BC36-F214375BCD31}"/>
    <hyperlink ref="H49" r:id="rId38" display="mailto:muma-msbais@usf.edu" xr:uid="{04C47F16-F755-4FB8-A1AC-AD47888D4EF1}"/>
    <hyperlink ref="E50" r:id="rId39" display="https://usfonline.admin.usf.edu/pls/prod/wp_search_catalog_db?p_subj=ISM&amp;p_crse=6905&amp;p_term=202305" xr:uid="{1BA11055-9329-48BB-9D1E-1BB27C58E1A3}"/>
    <hyperlink ref="H51" r:id="rId40" display="mailto:muma-msbais@usf.edu" xr:uid="{7C0E7BD9-ABBC-4146-82F0-533C142730D8}"/>
    <hyperlink ref="E52" r:id="rId41" display="https://usfonline.admin.usf.edu/pls/prod/wp_search_catalog_db?p_subj=ISM&amp;p_crse=6905&amp;p_term=202305" xr:uid="{C0B4EC1C-58EF-4383-B6F8-E480B8AFF8CF}"/>
    <hyperlink ref="H53" r:id="rId42" display="mailto:muma-msbais@usf.edu" xr:uid="{86AD89C6-E007-44DB-B53A-5FA697AAD3F0}"/>
    <hyperlink ref="E54" r:id="rId43" display="https://usfonline.admin.usf.edu/pls/prod/wp_search_catalog_db?p_subj=ISM&amp;p_crse=6905&amp;p_term=202305" xr:uid="{A1430F6A-30EF-4503-8AEC-FF2987A0A694}"/>
    <hyperlink ref="H55" r:id="rId44" display="mailto:muma-msbais@usf.edu" xr:uid="{0EEEBA75-00C2-4C6D-BFD3-951D735C95EF}"/>
    <hyperlink ref="E56" r:id="rId45" display="https://usfonline.admin.usf.edu/pls/prod/wp_search_catalog_db?p_subj=ISM&amp;p_crse=6905&amp;p_term=202305" xr:uid="{5903B094-7EEB-4B53-83B3-4365ABD29728}"/>
    <hyperlink ref="H57" r:id="rId46" display="mailto:muma-msbais@usf.edu" xr:uid="{CFD880D7-C605-4441-87DD-B509EAF09792}"/>
    <hyperlink ref="E58" r:id="rId47" display="https://usfonline.admin.usf.edu/pls/prod/wp_search_catalog_db?p_subj=ISM&amp;p_crse=6945&amp;p_term=202305" xr:uid="{A846C885-CD57-42CB-95D1-DC59CAAE7A49}"/>
    <hyperlink ref="H59" r:id="rId48" display="mailto:muma-msbais@usf.edu" xr:uid="{C5430513-C350-4CD0-93BE-0671A44EEC9F}"/>
    <hyperlink ref="E60" r:id="rId49" display="https://usfonline.admin.usf.edu/pls/prod/wp_search_catalog_db?p_subj=ISM&amp;p_crse=6945&amp;p_term=202305" xr:uid="{B00FBEB7-C7B5-4F43-8EB0-8322F9698970}"/>
    <hyperlink ref="H61" r:id="rId50" display="mailto:muma-msbais@usf.edu" xr:uid="{0FC41BB8-538C-4952-9D72-532C432ABBFE}"/>
    <hyperlink ref="E62" r:id="rId51" display="https://usfonline.admin.usf.edu/pls/prod/wp_search_catalog_db?p_subj=ISM&amp;p_crse=6945&amp;p_term=202305" xr:uid="{1AD34486-7BBC-4289-B763-41B3114028B9}"/>
    <hyperlink ref="H63" r:id="rId52" display="mailto:muma-msbais@usf.edu" xr:uid="{BDE81D3D-1D5B-44BF-BFE5-CE6917C633F8}"/>
    <hyperlink ref="E64" r:id="rId53" display="https://usfonline.admin.usf.edu/pls/prod/wp_search_catalog_db?p_subj=ISM&amp;p_crse=6945&amp;p_term=202305" xr:uid="{04B6C771-A91A-4B43-9ECD-D67A8FCD66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text related functions</vt:lpstr>
      <vt:lpstr>ListMyFiles</vt:lpstr>
      <vt:lpstr>Text Fill</vt:lpstr>
      <vt:lpstr>Text Fill Hints</vt:lpstr>
      <vt:lpstr>Schedule Status</vt:lpstr>
      <vt:lpstr>Schedule Search Results</vt:lpstr>
      <vt:lpstr>CAP</vt:lpstr>
      <vt:lpstr>Course_Name</vt:lpstr>
      <vt:lpstr>Credits</vt:lpstr>
      <vt:lpstr>CRN</vt:lpstr>
      <vt:lpstr>Descriptions</vt:lpstr>
      <vt:lpstr>ENRL</vt:lpstr>
      <vt:lpstr>INSTRUCTOR</vt:lpstr>
      <vt:lpstr>Seats_Available</vt:lpstr>
      <vt:lpstr>Section</vt:lpstr>
      <vt:lpstr>STATUS</vt:lpstr>
      <vt:lpstr>Title_Description</vt:lpstr>
      <vt:lpstr>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Warner</dc:creator>
  <cp:lastModifiedBy>Koby Manning</cp:lastModifiedBy>
  <cp:lastPrinted>2018-02-15T21:12:33Z</cp:lastPrinted>
  <dcterms:created xsi:type="dcterms:W3CDTF">2018-02-15T03:23:30Z</dcterms:created>
  <dcterms:modified xsi:type="dcterms:W3CDTF">2024-05-08T03:31:38Z</dcterms:modified>
</cp:coreProperties>
</file>