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ym\OneDrive\Documents\USF Coursework\ISM 4547\"/>
    </mc:Choice>
  </mc:AlternateContent>
  <xr:revisionPtr revIDLastSave="0" documentId="8_{D256DBCF-183E-4014-A72F-D50B3350C467}" xr6:coauthVersionLast="47" xr6:coauthVersionMax="47" xr10:uidLastSave="{00000000-0000-0000-0000-000000000000}"/>
  <bookViews>
    <workbookView xWindow="-120" yWindow="-120" windowWidth="29040" windowHeight="16440" activeTab="1" xr2:uid="{4F59CB2C-9D56-4E19-9E37-8F8935024016}"/>
  </bookViews>
  <sheets>
    <sheet name="Notes" sheetId="3" r:id="rId1"/>
    <sheet name="Student Data" sheetId="1" r:id="rId2"/>
    <sheet name="Letter Grades" sheetId="2" r:id="rId3"/>
    <sheet name="From MS Forms" sheetId="6" r:id="rId4"/>
  </sheets>
  <definedNames>
    <definedName name="ExternalData_1" localSheetId="3" hidden="1">'From MS Forms'!$A$1:$P$6</definedName>
    <definedName name="FormsCredits">FormsData[Please insert your total earned credits]</definedName>
    <definedName name="FormsFirstName">FormsData[Enter your First Name]</definedName>
    <definedName name="FormsGMAT">FormsData[Please enter your total GMAT score]</definedName>
    <definedName name="FormsGPA">FormsData[Please insert your GPA]</definedName>
    <definedName name="FormsLastName">FormsData[Enter your Last Name]</definedName>
    <definedName name="FormsMSProgram">FormsData[Choose your MS Program]</definedName>
    <definedName name="FormsQGRE">FormsData[Please enter your quantitative GRE score]</definedName>
    <definedName name="FormsScore">FormsData[Choose one score to report]</definedName>
    <definedName name="FormsTestDate">FormsData[Please input your testing date]</definedName>
    <definedName name="FormsUNumber">FormsData[Enter your U Number]</definedName>
    <definedName name="FormsVGRE">FormsData[Please enter your verbal GRE score]</definedName>
    <definedName name="GradeLetters">'Letter Grades'!$A$1:$M$2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" i="1" l="1"/>
  <c r="F80" i="1"/>
  <c r="F75" i="1"/>
  <c r="F83" i="1"/>
  <c r="F66" i="1"/>
  <c r="F55" i="1"/>
  <c r="F76" i="1" s="1"/>
  <c r="F77" i="1" s="1"/>
  <c r="F79" i="1" s="1"/>
  <c r="G56" i="1"/>
  <c r="G57" i="1"/>
  <c r="G58" i="1"/>
  <c r="G59" i="1"/>
  <c r="G55" i="1"/>
  <c r="F56" i="1"/>
  <c r="F57" i="1"/>
  <c r="F58" i="1"/>
  <c r="F59" i="1"/>
  <c r="H56" i="1"/>
  <c r="H57" i="1"/>
  <c r="H58" i="1"/>
  <c r="H59" i="1"/>
  <c r="H55" i="1"/>
  <c r="L56" i="1"/>
  <c r="M56" i="1" s="1"/>
  <c r="N56" i="1" s="1"/>
  <c r="L57" i="1"/>
  <c r="M57" i="1" s="1"/>
  <c r="N57" i="1" s="1"/>
  <c r="L58" i="1"/>
  <c r="M58" i="1" s="1"/>
  <c r="N58" i="1" s="1"/>
  <c r="L59" i="1"/>
  <c r="M59" i="1" s="1"/>
  <c r="N59" i="1" s="1"/>
  <c r="K56" i="1"/>
  <c r="K57" i="1"/>
  <c r="K58" i="1"/>
  <c r="K59" i="1"/>
  <c r="J56" i="1"/>
  <c r="J57" i="1"/>
  <c r="J58" i="1"/>
  <c r="J59" i="1"/>
  <c r="L55" i="1"/>
  <c r="M55" i="1" s="1"/>
  <c r="N55" i="1" s="1"/>
  <c r="K55" i="1"/>
  <c r="J55" i="1"/>
  <c r="E56" i="1"/>
  <c r="E57" i="1"/>
  <c r="E58" i="1"/>
  <c r="E59" i="1"/>
  <c r="E55" i="1"/>
  <c r="C59" i="1"/>
  <c r="C58" i="1"/>
  <c r="C57" i="1"/>
  <c r="C56" i="1"/>
  <c r="C55" i="1"/>
  <c r="B56" i="1"/>
  <c r="B57" i="1"/>
  <c r="B58" i="1"/>
  <c r="B59" i="1"/>
  <c r="B55" i="1"/>
  <c r="M54" i="1"/>
  <c r="N54" i="1" s="1"/>
  <c r="I54" i="1"/>
  <c r="M53" i="1"/>
  <c r="N53" i="1" s="1"/>
  <c r="I53" i="1"/>
  <c r="M52" i="1"/>
  <c r="N52" i="1" s="1"/>
  <c r="I52" i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M47" i="1"/>
  <c r="N47" i="1" s="1"/>
  <c r="M48" i="1"/>
  <c r="N48" i="1" s="1"/>
  <c r="M49" i="1"/>
  <c r="N49" i="1" s="1"/>
  <c r="M50" i="1"/>
  <c r="N50" i="1" s="1"/>
  <c r="M51" i="1"/>
  <c r="N51" i="1" s="1"/>
  <c r="M2" i="1"/>
  <c r="N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F78" i="1" l="1"/>
  <c r="G61" i="1"/>
  <c r="F62" i="1"/>
  <c r="H61" i="1"/>
  <c r="K62" i="1"/>
  <c r="H62" i="1"/>
  <c r="K60" i="1"/>
  <c r="G62" i="1"/>
  <c r="F72" i="1"/>
  <c r="M62" i="1"/>
  <c r="N62" i="1" s="1"/>
  <c r="K61" i="1"/>
  <c r="L62" i="1"/>
  <c r="F60" i="1"/>
  <c r="M61" i="1"/>
  <c r="N61" i="1" s="1"/>
  <c r="L61" i="1"/>
  <c r="H60" i="1"/>
  <c r="G60" i="1"/>
  <c r="F61" i="1"/>
  <c r="L60" i="1"/>
  <c r="M60" i="1"/>
  <c r="N60" i="1" s="1"/>
  <c r="F70" i="1"/>
  <c r="O2" i="1"/>
  <c r="D55" i="1"/>
  <c r="N46" i="1"/>
  <c r="I59" i="1"/>
  <c r="I58" i="1"/>
  <c r="I56" i="1"/>
  <c r="I57" i="1"/>
  <c r="I55" i="1"/>
  <c r="D56" i="1"/>
  <c r="D58" i="1"/>
  <c r="D57" i="1"/>
  <c r="D59" i="1"/>
  <c r="I61" i="1" l="1"/>
  <c r="F71" i="1"/>
  <c r="O34" i="1"/>
  <c r="O59" i="1"/>
  <c r="O40" i="1"/>
  <c r="O18" i="1"/>
  <c r="O3" i="1"/>
  <c r="O51" i="1"/>
  <c r="O15" i="1"/>
  <c r="O8" i="1"/>
  <c r="O24" i="1"/>
  <c r="O56" i="1"/>
  <c r="O43" i="1"/>
  <c r="O9" i="1"/>
  <c r="O4" i="1"/>
  <c r="O26" i="1"/>
  <c r="O52" i="1"/>
  <c r="O58" i="1"/>
  <c r="O46" i="1"/>
  <c r="O11" i="1"/>
  <c r="O5" i="1"/>
  <c r="O21" i="1"/>
  <c r="L67" i="1" a="1"/>
  <c r="L67" i="1" s="1"/>
  <c r="O37" i="1"/>
  <c r="O53" i="1"/>
  <c r="O27" i="1"/>
  <c r="O55" i="1"/>
  <c r="O47" i="1"/>
  <c r="I62" i="1"/>
  <c r="O14" i="1"/>
  <c r="O22" i="1"/>
  <c r="O50" i="1"/>
  <c r="O12" i="1"/>
  <c r="O19" i="1"/>
  <c r="O54" i="1"/>
  <c r="O28" i="1"/>
  <c r="O6" i="1"/>
  <c r="O35" i="1"/>
  <c r="O30" i="1"/>
  <c r="O48" i="1"/>
  <c r="O44" i="1"/>
  <c r="I60" i="1"/>
  <c r="O38" i="1"/>
  <c r="O25" i="1"/>
  <c r="O13" i="1"/>
  <c r="O41" i="1"/>
  <c r="O45" i="1"/>
  <c r="O57" i="1"/>
  <c r="O32" i="1"/>
  <c r="O7" i="1"/>
  <c r="O31" i="1"/>
  <c r="O29" i="1"/>
  <c r="O23" i="1"/>
  <c r="O33" i="1"/>
  <c r="O20" i="1"/>
  <c r="O17" i="1"/>
  <c r="O36" i="1"/>
  <c r="O39" i="1"/>
  <c r="O10" i="1"/>
  <c r="O49" i="1"/>
  <c r="O16" i="1"/>
  <c r="O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Koby Manning</author>
  </authors>
  <commentList>
    <comment ref="A1" authorId="0" shapeId="0" xr:uid="{EC868E7A-06CE-4DC9-8CED-FBBF106C1734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 "U" &amp; RANDBETWEEN(10000000,99999999)
</t>
        </r>
      </text>
    </comment>
    <comment ref="F1" authorId="0" shapeId="0" xr:uid="{346612EA-C7B1-4BDC-A70C-03B69E49D7FB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=MROUND(RANDBETWEEN(200,800),10)
</t>
        </r>
      </text>
    </comment>
    <comment ref="G1" authorId="0" shapeId="0" xr:uid="{31C91C57-646F-4C16-A1FC-08D8DAFD86FA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=RANDBETWEEN(130,170)</t>
        </r>
      </text>
    </comment>
    <comment ref="I1" authorId="0" shapeId="0" xr:uid="{53340B2D-9952-4FB5-9183-58AF38172029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=G2+H2</t>
        </r>
      </text>
    </comment>
    <comment ref="J1" authorId="0" shapeId="0" xr:uid="{CD4889A2-742A-4C28-AE81-4C3F5A955D54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=RANDBETWEEN(DATE(2020,1,1),DATE(2022,12,31))</t>
        </r>
      </text>
    </comment>
    <comment ref="K1" authorId="0" shapeId="0" xr:uid="{6A92490F-1A3C-44E1-AB71-90FD89494E7E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=RANDBETWEEN(0,33)</t>
        </r>
      </text>
    </comment>
    <comment ref="L1" authorId="0" shapeId="0" xr:uid="{BA3193BB-3E4E-49D6-817B-E872AAF97515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=RANDBETWEEN(2,3) + (RANDBETWEEN(0,10)/10)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0051D-A212-40FA-88ED-E01A29C53331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<sst xmlns="http://schemas.openxmlformats.org/spreadsheetml/2006/main" count="371" uniqueCount="297">
  <si>
    <t>U Number</t>
  </si>
  <si>
    <t>First</t>
  </si>
  <si>
    <t>Last</t>
  </si>
  <si>
    <t>Name</t>
  </si>
  <si>
    <t>MS Program</t>
  </si>
  <si>
    <t>GMAT</t>
  </si>
  <si>
    <t>GPA</t>
  </si>
  <si>
    <t>GPA %</t>
  </si>
  <si>
    <t>GPA
Letter
Grade</t>
  </si>
  <si>
    <t>Credits
Earned</t>
  </si>
  <si>
    <t>Testing
Date</t>
  </si>
  <si>
    <t>GRE
Total</t>
  </si>
  <si>
    <t>GRE
Quantity</t>
  </si>
  <si>
    <t>GRE
Verbal</t>
  </si>
  <si>
    <t>Tessa Higgins</t>
  </si>
  <si>
    <t>Niamh Hodges</t>
  </si>
  <si>
    <t>Kane Campos</t>
  </si>
  <si>
    <t>Grayson Smith</t>
  </si>
  <si>
    <t>Edwin Fleming</t>
  </si>
  <si>
    <t>Lucinda Santana</t>
  </si>
  <si>
    <t>Kaden Gallegos</t>
  </si>
  <si>
    <t>Randy Berry</t>
  </si>
  <si>
    <t>Susannah Kelley</t>
  </si>
  <si>
    <t>Felix Gould</t>
  </si>
  <si>
    <t>Sara Wallace</t>
  </si>
  <si>
    <t>Krishan Morris</t>
  </si>
  <si>
    <t>Julius Finch</t>
  </si>
  <si>
    <t>Reuben Trujillo</t>
  </si>
  <si>
    <t>Cassius Medina</t>
  </si>
  <si>
    <t>Anoushka Hunter</t>
  </si>
  <si>
    <t>Alys Nielsen</t>
  </si>
  <si>
    <t>Ifan Kim</t>
  </si>
  <si>
    <t>Angelo Rivera</t>
  </si>
  <si>
    <t>Saul Terrell</t>
  </si>
  <si>
    <t>Will Lawson</t>
  </si>
  <si>
    <t>Juan Juarez</t>
  </si>
  <si>
    <t>Hiba Zuniga</t>
  </si>
  <si>
    <t>Jazmine Poole</t>
  </si>
  <si>
    <t>Lola Dalton</t>
  </si>
  <si>
    <t>Jaime Osborn</t>
  </si>
  <si>
    <t>Marco Williams</t>
  </si>
  <si>
    <t>Moshe Nunez</t>
  </si>
  <si>
    <t>Kelsie Casey</t>
  </si>
  <si>
    <t>Kimberly Baird</t>
  </si>
  <si>
    <t>Harris Ramirez</t>
  </si>
  <si>
    <t>Mia Delgado</t>
  </si>
  <si>
    <t>Kathryn Chaney</t>
  </si>
  <si>
    <t>Wanda Cochran</t>
  </si>
  <si>
    <t>Melvin Connor</t>
  </si>
  <si>
    <t>Luc Strong</t>
  </si>
  <si>
    <t>Aaryan Patterson</t>
  </si>
  <si>
    <t>Chelsey Blanchard</t>
  </si>
  <si>
    <t>Mohammed Meyers</t>
  </si>
  <si>
    <t>Colby Atkinson</t>
  </si>
  <si>
    <t>Hattie Davila</t>
  </si>
  <si>
    <t>Kiana Massey</t>
  </si>
  <si>
    <t>Asa Lambert</t>
  </si>
  <si>
    <t>Ivan Pearson</t>
  </si>
  <si>
    <t>Travis Dotson</t>
  </si>
  <si>
    <t>Alia Joseph</t>
  </si>
  <si>
    <t>Frank Salas</t>
  </si>
  <si>
    <t>Susan Brown</t>
  </si>
  <si>
    <t>Alexis Wilson</t>
  </si>
  <si>
    <t>Gary Best</t>
  </si>
  <si>
    <t>Tessa</t>
  </si>
  <si>
    <t>Niamh</t>
  </si>
  <si>
    <t>Kane</t>
  </si>
  <si>
    <t>Grayson</t>
  </si>
  <si>
    <t>Edwin</t>
  </si>
  <si>
    <t>Lucinda</t>
  </si>
  <si>
    <t>Kaden</t>
  </si>
  <si>
    <t>Randy</t>
  </si>
  <si>
    <t>Susannah</t>
  </si>
  <si>
    <t>Felix</t>
  </si>
  <si>
    <t>Sara</t>
  </si>
  <si>
    <t>Krishan</t>
  </si>
  <si>
    <t>Julius</t>
  </si>
  <si>
    <t>Reuben</t>
  </si>
  <si>
    <t>Cassius</t>
  </si>
  <si>
    <t>Anoushka</t>
  </si>
  <si>
    <t>Alys</t>
  </si>
  <si>
    <t>Ifan</t>
  </si>
  <si>
    <t>Angelo</t>
  </si>
  <si>
    <t>Saul</t>
  </si>
  <si>
    <t>Will</t>
  </si>
  <si>
    <t>Juan</t>
  </si>
  <si>
    <t>Hiba</t>
  </si>
  <si>
    <t>Jazmine</t>
  </si>
  <si>
    <t>Lola</t>
  </si>
  <si>
    <t>Jaime</t>
  </si>
  <si>
    <t>Marco</t>
  </si>
  <si>
    <t>Moshe</t>
  </si>
  <si>
    <t>Kelsie</t>
  </si>
  <si>
    <t>Kimberly</t>
  </si>
  <si>
    <t>Harris</t>
  </si>
  <si>
    <t>Mia</t>
  </si>
  <si>
    <t>Kathryn</t>
  </si>
  <si>
    <t>Wanda</t>
  </si>
  <si>
    <t>Melvin</t>
  </si>
  <si>
    <t>Luc</t>
  </si>
  <si>
    <t>Aaryan</t>
  </si>
  <si>
    <t>Chelsey</t>
  </si>
  <si>
    <t>Higgins</t>
  </si>
  <si>
    <t>Hodges</t>
  </si>
  <si>
    <t>Campos</t>
  </si>
  <si>
    <t>Smith</t>
  </si>
  <si>
    <t>Fleming</t>
  </si>
  <si>
    <t>Santana</t>
  </si>
  <si>
    <t>Gallegos</t>
  </si>
  <si>
    <t>Berry</t>
  </si>
  <si>
    <t>Kelley</t>
  </si>
  <si>
    <t>Gould</t>
  </si>
  <si>
    <t>Wallace</t>
  </si>
  <si>
    <t>Morris</t>
  </si>
  <si>
    <t>Finch</t>
  </si>
  <si>
    <t>Trujillo</t>
  </si>
  <si>
    <t>Medina</t>
  </si>
  <si>
    <t>Hunter</t>
  </si>
  <si>
    <t>Nielsen</t>
  </si>
  <si>
    <t>Kim</t>
  </si>
  <si>
    <t>Rivera</t>
  </si>
  <si>
    <t>Terrell</t>
  </si>
  <si>
    <t>Lawson</t>
  </si>
  <si>
    <t>Juarez</t>
  </si>
  <si>
    <t>Zuniga</t>
  </si>
  <si>
    <t>Poole</t>
  </si>
  <si>
    <t>Dalton</t>
  </si>
  <si>
    <t>Osborn</t>
  </si>
  <si>
    <t>Williams</t>
  </si>
  <si>
    <t>Nunez</t>
  </si>
  <si>
    <t>Casey</t>
  </si>
  <si>
    <t>Baird</t>
  </si>
  <si>
    <t>Ramirez</t>
  </si>
  <si>
    <t>Delgado</t>
  </si>
  <si>
    <t>Chaney</t>
  </si>
  <si>
    <t>Cochran</t>
  </si>
  <si>
    <t>Connor</t>
  </si>
  <si>
    <t>Strong</t>
  </si>
  <si>
    <t>Patterson</t>
  </si>
  <si>
    <t>Blanchard</t>
  </si>
  <si>
    <t>Mohammed</t>
  </si>
  <si>
    <t>Colby</t>
  </si>
  <si>
    <t>Hattie</t>
  </si>
  <si>
    <t>Kiana</t>
  </si>
  <si>
    <t>Asa</t>
  </si>
  <si>
    <t>Ivan</t>
  </si>
  <si>
    <t>Travis</t>
  </si>
  <si>
    <t>Alia</t>
  </si>
  <si>
    <t>Frank</t>
  </si>
  <si>
    <t>Susan</t>
  </si>
  <si>
    <t>Alexis</t>
  </si>
  <si>
    <t>Gary</t>
  </si>
  <si>
    <t>Meyers</t>
  </si>
  <si>
    <t>Atkinson</t>
  </si>
  <si>
    <t>Davila</t>
  </si>
  <si>
    <t>Massey</t>
  </si>
  <si>
    <t>Lambert</t>
  </si>
  <si>
    <t>Pearson</t>
  </si>
  <si>
    <t>Dotson</t>
  </si>
  <si>
    <t>Joseph</t>
  </si>
  <si>
    <t>Salas</t>
  </si>
  <si>
    <t>Brown</t>
  </si>
  <si>
    <t>Wilson</t>
  </si>
  <si>
    <t>Best</t>
  </si>
  <si>
    <t>U33118601</t>
  </si>
  <si>
    <t>U32269906</t>
  </si>
  <si>
    <t>U68500877</t>
  </si>
  <si>
    <t>U49299969</t>
  </si>
  <si>
    <t>U25841080</t>
  </si>
  <si>
    <t>U33399402</t>
  </si>
  <si>
    <t>U64025113</t>
  </si>
  <si>
    <t>U15016637</t>
  </si>
  <si>
    <t>U73527095</t>
  </si>
  <si>
    <t>U60318436</t>
  </si>
  <si>
    <t>U70269320</t>
  </si>
  <si>
    <t>U49420651</t>
  </si>
  <si>
    <t>U63736626</t>
  </si>
  <si>
    <t>U98107370</t>
  </si>
  <si>
    <t>U89162790</t>
  </si>
  <si>
    <t>U37422400</t>
  </si>
  <si>
    <t>U68475132</t>
  </si>
  <si>
    <t>U11009524</t>
  </si>
  <si>
    <t>U74879368</t>
  </si>
  <si>
    <t>U78333525</t>
  </si>
  <si>
    <t>U71762343</t>
  </si>
  <si>
    <t>U72636685</t>
  </si>
  <si>
    <t>U95452517</t>
  </si>
  <si>
    <t>U25398219</t>
  </si>
  <si>
    <t>U72882543</t>
  </si>
  <si>
    <t>U43309658</t>
  </si>
  <si>
    <t>U38624247</t>
  </si>
  <si>
    <t>U74344539</t>
  </si>
  <si>
    <t>U89156521</t>
  </si>
  <si>
    <t>U50168095</t>
  </si>
  <si>
    <t>U34895182</t>
  </si>
  <si>
    <t>U17549556</t>
  </si>
  <si>
    <t>U39554315</t>
  </si>
  <si>
    <t>U29271195</t>
  </si>
  <si>
    <t>U19543104</t>
  </si>
  <si>
    <t>U52531660</t>
  </si>
  <si>
    <t>U72963942</t>
  </si>
  <si>
    <t>U16644652</t>
  </si>
  <si>
    <t>U59909991</t>
  </si>
  <si>
    <t>U85476885</t>
  </si>
  <si>
    <t>U69391233</t>
  </si>
  <si>
    <t>U62644441</t>
  </si>
  <si>
    <t>U64238434</t>
  </si>
  <si>
    <t>U56871103</t>
  </si>
  <si>
    <t>U59276705</t>
  </si>
  <si>
    <t>U81182512</t>
  </si>
  <si>
    <t>U69926608</t>
  </si>
  <si>
    <t>U32051800</t>
  </si>
  <si>
    <t>U24075744</t>
  </si>
  <si>
    <t>U23115539</t>
  </si>
  <si>
    <t>BAIS</t>
  </si>
  <si>
    <t>FIN</t>
  </si>
  <si>
    <t>ACCT</t>
  </si>
  <si>
    <t>MAN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</si>
  <si>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</si>
  <si>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</si>
  <si>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</si>
  <si>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</si>
  <si>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</si>
  <si>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</si>
  <si>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</si>
  <si>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</si>
  <si>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</si>
  <si>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</si>
  <si>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</si>
  <si>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</si>
  <si>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</si>
  <si>
    <t>U46182093</t>
  </si>
  <si>
    <t>Robert</t>
  </si>
  <si>
    <t>Jones</t>
  </si>
  <si>
    <t>Robert Jones</t>
  </si>
  <si>
    <t>U81097411</t>
  </si>
  <si>
    <t>Jimmy</t>
  </si>
  <si>
    <t>Meco</t>
  </si>
  <si>
    <t>Jimmy Meco</t>
  </si>
  <si>
    <t>U91740122</t>
  </si>
  <si>
    <t>Brendan</t>
  </si>
  <si>
    <t>Manning</t>
  </si>
  <si>
    <t>Brendan Manning</t>
  </si>
  <si>
    <t>ID</t>
  </si>
  <si>
    <t>Start time</t>
  </si>
  <si>
    <t>Completion time</t>
  </si>
  <si>
    <t>Email</t>
  </si>
  <si>
    <t>Enter your U Number</t>
  </si>
  <si>
    <t>Enter your First Name</t>
  </si>
  <si>
    <t>Enter your Last Name</t>
  </si>
  <si>
    <t>Choose your MS Program</t>
  </si>
  <si>
    <t>Choose one score to report</t>
  </si>
  <si>
    <t>Please enter your total GMAT score</t>
  </si>
  <si>
    <t>Please enter your verbal GRE score</t>
  </si>
  <si>
    <t>Please enter your quantitative GRE score</t>
  </si>
  <si>
    <t>Please input your testing date</t>
  </si>
  <si>
    <t>Please insert your total earned credits</t>
  </si>
  <si>
    <t>Please insert your GPA</t>
  </si>
  <si>
    <t>anonymous</t>
  </si>
  <si>
    <t>U89712341</t>
  </si>
  <si>
    <t>Bacon</t>
  </si>
  <si>
    <t>U19810451</t>
  </si>
  <si>
    <t>Jon</t>
  </si>
  <si>
    <t>Pilot</t>
  </si>
  <si>
    <t>U90141381</t>
  </si>
  <si>
    <t>Nikolai</t>
  </si>
  <si>
    <t>DeLisi</t>
  </si>
  <si>
    <t>U90174813</t>
  </si>
  <si>
    <t>U94617314</t>
  </si>
  <si>
    <t>Taylor</t>
  </si>
  <si>
    <t>Ben</t>
  </si>
  <si>
    <t>GRE</t>
  </si>
  <si>
    <t>Analysis</t>
  </si>
  <si>
    <t>Rank</t>
  </si>
  <si>
    <t>90th Percentile GPA</t>
  </si>
  <si>
    <t>Highest GPA</t>
  </si>
  <si>
    <t>Averages</t>
  </si>
  <si>
    <t>Median</t>
  </si>
  <si>
    <t>Mode</t>
  </si>
  <si>
    <t>(above average)</t>
  </si>
  <si>
    <t>Number of Students</t>
  </si>
  <si>
    <t>Lowest GPA</t>
  </si>
  <si>
    <t>Correlation Coefficient between GMAT and GPA</t>
  </si>
  <si>
    <t>(main data)</t>
  </si>
  <si>
    <t>Frequency</t>
  </si>
  <si>
    <t>Bins</t>
  </si>
  <si>
    <t>-</t>
  </si>
  <si>
    <t>+</t>
  </si>
  <si>
    <t>GPA Frequency</t>
  </si>
  <si>
    <t>25th Percentile Score</t>
  </si>
  <si>
    <t>75th Percentile Score</t>
  </si>
  <si>
    <t>IQR</t>
  </si>
  <si>
    <t>Upper Fence</t>
  </si>
  <si>
    <t>Lower Fence</t>
  </si>
  <si>
    <t>GPA and GMAT</t>
  </si>
  <si>
    <t>Number of Outliers</t>
  </si>
  <si>
    <t>Number of Students with a GMAT score of at least 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</si>
</sst>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9" tint="0.3999755851924192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theme="9" tint="0.39997558519241921"/>
      </top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center" wrapText="1"/>
    </xf>
    <xf numFmtId="22" fontId="0" fillId="0" borderId="0" xfId="0" applyNumberFormat="1"/>
    <xf numFmtId="0" fontId="0" fillId="0" borderId="0" xfId="0" applyNumberFormat="1"/>
    <xf numFmtId="0" fontId="0" fillId="0" borderId="4" xfId="0" applyNumberFormat="1" applyFont="1" applyFill="1" applyBorder="1"/>
    <xf numFmtId="0" fontId="0" fillId="0" borderId="5" xfId="0" applyBorder="1"/>
    <xf numFmtId="14" fontId="0" fillId="0" borderId="5" xfId="0" applyNumberFormat="1" applyBorder="1"/>
    <xf numFmtId="165" fontId="0" fillId="0" borderId="5" xfId="0" applyNumberFormat="1" applyBorder="1"/>
    <xf numFmtId="0" fontId="0" fillId="0" borderId="6" xfId="0" applyBorder="1"/>
    <xf numFmtId="0" fontId="0" fillId="0" borderId="7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8" xfId="0" applyBorder="1"/>
    <xf numFmtId="0" fontId="0" fillId="0" borderId="9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0" xfId="0" applyAlignment="1"/>
    <xf numFmtId="0" fontId="0" fillId="4" borderId="2" xfId="0" applyFill="1" applyBorder="1"/>
    <xf numFmtId="0" fontId="1" fillId="0" borderId="0" xfId="0" applyNumberFormat="1" applyFont="1" applyFill="1" applyBorder="1"/>
    <xf numFmtId="2" fontId="0" fillId="4" borderId="5" xfId="0" applyNumberFormat="1" applyFill="1" applyBorder="1"/>
    <xf numFmtId="165" fontId="0" fillId="4" borderId="5" xfId="0" applyNumberFormat="1" applyFill="1" applyBorder="1"/>
    <xf numFmtId="0" fontId="0" fillId="4" borderId="6" xfId="0" applyFill="1" applyBorder="1"/>
    <xf numFmtId="0" fontId="0" fillId="4" borderId="0" xfId="0" applyFill="1"/>
    <xf numFmtId="0" fontId="0" fillId="4" borderId="8" xfId="0" applyFill="1" applyBorder="1"/>
    <xf numFmtId="0" fontId="0" fillId="4" borderId="1" xfId="0" applyFill="1" applyBorder="1"/>
    <xf numFmtId="2" fontId="0" fillId="4" borderId="0" xfId="0" applyNumberFormat="1" applyFill="1"/>
    <xf numFmtId="2" fontId="0" fillId="4" borderId="1" xfId="0" applyNumberFormat="1" applyFill="1" applyBorder="1"/>
    <xf numFmtId="164" fontId="0" fillId="4" borderId="0" xfId="0" applyNumberFormat="1" applyFill="1"/>
    <xf numFmtId="164" fontId="0" fillId="4" borderId="1" xfId="0" applyNumberFormat="1" applyFill="1" applyBorder="1"/>
    <xf numFmtId="164" fontId="0" fillId="4" borderId="5" xfId="0" applyNumberFormat="1" applyFill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165" fontId="0" fillId="4" borderId="0" xfId="0" applyNumberFormat="1" applyFill="1"/>
    <xf numFmtId="165" fontId="0" fillId="4" borderId="1" xfId="0" applyNumberFormat="1" applyFill="1" applyBorder="1"/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0" xfId="0" applyFont="1" applyBorder="1"/>
    <xf numFmtId="0" fontId="0" fillId="0" borderId="0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4" fillId="0" borderId="0" xfId="0" applyFont="1" applyBorder="1" applyAlignment="1"/>
  </cellXfs>
  <cellStyles count="1">
    <cellStyle name="Normal" xfId="0" builtinId="0"/>
  </cellStyles>
  <dxfs count="50">
    <dxf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486268</xdr:colOff>
      <xdr:row>20</xdr:row>
      <xdr:rowOff>143427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6B1613-FA77-5655-AD69-FE63F0F70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34268" cy="39534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54</xdr:row>
      <xdr:rowOff>0</xdr:rowOff>
    </xdr:from>
    <xdr:to>
      <xdr:col>19</xdr:col>
      <xdr:colOff>28575</xdr:colOff>
      <xdr:row>58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34FD084-D597-2B5D-0170-ED222CCC5121}"/>
            </a:ext>
          </a:extLst>
        </xdr:cNvPr>
        <xdr:cNvSpPr txBox="1"/>
      </xdr:nvSpPr>
      <xdr:spPr>
        <a:xfrm>
          <a:off x="11591925" y="10687050"/>
          <a:ext cx="183832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 used XLOOKUP</a:t>
          </a:r>
          <a:r>
            <a:rPr lang="en-US" sz="1100" baseline="0"/>
            <a:t> because it was familiar from last EE and it works well with named ranges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D65B65-EC82-4F37-91DC-C21486492510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Start time" tableColumnId="2"/>
      <queryTableField id="3" name="Completion time" tableColumnId="3"/>
      <queryTableField id="4" name="Email" tableColumnId="4"/>
      <queryTableField id="5" name="Name" tableColumnId="5"/>
      <queryTableField id="6" name="Enter your U Number" tableColumnId="6"/>
      <queryTableField id="7" name="Enter your First Name" tableColumnId="7"/>
      <queryTableField id="8" name="Enter your Last Name" tableColumnId="8"/>
      <queryTableField id="9" name="Choose your MS Program" tableColumnId="9"/>
      <queryTableField id="10" name="Choose one score to report" tableColumnId="10"/>
      <queryTableField id="11" name="Please enter your total GMAT score" tableColumnId="11"/>
      <queryTableField id="12" name="Please enter your verbal GRE score" tableColumnId="12"/>
      <queryTableField id="13" name="Please enter your quantitative GRE score" tableColumnId="13"/>
      <queryTableField id="14" name="Please input your testing date" tableColumnId="14"/>
      <queryTableField id="15" name="Please insert your total earned credits" tableColumnId="15"/>
      <queryTableField id="16" name="Please insert your GP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165049-F99A-4057-A2D9-E809C4611D5C}" name="FormsData" displayName="FormsData" ref="A1:P6" tableType="queryTable" totalsRowShown="0">
  <autoFilter ref="A1:P6" xr:uid="{2E165049-F99A-4057-A2D9-E809C4611D5C}"/>
  <tableColumns count="16">
    <tableColumn id="1" xr3:uid="{D892AFCF-9EFC-4B91-82EA-1127C7F9BB15}" uniqueName="1" name="ID" queryTableFieldId="1"/>
    <tableColumn id="2" xr3:uid="{4680D109-47E2-4F2A-99DA-19B3DA2380F3}" uniqueName="2" name="Start time" queryTableFieldId="2" dataDxfId="49"/>
    <tableColumn id="3" xr3:uid="{10031A53-792C-45D7-A8DE-ED36FB9C6972}" uniqueName="3" name="Completion time" queryTableFieldId="3" dataDxfId="48"/>
    <tableColumn id="4" xr3:uid="{70E6EDE1-19A7-4CD7-824D-197AEFBDAF0E}" uniqueName="4" name="Email" queryTableFieldId="4" dataDxfId="47"/>
    <tableColumn id="5" xr3:uid="{AB748A8B-83C4-47BB-8BE4-095BE390152E}" uniqueName="5" name="Name" queryTableFieldId="5"/>
    <tableColumn id="6" xr3:uid="{2B54F889-892F-4500-9736-3DBED3D44EB6}" uniqueName="6" name="Enter your U Number" queryTableFieldId="6" dataDxfId="46"/>
    <tableColumn id="7" xr3:uid="{2C625748-97D1-41A3-BA5F-F861CFD99181}" uniqueName="7" name="Enter your First Name" queryTableFieldId="7" dataDxfId="45"/>
    <tableColumn id="8" xr3:uid="{5B9C915D-1C20-455D-9D0A-434C68887739}" uniqueName="8" name="Enter your Last Name" queryTableFieldId="8" dataDxfId="44"/>
    <tableColumn id="9" xr3:uid="{1A49FE6D-4796-46C2-820D-B0593F18D565}" uniqueName="9" name="Choose your MS Program" queryTableFieldId="9" dataDxfId="43"/>
    <tableColumn id="10" xr3:uid="{FD0C30CA-6BDC-4411-9B49-3DCB801AF71D}" uniqueName="10" name="Choose one score to report" queryTableFieldId="10" dataDxfId="42"/>
    <tableColumn id="11" xr3:uid="{F16704CC-AD11-4A4B-B2FF-EFAB6FCF19BC}" uniqueName="11" name="Please enter your total GMAT score" queryTableFieldId="11"/>
    <tableColumn id="12" xr3:uid="{575D2A73-3E4F-475D-8C9F-97DDD8684E96}" uniqueName="12" name="Please enter your verbal GRE score" queryTableFieldId="12"/>
    <tableColumn id="13" xr3:uid="{696A85C0-818B-4A83-8AC8-34D1B830A19F}" uniqueName="13" name="Please enter your quantitative GRE score" queryTableFieldId="13"/>
    <tableColumn id="14" xr3:uid="{17574312-BFB4-4BFE-A25C-AAB1EC2A75DC}" uniqueName="14" name="Please input your testing date" queryTableFieldId="14" dataDxfId="41"/>
    <tableColumn id="15" xr3:uid="{6706AEC4-5C6D-43BC-9B27-FA55D01A89A0}" uniqueName="15" name="Please insert your total earned credits" queryTableFieldId="15"/>
    <tableColumn id="16" xr3:uid="{F79649E9-022D-4F7C-A4E0-D68C1BD9329A}" uniqueName="16" name="Please insert your GPA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128F-A01A-49F0-BEB7-6BE19DD6DFC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B189-6C79-4CCE-B9F0-1D0D0E6CFE90}">
  <dimension ref="A1:O83"/>
  <sheetViews>
    <sheetView tabSelected="1" topLeftCell="A54" zoomScaleNormal="100" workbookViewId="0">
      <selection activeCell="O76" sqref="O76"/>
    </sheetView>
  </sheetViews>
  <sheetFormatPr defaultRowHeight="15" x14ac:dyDescent="0.25"/>
  <cols>
    <col min="1" max="1" width="11.85546875" customWidth="1"/>
    <col min="4" max="4" width="19" bestFit="1" customWidth="1"/>
    <col min="5" max="5" width="11.5703125" bestFit="1" customWidth="1"/>
    <col min="6" max="6" width="12.7109375" bestFit="1" customWidth="1"/>
    <col min="7" max="7" width="15.42578125" bestFit="1" customWidth="1"/>
    <col min="8" max="8" width="12.7109375" bestFit="1" customWidth="1"/>
    <col min="10" max="10" width="10.7109375" bestFit="1" customWidth="1"/>
    <col min="12" max="12" width="10.28515625" bestFit="1" customWidth="1"/>
    <col min="16" max="16" width="10" customWidth="1"/>
  </cols>
  <sheetData>
    <row r="1" spans="1:15" ht="45.75" thickBot="1" x14ac:dyDescent="0.3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11" t="s">
        <v>5</v>
      </c>
      <c r="G1" s="12" t="s">
        <v>13</v>
      </c>
      <c r="H1" s="12" t="s">
        <v>12</v>
      </c>
      <c r="I1" s="13" t="s">
        <v>11</v>
      </c>
      <c r="J1" s="14" t="s">
        <v>10</v>
      </c>
      <c r="K1" s="15" t="s">
        <v>9</v>
      </c>
      <c r="L1" s="16" t="s">
        <v>6</v>
      </c>
      <c r="M1" s="17" t="s">
        <v>7</v>
      </c>
      <c r="N1" s="18" t="s">
        <v>8</v>
      </c>
      <c r="O1" s="18" t="s">
        <v>273</v>
      </c>
    </row>
    <row r="2" spans="1:15" x14ac:dyDescent="0.25">
      <c r="A2" t="s">
        <v>164</v>
      </c>
      <c r="B2" t="s">
        <v>64</v>
      </c>
      <c r="C2" t="s">
        <v>102</v>
      </c>
      <c r="D2" t="s">
        <v>14</v>
      </c>
      <c r="E2" t="s">
        <v>214</v>
      </c>
      <c r="F2" s="2">
        <v>250</v>
      </c>
      <c r="G2">
        <v>153</v>
      </c>
      <c r="H2">
        <v>157</v>
      </c>
      <c r="I2">
        <f>G2+H2</f>
        <v>310</v>
      </c>
      <c r="J2" s="3">
        <v>44599</v>
      </c>
      <c r="K2">
        <v>25</v>
      </c>
      <c r="L2" s="4">
        <v>3.7</v>
      </c>
      <c r="M2" s="5">
        <f>L2/4</f>
        <v>0.92500000000000004</v>
      </c>
      <c r="N2" t="str">
        <f>HLOOKUP(M2,GradeLetters,2)</f>
        <v>A-</v>
      </c>
      <c r="O2">
        <f>_xlfn.RANK.AVG(M2,M2:M59)</f>
        <v>12.5</v>
      </c>
    </row>
    <row r="3" spans="1:15" x14ac:dyDescent="0.25">
      <c r="A3" t="s">
        <v>165</v>
      </c>
      <c r="B3" t="s">
        <v>65</v>
      </c>
      <c r="C3" t="s">
        <v>103</v>
      </c>
      <c r="D3" t="s">
        <v>15</v>
      </c>
      <c r="E3" t="s">
        <v>215</v>
      </c>
      <c r="F3" s="2">
        <v>280</v>
      </c>
      <c r="G3">
        <v>136</v>
      </c>
      <c r="H3">
        <v>132</v>
      </c>
      <c r="I3">
        <f t="shared" ref="I3:I54" si="0">G3+H3</f>
        <v>268</v>
      </c>
      <c r="J3" s="3">
        <v>43859</v>
      </c>
      <c r="K3">
        <v>4</v>
      </c>
      <c r="L3" s="4">
        <v>3.6</v>
      </c>
      <c r="M3" s="5">
        <f t="shared" ref="M3:M59" si="1">L3/4</f>
        <v>0.9</v>
      </c>
      <c r="N3" t="str">
        <f>HLOOKUP(M3,GradeLetters,2)</f>
        <v>A-</v>
      </c>
      <c r="O3">
        <f t="shared" ref="O3:O59" si="2">_xlfn.RANK.AVG(M3,M3:M60)</f>
        <v>16</v>
      </c>
    </row>
    <row r="4" spans="1:15" x14ac:dyDescent="0.25">
      <c r="A4" t="s">
        <v>166</v>
      </c>
      <c r="B4" t="s">
        <v>66</v>
      </c>
      <c r="C4" t="s">
        <v>104</v>
      </c>
      <c r="D4" t="s">
        <v>16</v>
      </c>
      <c r="E4" t="s">
        <v>216</v>
      </c>
      <c r="F4" s="2">
        <v>240</v>
      </c>
      <c r="G4">
        <v>135</v>
      </c>
      <c r="H4">
        <v>141</v>
      </c>
      <c r="I4">
        <f t="shared" si="0"/>
        <v>276</v>
      </c>
      <c r="J4" s="3">
        <v>44370</v>
      </c>
      <c r="K4">
        <v>6</v>
      </c>
      <c r="L4" s="4">
        <v>3.6</v>
      </c>
      <c r="M4" s="5">
        <f t="shared" si="1"/>
        <v>0.9</v>
      </c>
      <c r="N4" t="str">
        <f>HLOOKUP(M4,GradeLetters,2)</f>
        <v>A-</v>
      </c>
      <c r="O4">
        <f t="shared" si="2"/>
        <v>15.5</v>
      </c>
    </row>
    <row r="5" spans="1:15" x14ac:dyDescent="0.25">
      <c r="A5" t="s">
        <v>167</v>
      </c>
      <c r="B5" t="s">
        <v>67</v>
      </c>
      <c r="C5" t="s">
        <v>105</v>
      </c>
      <c r="D5" t="s">
        <v>17</v>
      </c>
      <c r="E5" t="s">
        <v>217</v>
      </c>
      <c r="F5" s="2">
        <v>630</v>
      </c>
      <c r="G5">
        <v>147</v>
      </c>
      <c r="H5">
        <v>154</v>
      </c>
      <c r="I5">
        <f t="shared" si="0"/>
        <v>301</v>
      </c>
      <c r="J5" s="3">
        <v>44883</v>
      </c>
      <c r="K5">
        <v>4</v>
      </c>
      <c r="L5" s="4">
        <v>3.3</v>
      </c>
      <c r="M5" s="5">
        <f t="shared" si="1"/>
        <v>0.82499999999999996</v>
      </c>
      <c r="N5" t="str">
        <f>HLOOKUP(M5,GradeLetters,2)</f>
        <v>B-</v>
      </c>
      <c r="O5">
        <f t="shared" si="2"/>
        <v>24</v>
      </c>
    </row>
    <row r="6" spans="1:15" x14ac:dyDescent="0.25">
      <c r="A6" t="s">
        <v>168</v>
      </c>
      <c r="B6" t="s">
        <v>68</v>
      </c>
      <c r="C6" t="s">
        <v>106</v>
      </c>
      <c r="D6" t="s">
        <v>18</v>
      </c>
      <c r="E6" t="s">
        <v>214</v>
      </c>
      <c r="F6" s="2">
        <v>360</v>
      </c>
      <c r="G6">
        <v>147</v>
      </c>
      <c r="H6">
        <v>145</v>
      </c>
      <c r="I6">
        <f t="shared" si="0"/>
        <v>292</v>
      </c>
      <c r="J6" s="3">
        <v>44857</v>
      </c>
      <c r="K6">
        <v>18</v>
      </c>
      <c r="L6" s="4">
        <v>2.4</v>
      </c>
      <c r="M6" s="5">
        <f t="shared" si="1"/>
        <v>0.6</v>
      </c>
      <c r="N6" t="str">
        <f>HLOOKUP(M6,GradeLetters,2)</f>
        <v>D-</v>
      </c>
      <c r="O6">
        <f t="shared" si="2"/>
        <v>48.5</v>
      </c>
    </row>
    <row r="7" spans="1:15" x14ac:dyDescent="0.25">
      <c r="A7" t="s">
        <v>169</v>
      </c>
      <c r="B7" t="s">
        <v>69</v>
      </c>
      <c r="C7" t="s">
        <v>107</v>
      </c>
      <c r="D7" t="s">
        <v>19</v>
      </c>
      <c r="E7" t="s">
        <v>215</v>
      </c>
      <c r="F7" s="2">
        <v>560</v>
      </c>
      <c r="G7">
        <v>136</v>
      </c>
      <c r="H7">
        <v>149</v>
      </c>
      <c r="I7">
        <f t="shared" si="0"/>
        <v>285</v>
      </c>
      <c r="J7" s="3">
        <v>44869</v>
      </c>
      <c r="K7">
        <v>33</v>
      </c>
      <c r="L7" s="4">
        <v>3.8</v>
      </c>
      <c r="M7" s="5">
        <f t="shared" si="1"/>
        <v>0.95</v>
      </c>
      <c r="N7" t="str">
        <f>HLOOKUP(M7,GradeLetters,2)</f>
        <v>A</v>
      </c>
      <c r="O7">
        <f t="shared" si="2"/>
        <v>10</v>
      </c>
    </row>
    <row r="8" spans="1:15" x14ac:dyDescent="0.25">
      <c r="A8" t="s">
        <v>170</v>
      </c>
      <c r="B8" t="s">
        <v>70</v>
      </c>
      <c r="C8" t="s">
        <v>108</v>
      </c>
      <c r="D8" t="s">
        <v>20</v>
      </c>
      <c r="E8" t="s">
        <v>216</v>
      </c>
      <c r="F8" s="2">
        <v>510</v>
      </c>
      <c r="G8">
        <v>161</v>
      </c>
      <c r="H8">
        <v>136</v>
      </c>
      <c r="I8">
        <f t="shared" si="0"/>
        <v>297</v>
      </c>
      <c r="J8" s="3">
        <v>44860</v>
      </c>
      <c r="K8">
        <v>5</v>
      </c>
      <c r="L8" s="4">
        <v>3.3</v>
      </c>
      <c r="M8" s="5">
        <f t="shared" si="1"/>
        <v>0.82499999999999996</v>
      </c>
      <c r="N8" t="str">
        <f>HLOOKUP(M8,GradeLetters,2)</f>
        <v>B-</v>
      </c>
      <c r="O8">
        <f t="shared" si="2"/>
        <v>22.5</v>
      </c>
    </row>
    <row r="9" spans="1:15" x14ac:dyDescent="0.25">
      <c r="A9" t="s">
        <v>171</v>
      </c>
      <c r="B9" t="s">
        <v>71</v>
      </c>
      <c r="C9" t="s">
        <v>109</v>
      </c>
      <c r="D9" t="s">
        <v>21</v>
      </c>
      <c r="E9" t="s">
        <v>217</v>
      </c>
      <c r="F9" s="2">
        <v>200</v>
      </c>
      <c r="G9">
        <v>152</v>
      </c>
      <c r="H9">
        <v>142</v>
      </c>
      <c r="I9">
        <f t="shared" si="0"/>
        <v>294</v>
      </c>
      <c r="J9" s="3">
        <v>44120</v>
      </c>
      <c r="K9">
        <v>27</v>
      </c>
      <c r="L9" s="4">
        <v>2.6</v>
      </c>
      <c r="M9" s="5">
        <f t="shared" si="1"/>
        <v>0.65</v>
      </c>
      <c r="N9" t="str">
        <f>HLOOKUP(M9,GradeLetters,2)</f>
        <v>D</v>
      </c>
      <c r="O9">
        <f t="shared" si="2"/>
        <v>44</v>
      </c>
    </row>
    <row r="10" spans="1:15" x14ac:dyDescent="0.25">
      <c r="A10" t="s">
        <v>172</v>
      </c>
      <c r="B10" t="s">
        <v>72</v>
      </c>
      <c r="C10" t="s">
        <v>110</v>
      </c>
      <c r="D10" t="s">
        <v>22</v>
      </c>
      <c r="E10" t="s">
        <v>214</v>
      </c>
      <c r="F10" s="2">
        <v>210</v>
      </c>
      <c r="G10">
        <v>163</v>
      </c>
      <c r="H10">
        <v>166</v>
      </c>
      <c r="I10">
        <f t="shared" si="0"/>
        <v>329</v>
      </c>
      <c r="J10" s="3">
        <v>44668</v>
      </c>
      <c r="K10">
        <v>29</v>
      </c>
      <c r="L10" s="4">
        <v>2.2999999999999998</v>
      </c>
      <c r="M10" s="5">
        <f t="shared" si="1"/>
        <v>0.57499999999999996</v>
      </c>
      <c r="N10" t="str">
        <f>HLOOKUP(M10,GradeLetters,2)</f>
        <v>F</v>
      </c>
      <c r="O10">
        <f t="shared" si="2"/>
        <v>47</v>
      </c>
    </row>
    <row r="11" spans="1:15" x14ac:dyDescent="0.25">
      <c r="A11" t="s">
        <v>173</v>
      </c>
      <c r="B11" t="s">
        <v>73</v>
      </c>
      <c r="C11" t="s">
        <v>111</v>
      </c>
      <c r="D11" t="s">
        <v>23</v>
      </c>
      <c r="E11" t="s">
        <v>215</v>
      </c>
      <c r="F11" s="2">
        <v>350</v>
      </c>
      <c r="G11">
        <v>159</v>
      </c>
      <c r="H11">
        <v>160</v>
      </c>
      <c r="I11">
        <f t="shared" si="0"/>
        <v>319</v>
      </c>
      <c r="J11" s="3">
        <v>44229</v>
      </c>
      <c r="K11">
        <v>13</v>
      </c>
      <c r="L11" s="4">
        <v>3.9</v>
      </c>
      <c r="M11" s="5">
        <f t="shared" si="1"/>
        <v>0.97499999999999998</v>
      </c>
      <c r="N11" t="str">
        <f>HLOOKUP(M11,GradeLetters,2)</f>
        <v>A</v>
      </c>
      <c r="O11">
        <f t="shared" si="2"/>
        <v>6.5</v>
      </c>
    </row>
    <row r="12" spans="1:15" x14ac:dyDescent="0.25">
      <c r="A12" t="s">
        <v>174</v>
      </c>
      <c r="B12" t="s">
        <v>74</v>
      </c>
      <c r="C12" t="s">
        <v>112</v>
      </c>
      <c r="D12" t="s">
        <v>24</v>
      </c>
      <c r="E12" t="s">
        <v>216</v>
      </c>
      <c r="F12" s="2">
        <v>280</v>
      </c>
      <c r="G12">
        <v>162</v>
      </c>
      <c r="H12">
        <v>130</v>
      </c>
      <c r="I12">
        <f t="shared" si="0"/>
        <v>292</v>
      </c>
      <c r="J12" s="3">
        <v>44908</v>
      </c>
      <c r="K12">
        <v>15</v>
      </c>
      <c r="L12" s="4">
        <v>3.3</v>
      </c>
      <c r="M12" s="5">
        <f t="shared" si="1"/>
        <v>0.82499999999999996</v>
      </c>
      <c r="N12" t="str">
        <f>HLOOKUP(M12,GradeLetters,2)</f>
        <v>B-</v>
      </c>
      <c r="O12">
        <f t="shared" si="2"/>
        <v>21</v>
      </c>
    </row>
    <row r="13" spans="1:15" x14ac:dyDescent="0.25">
      <c r="A13" t="s">
        <v>175</v>
      </c>
      <c r="B13" t="s">
        <v>75</v>
      </c>
      <c r="C13" t="s">
        <v>113</v>
      </c>
      <c r="D13" t="s">
        <v>25</v>
      </c>
      <c r="E13" t="s">
        <v>217</v>
      </c>
      <c r="F13" s="2">
        <v>420</v>
      </c>
      <c r="G13">
        <v>158</v>
      </c>
      <c r="H13">
        <v>147</v>
      </c>
      <c r="I13">
        <f t="shared" si="0"/>
        <v>305</v>
      </c>
      <c r="J13" s="3">
        <v>44596</v>
      </c>
      <c r="K13">
        <v>14</v>
      </c>
      <c r="L13" s="4">
        <v>4</v>
      </c>
      <c r="M13" s="5">
        <f t="shared" si="1"/>
        <v>1</v>
      </c>
      <c r="N13" t="str">
        <f>HLOOKUP(M13,GradeLetters,2)</f>
        <v>A+</v>
      </c>
      <c r="O13">
        <f t="shared" si="2"/>
        <v>2</v>
      </c>
    </row>
    <row r="14" spans="1:15" x14ac:dyDescent="0.25">
      <c r="A14" t="s">
        <v>176</v>
      </c>
      <c r="B14" t="s">
        <v>76</v>
      </c>
      <c r="C14" t="s">
        <v>114</v>
      </c>
      <c r="D14" t="s">
        <v>26</v>
      </c>
      <c r="E14" t="s">
        <v>214</v>
      </c>
      <c r="F14" s="2">
        <v>570</v>
      </c>
      <c r="G14">
        <v>151</v>
      </c>
      <c r="H14">
        <v>134</v>
      </c>
      <c r="I14">
        <f t="shared" si="0"/>
        <v>285</v>
      </c>
      <c r="J14" s="3">
        <v>44644</v>
      </c>
      <c r="K14">
        <v>25</v>
      </c>
      <c r="L14" s="4">
        <v>3.6</v>
      </c>
      <c r="M14" s="5">
        <f t="shared" si="1"/>
        <v>0.9</v>
      </c>
      <c r="N14" t="str">
        <f>HLOOKUP(M14,GradeLetters,2)</f>
        <v>A-</v>
      </c>
      <c r="O14">
        <f t="shared" si="2"/>
        <v>12</v>
      </c>
    </row>
    <row r="15" spans="1:15" x14ac:dyDescent="0.25">
      <c r="A15" t="s">
        <v>177</v>
      </c>
      <c r="B15" t="s">
        <v>77</v>
      </c>
      <c r="C15" t="s">
        <v>115</v>
      </c>
      <c r="D15" t="s">
        <v>27</v>
      </c>
      <c r="E15" t="s">
        <v>215</v>
      </c>
      <c r="F15" s="2">
        <v>240</v>
      </c>
      <c r="G15">
        <v>153</v>
      </c>
      <c r="H15">
        <v>131</v>
      </c>
      <c r="I15">
        <f t="shared" si="0"/>
        <v>284</v>
      </c>
      <c r="J15" s="3">
        <v>44568</v>
      </c>
      <c r="K15">
        <v>4</v>
      </c>
      <c r="L15" s="4">
        <v>3</v>
      </c>
      <c r="M15" s="5">
        <f t="shared" si="1"/>
        <v>0.75</v>
      </c>
      <c r="N15" t="str">
        <f>HLOOKUP(M15,GradeLetters,2)</f>
        <v>C</v>
      </c>
      <c r="O15">
        <f t="shared" si="2"/>
        <v>29.5</v>
      </c>
    </row>
    <row r="16" spans="1:15" x14ac:dyDescent="0.25">
      <c r="A16" t="s">
        <v>178</v>
      </c>
      <c r="B16" t="s">
        <v>78</v>
      </c>
      <c r="C16" t="s">
        <v>116</v>
      </c>
      <c r="D16" t="s">
        <v>28</v>
      </c>
      <c r="E16" t="s">
        <v>216</v>
      </c>
      <c r="F16" s="2">
        <v>580</v>
      </c>
      <c r="G16">
        <v>165</v>
      </c>
      <c r="H16">
        <v>154</v>
      </c>
      <c r="I16">
        <f t="shared" si="0"/>
        <v>319</v>
      </c>
      <c r="J16" s="3">
        <v>44671</v>
      </c>
      <c r="K16">
        <v>20</v>
      </c>
      <c r="L16" s="4">
        <v>2.2999999999999998</v>
      </c>
      <c r="M16" s="5">
        <f t="shared" si="1"/>
        <v>0.57499999999999996</v>
      </c>
      <c r="N16" t="str">
        <f>HLOOKUP(M16,GradeLetters,2)</f>
        <v>F</v>
      </c>
      <c r="O16">
        <f t="shared" si="2"/>
        <v>41.5</v>
      </c>
    </row>
    <row r="17" spans="1:15" x14ac:dyDescent="0.25">
      <c r="A17" t="s">
        <v>179</v>
      </c>
      <c r="B17" t="s">
        <v>79</v>
      </c>
      <c r="C17" t="s">
        <v>117</v>
      </c>
      <c r="D17" t="s">
        <v>29</v>
      </c>
      <c r="E17" t="s">
        <v>217</v>
      </c>
      <c r="F17" s="2">
        <v>600</v>
      </c>
      <c r="G17">
        <v>143</v>
      </c>
      <c r="H17">
        <v>140</v>
      </c>
      <c r="I17">
        <f t="shared" si="0"/>
        <v>283</v>
      </c>
      <c r="J17" s="3">
        <v>44115</v>
      </c>
      <c r="K17">
        <v>11</v>
      </c>
      <c r="L17" s="4">
        <v>3.3</v>
      </c>
      <c r="M17" s="5">
        <f t="shared" si="1"/>
        <v>0.82499999999999996</v>
      </c>
      <c r="N17" t="str">
        <f>HLOOKUP(M17,GradeLetters,2)</f>
        <v>B-</v>
      </c>
      <c r="O17">
        <f t="shared" si="2"/>
        <v>18.5</v>
      </c>
    </row>
    <row r="18" spans="1:15" x14ac:dyDescent="0.25">
      <c r="A18" t="s">
        <v>180</v>
      </c>
      <c r="B18" t="s">
        <v>80</v>
      </c>
      <c r="C18" t="s">
        <v>118</v>
      </c>
      <c r="D18" t="s">
        <v>30</v>
      </c>
      <c r="E18" t="s">
        <v>214</v>
      </c>
      <c r="F18" s="2">
        <v>360</v>
      </c>
      <c r="G18">
        <v>134</v>
      </c>
      <c r="H18">
        <v>169</v>
      </c>
      <c r="I18">
        <f t="shared" si="0"/>
        <v>303</v>
      </c>
      <c r="J18" s="3">
        <v>44408</v>
      </c>
      <c r="K18">
        <v>23</v>
      </c>
      <c r="L18" s="4">
        <v>4</v>
      </c>
      <c r="M18" s="5">
        <f t="shared" si="1"/>
        <v>1</v>
      </c>
      <c r="N18" t="str">
        <f>HLOOKUP(M18,GradeLetters,2)</f>
        <v>A+</v>
      </c>
      <c r="O18">
        <f t="shared" si="2"/>
        <v>1.5</v>
      </c>
    </row>
    <row r="19" spans="1:15" x14ac:dyDescent="0.25">
      <c r="A19" t="s">
        <v>181</v>
      </c>
      <c r="B19" t="s">
        <v>81</v>
      </c>
      <c r="C19" t="s">
        <v>119</v>
      </c>
      <c r="D19" t="s">
        <v>31</v>
      </c>
      <c r="E19" t="s">
        <v>215</v>
      </c>
      <c r="F19" s="2">
        <v>390</v>
      </c>
      <c r="G19">
        <v>153</v>
      </c>
      <c r="H19">
        <v>130</v>
      </c>
      <c r="I19">
        <f t="shared" si="0"/>
        <v>283</v>
      </c>
      <c r="J19" s="3">
        <v>44438</v>
      </c>
      <c r="K19">
        <v>18</v>
      </c>
      <c r="L19" s="4">
        <v>3</v>
      </c>
      <c r="M19" s="5">
        <f t="shared" si="1"/>
        <v>0.75</v>
      </c>
      <c r="N19" t="str">
        <f>HLOOKUP(M19,GradeLetters,2)</f>
        <v>C</v>
      </c>
      <c r="O19">
        <f t="shared" si="2"/>
        <v>27</v>
      </c>
    </row>
    <row r="20" spans="1:15" x14ac:dyDescent="0.25">
      <c r="A20" t="s">
        <v>182</v>
      </c>
      <c r="B20" t="s">
        <v>82</v>
      </c>
      <c r="C20" t="s">
        <v>120</v>
      </c>
      <c r="D20" t="s">
        <v>32</v>
      </c>
      <c r="E20" t="s">
        <v>216</v>
      </c>
      <c r="F20" s="2">
        <v>420</v>
      </c>
      <c r="G20">
        <v>137</v>
      </c>
      <c r="H20">
        <v>152</v>
      </c>
      <c r="I20">
        <f t="shared" si="0"/>
        <v>289</v>
      </c>
      <c r="J20" s="3">
        <v>43960</v>
      </c>
      <c r="K20">
        <v>5</v>
      </c>
      <c r="L20" s="4">
        <v>3.6</v>
      </c>
      <c r="M20" s="5">
        <f t="shared" si="1"/>
        <v>0.9</v>
      </c>
      <c r="N20" t="str">
        <f>HLOOKUP(M20,GradeLetters,2)</f>
        <v>A-</v>
      </c>
      <c r="O20">
        <f t="shared" si="2"/>
        <v>10.5</v>
      </c>
    </row>
    <row r="21" spans="1:15" x14ac:dyDescent="0.25">
      <c r="A21" t="s">
        <v>183</v>
      </c>
      <c r="B21" t="s">
        <v>83</v>
      </c>
      <c r="C21" t="s">
        <v>121</v>
      </c>
      <c r="D21" t="s">
        <v>33</v>
      </c>
      <c r="E21" t="s">
        <v>217</v>
      </c>
      <c r="F21" s="2">
        <v>620</v>
      </c>
      <c r="G21">
        <v>150</v>
      </c>
      <c r="H21">
        <v>148</v>
      </c>
      <c r="I21">
        <f t="shared" si="0"/>
        <v>298</v>
      </c>
      <c r="J21" s="3">
        <v>44425</v>
      </c>
      <c r="K21">
        <v>3</v>
      </c>
      <c r="L21" s="4">
        <v>2.7</v>
      </c>
      <c r="M21" s="5">
        <f t="shared" si="1"/>
        <v>0.67500000000000004</v>
      </c>
      <c r="N21" t="str">
        <f>HLOOKUP(M21,GradeLetters,2)</f>
        <v>D+</v>
      </c>
      <c r="O21">
        <f t="shared" si="2"/>
        <v>32.5</v>
      </c>
    </row>
    <row r="22" spans="1:15" x14ac:dyDescent="0.25">
      <c r="A22" t="s">
        <v>184</v>
      </c>
      <c r="B22" t="s">
        <v>84</v>
      </c>
      <c r="C22" t="s">
        <v>122</v>
      </c>
      <c r="D22" t="s">
        <v>34</v>
      </c>
      <c r="E22" t="s">
        <v>214</v>
      </c>
      <c r="F22" s="2">
        <v>480</v>
      </c>
      <c r="G22">
        <v>134</v>
      </c>
      <c r="H22">
        <v>158</v>
      </c>
      <c r="I22">
        <f t="shared" si="0"/>
        <v>292</v>
      </c>
      <c r="J22" s="3">
        <v>44713</v>
      </c>
      <c r="K22">
        <v>29</v>
      </c>
      <c r="L22" s="4">
        <v>2.6</v>
      </c>
      <c r="M22" s="5">
        <f t="shared" si="1"/>
        <v>0.65</v>
      </c>
      <c r="N22" t="str">
        <f>HLOOKUP(M22,GradeLetters,2)</f>
        <v>D</v>
      </c>
      <c r="O22">
        <f t="shared" si="2"/>
        <v>33.5</v>
      </c>
    </row>
    <row r="23" spans="1:15" x14ac:dyDescent="0.25">
      <c r="A23" t="s">
        <v>185</v>
      </c>
      <c r="B23" t="s">
        <v>85</v>
      </c>
      <c r="C23" t="s">
        <v>123</v>
      </c>
      <c r="D23" t="s">
        <v>35</v>
      </c>
      <c r="E23" t="s">
        <v>215</v>
      </c>
      <c r="F23" s="2">
        <v>390</v>
      </c>
      <c r="G23">
        <v>135</v>
      </c>
      <c r="H23">
        <v>132</v>
      </c>
      <c r="I23">
        <f t="shared" si="0"/>
        <v>267</v>
      </c>
      <c r="J23" s="3">
        <v>44862</v>
      </c>
      <c r="K23">
        <v>14</v>
      </c>
      <c r="L23" s="4">
        <v>3.5</v>
      </c>
      <c r="M23" s="5">
        <f t="shared" si="1"/>
        <v>0.875</v>
      </c>
      <c r="N23" t="str">
        <f>HLOOKUP(M23,GradeLetters,2)</f>
        <v>B+</v>
      </c>
      <c r="O23">
        <f t="shared" si="2"/>
        <v>11.5</v>
      </c>
    </row>
    <row r="24" spans="1:15" x14ac:dyDescent="0.25">
      <c r="A24" t="s">
        <v>186</v>
      </c>
      <c r="B24" t="s">
        <v>86</v>
      </c>
      <c r="C24" t="s">
        <v>124</v>
      </c>
      <c r="D24" t="s">
        <v>36</v>
      </c>
      <c r="E24" t="s">
        <v>216</v>
      </c>
      <c r="F24" s="2">
        <v>620</v>
      </c>
      <c r="G24">
        <v>130</v>
      </c>
      <c r="H24">
        <v>131</v>
      </c>
      <c r="I24">
        <f t="shared" si="0"/>
        <v>261</v>
      </c>
      <c r="J24" s="3">
        <v>44141</v>
      </c>
      <c r="K24">
        <v>6</v>
      </c>
      <c r="L24" s="4">
        <v>3.4</v>
      </c>
      <c r="M24" s="5">
        <f t="shared" si="1"/>
        <v>0.85</v>
      </c>
      <c r="N24" t="str">
        <f>HLOOKUP(M24,GradeLetters,2)</f>
        <v>B</v>
      </c>
      <c r="O24">
        <f t="shared" si="2"/>
        <v>12.5</v>
      </c>
    </row>
    <row r="25" spans="1:15" x14ac:dyDescent="0.25">
      <c r="A25" t="s">
        <v>187</v>
      </c>
      <c r="B25" t="s">
        <v>87</v>
      </c>
      <c r="C25" t="s">
        <v>125</v>
      </c>
      <c r="D25" t="s">
        <v>37</v>
      </c>
      <c r="E25" t="s">
        <v>217</v>
      </c>
      <c r="F25" s="2">
        <v>650</v>
      </c>
      <c r="G25">
        <v>155</v>
      </c>
      <c r="H25">
        <v>160</v>
      </c>
      <c r="I25">
        <f t="shared" si="0"/>
        <v>315</v>
      </c>
      <c r="J25" s="3">
        <v>44604</v>
      </c>
      <c r="K25">
        <v>26</v>
      </c>
      <c r="L25" s="4">
        <v>3.9</v>
      </c>
      <c r="M25" s="5">
        <f t="shared" si="1"/>
        <v>0.97499999999999998</v>
      </c>
      <c r="N25" t="str">
        <f>HLOOKUP(M25,GradeLetters,2)</f>
        <v>A</v>
      </c>
      <c r="O25">
        <f t="shared" si="2"/>
        <v>4</v>
      </c>
    </row>
    <row r="26" spans="1:15" x14ac:dyDescent="0.25">
      <c r="A26" t="s">
        <v>188</v>
      </c>
      <c r="B26" t="s">
        <v>88</v>
      </c>
      <c r="C26" t="s">
        <v>126</v>
      </c>
      <c r="D26" t="s">
        <v>38</v>
      </c>
      <c r="E26" t="s">
        <v>214</v>
      </c>
      <c r="F26" s="2">
        <v>310</v>
      </c>
      <c r="G26">
        <v>138</v>
      </c>
      <c r="H26">
        <v>148</v>
      </c>
      <c r="I26">
        <f t="shared" si="0"/>
        <v>286</v>
      </c>
      <c r="J26" s="3">
        <v>44625</v>
      </c>
      <c r="K26">
        <v>32</v>
      </c>
      <c r="L26" s="4">
        <v>3.1</v>
      </c>
      <c r="M26" s="5">
        <f t="shared" si="1"/>
        <v>0.77500000000000002</v>
      </c>
      <c r="N26" t="str">
        <f>HLOOKUP(M26,GradeLetters,2)</f>
        <v>C+</v>
      </c>
      <c r="O26">
        <f t="shared" si="2"/>
        <v>19</v>
      </c>
    </row>
    <row r="27" spans="1:15" x14ac:dyDescent="0.25">
      <c r="A27" t="s">
        <v>189</v>
      </c>
      <c r="B27" t="s">
        <v>89</v>
      </c>
      <c r="C27" t="s">
        <v>127</v>
      </c>
      <c r="D27" t="s">
        <v>39</v>
      </c>
      <c r="E27" t="s">
        <v>215</v>
      </c>
      <c r="F27" s="2">
        <v>800</v>
      </c>
      <c r="G27">
        <v>164</v>
      </c>
      <c r="H27">
        <v>161</v>
      </c>
      <c r="I27">
        <f t="shared" si="0"/>
        <v>325</v>
      </c>
      <c r="J27" s="3">
        <v>43919</v>
      </c>
      <c r="K27">
        <v>11</v>
      </c>
      <c r="L27" s="4">
        <v>2.4</v>
      </c>
      <c r="M27" s="5">
        <f t="shared" si="1"/>
        <v>0.6</v>
      </c>
      <c r="N27" t="str">
        <f>HLOOKUP(M27,GradeLetters,2)</f>
        <v>D-</v>
      </c>
      <c r="O27">
        <f t="shared" si="2"/>
        <v>30</v>
      </c>
    </row>
    <row r="28" spans="1:15" x14ac:dyDescent="0.25">
      <c r="A28" t="s">
        <v>190</v>
      </c>
      <c r="B28" t="s">
        <v>90</v>
      </c>
      <c r="C28" t="s">
        <v>128</v>
      </c>
      <c r="D28" t="s">
        <v>40</v>
      </c>
      <c r="E28" t="s">
        <v>216</v>
      </c>
      <c r="F28" s="2">
        <v>230</v>
      </c>
      <c r="G28">
        <v>141</v>
      </c>
      <c r="H28">
        <v>170</v>
      </c>
      <c r="I28">
        <f t="shared" si="0"/>
        <v>311</v>
      </c>
      <c r="J28" s="3">
        <v>43980</v>
      </c>
      <c r="K28">
        <v>31</v>
      </c>
      <c r="L28" s="4">
        <v>3.4</v>
      </c>
      <c r="M28" s="5">
        <f t="shared" si="1"/>
        <v>0.85</v>
      </c>
      <c r="N28" t="str">
        <f>HLOOKUP(M28,GradeLetters,2)</f>
        <v>B</v>
      </c>
      <c r="O28">
        <f t="shared" si="2"/>
        <v>11</v>
      </c>
    </row>
    <row r="29" spans="1:15" x14ac:dyDescent="0.25">
      <c r="A29" t="s">
        <v>191</v>
      </c>
      <c r="B29" t="s">
        <v>91</v>
      </c>
      <c r="C29" t="s">
        <v>129</v>
      </c>
      <c r="D29" t="s">
        <v>41</v>
      </c>
      <c r="E29" t="s">
        <v>217</v>
      </c>
      <c r="F29" s="2">
        <v>360</v>
      </c>
      <c r="G29">
        <v>134</v>
      </c>
      <c r="H29">
        <v>160</v>
      </c>
      <c r="I29">
        <f t="shared" si="0"/>
        <v>294</v>
      </c>
      <c r="J29" s="3">
        <v>44161</v>
      </c>
      <c r="K29">
        <v>27</v>
      </c>
      <c r="L29" s="4">
        <v>3.7</v>
      </c>
      <c r="M29" s="5">
        <f t="shared" si="1"/>
        <v>0.92500000000000004</v>
      </c>
      <c r="N29" t="str">
        <f>HLOOKUP(M29,GradeLetters,2)</f>
        <v>A-</v>
      </c>
      <c r="O29">
        <f t="shared" si="2"/>
        <v>7</v>
      </c>
    </row>
    <row r="30" spans="1:15" x14ac:dyDescent="0.25">
      <c r="A30" t="s">
        <v>192</v>
      </c>
      <c r="B30" t="s">
        <v>92</v>
      </c>
      <c r="C30" t="s">
        <v>130</v>
      </c>
      <c r="D30" t="s">
        <v>42</v>
      </c>
      <c r="E30" t="s">
        <v>214</v>
      </c>
      <c r="F30" s="2">
        <v>720</v>
      </c>
      <c r="G30">
        <v>151</v>
      </c>
      <c r="H30">
        <v>146</v>
      </c>
      <c r="I30">
        <f t="shared" si="0"/>
        <v>297</v>
      </c>
      <c r="J30" s="3">
        <v>44286</v>
      </c>
      <c r="K30">
        <v>14</v>
      </c>
      <c r="L30" s="4">
        <v>2.2000000000000002</v>
      </c>
      <c r="M30" s="5">
        <f t="shared" si="1"/>
        <v>0.55000000000000004</v>
      </c>
      <c r="N30" t="str">
        <f>HLOOKUP(M30,GradeLetters,2)</f>
        <v>F</v>
      </c>
      <c r="O30">
        <f t="shared" si="2"/>
        <v>30</v>
      </c>
    </row>
    <row r="31" spans="1:15" x14ac:dyDescent="0.25">
      <c r="A31" t="s">
        <v>193</v>
      </c>
      <c r="B31" t="s">
        <v>93</v>
      </c>
      <c r="C31" t="s">
        <v>131</v>
      </c>
      <c r="D31" t="s">
        <v>43</v>
      </c>
      <c r="E31" t="s">
        <v>215</v>
      </c>
      <c r="F31" s="2">
        <v>650</v>
      </c>
      <c r="G31">
        <v>152</v>
      </c>
      <c r="H31">
        <v>149</v>
      </c>
      <c r="I31">
        <f t="shared" si="0"/>
        <v>301</v>
      </c>
      <c r="J31" s="3">
        <v>43863</v>
      </c>
      <c r="K31">
        <v>9</v>
      </c>
      <c r="L31" s="4">
        <v>3</v>
      </c>
      <c r="M31" s="5">
        <f t="shared" si="1"/>
        <v>0.75</v>
      </c>
      <c r="N31" t="str">
        <f>HLOOKUP(M31,GradeLetters,2)</f>
        <v>C</v>
      </c>
      <c r="O31">
        <f t="shared" si="2"/>
        <v>19.5</v>
      </c>
    </row>
    <row r="32" spans="1:15" x14ac:dyDescent="0.25">
      <c r="A32" t="s">
        <v>194</v>
      </c>
      <c r="B32" t="s">
        <v>94</v>
      </c>
      <c r="C32" t="s">
        <v>132</v>
      </c>
      <c r="D32" t="s">
        <v>44</v>
      </c>
      <c r="E32" t="s">
        <v>216</v>
      </c>
      <c r="F32" s="2">
        <v>540</v>
      </c>
      <c r="G32">
        <v>153</v>
      </c>
      <c r="H32">
        <v>151</v>
      </c>
      <c r="I32">
        <f t="shared" si="0"/>
        <v>304</v>
      </c>
      <c r="J32" s="3">
        <v>44438</v>
      </c>
      <c r="K32">
        <v>2</v>
      </c>
      <c r="L32" s="4">
        <v>2.8</v>
      </c>
      <c r="M32" s="5">
        <f t="shared" si="1"/>
        <v>0.7</v>
      </c>
      <c r="N32" t="str">
        <f>HLOOKUP(M32,GradeLetters,2)</f>
        <v>C-</v>
      </c>
      <c r="O32">
        <f t="shared" si="2"/>
        <v>23</v>
      </c>
    </row>
    <row r="33" spans="1:15" x14ac:dyDescent="0.25">
      <c r="A33" t="s">
        <v>195</v>
      </c>
      <c r="B33" t="s">
        <v>95</v>
      </c>
      <c r="C33" t="s">
        <v>133</v>
      </c>
      <c r="D33" t="s">
        <v>45</v>
      </c>
      <c r="E33" t="s">
        <v>217</v>
      </c>
      <c r="F33" s="2">
        <v>600</v>
      </c>
      <c r="G33">
        <v>139</v>
      </c>
      <c r="H33">
        <v>141</v>
      </c>
      <c r="I33">
        <f t="shared" si="0"/>
        <v>280</v>
      </c>
      <c r="J33" s="3">
        <v>44781</v>
      </c>
      <c r="K33">
        <v>17</v>
      </c>
      <c r="L33" s="4">
        <v>3.9</v>
      </c>
      <c r="M33" s="5">
        <f t="shared" si="1"/>
        <v>0.97499999999999998</v>
      </c>
      <c r="N33" t="str">
        <f>HLOOKUP(M33,GradeLetters,2)</f>
        <v>A</v>
      </c>
      <c r="O33">
        <f t="shared" si="2"/>
        <v>3.5</v>
      </c>
    </row>
    <row r="34" spans="1:15" x14ac:dyDescent="0.25">
      <c r="A34" t="s">
        <v>196</v>
      </c>
      <c r="B34" t="s">
        <v>96</v>
      </c>
      <c r="C34" t="s">
        <v>134</v>
      </c>
      <c r="D34" t="s">
        <v>46</v>
      </c>
      <c r="E34" t="s">
        <v>214</v>
      </c>
      <c r="F34" s="2">
        <v>790</v>
      </c>
      <c r="G34">
        <v>135</v>
      </c>
      <c r="H34">
        <v>143</v>
      </c>
      <c r="I34">
        <f t="shared" si="0"/>
        <v>278</v>
      </c>
      <c r="J34" s="3">
        <v>44398</v>
      </c>
      <c r="K34">
        <v>32</v>
      </c>
      <c r="L34" s="4">
        <v>3.1</v>
      </c>
      <c r="M34" s="5">
        <f t="shared" si="1"/>
        <v>0.77500000000000002</v>
      </c>
      <c r="N34" t="str">
        <f>HLOOKUP(M34,GradeLetters,2)</f>
        <v>C+</v>
      </c>
      <c r="O34">
        <f t="shared" si="2"/>
        <v>15.5</v>
      </c>
    </row>
    <row r="35" spans="1:15" x14ac:dyDescent="0.25">
      <c r="A35" t="s">
        <v>197</v>
      </c>
      <c r="B35" t="s">
        <v>97</v>
      </c>
      <c r="C35" t="s">
        <v>135</v>
      </c>
      <c r="D35" t="s">
        <v>47</v>
      </c>
      <c r="E35" t="s">
        <v>215</v>
      </c>
      <c r="F35" s="2">
        <v>490</v>
      </c>
      <c r="G35">
        <v>154</v>
      </c>
      <c r="H35">
        <v>130</v>
      </c>
      <c r="I35">
        <f t="shared" si="0"/>
        <v>284</v>
      </c>
      <c r="J35" s="3">
        <v>44619</v>
      </c>
      <c r="K35">
        <v>16</v>
      </c>
      <c r="L35" s="4">
        <v>3.9</v>
      </c>
      <c r="M35" s="5">
        <f t="shared" si="1"/>
        <v>0.97499999999999998</v>
      </c>
      <c r="N35" t="str">
        <f>HLOOKUP(M35,GradeLetters,2)</f>
        <v>A</v>
      </c>
      <c r="O35">
        <f t="shared" si="2"/>
        <v>3</v>
      </c>
    </row>
    <row r="36" spans="1:15" x14ac:dyDescent="0.25">
      <c r="A36" t="s">
        <v>198</v>
      </c>
      <c r="B36" t="s">
        <v>98</v>
      </c>
      <c r="C36" t="s">
        <v>136</v>
      </c>
      <c r="D36" t="s">
        <v>48</v>
      </c>
      <c r="E36" t="s">
        <v>216</v>
      </c>
      <c r="F36" s="2">
        <v>270</v>
      </c>
      <c r="G36">
        <v>165</v>
      </c>
      <c r="H36">
        <v>159</v>
      </c>
      <c r="I36">
        <f t="shared" si="0"/>
        <v>324</v>
      </c>
      <c r="J36" s="3">
        <v>43849</v>
      </c>
      <c r="K36">
        <v>25</v>
      </c>
      <c r="L36" s="4">
        <v>2</v>
      </c>
      <c r="M36" s="5">
        <f t="shared" si="1"/>
        <v>0.5</v>
      </c>
      <c r="N36" t="str">
        <f>HLOOKUP(M36,GradeLetters,2)</f>
        <v>F</v>
      </c>
      <c r="O36">
        <f t="shared" si="2"/>
        <v>27</v>
      </c>
    </row>
    <row r="37" spans="1:15" x14ac:dyDescent="0.25">
      <c r="A37" t="s">
        <v>199</v>
      </c>
      <c r="B37" t="s">
        <v>99</v>
      </c>
      <c r="C37" t="s">
        <v>137</v>
      </c>
      <c r="D37" t="s">
        <v>49</v>
      </c>
      <c r="E37" t="s">
        <v>217</v>
      </c>
      <c r="F37" s="2">
        <v>450</v>
      </c>
      <c r="G37">
        <v>145</v>
      </c>
      <c r="H37">
        <v>144</v>
      </c>
      <c r="I37">
        <f t="shared" si="0"/>
        <v>289</v>
      </c>
      <c r="J37" s="3">
        <v>44513</v>
      </c>
      <c r="K37">
        <v>18</v>
      </c>
      <c r="L37" s="4">
        <v>2.8</v>
      </c>
      <c r="M37" s="5">
        <f t="shared" si="1"/>
        <v>0.7</v>
      </c>
      <c r="N37" t="str">
        <f>HLOOKUP(M37,GradeLetters,2)</f>
        <v>C-</v>
      </c>
      <c r="O37">
        <f t="shared" si="2"/>
        <v>19.5</v>
      </c>
    </row>
    <row r="38" spans="1:15" x14ac:dyDescent="0.25">
      <c r="A38" t="s">
        <v>200</v>
      </c>
      <c r="B38" t="s">
        <v>100</v>
      </c>
      <c r="C38" t="s">
        <v>138</v>
      </c>
      <c r="D38" t="s">
        <v>50</v>
      </c>
      <c r="E38" t="s">
        <v>214</v>
      </c>
      <c r="F38" s="2">
        <v>550</v>
      </c>
      <c r="G38">
        <v>156</v>
      </c>
      <c r="H38">
        <v>145</v>
      </c>
      <c r="I38">
        <f t="shared" si="0"/>
        <v>301</v>
      </c>
      <c r="J38" s="3">
        <v>44778</v>
      </c>
      <c r="K38">
        <v>17</v>
      </c>
      <c r="L38" s="4">
        <v>3.3</v>
      </c>
      <c r="M38" s="5">
        <f t="shared" si="1"/>
        <v>0.82499999999999996</v>
      </c>
      <c r="N38" t="str">
        <f>HLOOKUP(M38,GradeLetters,2)</f>
        <v>B-</v>
      </c>
      <c r="O38">
        <f t="shared" si="2"/>
        <v>9</v>
      </c>
    </row>
    <row r="39" spans="1:15" x14ac:dyDescent="0.25">
      <c r="A39" t="s">
        <v>201</v>
      </c>
      <c r="B39" t="s">
        <v>101</v>
      </c>
      <c r="C39" t="s">
        <v>139</v>
      </c>
      <c r="D39" t="s">
        <v>51</v>
      </c>
      <c r="E39" t="s">
        <v>215</v>
      </c>
      <c r="F39" s="2">
        <v>580</v>
      </c>
      <c r="G39">
        <v>143</v>
      </c>
      <c r="H39">
        <v>131</v>
      </c>
      <c r="I39">
        <f t="shared" si="0"/>
        <v>274</v>
      </c>
      <c r="J39" s="3">
        <v>44754</v>
      </c>
      <c r="K39">
        <v>10</v>
      </c>
      <c r="L39" s="4">
        <v>2.8</v>
      </c>
      <c r="M39" s="5">
        <f t="shared" si="1"/>
        <v>0.7</v>
      </c>
      <c r="N39" t="str">
        <f>HLOOKUP(M39,GradeLetters,2)</f>
        <v>C-</v>
      </c>
      <c r="O39">
        <f t="shared" si="2"/>
        <v>18</v>
      </c>
    </row>
    <row r="40" spans="1:15" x14ac:dyDescent="0.25">
      <c r="A40" t="s">
        <v>202</v>
      </c>
      <c r="B40" t="s">
        <v>140</v>
      </c>
      <c r="C40" t="s">
        <v>152</v>
      </c>
      <c r="D40" t="s">
        <v>52</v>
      </c>
      <c r="E40" t="s">
        <v>216</v>
      </c>
      <c r="F40" s="2">
        <v>720</v>
      </c>
      <c r="G40">
        <v>159</v>
      </c>
      <c r="H40">
        <v>157</v>
      </c>
      <c r="I40">
        <f t="shared" si="0"/>
        <v>316</v>
      </c>
      <c r="J40" s="3">
        <v>44585</v>
      </c>
      <c r="K40">
        <v>24</v>
      </c>
      <c r="L40" s="4">
        <v>3.2</v>
      </c>
      <c r="M40" s="5">
        <f t="shared" si="1"/>
        <v>0.8</v>
      </c>
      <c r="N40" t="str">
        <f>HLOOKUP(M40,GradeLetters,2)</f>
        <v>B-</v>
      </c>
      <c r="O40">
        <f t="shared" si="2"/>
        <v>11</v>
      </c>
    </row>
    <row r="41" spans="1:15" x14ac:dyDescent="0.25">
      <c r="A41" t="s">
        <v>203</v>
      </c>
      <c r="B41" t="s">
        <v>141</v>
      </c>
      <c r="C41" t="s">
        <v>153</v>
      </c>
      <c r="D41" t="s">
        <v>53</v>
      </c>
      <c r="E41" t="s">
        <v>217</v>
      </c>
      <c r="F41" s="2">
        <v>720</v>
      </c>
      <c r="G41">
        <v>166</v>
      </c>
      <c r="H41">
        <v>133</v>
      </c>
      <c r="I41">
        <f t="shared" si="0"/>
        <v>299</v>
      </c>
      <c r="J41" s="3">
        <v>44599</v>
      </c>
      <c r="K41">
        <v>0</v>
      </c>
      <c r="L41" s="4">
        <v>3</v>
      </c>
      <c r="M41" s="5">
        <f t="shared" si="1"/>
        <v>0.75</v>
      </c>
      <c r="N41" t="str">
        <f>HLOOKUP(M41,GradeLetters,2)</f>
        <v>C</v>
      </c>
      <c r="O41">
        <f t="shared" si="2"/>
        <v>14</v>
      </c>
    </row>
    <row r="42" spans="1:15" x14ac:dyDescent="0.25">
      <c r="A42" t="s">
        <v>204</v>
      </c>
      <c r="B42" t="s">
        <v>142</v>
      </c>
      <c r="C42" t="s">
        <v>154</v>
      </c>
      <c r="D42" t="s">
        <v>54</v>
      </c>
      <c r="E42" t="s">
        <v>214</v>
      </c>
      <c r="F42" s="2">
        <v>440</v>
      </c>
      <c r="G42">
        <v>155</v>
      </c>
      <c r="H42">
        <v>156</v>
      </c>
      <c r="I42">
        <f t="shared" si="0"/>
        <v>311</v>
      </c>
      <c r="J42" s="3">
        <v>44570</v>
      </c>
      <c r="K42">
        <v>23</v>
      </c>
      <c r="L42" s="4">
        <v>2.6</v>
      </c>
      <c r="M42" s="5">
        <f t="shared" si="1"/>
        <v>0.65</v>
      </c>
      <c r="N42" t="str">
        <f>HLOOKUP(M42,GradeLetters,2)</f>
        <v>D</v>
      </c>
      <c r="O42">
        <f t="shared" si="2"/>
        <v>17</v>
      </c>
    </row>
    <row r="43" spans="1:15" x14ac:dyDescent="0.25">
      <c r="A43" t="s">
        <v>205</v>
      </c>
      <c r="B43" t="s">
        <v>143</v>
      </c>
      <c r="C43" t="s">
        <v>155</v>
      </c>
      <c r="D43" t="s">
        <v>55</v>
      </c>
      <c r="E43" t="s">
        <v>215</v>
      </c>
      <c r="F43" s="2">
        <v>800</v>
      </c>
      <c r="G43">
        <v>150</v>
      </c>
      <c r="H43">
        <v>150</v>
      </c>
      <c r="I43">
        <f t="shared" si="0"/>
        <v>300</v>
      </c>
      <c r="J43" s="3">
        <v>44633</v>
      </c>
      <c r="K43">
        <v>30</v>
      </c>
      <c r="L43" s="4">
        <v>2.2000000000000002</v>
      </c>
      <c r="M43" s="5">
        <f t="shared" si="1"/>
        <v>0.55000000000000004</v>
      </c>
      <c r="N43" t="str">
        <f>HLOOKUP(M43,GradeLetters,2)</f>
        <v>F</v>
      </c>
      <c r="O43">
        <f t="shared" si="2"/>
        <v>18.5</v>
      </c>
    </row>
    <row r="44" spans="1:15" x14ac:dyDescent="0.25">
      <c r="A44" t="s">
        <v>206</v>
      </c>
      <c r="B44" t="s">
        <v>144</v>
      </c>
      <c r="C44" t="s">
        <v>156</v>
      </c>
      <c r="D44" t="s">
        <v>56</v>
      </c>
      <c r="E44" t="s">
        <v>216</v>
      </c>
      <c r="F44" s="2">
        <v>370</v>
      </c>
      <c r="G44">
        <v>135</v>
      </c>
      <c r="H44">
        <v>168</v>
      </c>
      <c r="I44">
        <f t="shared" si="0"/>
        <v>303</v>
      </c>
      <c r="J44" s="3">
        <v>44626</v>
      </c>
      <c r="K44">
        <v>33</v>
      </c>
      <c r="L44" s="4">
        <v>3.5</v>
      </c>
      <c r="M44" s="5">
        <f t="shared" si="1"/>
        <v>0.875</v>
      </c>
      <c r="N44" t="str">
        <f>HLOOKUP(M44,GradeLetters,2)</f>
        <v>B+</v>
      </c>
      <c r="O44">
        <f t="shared" si="2"/>
        <v>7</v>
      </c>
    </row>
    <row r="45" spans="1:15" x14ac:dyDescent="0.25">
      <c r="A45" t="s">
        <v>207</v>
      </c>
      <c r="B45" t="s">
        <v>145</v>
      </c>
      <c r="C45" t="s">
        <v>157</v>
      </c>
      <c r="D45" t="s">
        <v>57</v>
      </c>
      <c r="E45" t="s">
        <v>217</v>
      </c>
      <c r="F45" s="2">
        <v>210</v>
      </c>
      <c r="G45">
        <v>165</v>
      </c>
      <c r="H45">
        <v>160</v>
      </c>
      <c r="I45">
        <f t="shared" si="0"/>
        <v>325</v>
      </c>
      <c r="J45" s="3">
        <v>43909</v>
      </c>
      <c r="K45">
        <v>18</v>
      </c>
      <c r="L45" s="4">
        <v>2.1</v>
      </c>
      <c r="M45" s="5">
        <f t="shared" si="1"/>
        <v>0.52500000000000002</v>
      </c>
      <c r="N45" t="str">
        <f>HLOOKUP(M45,GradeLetters,2)</f>
        <v>F</v>
      </c>
      <c r="O45">
        <f t="shared" si="2"/>
        <v>18</v>
      </c>
    </row>
    <row r="46" spans="1:15" x14ac:dyDescent="0.25">
      <c r="A46" t="s">
        <v>208</v>
      </c>
      <c r="B46" t="s">
        <v>146</v>
      </c>
      <c r="C46" t="s">
        <v>158</v>
      </c>
      <c r="D46" t="s">
        <v>58</v>
      </c>
      <c r="E46" t="s">
        <v>214</v>
      </c>
      <c r="F46" s="2">
        <v>540</v>
      </c>
      <c r="G46">
        <v>143</v>
      </c>
      <c r="H46">
        <v>150</v>
      </c>
      <c r="I46">
        <f t="shared" si="0"/>
        <v>293</v>
      </c>
      <c r="J46" s="3">
        <v>43932</v>
      </c>
      <c r="K46">
        <v>9</v>
      </c>
      <c r="L46" s="4">
        <v>3.9</v>
      </c>
      <c r="M46" s="5">
        <f t="shared" si="1"/>
        <v>0.97499999999999998</v>
      </c>
      <c r="N46" t="str">
        <f>HLOOKUP(M46,GradeLetters,2)</f>
        <v>A</v>
      </c>
      <c r="O46">
        <f t="shared" si="2"/>
        <v>2.5</v>
      </c>
    </row>
    <row r="47" spans="1:15" x14ac:dyDescent="0.25">
      <c r="A47" t="s">
        <v>209</v>
      </c>
      <c r="B47" t="s">
        <v>147</v>
      </c>
      <c r="C47" t="s">
        <v>159</v>
      </c>
      <c r="D47" t="s">
        <v>59</v>
      </c>
      <c r="E47" t="s">
        <v>215</v>
      </c>
      <c r="F47" s="2">
        <v>730</v>
      </c>
      <c r="G47">
        <v>150</v>
      </c>
      <c r="H47">
        <v>145</v>
      </c>
      <c r="I47">
        <f t="shared" si="0"/>
        <v>295</v>
      </c>
      <c r="J47" s="3">
        <v>44733</v>
      </c>
      <c r="K47">
        <v>5</v>
      </c>
      <c r="L47" s="4">
        <v>3</v>
      </c>
      <c r="M47" s="5">
        <f t="shared" si="1"/>
        <v>0.75</v>
      </c>
      <c r="N47" t="str">
        <f>HLOOKUP(M47,GradeLetters,2)</f>
        <v>C</v>
      </c>
      <c r="O47">
        <f t="shared" si="2"/>
        <v>11.5</v>
      </c>
    </row>
    <row r="48" spans="1:15" x14ac:dyDescent="0.25">
      <c r="A48" t="s">
        <v>210</v>
      </c>
      <c r="B48" t="s">
        <v>148</v>
      </c>
      <c r="C48" t="s">
        <v>160</v>
      </c>
      <c r="D48" t="s">
        <v>60</v>
      </c>
      <c r="E48" t="s">
        <v>216</v>
      </c>
      <c r="F48" s="2">
        <v>370</v>
      </c>
      <c r="G48">
        <v>135</v>
      </c>
      <c r="H48">
        <v>135</v>
      </c>
      <c r="I48">
        <f t="shared" si="0"/>
        <v>270</v>
      </c>
      <c r="J48" s="3">
        <v>44787</v>
      </c>
      <c r="K48">
        <v>3</v>
      </c>
      <c r="L48" s="4">
        <v>3</v>
      </c>
      <c r="M48" s="5">
        <f t="shared" si="1"/>
        <v>0.75</v>
      </c>
      <c r="N48" t="str">
        <f>HLOOKUP(M48,GradeLetters,2)</f>
        <v>C</v>
      </c>
      <c r="O48">
        <f t="shared" si="2"/>
        <v>11</v>
      </c>
    </row>
    <row r="49" spans="1:15" x14ac:dyDescent="0.25">
      <c r="A49" t="s">
        <v>211</v>
      </c>
      <c r="B49" t="s">
        <v>149</v>
      </c>
      <c r="C49" t="s">
        <v>161</v>
      </c>
      <c r="D49" t="s">
        <v>61</v>
      </c>
      <c r="E49" t="s">
        <v>217</v>
      </c>
      <c r="F49" s="2">
        <v>410</v>
      </c>
      <c r="G49">
        <v>139</v>
      </c>
      <c r="H49">
        <v>162</v>
      </c>
      <c r="I49">
        <f t="shared" si="0"/>
        <v>301</v>
      </c>
      <c r="J49" s="3">
        <v>44319</v>
      </c>
      <c r="K49">
        <v>24</v>
      </c>
      <c r="L49" s="4">
        <v>3.7</v>
      </c>
      <c r="M49" s="5">
        <f t="shared" si="1"/>
        <v>0.92500000000000004</v>
      </c>
      <c r="N49" t="str">
        <f>HLOOKUP(M49,GradeLetters,2)</f>
        <v>A-</v>
      </c>
      <c r="O49">
        <f t="shared" si="2"/>
        <v>3.5</v>
      </c>
    </row>
    <row r="50" spans="1:15" x14ac:dyDescent="0.25">
      <c r="A50" t="s">
        <v>212</v>
      </c>
      <c r="B50" t="s">
        <v>150</v>
      </c>
      <c r="C50" t="s">
        <v>162</v>
      </c>
      <c r="D50" t="s">
        <v>62</v>
      </c>
      <c r="E50" t="s">
        <v>214</v>
      </c>
      <c r="F50" s="2">
        <v>430</v>
      </c>
      <c r="G50">
        <v>149</v>
      </c>
      <c r="H50">
        <v>163</v>
      </c>
      <c r="I50">
        <f t="shared" si="0"/>
        <v>312</v>
      </c>
      <c r="J50" s="3">
        <v>44106</v>
      </c>
      <c r="K50">
        <v>28</v>
      </c>
      <c r="L50" s="4">
        <v>2.2000000000000002</v>
      </c>
      <c r="M50" s="5">
        <f t="shared" si="1"/>
        <v>0.55000000000000004</v>
      </c>
      <c r="N50" t="str">
        <f>HLOOKUP(M50,GradeLetters,2)</f>
        <v>F</v>
      </c>
      <c r="O50">
        <f t="shared" si="2"/>
        <v>13</v>
      </c>
    </row>
    <row r="51" spans="1:15" x14ac:dyDescent="0.25">
      <c r="A51" t="s">
        <v>213</v>
      </c>
      <c r="B51" t="s">
        <v>151</v>
      </c>
      <c r="C51" t="s">
        <v>163</v>
      </c>
      <c r="D51" t="s">
        <v>63</v>
      </c>
      <c r="E51" t="s">
        <v>215</v>
      </c>
      <c r="F51" s="2">
        <v>380</v>
      </c>
      <c r="G51">
        <v>153</v>
      </c>
      <c r="H51">
        <v>151</v>
      </c>
      <c r="I51">
        <f t="shared" si="0"/>
        <v>304</v>
      </c>
      <c r="J51" s="3">
        <v>44204</v>
      </c>
      <c r="K51">
        <v>20</v>
      </c>
      <c r="L51" s="4">
        <v>2.2999999999999998</v>
      </c>
      <c r="M51" s="5">
        <f t="shared" si="1"/>
        <v>0.57499999999999996</v>
      </c>
      <c r="N51" t="str">
        <f>HLOOKUP(M51,GradeLetters,2)</f>
        <v>F</v>
      </c>
      <c r="O51">
        <f t="shared" si="2"/>
        <v>12</v>
      </c>
    </row>
    <row r="52" spans="1:15" x14ac:dyDescent="0.25">
      <c r="A52" t="s">
        <v>231</v>
      </c>
      <c r="B52" t="s">
        <v>232</v>
      </c>
      <c r="C52" t="s">
        <v>233</v>
      </c>
      <c r="D52" t="s">
        <v>234</v>
      </c>
      <c r="E52" t="s">
        <v>214</v>
      </c>
      <c r="F52" s="2">
        <v>490</v>
      </c>
      <c r="G52">
        <v>142</v>
      </c>
      <c r="H52">
        <v>156</v>
      </c>
      <c r="I52">
        <f t="shared" si="0"/>
        <v>298</v>
      </c>
      <c r="J52" s="3">
        <v>44333</v>
      </c>
      <c r="K52">
        <v>21</v>
      </c>
      <c r="L52" s="4">
        <v>3.9</v>
      </c>
      <c r="M52" s="5">
        <f t="shared" si="1"/>
        <v>0.97499999999999998</v>
      </c>
      <c r="N52" t="str">
        <f>HLOOKUP(M52,GradeLetters,2)</f>
        <v>A</v>
      </c>
      <c r="O52">
        <f t="shared" si="2"/>
        <v>2</v>
      </c>
    </row>
    <row r="53" spans="1:15" x14ac:dyDescent="0.25">
      <c r="A53" t="s">
        <v>235</v>
      </c>
      <c r="B53" t="s">
        <v>236</v>
      </c>
      <c r="C53" t="s">
        <v>237</v>
      </c>
      <c r="D53" t="s">
        <v>238</v>
      </c>
      <c r="E53" t="s">
        <v>215</v>
      </c>
      <c r="F53" s="2">
        <v>790</v>
      </c>
      <c r="G53">
        <v>169</v>
      </c>
      <c r="H53">
        <v>168</v>
      </c>
      <c r="I53">
        <f t="shared" si="0"/>
        <v>337</v>
      </c>
      <c r="J53" s="3">
        <v>44898</v>
      </c>
      <c r="K53">
        <v>32</v>
      </c>
      <c r="L53" s="4">
        <v>3.6</v>
      </c>
      <c r="M53" s="5">
        <f t="shared" si="1"/>
        <v>0.9</v>
      </c>
      <c r="N53" t="str">
        <f>HLOOKUP(M53,GradeLetters,2)</f>
        <v>A-</v>
      </c>
      <c r="O53">
        <f t="shared" si="2"/>
        <v>3</v>
      </c>
    </row>
    <row r="54" spans="1:15" ht="15.75" thickBot="1" x14ac:dyDescent="0.3">
      <c r="A54" t="s">
        <v>239</v>
      </c>
      <c r="B54" t="s">
        <v>240</v>
      </c>
      <c r="C54" t="s">
        <v>241</v>
      </c>
      <c r="D54" t="s">
        <v>242</v>
      </c>
      <c r="E54" t="s">
        <v>216</v>
      </c>
      <c r="F54" s="2">
        <v>690</v>
      </c>
      <c r="G54">
        <v>156</v>
      </c>
      <c r="H54">
        <v>154</v>
      </c>
      <c r="I54">
        <f t="shared" si="0"/>
        <v>310</v>
      </c>
      <c r="J54" s="3">
        <v>44306</v>
      </c>
      <c r="K54">
        <v>27</v>
      </c>
      <c r="L54" s="4">
        <v>3.3</v>
      </c>
      <c r="M54" s="5">
        <f t="shared" si="1"/>
        <v>0.82499999999999996</v>
      </c>
      <c r="N54" t="str">
        <f>HLOOKUP(M54,GradeLetters,2)</f>
        <v>B-</v>
      </c>
      <c r="O54">
        <f t="shared" si="2"/>
        <v>3.5</v>
      </c>
    </row>
    <row r="55" spans="1:15" x14ac:dyDescent="0.25">
      <c r="A55" s="21" t="s">
        <v>259</v>
      </c>
      <c r="B55" s="22" t="str">
        <f>_xlfn.XLOOKUP(A55,FormsUNumber,FormsFirstName)</f>
        <v>Frank</v>
      </c>
      <c r="C55" s="22" t="str">
        <f>_xlfn.XLOOKUP(A55,FormsUNumber,FormsLastName)</f>
        <v>Bacon</v>
      </c>
      <c r="D55" s="22" t="str">
        <f>B55 &amp; " " &amp; C55</f>
        <v>Frank Bacon</v>
      </c>
      <c r="E55" s="22" t="str">
        <f>_xlfn.XLOOKUP(A55,FormsUNumber,FormsMSProgram)</f>
        <v>FIN</v>
      </c>
      <c r="F55" s="22" t="str">
        <f>IF(_xlfn.XLOOKUP(A55,FormsUNumber,FormsGMAT)&lt;&gt;0,_xlfn.XLOOKUP(A55,FormsUNumber,FormsGMAT),"")</f>
        <v/>
      </c>
      <c r="G55" s="22">
        <f>IF(_xlfn.XLOOKUP(A55,FormsUNumber,FormsVGRE)&lt;&gt;0,_xlfn.XLOOKUP(A55,FormsUNumber,FormsVGRE),"")</f>
        <v>156</v>
      </c>
      <c r="H55" s="22">
        <f>IF(_xlfn.XLOOKUP(A55,FormsUNumber,FormsQGRE)&lt;&gt;0,_xlfn.XLOOKUP(A55,FormsUNumber,FormsQGRE),"")</f>
        <v>170</v>
      </c>
      <c r="I55" s="22">
        <f>IFERROR(G55+H55,"N/A")</f>
        <v>326</v>
      </c>
      <c r="J55" s="23">
        <f>_xlfn.XLOOKUP(A55,FormsUNumber,FormsTestDate)</f>
        <v>44918</v>
      </c>
      <c r="K55" s="22">
        <f>_xlfn.XLOOKUP(A55,FormsUNumber,FormsCredits)</f>
        <v>14</v>
      </c>
      <c r="L55" s="49">
        <f>_xlfn.XLOOKUP(A55,FormsUNumber,FormsGPA)</f>
        <v>3.1</v>
      </c>
      <c r="M55" s="24">
        <f>L55/4</f>
        <v>0.77500000000000002</v>
      </c>
      <c r="N55" s="25" t="str">
        <f>HLOOKUP(M55,GradeLetters,2)</f>
        <v>C+</v>
      </c>
      <c r="O55">
        <f t="shared" si="2"/>
        <v>6</v>
      </c>
    </row>
    <row r="56" spans="1:15" x14ac:dyDescent="0.25">
      <c r="A56" s="26" t="s">
        <v>261</v>
      </c>
      <c r="B56" s="27" t="str">
        <f>_xlfn.XLOOKUP(A56,FormsUNumber,FormsFirstName)</f>
        <v>Jon</v>
      </c>
      <c r="C56" s="27" t="str">
        <f>_xlfn.XLOOKUP(A56,FormsUNumber,FormsLastName)</f>
        <v>Pilot</v>
      </c>
      <c r="D56" s="27" t="str">
        <f t="shared" ref="D56:D59" si="3">B56 &amp; " " &amp; C56</f>
        <v>Jon Pilot</v>
      </c>
      <c r="E56" s="27" t="str">
        <f>_xlfn.XLOOKUP(A56,FormsUNumber,FormsMSProgram)</f>
        <v>BAIS</v>
      </c>
      <c r="F56" s="27">
        <f>IF(_xlfn.XLOOKUP(A56,FormsUNumber,FormsGMAT)&lt;&gt;0,_xlfn.XLOOKUP(A56,FormsUNumber,FormsGMAT),"")</f>
        <v>670</v>
      </c>
      <c r="G56" s="27" t="str">
        <f>IF(_xlfn.XLOOKUP(A56,FormsUNumber,FormsVGRE)&lt;&gt;0,_xlfn.XLOOKUP(A56,FormsUNumber,FormsVGRE),"")</f>
        <v/>
      </c>
      <c r="H56" s="27" t="str">
        <f>IF(_xlfn.XLOOKUP(A56,FormsUNumber,FormsQGRE)&lt;&gt;0,_xlfn.XLOOKUP(A56,FormsUNumber,FormsQGRE),"")</f>
        <v/>
      </c>
      <c r="I56" s="27" t="str">
        <f t="shared" ref="I56:I59" si="4">IFERROR(G56+H56,"N/A")</f>
        <v>N/A</v>
      </c>
      <c r="J56" s="28">
        <f>_xlfn.XLOOKUP(A56,FormsUNumber,FormsTestDate)</f>
        <v>44912</v>
      </c>
      <c r="K56" s="27">
        <f>_xlfn.XLOOKUP(A56,FormsUNumber,FormsCredits)</f>
        <v>26</v>
      </c>
      <c r="L56" s="50">
        <f>_xlfn.XLOOKUP(A56,FormsUNumber,FormsGPA)</f>
        <v>2.9</v>
      </c>
      <c r="M56" s="29">
        <f>L56/4</f>
        <v>0.72499999999999998</v>
      </c>
      <c r="N56" s="30" t="str">
        <f>HLOOKUP(M56,GradeLetters,2)</f>
        <v>C-</v>
      </c>
      <c r="O56">
        <f t="shared" si="2"/>
        <v>6</v>
      </c>
    </row>
    <row r="57" spans="1:15" x14ac:dyDescent="0.25">
      <c r="A57" s="26" t="s">
        <v>264</v>
      </c>
      <c r="B57" s="27" t="str">
        <f>_xlfn.XLOOKUP(A57,FormsUNumber,FormsFirstName)</f>
        <v>Nikolai</v>
      </c>
      <c r="C57" s="27" t="str">
        <f>_xlfn.XLOOKUP(A57,FormsUNumber,FormsLastName)</f>
        <v>DeLisi</v>
      </c>
      <c r="D57" s="27" t="str">
        <f t="shared" si="3"/>
        <v>Nikolai DeLisi</v>
      </c>
      <c r="E57" s="27" t="str">
        <f>_xlfn.XLOOKUP(A57,FormsUNumber,FormsMSProgram)</f>
        <v>MAN</v>
      </c>
      <c r="F57" s="27">
        <f>IF(_xlfn.XLOOKUP(A57,FormsUNumber,FormsGMAT)&lt;&gt;0,_xlfn.XLOOKUP(A57,FormsUNumber,FormsGMAT),"")</f>
        <v>430</v>
      </c>
      <c r="G57" s="27" t="str">
        <f>IF(_xlfn.XLOOKUP(A57,FormsUNumber,FormsVGRE)&lt;&gt;0,_xlfn.XLOOKUP(A57,FormsUNumber,FormsVGRE),"")</f>
        <v/>
      </c>
      <c r="H57" s="27" t="str">
        <f>IF(_xlfn.XLOOKUP(A57,FormsUNumber,FormsQGRE)&lt;&gt;0,_xlfn.XLOOKUP(A57,FormsUNumber,FormsQGRE),"")</f>
        <v/>
      </c>
      <c r="I57" s="27" t="str">
        <f t="shared" si="4"/>
        <v>N/A</v>
      </c>
      <c r="J57" s="28">
        <f>_xlfn.XLOOKUP(A57,FormsUNumber,FormsTestDate)</f>
        <v>44789</v>
      </c>
      <c r="K57" s="27">
        <f>_xlfn.XLOOKUP(A57,FormsUNumber,FormsCredits)</f>
        <v>28</v>
      </c>
      <c r="L57" s="50">
        <f>_xlfn.XLOOKUP(A57,FormsUNumber,FormsGPA)</f>
        <v>3.7</v>
      </c>
      <c r="M57" s="29">
        <f>L57/4</f>
        <v>0.92500000000000004</v>
      </c>
      <c r="N57" s="30" t="str">
        <f>HLOOKUP(M57,GradeLetters,2)</f>
        <v>A-</v>
      </c>
      <c r="O57">
        <f t="shared" si="2"/>
        <v>2</v>
      </c>
    </row>
    <row r="58" spans="1:15" x14ac:dyDescent="0.25">
      <c r="A58" s="26" t="s">
        <v>267</v>
      </c>
      <c r="B58" s="27" t="str">
        <f>_xlfn.XLOOKUP(A58,FormsUNumber,FormsFirstName)</f>
        <v>Hunter</v>
      </c>
      <c r="C58" s="27" t="str">
        <f>_xlfn.XLOOKUP(A58,FormsUNumber,FormsLastName)</f>
        <v>Brown</v>
      </c>
      <c r="D58" s="27" t="str">
        <f t="shared" si="3"/>
        <v>Hunter Brown</v>
      </c>
      <c r="E58" s="27" t="str">
        <f>_xlfn.XLOOKUP(A58,FormsUNumber,FormsMSProgram)</f>
        <v>MAN</v>
      </c>
      <c r="F58" s="27" t="str">
        <f>IF(_xlfn.XLOOKUP(A58,FormsUNumber,FormsGMAT)&lt;&gt;0,_xlfn.XLOOKUP(A58,FormsUNumber,FormsGMAT),"")</f>
        <v/>
      </c>
      <c r="G58" s="27">
        <f>IF(_xlfn.XLOOKUP(A58,FormsUNumber,FormsVGRE)&lt;&gt;0,_xlfn.XLOOKUP(A58,FormsUNumber,FormsVGRE),"")</f>
        <v>133</v>
      </c>
      <c r="H58" s="27">
        <f>IF(_xlfn.XLOOKUP(A58,FormsUNumber,FormsQGRE)&lt;&gt;0,_xlfn.XLOOKUP(A58,FormsUNumber,FormsQGRE),"")</f>
        <v>165</v>
      </c>
      <c r="I58" s="27">
        <f t="shared" si="4"/>
        <v>298</v>
      </c>
      <c r="J58" s="28">
        <f>_xlfn.XLOOKUP(A58,FormsUNumber,FormsTestDate)</f>
        <v>44842</v>
      </c>
      <c r="K58" s="27">
        <f>_xlfn.XLOOKUP(A58,FormsUNumber,FormsCredits)</f>
        <v>24</v>
      </c>
      <c r="L58" s="50">
        <f>_xlfn.XLOOKUP(A58,FormsUNumber,FormsGPA)</f>
        <v>2.7</v>
      </c>
      <c r="M58" s="29">
        <f>L58/4</f>
        <v>0.67500000000000004</v>
      </c>
      <c r="N58" s="30" t="str">
        <f>HLOOKUP(M58,GradeLetters,2)</f>
        <v>D+</v>
      </c>
      <c r="O58">
        <f t="shared" si="2"/>
        <v>5</v>
      </c>
    </row>
    <row r="59" spans="1:15" ht="15.75" thickBot="1" x14ac:dyDescent="0.3">
      <c r="A59" s="31" t="s">
        <v>268</v>
      </c>
      <c r="B59" s="32" t="str">
        <f>_xlfn.XLOOKUP(A59,FormsUNumber,FormsFirstName)</f>
        <v>Taylor</v>
      </c>
      <c r="C59" s="32" t="str">
        <f>_xlfn.XLOOKUP(A59,FormsUNumber,FormsLastName)</f>
        <v>Ben</v>
      </c>
      <c r="D59" s="32" t="str">
        <f t="shared" si="3"/>
        <v>Taylor Ben</v>
      </c>
      <c r="E59" s="32" t="str">
        <f>_xlfn.XLOOKUP(A59,FormsUNumber,FormsMSProgram)</f>
        <v>MAN</v>
      </c>
      <c r="F59" s="32">
        <f>IF(_xlfn.XLOOKUP(A59,FormsUNumber,FormsGMAT)&lt;&gt;0,_xlfn.XLOOKUP(A59,FormsUNumber,FormsGMAT),"")</f>
        <v>660</v>
      </c>
      <c r="G59" s="32" t="str">
        <f>IF(_xlfn.XLOOKUP(A59,FormsUNumber,FormsVGRE)&lt;&gt;0,_xlfn.XLOOKUP(A59,FormsUNumber,FormsVGRE),"")</f>
        <v/>
      </c>
      <c r="H59" s="32" t="str">
        <f>IF(_xlfn.XLOOKUP(A59,FormsUNumber,FormsQGRE)&lt;&gt;0,_xlfn.XLOOKUP(A59,FormsUNumber,FormsQGRE),"")</f>
        <v/>
      </c>
      <c r="I59" s="32" t="str">
        <f t="shared" si="4"/>
        <v>N/A</v>
      </c>
      <c r="J59" s="33">
        <f>_xlfn.XLOOKUP(A59,FormsUNumber,FormsTestDate)</f>
        <v>44513</v>
      </c>
      <c r="K59" s="32">
        <f>_xlfn.XLOOKUP(A59,FormsUNumber,FormsCredits)</f>
        <v>17</v>
      </c>
      <c r="L59" s="51">
        <f>_xlfn.XLOOKUP(A59,FormsUNumber,FormsGPA)</f>
        <v>4</v>
      </c>
      <c r="M59" s="29">
        <f>L59/4</f>
        <v>1</v>
      </c>
      <c r="N59" s="34" t="str">
        <f>HLOOKUP(M59,GradeLetters,2)</f>
        <v>A+</v>
      </c>
      <c r="O59">
        <f t="shared" si="2"/>
        <v>1</v>
      </c>
    </row>
    <row r="60" spans="1:15" x14ac:dyDescent="0.25">
      <c r="A60" s="1" t="s">
        <v>276</v>
      </c>
      <c r="F60" s="38">
        <f>SUMIF(F2:F59,"&gt;0")/COUNTIF(F2:F59,"&gt;0")</f>
        <v>489.28571428571428</v>
      </c>
      <c r="G60" s="38">
        <f t="shared" ref="G60:I60" si="5">SUMIF(G2:G59,"&gt;0")/COUNTIF(G2:G59,"&gt;0")</f>
        <v>148.61818181818182</v>
      </c>
      <c r="H60" s="38">
        <f t="shared" si="5"/>
        <v>149.43636363636364</v>
      </c>
      <c r="I60" s="38">
        <f t="shared" si="5"/>
        <v>298.05454545454546</v>
      </c>
      <c r="J60" s="38"/>
      <c r="K60" s="38">
        <f>SUMIF(K2:K59,"&gt;0")/COUNT(K2:K59)</f>
        <v>18</v>
      </c>
      <c r="L60" s="48">
        <f>SUMIF(L2:L59,"&gt;0")/COUNT(L2:L59)</f>
        <v>3.1551724137931028</v>
      </c>
      <c r="M60" s="39">
        <f>SUMIF(M2:M59,"&gt;0")/COUNT(M2:M59)</f>
        <v>0.78879310344827569</v>
      </c>
      <c r="N60" s="40" t="str">
        <f>HLOOKUP(M60,GradeLetters,2)</f>
        <v>C+</v>
      </c>
    </row>
    <row r="61" spans="1:15" x14ac:dyDescent="0.25">
      <c r="A61" s="37" t="s">
        <v>277</v>
      </c>
      <c r="F61" s="44">
        <f>MEDIAN(F2:F59)</f>
        <v>485</v>
      </c>
      <c r="G61" s="44">
        <f t="shared" ref="G61:I61" si="6">MEDIAN(G2:G59)</f>
        <v>150</v>
      </c>
      <c r="H61" s="44">
        <f t="shared" si="6"/>
        <v>150</v>
      </c>
      <c r="I61" s="44">
        <f t="shared" si="6"/>
        <v>298</v>
      </c>
      <c r="J61" s="41"/>
      <c r="K61" s="44">
        <f>MEDIAN(K2:K59)</f>
        <v>18</v>
      </c>
      <c r="L61" s="46">
        <f t="shared" ref="L61:M61" si="7">MEDIAN(L2:L59)</f>
        <v>3.25</v>
      </c>
      <c r="M61" s="52">
        <f t="shared" si="7"/>
        <v>0.8125</v>
      </c>
      <c r="N61" s="42" t="str">
        <f>HLOOKUP(M61,GradeLetters,2)</f>
        <v>B-</v>
      </c>
    </row>
    <row r="62" spans="1:15" ht="15.75" thickBot="1" x14ac:dyDescent="0.3">
      <c r="A62" s="37" t="s">
        <v>278</v>
      </c>
      <c r="F62" s="45">
        <f>_xlfn.MODE.SNGL(F2:F59)</f>
        <v>360</v>
      </c>
      <c r="G62" s="45">
        <f t="shared" ref="G62:I62" si="8">_xlfn.MODE.SNGL(G2:G59)</f>
        <v>153</v>
      </c>
      <c r="H62" s="45">
        <f t="shared" si="8"/>
        <v>160</v>
      </c>
      <c r="I62" s="45">
        <f t="shared" si="8"/>
        <v>301</v>
      </c>
      <c r="J62" s="43"/>
      <c r="K62" s="45">
        <f>_xlfn.MODE.SNGL(K2:K59)</f>
        <v>18</v>
      </c>
      <c r="L62" s="47">
        <f>_xlfn.MODE.SNGL(L2:L59)</f>
        <v>3.3</v>
      </c>
      <c r="M62" s="53">
        <f>_xlfn.MODE.SNGL(M2:M59)</f>
        <v>0.82499999999999996</v>
      </c>
      <c r="N62" s="36" t="str">
        <f>HLOOKUP(M62,GradeLetters,2)</f>
        <v>B-</v>
      </c>
    </row>
    <row r="65" spans="1:12" ht="15.75" thickBot="1" x14ac:dyDescent="0.3">
      <c r="A65" s="56" t="s">
        <v>272</v>
      </c>
      <c r="B65" s="32"/>
      <c r="C65" s="32"/>
      <c r="D65" s="32"/>
      <c r="E65" s="32"/>
      <c r="F65" s="32"/>
      <c r="G65" s="32"/>
      <c r="J65" s="55" t="s">
        <v>288</v>
      </c>
      <c r="K65" s="55"/>
      <c r="L65" s="55"/>
    </row>
    <row r="66" spans="1:12" ht="15.75" thickBot="1" x14ac:dyDescent="0.3">
      <c r="A66" s="59" t="s">
        <v>280</v>
      </c>
      <c r="B66" s="59"/>
      <c r="C66" s="27"/>
      <c r="D66" s="27"/>
      <c r="E66" s="27"/>
      <c r="F66" s="27">
        <f>COUNTA(A2:A59)</f>
        <v>58</v>
      </c>
      <c r="G66" s="30"/>
      <c r="J66" s="55" t="s">
        <v>285</v>
      </c>
      <c r="K66" s="55"/>
      <c r="L66" s="56" t="s">
        <v>284</v>
      </c>
    </row>
    <row r="67" spans="1:12" x14ac:dyDescent="0.25">
      <c r="A67" s="58" t="s">
        <v>296</v>
      </c>
      <c r="B67" s="35"/>
      <c r="C67" s="35"/>
      <c r="D67" s="35"/>
      <c r="E67" s="35"/>
      <c r="F67" s="27">
        <f>COUNTIF(F2:F54, "&gt;= 490")</f>
        <v>26</v>
      </c>
      <c r="G67" s="30" t="s">
        <v>279</v>
      </c>
      <c r="J67" s="54" t="s">
        <v>286</v>
      </c>
      <c r="K67" s="54">
        <v>2</v>
      </c>
      <c r="L67" cm="1">
        <f t="array" ref="L67:L73">FREQUENCY(L2:L62,K67:K72)</f>
        <v>1</v>
      </c>
    </row>
    <row r="68" spans="1:12" x14ac:dyDescent="0.25">
      <c r="A68" s="27"/>
      <c r="B68" s="27"/>
      <c r="C68" s="27"/>
      <c r="D68" s="27"/>
      <c r="E68" s="27"/>
      <c r="F68" s="27"/>
      <c r="G68" s="30"/>
      <c r="J68" s="54">
        <v>2</v>
      </c>
      <c r="K68" s="54">
        <v>2.4</v>
      </c>
      <c r="L68">
        <v>9</v>
      </c>
    </row>
    <row r="69" spans="1:12" x14ac:dyDescent="0.25">
      <c r="A69" s="57" t="s">
        <v>6</v>
      </c>
      <c r="B69" s="27"/>
      <c r="C69" s="27"/>
      <c r="D69" s="27"/>
      <c r="E69" s="27"/>
      <c r="F69" s="27"/>
      <c r="G69" s="30"/>
      <c r="J69" s="54">
        <v>2.4</v>
      </c>
      <c r="K69" s="54">
        <v>2.8</v>
      </c>
      <c r="L69">
        <v>8</v>
      </c>
    </row>
    <row r="70" spans="1:12" x14ac:dyDescent="0.25">
      <c r="A70" s="58" t="s">
        <v>274</v>
      </c>
      <c r="B70" s="35"/>
      <c r="C70" s="27"/>
      <c r="D70" s="27"/>
      <c r="E70" s="27"/>
      <c r="F70" s="27">
        <f>_xlfn.PERCENTILE.EXC(L2:L59,0.9)</f>
        <v>3.9</v>
      </c>
      <c r="G70" s="30"/>
      <c r="J70" s="54">
        <v>2.8</v>
      </c>
      <c r="K70" s="54">
        <v>3.2</v>
      </c>
      <c r="L70">
        <v>12</v>
      </c>
    </row>
    <row r="71" spans="1:12" x14ac:dyDescent="0.25">
      <c r="A71" s="27" t="s">
        <v>281</v>
      </c>
      <c r="B71" s="27"/>
      <c r="C71" s="27"/>
      <c r="D71" s="27"/>
      <c r="E71" s="27"/>
      <c r="F71" s="50">
        <f>MIN(L2:L62)</f>
        <v>2</v>
      </c>
      <c r="G71" s="30"/>
      <c r="J71" s="54">
        <v>3.2</v>
      </c>
      <c r="K71" s="54">
        <v>3.6</v>
      </c>
      <c r="L71">
        <v>17</v>
      </c>
    </row>
    <row r="72" spans="1:12" x14ac:dyDescent="0.25">
      <c r="A72" s="27" t="s">
        <v>275</v>
      </c>
      <c r="B72" s="27"/>
      <c r="C72" s="27"/>
      <c r="D72" s="27"/>
      <c r="E72" s="27"/>
      <c r="F72" s="50">
        <f>MAX(L2:L59)</f>
        <v>4</v>
      </c>
      <c r="G72" s="30"/>
      <c r="J72" s="54">
        <v>3.6</v>
      </c>
      <c r="K72" s="54">
        <v>4</v>
      </c>
      <c r="L72">
        <v>14</v>
      </c>
    </row>
    <row r="73" spans="1:12" x14ac:dyDescent="0.25">
      <c r="A73" s="27"/>
      <c r="B73" s="27"/>
      <c r="C73" s="27"/>
      <c r="D73" s="27"/>
      <c r="E73" s="27"/>
      <c r="G73" s="30"/>
      <c r="J73" s="54">
        <v>4</v>
      </c>
      <c r="K73" s="54" t="s">
        <v>287</v>
      </c>
      <c r="L73">
        <v>0</v>
      </c>
    </row>
    <row r="74" spans="1:12" x14ac:dyDescent="0.25">
      <c r="A74" s="57" t="s">
        <v>5</v>
      </c>
      <c r="B74" s="27"/>
      <c r="C74" s="27"/>
      <c r="D74" s="27"/>
      <c r="E74" s="27"/>
      <c r="F74" s="27"/>
      <c r="G74" s="30"/>
    </row>
    <row r="75" spans="1:12" x14ac:dyDescent="0.25">
      <c r="A75" s="58" t="s">
        <v>289</v>
      </c>
      <c r="B75" s="35"/>
      <c r="C75" s="27"/>
      <c r="D75" s="27"/>
      <c r="E75" s="27"/>
      <c r="F75" s="27">
        <f>_xlfn.QUARTILE.EXC(F2:F54,1)</f>
        <v>360</v>
      </c>
      <c r="G75" s="30"/>
    </row>
    <row r="76" spans="1:12" x14ac:dyDescent="0.25">
      <c r="A76" s="58" t="s">
        <v>290</v>
      </c>
      <c r="B76" s="35"/>
      <c r="C76" s="27"/>
      <c r="D76" s="27"/>
      <c r="E76" s="27"/>
      <c r="F76" s="27">
        <f>_xlfn.QUARTILE.EXC(F3:F55,3)</f>
        <v>620</v>
      </c>
      <c r="G76" s="30"/>
    </row>
    <row r="77" spans="1:12" x14ac:dyDescent="0.25">
      <c r="A77" s="27" t="s">
        <v>291</v>
      </c>
      <c r="B77" s="27"/>
      <c r="C77" s="27"/>
      <c r="D77" s="27"/>
      <c r="E77" s="27"/>
      <c r="F77" s="27">
        <f>F76-F75</f>
        <v>260</v>
      </c>
      <c r="G77" s="30"/>
    </row>
    <row r="78" spans="1:12" x14ac:dyDescent="0.25">
      <c r="A78" s="27" t="s">
        <v>292</v>
      </c>
      <c r="B78" s="27"/>
      <c r="C78" s="27"/>
      <c r="D78" s="27"/>
      <c r="E78" s="27"/>
      <c r="F78" s="27">
        <f>F76+(F77*1.5)</f>
        <v>1010</v>
      </c>
      <c r="G78" s="30"/>
    </row>
    <row r="79" spans="1:12" x14ac:dyDescent="0.25">
      <c r="A79" s="27" t="s">
        <v>293</v>
      </c>
      <c r="B79" s="27"/>
      <c r="C79" s="27"/>
      <c r="D79" s="27"/>
      <c r="E79" s="27"/>
      <c r="F79" s="27">
        <f>F75-(1.5*F77)</f>
        <v>-30</v>
      </c>
      <c r="G79" s="30"/>
    </row>
    <row r="80" spans="1:12" x14ac:dyDescent="0.25">
      <c r="A80" s="58" t="s">
        <v>295</v>
      </c>
      <c r="B80" s="35"/>
      <c r="C80" s="27"/>
      <c r="D80" s="27"/>
      <c r="E80" s="27"/>
      <c r="F80" s="27">
        <f>COUNTIF(F2:F54,NOT(OR("&lt;-30","&gt;1010")))</f>
        <v>0</v>
      </c>
      <c r="G80" s="30" t="s">
        <v>283</v>
      </c>
    </row>
    <row r="81" spans="1:7" x14ac:dyDescent="0.25">
      <c r="A81" s="27"/>
      <c r="B81" s="27"/>
      <c r="C81" s="27"/>
      <c r="D81" s="27"/>
      <c r="E81" s="27"/>
      <c r="F81" s="27"/>
      <c r="G81" s="30"/>
    </row>
    <row r="82" spans="1:7" x14ac:dyDescent="0.25">
      <c r="A82" s="61" t="s">
        <v>294</v>
      </c>
      <c r="B82" s="35"/>
      <c r="C82" s="27"/>
      <c r="D82" s="27"/>
      <c r="E82" s="27"/>
      <c r="F82" s="27"/>
      <c r="G82" s="30"/>
    </row>
    <row r="83" spans="1:7" ht="15.75" thickBot="1" x14ac:dyDescent="0.3">
      <c r="A83" s="60" t="s">
        <v>282</v>
      </c>
      <c r="B83" s="60"/>
      <c r="C83" s="60"/>
      <c r="D83" s="60"/>
      <c r="E83" s="32"/>
      <c r="F83" s="32">
        <f>PEARSON(L2:L54,F2:F54)</f>
        <v>-1.4373157297155961E-2</v>
      </c>
      <c r="G83" s="34" t="s">
        <v>283</v>
      </c>
    </row>
  </sheetData>
  <mergeCells count="10">
    <mergeCell ref="A75:B75"/>
    <mergeCell ref="A76:B76"/>
    <mergeCell ref="A80:B80"/>
    <mergeCell ref="A83:D83"/>
    <mergeCell ref="A82:B82"/>
    <mergeCell ref="J66:K66"/>
    <mergeCell ref="J65:L65"/>
    <mergeCell ref="A70:B70"/>
    <mergeCell ref="A67:E67"/>
    <mergeCell ref="A66:B66"/>
  </mergeCells>
  <conditionalFormatting sqref="F2:F59">
    <cfRule type="expression" dxfId="2" priority="8">
      <formula>MOD(ROW(),2) &lt;&gt; 1</formula>
    </cfRule>
  </conditionalFormatting>
  <conditionalFormatting sqref="M2:M59">
    <cfRule type="cellIs" dxfId="1" priority="7" operator="greaterThan">
      <formula>$M$60</formula>
    </cfRule>
  </conditionalFormatting>
  <conditionalFormatting sqref="G2:G59">
    <cfRule type="expression" dxfId="0" priority="1">
      <formula>$G2 &gt; $H2</formula>
    </cfRule>
  </conditionalFormatting>
  <dataValidations disablePrompts="1" xWindow="814" yWindow="473" count="2">
    <dataValidation type="whole" allowBlank="1" showInputMessage="1" showErrorMessage="1" errorTitle="Invalid Input" error="The entered value is not within the parameters of possible credits earned, please input a value from 0-160." promptTitle="Credits Earned Input" prompt="Please Input the number of credits this student has earned." sqref="K2:K51" xr:uid="{D7D0A558-01AC-4405-93B7-73318CAD6317}">
      <formula1>0</formula1>
      <formula2>160</formula2>
    </dataValidation>
    <dataValidation type="decimal" allowBlank="1" showInputMessage="1" showErrorMessage="1" errorTitle="GPA % Error" error="The entered value is not within the parameters of the GPA scale, please insert a percentage from 0 to 100%." promptTitle="GPA" prompt="Input the student's current GPA percentage." sqref="M2:M59" xr:uid="{2400DCD2-BEA8-467C-B49C-4A0C7F0B8D9B}">
      <formula1>0</formula1>
      <formula2>4</formula2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1BCA-24C9-4069-9B71-6C9C77B57AB3}">
  <dimension ref="A1:M2"/>
  <sheetViews>
    <sheetView workbookViewId="0">
      <selection activeCell="L8" sqref="L8"/>
    </sheetView>
  </sheetViews>
  <sheetFormatPr defaultRowHeight="15" x14ac:dyDescent="0.25"/>
  <sheetData>
    <row r="1" spans="1:13" x14ac:dyDescent="0.25">
      <c r="A1" s="6">
        <v>0</v>
      </c>
      <c r="B1" s="7">
        <v>0.6</v>
      </c>
      <c r="C1" s="7">
        <v>0.64</v>
      </c>
      <c r="D1" s="7">
        <v>0.67</v>
      </c>
      <c r="E1" s="7">
        <v>0.7</v>
      </c>
      <c r="F1" s="7">
        <v>0.74</v>
      </c>
      <c r="G1" s="7">
        <v>0.77</v>
      </c>
      <c r="H1" s="7">
        <v>0.8</v>
      </c>
      <c r="I1" s="7">
        <v>0.84</v>
      </c>
      <c r="J1" s="7">
        <v>0.87</v>
      </c>
      <c r="K1" s="7">
        <v>0.9</v>
      </c>
      <c r="L1" s="7">
        <v>0.94</v>
      </c>
      <c r="M1" s="7">
        <v>0.99</v>
      </c>
    </row>
    <row r="2" spans="1:13" x14ac:dyDescent="0.25">
      <c r="A2" s="6" t="s">
        <v>218</v>
      </c>
      <c r="B2" s="6" t="s">
        <v>219</v>
      </c>
      <c r="C2" s="6" t="s">
        <v>220</v>
      </c>
      <c r="D2" s="6" t="s">
        <v>221</v>
      </c>
      <c r="E2" s="6" t="s">
        <v>222</v>
      </c>
      <c r="F2" s="6" t="s">
        <v>223</v>
      </c>
      <c r="G2" s="6" t="s">
        <v>224</v>
      </c>
      <c r="H2" s="6" t="s">
        <v>225</v>
      </c>
      <c r="I2" s="6" t="s">
        <v>226</v>
      </c>
      <c r="J2" s="6" t="s">
        <v>227</v>
      </c>
      <c r="K2" s="6" t="s">
        <v>228</v>
      </c>
      <c r="L2" s="6" t="s">
        <v>229</v>
      </c>
      <c r="M2" s="6" t="s">
        <v>230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3BC9-578C-4EAB-8647-AB8A795111AE}">
  <dimension ref="A1:P6"/>
  <sheetViews>
    <sheetView topLeftCell="F1" workbookViewId="0">
      <selection activeCell="K2" sqref="K2:K6"/>
    </sheetView>
  </sheetViews>
  <sheetFormatPr defaultRowHeight="15" x14ac:dyDescent="0.25"/>
  <cols>
    <col min="1" max="1" width="5.140625" hidden="1" customWidth="1"/>
    <col min="2" max="2" width="14.85546875" hidden="1" customWidth="1"/>
    <col min="3" max="3" width="18.42578125" hidden="1" customWidth="1"/>
    <col min="4" max="4" width="11.28515625" hidden="1" customWidth="1"/>
    <col min="5" max="5" width="8.5703125" hidden="1" customWidth="1"/>
    <col min="6" max="6" width="22.28515625" bestFit="1" customWidth="1"/>
    <col min="7" max="7" width="22.7109375" bestFit="1" customWidth="1"/>
    <col min="8" max="8" width="22.28515625" bestFit="1" customWidth="1"/>
    <col min="9" max="9" width="25.85546875" bestFit="1" customWidth="1"/>
    <col min="10" max="10" width="28" bestFit="1" customWidth="1"/>
    <col min="11" max="11" width="35.28515625" bestFit="1" customWidth="1"/>
    <col min="12" max="12" width="34.7109375" bestFit="1" customWidth="1"/>
    <col min="13" max="13" width="40.28515625" bestFit="1" customWidth="1"/>
    <col min="14" max="14" width="30.28515625" bestFit="1" customWidth="1"/>
    <col min="15" max="15" width="37.7109375" bestFit="1" customWidth="1"/>
    <col min="16" max="16" width="23.85546875" bestFit="1" customWidth="1"/>
  </cols>
  <sheetData>
    <row r="1" spans="1:16" x14ac:dyDescent="0.25">
      <c r="A1" t="s">
        <v>243</v>
      </c>
      <c r="B1" t="s">
        <v>244</v>
      </c>
      <c r="C1" t="s">
        <v>245</v>
      </c>
      <c r="D1" t="s">
        <v>246</v>
      </c>
      <c r="E1" t="s">
        <v>3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</row>
    <row r="2" spans="1:16" x14ac:dyDescent="0.25">
      <c r="A2">
        <v>1</v>
      </c>
      <c r="B2" s="19">
        <v>44955.842997685184</v>
      </c>
      <c r="C2" s="19">
        <v>44955.8437037037</v>
      </c>
      <c r="D2" s="20" t="s">
        <v>258</v>
      </c>
      <c r="F2" s="20" t="s">
        <v>259</v>
      </c>
      <c r="G2" s="20" t="s">
        <v>148</v>
      </c>
      <c r="H2" s="20" t="s">
        <v>260</v>
      </c>
      <c r="I2" s="20" t="s">
        <v>215</v>
      </c>
      <c r="J2" s="20" t="s">
        <v>271</v>
      </c>
      <c r="L2">
        <v>156</v>
      </c>
      <c r="M2">
        <v>170</v>
      </c>
      <c r="N2" s="3">
        <v>44918</v>
      </c>
      <c r="O2">
        <v>14</v>
      </c>
      <c r="P2">
        <v>3.1</v>
      </c>
    </row>
    <row r="3" spans="1:16" x14ac:dyDescent="0.25">
      <c r="A3">
        <v>2</v>
      </c>
      <c r="B3" s="19">
        <v>44955.843715277777</v>
      </c>
      <c r="C3" s="19">
        <v>44955.8440625</v>
      </c>
      <c r="D3" s="20" t="s">
        <v>258</v>
      </c>
      <c r="F3" s="20" t="s">
        <v>261</v>
      </c>
      <c r="G3" s="20" t="s">
        <v>262</v>
      </c>
      <c r="H3" s="20" t="s">
        <v>263</v>
      </c>
      <c r="I3" s="20" t="s">
        <v>214</v>
      </c>
      <c r="J3" s="20" t="s">
        <v>5</v>
      </c>
      <c r="K3">
        <v>670</v>
      </c>
      <c r="N3" s="3">
        <v>44912</v>
      </c>
      <c r="O3">
        <v>26</v>
      </c>
      <c r="P3">
        <v>2.9</v>
      </c>
    </row>
    <row r="4" spans="1:16" x14ac:dyDescent="0.25">
      <c r="A4">
        <v>3</v>
      </c>
      <c r="B4" s="19">
        <v>44955.844085648147</v>
      </c>
      <c r="C4" s="19">
        <v>44955.844664351855</v>
      </c>
      <c r="D4" s="20" t="s">
        <v>258</v>
      </c>
      <c r="F4" s="20" t="s">
        <v>264</v>
      </c>
      <c r="G4" s="20" t="s">
        <v>265</v>
      </c>
      <c r="H4" s="20" t="s">
        <v>266</v>
      </c>
      <c r="I4" s="20" t="s">
        <v>217</v>
      </c>
      <c r="J4" s="20" t="s">
        <v>5</v>
      </c>
      <c r="K4">
        <v>430</v>
      </c>
      <c r="N4" s="3">
        <v>44789</v>
      </c>
      <c r="O4">
        <v>28</v>
      </c>
      <c r="P4">
        <v>3.7</v>
      </c>
    </row>
    <row r="5" spans="1:16" x14ac:dyDescent="0.25">
      <c r="A5">
        <v>4</v>
      </c>
      <c r="B5" s="19">
        <v>44955.844687500001</v>
      </c>
      <c r="C5" s="19">
        <v>44955.845150462963</v>
      </c>
      <c r="D5" s="20" t="s">
        <v>258</v>
      </c>
      <c r="F5" s="20" t="s">
        <v>267</v>
      </c>
      <c r="G5" s="20" t="s">
        <v>117</v>
      </c>
      <c r="H5" s="20" t="s">
        <v>161</v>
      </c>
      <c r="I5" s="20" t="s">
        <v>217</v>
      </c>
      <c r="J5" s="20" t="s">
        <v>271</v>
      </c>
      <c r="L5">
        <v>133</v>
      </c>
      <c r="M5">
        <v>165</v>
      </c>
      <c r="N5" s="3">
        <v>44842</v>
      </c>
      <c r="O5">
        <v>24</v>
      </c>
      <c r="P5">
        <v>2.7</v>
      </c>
    </row>
    <row r="6" spans="1:16" x14ac:dyDescent="0.25">
      <c r="A6">
        <v>5</v>
      </c>
      <c r="B6" s="19">
        <v>44955.84516203704</v>
      </c>
      <c r="C6" s="19">
        <v>44955.845694444448</v>
      </c>
      <c r="D6" s="20" t="s">
        <v>258</v>
      </c>
      <c r="F6" s="20" t="s">
        <v>268</v>
      </c>
      <c r="G6" s="20" t="s">
        <v>269</v>
      </c>
      <c r="H6" s="20" t="s">
        <v>270</v>
      </c>
      <c r="I6" s="20" t="s">
        <v>217</v>
      </c>
      <c r="J6" s="20" t="s">
        <v>5</v>
      </c>
      <c r="K6">
        <v>660</v>
      </c>
      <c r="N6" s="3">
        <v>44513</v>
      </c>
      <c r="O6">
        <v>17</v>
      </c>
      <c r="P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7CEE8D-C2F0-440E-AAE2-88883E43D4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Notes</vt:lpstr>
      <vt:lpstr>Student Data</vt:lpstr>
      <vt:lpstr>Letter Grades</vt:lpstr>
      <vt:lpstr>From MS Forms</vt:lpstr>
      <vt:lpstr>FormsCredits</vt:lpstr>
      <vt:lpstr>FormsFirstName</vt:lpstr>
      <vt:lpstr>FormsGMAT</vt:lpstr>
      <vt:lpstr>FormsGPA</vt:lpstr>
      <vt:lpstr>FormsLastName</vt:lpstr>
      <vt:lpstr>FormsMSProgram</vt:lpstr>
      <vt:lpstr>FormsQGRE</vt:lpstr>
      <vt:lpstr>FormsScore</vt:lpstr>
      <vt:lpstr>FormsTestDate</vt:lpstr>
      <vt:lpstr>FormsUNumber</vt:lpstr>
      <vt:lpstr>FormsVGRE</vt:lpstr>
      <vt:lpstr>GradeLetters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Koby Manning</dc:creator>
  <cp:lastModifiedBy>Koby Manning</cp:lastModifiedBy>
  <dcterms:created xsi:type="dcterms:W3CDTF">2023-01-29T01:41:15Z</dcterms:created>
  <dcterms:modified xsi:type="dcterms:W3CDTF">2023-01-30T04:04:22Z</dcterms:modified>
</cp:coreProperties>
</file>