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bd84b6468bc0858/Documents/USF Coursework/ISM 4547/"/>
    </mc:Choice>
  </mc:AlternateContent>
  <xr:revisionPtr revIDLastSave="0" documentId="14_{72E8A758-FD19-4FEC-BBF0-1EF4048D66D1}" xr6:coauthVersionLast="47" xr6:coauthVersionMax="47" xr10:uidLastSave="{00000000-0000-0000-0000-000000000000}"/>
  <bookViews>
    <workbookView xWindow="-120" yWindow="-120" windowWidth="29040" windowHeight="16440" activeTab="1" xr2:uid="{3CC715CE-47ED-4404-B5DE-5A955E4BF23C}"/>
  </bookViews>
  <sheets>
    <sheet name="Sales Stars" sheetId="7" r:id="rId1"/>
    <sheet name="1Qtr Summary" sheetId="6" r:id="rId2"/>
    <sheet name="January Sales" sheetId="3" r:id="rId3"/>
    <sheet name="February Sales" sheetId="4" r:id="rId4"/>
    <sheet name="March Sales" sheetId="5" r:id="rId5"/>
    <sheet name="SRep" sheetId="1" r:id="rId6"/>
    <sheet name="Monthly Sales" sheetId="2" state="hidden" r:id="rId7"/>
  </sheets>
  <definedNames>
    <definedName name="_xlnm._FilterDatabase" localSheetId="1" hidden="1">'1Qtr Summary'!$A$1:$L$53</definedName>
    <definedName name="FebBonus">'February Sales'!$I$2:$I$52</definedName>
    <definedName name="FebCodes">'February Sales'!$A$2:$A$52</definedName>
    <definedName name="FebSales">'February Sales'!$G$2:$G$52</definedName>
    <definedName name="FebState">'February Sales'!$D$2:$D$52</definedName>
    <definedName name="FebSumBonus">'1Qtr Summary'!$I$2:$I$52</definedName>
    <definedName name="FebSumSales">'1Qtr Summary'!$H$2:$H$52</definedName>
    <definedName name="JanBonus">'January Sales'!$I$2:$I$52</definedName>
    <definedName name="JanCodes">'January Sales'!$A$2:$A$52</definedName>
    <definedName name="JanSales">'January Sales'!$G$2:$G$52</definedName>
    <definedName name="JanState">'January Sales'!$D$2:$D$52</definedName>
    <definedName name="JanSumBonus">'1Qtr Summary'!$G$2:$G$52</definedName>
    <definedName name="JanSumSales">'1Qtr Summary'!$F$2:$F$52</definedName>
    <definedName name="MarchBonus">'March Sales'!$I$2:$I$52</definedName>
    <definedName name="MarchCodes">'March Sales'!$A$2:$A$52</definedName>
    <definedName name="MarchSales">'March Sales'!$G$2:$G$52</definedName>
    <definedName name="MarchState">'March Sales'!$D$2:$D$52</definedName>
    <definedName name="MarchSumBonus">'1Qtr Summary'!$K$2:$K$52</definedName>
    <definedName name="MarchSumSales">'1Qtr Summary'!$J$2:$J$52</definedName>
    <definedName name="SRNames">SRep!$A$1:$D$26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4" i="5" l="1"/>
  <c r="I15" i="5"/>
  <c r="I16" i="5"/>
  <c r="I17" i="5"/>
  <c r="I18" i="5"/>
  <c r="K18" i="6" s="1" a="1"/>
  <c r="K18" i="6" s="1"/>
  <c r="I29" i="5"/>
  <c r="I30" i="5"/>
  <c r="I31" i="5"/>
  <c r="I32" i="5"/>
  <c r="I33" i="5"/>
  <c r="I34" i="5"/>
  <c r="K34" i="6" s="1" a="1"/>
  <c r="K34" i="6" s="1"/>
  <c r="I45" i="5"/>
  <c r="I46" i="5"/>
  <c r="I47" i="5"/>
  <c r="I48" i="5"/>
  <c r="I49" i="5"/>
  <c r="I50" i="5"/>
  <c r="K50" i="6" s="1" a="1"/>
  <c r="K50" i="6" s="1"/>
  <c r="K16" i="6" a="1"/>
  <c r="K16" i="6" s="1"/>
  <c r="K17" i="6" a="1"/>
  <c r="K17" i="6" s="1"/>
  <c r="K32" i="6" a="1"/>
  <c r="K32" i="6" s="1"/>
  <c r="K33" i="6" a="1"/>
  <c r="K33" i="6" s="1"/>
  <c r="K49" i="6" a="1"/>
  <c r="K49" i="6" s="1"/>
  <c r="J4" i="5"/>
  <c r="I3" i="5" s="1"/>
  <c r="K3" i="6" s="1" a="1"/>
  <c r="K3" i="6" s="1"/>
  <c r="J4" i="3"/>
  <c r="K14" i="6" a="1"/>
  <c r="K14" i="6" s="1"/>
  <c r="K15" i="6" a="1"/>
  <c r="K15" i="6" s="1"/>
  <c r="K29" i="6" a="1"/>
  <c r="K29" i="6" s="1"/>
  <c r="K30" i="6" a="1"/>
  <c r="K30" i="6" s="1"/>
  <c r="K31" i="6" a="1"/>
  <c r="K31" i="6" s="1"/>
  <c r="K45" i="6" a="1"/>
  <c r="K45" i="6" s="1"/>
  <c r="K46" i="6" a="1"/>
  <c r="K46" i="6" s="1"/>
  <c r="K47" i="6" a="1"/>
  <c r="K47" i="6" s="1"/>
  <c r="K48" i="6" a="1"/>
  <c r="K48" i="6" s="1"/>
  <c r="J3" i="6" a="1"/>
  <c r="J3" i="6" s="1"/>
  <c r="J4" i="6" a="1"/>
  <c r="J4" i="6" s="1"/>
  <c r="J5" i="6" a="1"/>
  <c r="J5" i="6" s="1"/>
  <c r="J6" i="6" a="1"/>
  <c r="J6" i="6" s="1"/>
  <c r="J7" i="6" a="1"/>
  <c r="J7" i="6" s="1"/>
  <c r="J8" i="6" a="1"/>
  <c r="J8" i="6" s="1"/>
  <c r="J9" i="6" a="1"/>
  <c r="J9" i="6"/>
  <c r="J10" i="6" a="1"/>
  <c r="J10" i="6" s="1"/>
  <c r="J11" i="6" a="1"/>
  <c r="J11" i="6" s="1"/>
  <c r="J12" i="6" a="1"/>
  <c r="J12" i="6" s="1"/>
  <c r="J13" i="6" a="1"/>
  <c r="J13" i="6" s="1"/>
  <c r="J14" i="6" a="1"/>
  <c r="J14" i="6" s="1"/>
  <c r="J15" i="6" a="1"/>
  <c r="J15" i="6" s="1"/>
  <c r="J16" i="6" a="1"/>
  <c r="J16" i="6" s="1"/>
  <c r="J17" i="6" a="1"/>
  <c r="J17" i="6" s="1"/>
  <c r="J18" i="6" a="1"/>
  <c r="J18" i="6" s="1"/>
  <c r="J19" i="6" a="1"/>
  <c r="J19" i="6" s="1"/>
  <c r="J20" i="6" a="1"/>
  <c r="J20" i="6" s="1"/>
  <c r="J21" i="6" a="1"/>
  <c r="J21" i="6" s="1"/>
  <c r="J22" i="6" a="1"/>
  <c r="J22" i="6" s="1"/>
  <c r="J23" i="6" a="1"/>
  <c r="J23" i="6" s="1"/>
  <c r="J24" i="6" a="1"/>
  <c r="J24" i="6" s="1"/>
  <c r="J25" i="6" a="1"/>
  <c r="J25" i="6" s="1"/>
  <c r="J26" i="6" a="1"/>
  <c r="J26" i="6" s="1"/>
  <c r="J27" i="6" a="1"/>
  <c r="J27" i="6" s="1"/>
  <c r="J28" i="6" a="1"/>
  <c r="J28" i="6" s="1"/>
  <c r="J29" i="6" a="1"/>
  <c r="J29" i="6" s="1"/>
  <c r="J30" i="6" a="1"/>
  <c r="J30" i="6" s="1"/>
  <c r="J31" i="6" a="1"/>
  <c r="J31" i="6" s="1"/>
  <c r="J32" i="6" a="1"/>
  <c r="J32" i="6" s="1"/>
  <c r="J33" i="6" a="1"/>
  <c r="J33" i="6"/>
  <c r="J34" i="6" a="1"/>
  <c r="J34" i="6" s="1"/>
  <c r="J35" i="6" a="1"/>
  <c r="J35" i="6" s="1"/>
  <c r="J36" i="6" a="1"/>
  <c r="J36" i="6" s="1"/>
  <c r="J37" i="6" a="1"/>
  <c r="J37" i="6" s="1"/>
  <c r="J38" i="6" a="1"/>
  <c r="J38" i="6" s="1"/>
  <c r="J39" i="6" a="1"/>
  <c r="J39" i="6" s="1"/>
  <c r="J40" i="6" a="1"/>
  <c r="J40" i="6" s="1"/>
  <c r="J41" i="6" a="1"/>
  <c r="J41" i="6"/>
  <c r="J42" i="6" a="1"/>
  <c r="J42" i="6" s="1"/>
  <c r="J43" i="6" a="1"/>
  <c r="J43" i="6" s="1"/>
  <c r="J44" i="6" a="1"/>
  <c r="J44" i="6" s="1"/>
  <c r="J45" i="6" a="1"/>
  <c r="J45" i="6" s="1"/>
  <c r="J46" i="6" a="1"/>
  <c r="J46" i="6" s="1"/>
  <c r="J47" i="6" a="1"/>
  <c r="J47" i="6" s="1"/>
  <c r="J48" i="6" a="1"/>
  <c r="J48" i="6" s="1"/>
  <c r="J49" i="6" a="1"/>
  <c r="J49" i="6" s="1"/>
  <c r="J50" i="6" a="1"/>
  <c r="J50" i="6" s="1"/>
  <c r="J51" i="6" a="1"/>
  <c r="J51" i="6" s="1"/>
  <c r="J52" i="6" a="1"/>
  <c r="J52" i="6" s="1"/>
  <c r="J2" i="6" a="1"/>
  <c r="J2" i="6" s="1"/>
  <c r="H3" i="6" a="1"/>
  <c r="H3" i="6" s="1"/>
  <c r="H4" i="6" a="1"/>
  <c r="H4" i="6" s="1"/>
  <c r="H5" i="6" a="1"/>
  <c r="H5" i="6" s="1"/>
  <c r="H6" i="6" a="1"/>
  <c r="H6" i="6" s="1"/>
  <c r="H7" i="6" a="1"/>
  <c r="H7" i="6" s="1"/>
  <c r="H8" i="6" a="1"/>
  <c r="H8" i="6" s="1"/>
  <c r="H9" i="6" a="1"/>
  <c r="H9" i="6" s="1"/>
  <c r="H10" i="6" a="1"/>
  <c r="H10" i="6"/>
  <c r="H11" i="6" a="1"/>
  <c r="H11" i="6" s="1"/>
  <c r="H12" i="6" a="1"/>
  <c r="H12" i="6" s="1"/>
  <c r="H13" i="6" a="1"/>
  <c r="H13" i="6" s="1"/>
  <c r="H14" i="6" a="1"/>
  <c r="H14" i="6" s="1"/>
  <c r="H15" i="6" a="1"/>
  <c r="H15" i="6" s="1"/>
  <c r="H16" i="6" a="1"/>
  <c r="H16" i="6" s="1"/>
  <c r="H17" i="6" a="1"/>
  <c r="H17" i="6" s="1"/>
  <c r="H18" i="6" a="1"/>
  <c r="H18" i="6" s="1"/>
  <c r="H19" i="6" a="1"/>
  <c r="H19" i="6" s="1"/>
  <c r="H20" i="6" a="1"/>
  <c r="H20" i="6" s="1"/>
  <c r="H21" i="6" a="1"/>
  <c r="H21" i="6" s="1"/>
  <c r="H22" i="6" a="1"/>
  <c r="H22" i="6" s="1"/>
  <c r="H23" i="6" a="1"/>
  <c r="H23" i="6" s="1"/>
  <c r="H24" i="6" a="1"/>
  <c r="H24" i="6" s="1"/>
  <c r="H25" i="6" a="1"/>
  <c r="H25" i="6" s="1"/>
  <c r="H26" i="6" a="1"/>
  <c r="H26" i="6"/>
  <c r="H27" i="6" a="1"/>
  <c r="H27" i="6" s="1"/>
  <c r="H28" i="6" a="1"/>
  <c r="H28" i="6" s="1"/>
  <c r="H29" i="6" a="1"/>
  <c r="H29" i="6" s="1"/>
  <c r="H30" i="6" a="1"/>
  <c r="H30" i="6" s="1"/>
  <c r="H31" i="6" a="1"/>
  <c r="H31" i="6" s="1"/>
  <c r="H32" i="6" a="1"/>
  <c r="H32" i="6" s="1"/>
  <c r="H33" i="6" a="1"/>
  <c r="H33" i="6" s="1"/>
  <c r="H34" i="6" a="1"/>
  <c r="H34" i="6" s="1"/>
  <c r="H35" i="6" a="1"/>
  <c r="H35" i="6" s="1"/>
  <c r="H36" i="6" a="1"/>
  <c r="H36" i="6" s="1"/>
  <c r="H37" i="6" a="1"/>
  <c r="H37" i="6" s="1"/>
  <c r="H38" i="6" a="1"/>
  <c r="H38" i="6" s="1"/>
  <c r="H39" i="6" a="1"/>
  <c r="H39" i="6" s="1"/>
  <c r="H40" i="6" a="1"/>
  <c r="H40" i="6" s="1"/>
  <c r="H41" i="6" a="1"/>
  <c r="H41" i="6" s="1"/>
  <c r="H42" i="6" a="1"/>
  <c r="H42" i="6" s="1"/>
  <c r="H43" i="6" a="1"/>
  <c r="H43" i="6" s="1"/>
  <c r="H44" i="6" a="1"/>
  <c r="H44" i="6" s="1"/>
  <c r="H45" i="6" a="1"/>
  <c r="H45" i="6" s="1"/>
  <c r="H46" i="6" a="1"/>
  <c r="H46" i="6" s="1"/>
  <c r="H47" i="6" a="1"/>
  <c r="H47" i="6" s="1"/>
  <c r="H48" i="6" a="1"/>
  <c r="H48" i="6" s="1"/>
  <c r="H49" i="6" a="1"/>
  <c r="H49" i="6" s="1"/>
  <c r="H50" i="6" a="1"/>
  <c r="H50" i="6" s="1"/>
  <c r="H51" i="6" a="1"/>
  <c r="H51" i="6" s="1"/>
  <c r="H52" i="6" a="1"/>
  <c r="H52" i="6" s="1"/>
  <c r="H2" i="6" a="1"/>
  <c r="H2" i="6" s="1"/>
  <c r="G5" i="6" a="1"/>
  <c r="G5" i="6" s="1"/>
  <c r="G52" i="6" a="1"/>
  <c r="G52" i="6" s="1"/>
  <c r="F18" i="6" a="1"/>
  <c r="F18" i="6" s="1"/>
  <c r="F34" i="6" a="1"/>
  <c r="F34" i="6" s="1"/>
  <c r="L34" i="6" s="1"/>
  <c r="F50" i="6" a="1"/>
  <c r="F50" i="6" s="1"/>
  <c r="L50" i="6" s="1"/>
  <c r="E3" i="6"/>
  <c r="E4" i="6"/>
  <c r="E5" i="6"/>
  <c r="E6" i="6"/>
  <c r="E7" i="6"/>
  <c r="E8" i="6"/>
  <c r="E9" i="6"/>
  <c r="E10" i="6"/>
  <c r="E11" i="6"/>
  <c r="E12" i="6"/>
  <c r="E13" i="6"/>
  <c r="E14" i="6"/>
  <c r="E15" i="6"/>
  <c r="E16" i="6"/>
  <c r="E17" i="6"/>
  <c r="E18" i="6"/>
  <c r="E19" i="6"/>
  <c r="E20" i="6"/>
  <c r="E21" i="6"/>
  <c r="E22" i="6"/>
  <c r="E23" i="6"/>
  <c r="E24" i="6"/>
  <c r="E25" i="6"/>
  <c r="E26" i="6"/>
  <c r="E27" i="6"/>
  <c r="E28" i="6"/>
  <c r="E29" i="6"/>
  <c r="E30" i="6"/>
  <c r="E31" i="6"/>
  <c r="E32" i="6"/>
  <c r="E33" i="6"/>
  <c r="E34" i="6"/>
  <c r="E35" i="6"/>
  <c r="E36" i="6"/>
  <c r="E37" i="6"/>
  <c r="E38" i="6"/>
  <c r="E39" i="6"/>
  <c r="E40" i="6"/>
  <c r="E41" i="6"/>
  <c r="E42" i="6"/>
  <c r="E43" i="6"/>
  <c r="E44" i="6"/>
  <c r="E45" i="6"/>
  <c r="E46" i="6"/>
  <c r="E47" i="6"/>
  <c r="E48" i="6"/>
  <c r="E49" i="6"/>
  <c r="E50" i="6"/>
  <c r="E51" i="6"/>
  <c r="E52" i="6"/>
  <c r="D3" i="6"/>
  <c r="D4" i="6"/>
  <c r="D5" i="6"/>
  <c r="D6" i="6"/>
  <c r="D7" i="6"/>
  <c r="D8" i="6"/>
  <c r="D9" i="6"/>
  <c r="D10" i="6"/>
  <c r="D11" i="6"/>
  <c r="D12" i="6"/>
  <c r="D13" i="6"/>
  <c r="D14" i="6"/>
  <c r="D15" i="6"/>
  <c r="D16" i="6"/>
  <c r="D17" i="6"/>
  <c r="D18" i="6"/>
  <c r="D19" i="6"/>
  <c r="D20" i="6"/>
  <c r="D21" i="6"/>
  <c r="D22" i="6"/>
  <c r="D23" i="6"/>
  <c r="D24" i="6"/>
  <c r="D25" i="6"/>
  <c r="D26" i="6"/>
  <c r="D27" i="6"/>
  <c r="D28" i="6"/>
  <c r="D29" i="6"/>
  <c r="D30" i="6"/>
  <c r="D31" i="6"/>
  <c r="D32" i="6"/>
  <c r="D33" i="6"/>
  <c r="D34" i="6"/>
  <c r="D35" i="6"/>
  <c r="D36" i="6"/>
  <c r="D37" i="6"/>
  <c r="D38" i="6"/>
  <c r="D39" i="6"/>
  <c r="D40" i="6"/>
  <c r="D41" i="6"/>
  <c r="D42" i="6"/>
  <c r="D43" i="6"/>
  <c r="D44" i="6"/>
  <c r="D45" i="6"/>
  <c r="D46" i="6"/>
  <c r="D47" i="6"/>
  <c r="D48" i="6"/>
  <c r="D49" i="6"/>
  <c r="D50" i="6"/>
  <c r="D51" i="6"/>
  <c r="D52" i="6"/>
  <c r="D2" i="6"/>
  <c r="E2" i="6"/>
  <c r="G53" i="4"/>
  <c r="F53" i="4"/>
  <c r="E53" i="4"/>
  <c r="B52" i="5"/>
  <c r="B51" i="5"/>
  <c r="B50" i="5"/>
  <c r="B49" i="5"/>
  <c r="B48" i="5"/>
  <c r="B47" i="5"/>
  <c r="B46" i="5"/>
  <c r="B45" i="5"/>
  <c r="B44" i="5"/>
  <c r="B43" i="5"/>
  <c r="B42" i="5"/>
  <c r="B41" i="5"/>
  <c r="B40" i="5"/>
  <c r="B39" i="5"/>
  <c r="B38" i="5"/>
  <c r="B37" i="5"/>
  <c r="B36" i="5"/>
  <c r="B35" i="5"/>
  <c r="B34" i="5"/>
  <c r="B33" i="5"/>
  <c r="B32" i="5"/>
  <c r="B31" i="5"/>
  <c r="B30" i="5"/>
  <c r="B29" i="5"/>
  <c r="B28" i="5"/>
  <c r="B27" i="5"/>
  <c r="B26" i="5"/>
  <c r="B25" i="5"/>
  <c r="B24" i="5"/>
  <c r="B23" i="5"/>
  <c r="B22" i="5"/>
  <c r="B21" i="5"/>
  <c r="B20" i="5"/>
  <c r="B19" i="5"/>
  <c r="B18" i="5"/>
  <c r="B17" i="5"/>
  <c r="B16" i="5"/>
  <c r="B15" i="5"/>
  <c r="B14" i="5"/>
  <c r="B13" i="5"/>
  <c r="B12" i="5"/>
  <c r="B11" i="5"/>
  <c r="B10" i="5"/>
  <c r="B9" i="5"/>
  <c r="B8" i="5"/>
  <c r="B7" i="5"/>
  <c r="B6" i="5"/>
  <c r="B5" i="5"/>
  <c r="B4" i="5"/>
  <c r="B3" i="5"/>
  <c r="B2" i="5"/>
  <c r="B52" i="4"/>
  <c r="B51" i="4"/>
  <c r="B50" i="4"/>
  <c r="B49" i="4"/>
  <c r="B48" i="4"/>
  <c r="B47" i="4"/>
  <c r="B46" i="4"/>
  <c r="B45" i="4"/>
  <c r="B44" i="4"/>
  <c r="B43" i="4"/>
  <c r="B42" i="4"/>
  <c r="B41" i="4"/>
  <c r="B40" i="4"/>
  <c r="B39" i="4"/>
  <c r="B38" i="4"/>
  <c r="B37" i="4"/>
  <c r="B36" i="4"/>
  <c r="B35" i="4"/>
  <c r="B34" i="4"/>
  <c r="B33" i="4"/>
  <c r="B32" i="4"/>
  <c r="B31" i="4"/>
  <c r="B30" i="4"/>
  <c r="B29" i="4"/>
  <c r="B28" i="4"/>
  <c r="B27" i="4"/>
  <c r="B26" i="4"/>
  <c r="B25" i="4"/>
  <c r="B24" i="4"/>
  <c r="B23" i="4"/>
  <c r="B22" i="4"/>
  <c r="B21" i="4"/>
  <c r="B20" i="4"/>
  <c r="B19" i="4"/>
  <c r="B18" i="4"/>
  <c r="B17" i="4"/>
  <c r="B16" i="4"/>
  <c r="B15" i="4"/>
  <c r="B14" i="4"/>
  <c r="B13" i="4"/>
  <c r="B12" i="4"/>
  <c r="B11" i="4"/>
  <c r="B10" i="4"/>
  <c r="B9" i="4"/>
  <c r="B8" i="4"/>
  <c r="B7" i="4"/>
  <c r="B6" i="4"/>
  <c r="B5" i="4"/>
  <c r="B4" i="4"/>
  <c r="B3" i="4"/>
  <c r="B2" i="4"/>
  <c r="F53" i="3"/>
  <c r="E53" i="3"/>
  <c r="I28" i="3"/>
  <c r="G28" i="6" s="1" a="1"/>
  <c r="G28" i="6" s="1"/>
  <c r="I52" i="3"/>
  <c r="G3" i="3"/>
  <c r="F3" i="6" s="1" a="1"/>
  <c r="F3" i="6" s="1"/>
  <c r="L3" i="6" s="1"/>
  <c r="G4" i="3"/>
  <c r="F4" i="6" s="1" a="1"/>
  <c r="F4" i="6" s="1"/>
  <c r="L4" i="6" s="1"/>
  <c r="G5" i="3"/>
  <c r="I5" i="3" s="1"/>
  <c r="G6" i="3"/>
  <c r="F6" i="6" s="1" a="1"/>
  <c r="F6" i="6" s="1"/>
  <c r="L6" i="6" s="1"/>
  <c r="G7" i="3"/>
  <c r="F7" i="6" s="1" a="1"/>
  <c r="F7" i="6" s="1"/>
  <c r="L7" i="6" s="1"/>
  <c r="G8" i="3"/>
  <c r="I8" i="3" s="1"/>
  <c r="G8" i="6" s="1" a="1"/>
  <c r="G8" i="6" s="1"/>
  <c r="G9" i="3"/>
  <c r="F9" i="6" s="1" a="1"/>
  <c r="F9" i="6" s="1"/>
  <c r="L9" i="6" s="1"/>
  <c r="G10" i="3"/>
  <c r="I10" i="3" s="1"/>
  <c r="G10" i="6" s="1" a="1"/>
  <c r="G10" i="6" s="1"/>
  <c r="G11" i="3"/>
  <c r="F11" i="6" s="1" a="1"/>
  <c r="F11" i="6" s="1"/>
  <c r="L11" i="6" s="1"/>
  <c r="G12" i="3"/>
  <c r="I12" i="3" s="1"/>
  <c r="G12" i="6" s="1" a="1"/>
  <c r="G12" i="6" s="1"/>
  <c r="G13" i="3"/>
  <c r="I13" i="3" s="1"/>
  <c r="G13" i="6" s="1" a="1"/>
  <c r="G13" i="6" s="1"/>
  <c r="G14" i="3"/>
  <c r="I14" i="3" s="1"/>
  <c r="G14" i="6" s="1" a="1"/>
  <c r="G14" i="6" s="1"/>
  <c r="G15" i="3"/>
  <c r="F15" i="6" s="1" a="1"/>
  <c r="F15" i="6" s="1"/>
  <c r="L15" i="6" s="1"/>
  <c r="G16" i="3"/>
  <c r="I16" i="3" s="1"/>
  <c r="G16" i="6" s="1" a="1"/>
  <c r="G16" i="6" s="1"/>
  <c r="G17" i="3"/>
  <c r="F17" i="6" s="1" a="1"/>
  <c r="F17" i="6" s="1"/>
  <c r="G18" i="3"/>
  <c r="I18" i="3" s="1"/>
  <c r="G18" i="6" s="1" a="1"/>
  <c r="G18" i="6" s="1"/>
  <c r="G19" i="3"/>
  <c r="I19" i="3" s="1"/>
  <c r="G19" i="6" s="1" a="1"/>
  <c r="G19" i="6" s="1"/>
  <c r="G20" i="3"/>
  <c r="F20" i="6" s="1" a="1"/>
  <c r="F20" i="6" s="1"/>
  <c r="L20" i="6" s="1"/>
  <c r="G21" i="3"/>
  <c r="F21" i="6" s="1" a="1"/>
  <c r="F21" i="6" s="1"/>
  <c r="L21" i="6" s="1"/>
  <c r="G22" i="3"/>
  <c r="F22" i="6" s="1" a="1"/>
  <c r="F22" i="6" s="1"/>
  <c r="L22" i="6" s="1"/>
  <c r="G23" i="3"/>
  <c r="F23" i="6" s="1" a="1"/>
  <c r="F23" i="6" s="1"/>
  <c r="L23" i="6" s="1"/>
  <c r="G24" i="3"/>
  <c r="I24" i="3" s="1"/>
  <c r="G24" i="6" s="1" a="1"/>
  <c r="G24" i="6" s="1"/>
  <c r="G25" i="3"/>
  <c r="F25" i="6" s="1" a="1"/>
  <c r="F25" i="6" s="1"/>
  <c r="L25" i="6" s="1"/>
  <c r="G26" i="3"/>
  <c r="I26" i="3" s="1"/>
  <c r="G26" i="6" s="1" a="1"/>
  <c r="G26" i="6" s="1"/>
  <c r="G27" i="3"/>
  <c r="I27" i="3" s="1"/>
  <c r="G27" i="6" s="1" a="1"/>
  <c r="G27" i="6" s="1"/>
  <c r="G28" i="3"/>
  <c r="F28" i="6" s="1" a="1"/>
  <c r="F28" i="6" s="1"/>
  <c r="L28" i="6" s="1"/>
  <c r="G29" i="3"/>
  <c r="I29" i="3" s="1"/>
  <c r="G29" i="6" s="1" a="1"/>
  <c r="G29" i="6" s="1"/>
  <c r="G30" i="3"/>
  <c r="I30" i="3" s="1"/>
  <c r="G30" i="6" s="1" a="1"/>
  <c r="G30" i="6" s="1"/>
  <c r="G31" i="3"/>
  <c r="I31" i="3" s="1"/>
  <c r="G31" i="6" s="1" a="1"/>
  <c r="G31" i="6" s="1"/>
  <c r="G32" i="3"/>
  <c r="I32" i="3" s="1"/>
  <c r="G32" i="6" s="1" a="1"/>
  <c r="G32" i="6" s="1"/>
  <c r="G33" i="3"/>
  <c r="I33" i="3" s="1"/>
  <c r="G33" i="6" s="1" a="1"/>
  <c r="G33" i="6" s="1"/>
  <c r="G34" i="3"/>
  <c r="G35" i="3"/>
  <c r="F35" i="6" s="1" a="1"/>
  <c r="F35" i="6" s="1"/>
  <c r="L35" i="6" s="1"/>
  <c r="G36" i="3"/>
  <c r="I36" i="3" s="1"/>
  <c r="G36" i="6" s="1" a="1"/>
  <c r="G36" i="6" s="1"/>
  <c r="G37" i="3"/>
  <c r="I37" i="3" s="1"/>
  <c r="G37" i="6" s="1" a="1"/>
  <c r="G37" i="6" s="1"/>
  <c r="G38" i="3"/>
  <c r="I38" i="3" s="1"/>
  <c r="G38" i="6" s="1" a="1"/>
  <c r="G38" i="6" s="1"/>
  <c r="G39" i="3"/>
  <c r="I39" i="3" s="1"/>
  <c r="G39" i="6" s="1" a="1"/>
  <c r="G39" i="6" s="1"/>
  <c r="G40" i="3"/>
  <c r="I40" i="3" s="1"/>
  <c r="G40" i="6" s="1" a="1"/>
  <c r="G40" i="6" s="1"/>
  <c r="G41" i="3"/>
  <c r="F41" i="6" s="1" a="1"/>
  <c r="F41" i="6" s="1"/>
  <c r="G42" i="3"/>
  <c r="I42" i="3" s="1"/>
  <c r="G42" i="6" s="1" a="1"/>
  <c r="G42" i="6" s="1"/>
  <c r="G43" i="3"/>
  <c r="I43" i="3" s="1"/>
  <c r="G43" i="6" s="1" a="1"/>
  <c r="G43" i="6" s="1"/>
  <c r="G44" i="3"/>
  <c r="I44" i="3" s="1"/>
  <c r="G44" i="6" s="1" a="1"/>
  <c r="G44" i="6" s="1"/>
  <c r="G45" i="3"/>
  <c r="I45" i="3" s="1"/>
  <c r="G45" i="6" s="1" a="1"/>
  <c r="G45" i="6" s="1"/>
  <c r="G46" i="3"/>
  <c r="I46" i="3" s="1"/>
  <c r="G46" i="6" s="1" a="1"/>
  <c r="G46" i="6" s="1"/>
  <c r="G47" i="3"/>
  <c r="I47" i="3" s="1"/>
  <c r="G47" i="6" s="1" a="1"/>
  <c r="G47" i="6" s="1"/>
  <c r="G48" i="3"/>
  <c r="I48" i="3" s="1"/>
  <c r="G48" i="6" s="1" a="1"/>
  <c r="G48" i="6" s="1"/>
  <c r="G49" i="3"/>
  <c r="I49" i="3" s="1"/>
  <c r="G49" i="6" s="1" a="1"/>
  <c r="G49" i="6" s="1"/>
  <c r="G50" i="3"/>
  <c r="I50" i="3" s="1"/>
  <c r="G50" i="6" s="1" a="1"/>
  <c r="G50" i="6" s="1"/>
  <c r="G51" i="3"/>
  <c r="I51" i="3" s="1"/>
  <c r="G51" i="6" s="1" a="1"/>
  <c r="G51" i="6" s="1"/>
  <c r="G52" i="3"/>
  <c r="F52" i="6" s="1" a="1"/>
  <c r="F52" i="6" s="1"/>
  <c r="L52" i="6" s="1"/>
  <c r="G2" i="3"/>
  <c r="F2" i="6" s="1" a="1"/>
  <c r="F2" i="6" s="1"/>
  <c r="B52" i="3"/>
  <c r="B51" i="3"/>
  <c r="B50" i="3"/>
  <c r="B49" i="3"/>
  <c r="B48" i="3"/>
  <c r="B47" i="3"/>
  <c r="B46" i="3"/>
  <c r="B45" i="3"/>
  <c r="B44" i="3"/>
  <c r="B43" i="3"/>
  <c r="B42" i="3"/>
  <c r="B41" i="3"/>
  <c r="B40" i="3"/>
  <c r="B39" i="3"/>
  <c r="B38" i="3"/>
  <c r="B37" i="3"/>
  <c r="B36" i="3"/>
  <c r="B35" i="3"/>
  <c r="B34" i="3"/>
  <c r="B33" i="3"/>
  <c r="B32" i="3"/>
  <c r="B31" i="3"/>
  <c r="B30" i="3"/>
  <c r="B29" i="3"/>
  <c r="B28" i="3"/>
  <c r="B27" i="3"/>
  <c r="B26" i="3"/>
  <c r="B25" i="3"/>
  <c r="B24" i="3"/>
  <c r="B23" i="3"/>
  <c r="B22" i="3"/>
  <c r="B21" i="3"/>
  <c r="B20" i="3"/>
  <c r="B19" i="3"/>
  <c r="B18" i="3"/>
  <c r="B17" i="3"/>
  <c r="B16" i="3"/>
  <c r="B15" i="3"/>
  <c r="B14" i="3"/>
  <c r="B13" i="3"/>
  <c r="B12" i="3"/>
  <c r="B11" i="3"/>
  <c r="B10" i="3"/>
  <c r="B9" i="3"/>
  <c r="B8" i="3"/>
  <c r="B7" i="3"/>
  <c r="B6" i="3"/>
  <c r="B5" i="3"/>
  <c r="B4" i="3"/>
  <c r="B3" i="3"/>
  <c r="B2" i="3"/>
  <c r="B2" i="2"/>
  <c r="B3" i="2"/>
  <c r="B6" i="2"/>
  <c r="B8" i="2"/>
  <c r="B9" i="2"/>
  <c r="B11" i="2"/>
  <c r="B22" i="2"/>
  <c r="B24" i="2"/>
  <c r="B25" i="2"/>
  <c r="B32" i="2"/>
  <c r="B33" i="2"/>
  <c r="B40" i="2"/>
  <c r="B41" i="2"/>
  <c r="B45" i="2"/>
  <c r="B46" i="2"/>
  <c r="B48" i="2"/>
  <c r="B49" i="2"/>
  <c r="B10" i="2"/>
  <c r="B14" i="2"/>
  <c r="B17" i="2"/>
  <c r="B18" i="2"/>
  <c r="B26" i="2"/>
  <c r="B30" i="2"/>
  <c r="B34" i="2"/>
  <c r="B38" i="2"/>
  <c r="B42" i="2"/>
  <c r="B50" i="2"/>
  <c r="B4" i="2"/>
  <c r="B5" i="2"/>
  <c r="B7" i="2"/>
  <c r="B12" i="2"/>
  <c r="B13" i="2"/>
  <c r="B15" i="2"/>
  <c r="B16" i="2"/>
  <c r="B19" i="2"/>
  <c r="B20" i="2"/>
  <c r="B21" i="2"/>
  <c r="B23" i="2"/>
  <c r="B27" i="2"/>
  <c r="B28" i="2"/>
  <c r="B29" i="2"/>
  <c r="B31" i="2"/>
  <c r="B35" i="2"/>
  <c r="B36" i="2"/>
  <c r="B37" i="2"/>
  <c r="B39" i="2"/>
  <c r="B43" i="2"/>
  <c r="B44" i="2"/>
  <c r="B47" i="2"/>
  <c r="B51" i="2"/>
  <c r="B52" i="2"/>
  <c r="I13" i="5" l="1"/>
  <c r="K13" i="6" s="1" a="1"/>
  <c r="K13" i="6" s="1"/>
  <c r="I44" i="5"/>
  <c r="K44" i="6" s="1" a="1"/>
  <c r="K44" i="6" s="1"/>
  <c r="I28" i="5"/>
  <c r="K28" i="6" s="1" a="1"/>
  <c r="K28" i="6" s="1"/>
  <c r="I12" i="5"/>
  <c r="K12" i="6" s="1" a="1"/>
  <c r="K12" i="6" s="1"/>
  <c r="I43" i="5"/>
  <c r="K43" i="6" s="1" a="1"/>
  <c r="K43" i="6" s="1"/>
  <c r="I27" i="5"/>
  <c r="K27" i="6" s="1" a="1"/>
  <c r="K27" i="6" s="1"/>
  <c r="I11" i="5"/>
  <c r="K11" i="6" s="1" a="1"/>
  <c r="K11" i="6" s="1"/>
  <c r="I42" i="5"/>
  <c r="K42" i="6" s="1" a="1"/>
  <c r="K42" i="6" s="1"/>
  <c r="I26" i="5"/>
  <c r="K26" i="6" s="1" a="1"/>
  <c r="K26" i="6" s="1"/>
  <c r="I10" i="5"/>
  <c r="K10" i="6" s="1" a="1"/>
  <c r="K10" i="6" s="1"/>
  <c r="I41" i="5"/>
  <c r="K41" i="6" s="1" a="1"/>
  <c r="K41" i="6" s="1"/>
  <c r="I25" i="5"/>
  <c r="K25" i="6" s="1" a="1"/>
  <c r="K25" i="6" s="1"/>
  <c r="I9" i="5"/>
  <c r="K9" i="6" s="1" a="1"/>
  <c r="K9" i="6" s="1"/>
  <c r="I40" i="5"/>
  <c r="K40" i="6" s="1" a="1"/>
  <c r="K40" i="6" s="1"/>
  <c r="I24" i="5"/>
  <c r="K24" i="6" s="1" a="1"/>
  <c r="K24" i="6" s="1"/>
  <c r="I8" i="5"/>
  <c r="K8" i="6" s="1" a="1"/>
  <c r="K8" i="6" s="1"/>
  <c r="I39" i="5"/>
  <c r="K39" i="6" s="1" a="1"/>
  <c r="K39" i="6" s="1"/>
  <c r="I23" i="5"/>
  <c r="K23" i="6" s="1" a="1"/>
  <c r="K23" i="6" s="1"/>
  <c r="I7" i="5"/>
  <c r="K7" i="6" s="1" a="1"/>
  <c r="K7" i="6" s="1"/>
  <c r="I38" i="5"/>
  <c r="K38" i="6" s="1" a="1"/>
  <c r="K38" i="6" s="1"/>
  <c r="I22" i="5"/>
  <c r="K22" i="6" s="1" a="1"/>
  <c r="K22" i="6" s="1"/>
  <c r="I6" i="5"/>
  <c r="K6" i="6" s="1" a="1"/>
  <c r="K6" i="6" s="1"/>
  <c r="I2" i="5"/>
  <c r="K2" i="6" s="1" a="1"/>
  <c r="K2" i="6" s="1"/>
  <c r="I37" i="5"/>
  <c r="K37" i="6" s="1" a="1"/>
  <c r="K37" i="6" s="1"/>
  <c r="I21" i="5"/>
  <c r="K21" i="6" s="1" a="1"/>
  <c r="K21" i="6" s="1"/>
  <c r="I5" i="5"/>
  <c r="K5" i="6" s="1" a="1"/>
  <c r="K5" i="6" s="1"/>
  <c r="I52" i="5"/>
  <c r="K52" i="6" s="1" a="1"/>
  <c r="K52" i="6" s="1"/>
  <c r="I36" i="5"/>
  <c r="K36" i="6" s="1" a="1"/>
  <c r="K36" i="6" s="1"/>
  <c r="I20" i="5"/>
  <c r="K20" i="6" s="1" a="1"/>
  <c r="K20" i="6" s="1"/>
  <c r="I4" i="5"/>
  <c r="K4" i="6" s="1" a="1"/>
  <c r="K4" i="6" s="1"/>
  <c r="K53" i="6" s="1"/>
  <c r="I51" i="5"/>
  <c r="K51" i="6" s="1" a="1"/>
  <c r="K51" i="6" s="1"/>
  <c r="I35" i="5"/>
  <c r="K35" i="6" s="1" a="1"/>
  <c r="K35" i="6" s="1"/>
  <c r="I19" i="5"/>
  <c r="K19" i="6" s="1" a="1"/>
  <c r="K19" i="6" s="1"/>
  <c r="L18" i="6"/>
  <c r="L41" i="6"/>
  <c r="L17" i="6"/>
  <c r="J53" i="6"/>
  <c r="H55" i="6"/>
  <c r="J55" i="6"/>
  <c r="H56" i="6"/>
  <c r="J56" i="6"/>
  <c r="L2" i="6"/>
  <c r="H57" i="6"/>
  <c r="J57" i="6"/>
  <c r="H53" i="6"/>
  <c r="F49" i="6" a="1"/>
  <c r="F49" i="6" s="1"/>
  <c r="L49" i="6" s="1"/>
  <c r="F33" i="6" a="1"/>
  <c r="F33" i="6" s="1"/>
  <c r="L33" i="6" s="1"/>
  <c r="F48" i="6" a="1"/>
  <c r="F48" i="6" s="1"/>
  <c r="L48" i="6" s="1"/>
  <c r="F32" i="6" a="1"/>
  <c r="F32" i="6" s="1"/>
  <c r="L32" i="6" s="1"/>
  <c r="F16" i="6" a="1"/>
  <c r="F16" i="6" s="1"/>
  <c r="L16" i="6" s="1"/>
  <c r="F47" i="6" a="1"/>
  <c r="F47" i="6" s="1"/>
  <c r="L47" i="6" s="1"/>
  <c r="F31" i="6" a="1"/>
  <c r="F31" i="6" s="1"/>
  <c r="L31" i="6" s="1"/>
  <c r="F46" i="6" a="1"/>
  <c r="F46" i="6" s="1"/>
  <c r="L46" i="6" s="1"/>
  <c r="F30" i="6" a="1"/>
  <c r="F30" i="6" s="1"/>
  <c r="L30" i="6" s="1"/>
  <c r="F14" i="6" a="1"/>
  <c r="F14" i="6" s="1"/>
  <c r="L14" i="6" s="1"/>
  <c r="F45" i="6" a="1"/>
  <c r="F45" i="6" s="1"/>
  <c r="L45" i="6" s="1"/>
  <c r="F29" i="6" a="1"/>
  <c r="F29" i="6" s="1"/>
  <c r="L29" i="6" s="1"/>
  <c r="F13" i="6" a="1"/>
  <c r="F13" i="6" s="1"/>
  <c r="L13" i="6" s="1"/>
  <c r="F44" i="6" a="1"/>
  <c r="F44" i="6" s="1"/>
  <c r="L44" i="6" s="1"/>
  <c r="F12" i="6" a="1"/>
  <c r="F12" i="6" s="1"/>
  <c r="L12" i="6" s="1"/>
  <c r="F43" i="6" a="1"/>
  <c r="F43" i="6" s="1"/>
  <c r="L43" i="6" s="1"/>
  <c r="F27" i="6" a="1"/>
  <c r="F27" i="6" s="1"/>
  <c r="L27" i="6" s="1"/>
  <c r="F42" i="6" a="1"/>
  <c r="F42" i="6" s="1"/>
  <c r="L42" i="6" s="1"/>
  <c r="F26" i="6" a="1"/>
  <c r="F26" i="6" s="1"/>
  <c r="L26" i="6" s="1"/>
  <c r="F10" i="6" a="1"/>
  <c r="F10" i="6" s="1"/>
  <c r="L10" i="6" s="1"/>
  <c r="F40" i="6" a="1"/>
  <c r="F40" i="6" s="1"/>
  <c r="L40" i="6" s="1"/>
  <c r="F24" i="6" a="1"/>
  <c r="F24" i="6" s="1"/>
  <c r="L24" i="6" s="1"/>
  <c r="F8" i="6" a="1"/>
  <c r="F8" i="6" s="1"/>
  <c r="L8" i="6" s="1"/>
  <c r="F39" i="6" a="1"/>
  <c r="F39" i="6" s="1"/>
  <c r="L39" i="6" s="1"/>
  <c r="F38" i="6" a="1"/>
  <c r="F38" i="6" s="1"/>
  <c r="L38" i="6" s="1"/>
  <c r="F37" i="6" a="1"/>
  <c r="F37" i="6" s="1"/>
  <c r="L37" i="6" s="1"/>
  <c r="F5" i="6" a="1"/>
  <c r="F5" i="6" s="1"/>
  <c r="L5" i="6" s="1"/>
  <c r="F36" i="6" a="1"/>
  <c r="F36" i="6" s="1"/>
  <c r="L36" i="6" s="1"/>
  <c r="F51" i="6" a="1"/>
  <c r="F51" i="6" s="1"/>
  <c r="L51" i="6" s="1"/>
  <c r="F19" i="6" a="1"/>
  <c r="F19" i="6" s="1"/>
  <c r="L19" i="6" s="1"/>
  <c r="I20" i="3"/>
  <c r="G20" i="6" s="1" a="1"/>
  <c r="G20" i="6" s="1"/>
  <c r="I17" i="3"/>
  <c r="G17" i="6" s="1" a="1"/>
  <c r="G17" i="6" s="1"/>
  <c r="I11" i="3"/>
  <c r="G11" i="6" s="1" a="1"/>
  <c r="G11" i="6" s="1"/>
  <c r="I4" i="3"/>
  <c r="G4" i="6" s="1" a="1"/>
  <c r="G4" i="6" s="1"/>
  <c r="I41" i="3"/>
  <c r="G41" i="6" s="1" a="1"/>
  <c r="G41" i="6" s="1"/>
  <c r="I25" i="3"/>
  <c r="G25" i="6" s="1" a="1"/>
  <c r="G25" i="6" s="1"/>
  <c r="I9" i="3"/>
  <c r="G9" i="6" s="1" a="1"/>
  <c r="G9" i="6" s="1"/>
  <c r="I23" i="3"/>
  <c r="G23" i="6" s="1" a="1"/>
  <c r="G23" i="6" s="1"/>
  <c r="I7" i="3"/>
  <c r="G7" i="6" s="1" a="1"/>
  <c r="G7" i="6" s="1"/>
  <c r="I22" i="3"/>
  <c r="G22" i="6" s="1" a="1"/>
  <c r="G22" i="6" s="1"/>
  <c r="I6" i="3"/>
  <c r="G6" i="6" s="1" a="1"/>
  <c r="G6" i="6" s="1"/>
  <c r="I2" i="3"/>
  <c r="G2" i="6" s="1" a="1"/>
  <c r="G2" i="6" s="1"/>
  <c r="I21" i="3"/>
  <c r="G21" i="6" s="1" a="1"/>
  <c r="G21" i="6" s="1"/>
  <c r="I35" i="3"/>
  <c r="G35" i="6" s="1" a="1"/>
  <c r="G35" i="6" s="1"/>
  <c r="I3" i="3"/>
  <c r="G3" i="6" s="1" a="1"/>
  <c r="G3" i="6" s="1"/>
  <c r="I34" i="3"/>
  <c r="G34" i="6" s="1" a="1"/>
  <c r="G34" i="6" s="1"/>
  <c r="I15" i="3"/>
  <c r="G15" i="6" s="1" a="1"/>
  <c r="G15" i="6" s="1"/>
  <c r="G53" i="3"/>
  <c r="K59" i="6" l="1"/>
  <c r="K58" i="6"/>
  <c r="K60" i="6"/>
  <c r="G58" i="6"/>
  <c r="G59" i="6"/>
  <c r="G53" i="6"/>
  <c r="G60" i="6"/>
  <c r="F56" i="6"/>
  <c r="F57" i="6"/>
  <c r="F55" i="6"/>
  <c r="F53" i="6"/>
  <c r="I53" i="3"/>
  <c r="I2" i="4"/>
  <c r="I46" i="4"/>
  <c r="I46" i="6" s="1" a="1"/>
  <c r="I46" i="6" s="1"/>
  <c r="I18" i="4"/>
  <c r="I18" i="6" s="1" a="1"/>
  <c r="I18" i="6" s="1"/>
  <c r="I49" i="4"/>
  <c r="I49" i="6" s="1" a="1"/>
  <c r="I49" i="6" s="1"/>
  <c r="J4" i="4"/>
  <c r="I23" i="4" s="1"/>
  <c r="I23" i="6" s="1" a="1"/>
  <c r="I23" i="6" s="1"/>
  <c r="I36" i="4" l="1"/>
  <c r="I36" i="6" s="1" a="1"/>
  <c r="I36" i="6" s="1"/>
  <c r="I42" i="4"/>
  <c r="I42" i="6" s="1" a="1"/>
  <c r="I42" i="6" s="1"/>
  <c r="I22" i="4"/>
  <c r="I22" i="6" s="1" a="1"/>
  <c r="I22" i="6" s="1"/>
  <c r="I43" i="4"/>
  <c r="I43" i="6" s="1" a="1"/>
  <c r="I43" i="6" s="1"/>
  <c r="I37" i="4"/>
  <c r="I37" i="6" s="1" a="1"/>
  <c r="I37" i="6" s="1"/>
  <c r="I2" i="6" a="1"/>
  <c r="I2" i="6" s="1"/>
  <c r="I47" i="4"/>
  <c r="I47" i="6" s="1" a="1"/>
  <c r="I47" i="6" s="1"/>
  <c r="I5" i="4"/>
  <c r="I5" i="6" s="1" a="1"/>
  <c r="I5" i="6" s="1"/>
  <c r="I21" i="4"/>
  <c r="I21" i="6" s="1" a="1"/>
  <c r="I21" i="6" s="1"/>
  <c r="I29" i="4"/>
  <c r="I29" i="6" s="1" a="1"/>
  <c r="I29" i="6" s="1"/>
  <c r="I8" i="4"/>
  <c r="I8" i="6" s="1" a="1"/>
  <c r="I8" i="6" s="1"/>
  <c r="I9" i="4"/>
  <c r="I9" i="6" s="1" a="1"/>
  <c r="I9" i="6" s="1"/>
  <c r="I35" i="4"/>
  <c r="I35" i="6" s="1" a="1"/>
  <c r="I35" i="6" s="1"/>
  <c r="I32" i="4"/>
  <c r="I32" i="6" s="1" a="1"/>
  <c r="I32" i="6" s="1"/>
  <c r="I26" i="4"/>
  <c r="I26" i="6" s="1" a="1"/>
  <c r="I26" i="6" s="1"/>
  <c r="I15" i="4"/>
  <c r="I15" i="6" s="1" a="1"/>
  <c r="I15" i="6" s="1"/>
  <c r="I41" i="4"/>
  <c r="I41" i="6" s="1" a="1"/>
  <c r="I41" i="6" s="1"/>
  <c r="I20" i="4"/>
  <c r="I20" i="6" s="1" a="1"/>
  <c r="I20" i="6" s="1"/>
  <c r="I28" i="4"/>
  <c r="I28" i="6" s="1" a="1"/>
  <c r="I28" i="6" s="1"/>
  <c r="I10" i="4"/>
  <c r="I10" i="6" s="1" a="1"/>
  <c r="I10" i="6" s="1"/>
  <c r="I34" i="4"/>
  <c r="I34" i="6" s="1" a="1"/>
  <c r="I34" i="6" s="1"/>
  <c r="I30" i="4"/>
  <c r="I30" i="6" s="1" a="1"/>
  <c r="I30" i="6" s="1"/>
  <c r="I6" i="4"/>
  <c r="I6" i="6" s="1" a="1"/>
  <c r="I6" i="6" s="1"/>
  <c r="I39" i="4"/>
  <c r="I39" i="6" s="1" a="1"/>
  <c r="I39" i="6" s="1"/>
  <c r="I12" i="4"/>
  <c r="I12" i="6" s="1" a="1"/>
  <c r="I12" i="6" s="1"/>
  <c r="I7" i="4"/>
  <c r="I7" i="6" s="1" a="1"/>
  <c r="I7" i="6" s="1"/>
  <c r="I31" i="4"/>
  <c r="I31" i="6" s="1" a="1"/>
  <c r="I31" i="6" s="1"/>
  <c r="I45" i="4"/>
  <c r="I45" i="6" s="1" a="1"/>
  <c r="I45" i="6" s="1"/>
  <c r="I14" i="4"/>
  <c r="I14" i="6" s="1" a="1"/>
  <c r="I14" i="6" s="1"/>
  <c r="I13" i="4"/>
  <c r="I13" i="6" s="1" a="1"/>
  <c r="I13" i="6" s="1"/>
  <c r="I33" i="4"/>
  <c r="I33" i="6" s="1" a="1"/>
  <c r="I33" i="6" s="1"/>
  <c r="I3" i="4"/>
  <c r="I3" i="6" s="1" a="1"/>
  <c r="I3" i="6" s="1"/>
  <c r="I40" i="4"/>
  <c r="I40" i="6" s="1" a="1"/>
  <c r="I40" i="6" s="1"/>
  <c r="I24" i="4"/>
  <c r="I24" i="6" s="1" a="1"/>
  <c r="I24" i="6" s="1"/>
  <c r="I17" i="4"/>
  <c r="I17" i="6" s="1" a="1"/>
  <c r="I17" i="6" s="1"/>
  <c r="I38" i="4"/>
  <c r="I38" i="6" s="1" a="1"/>
  <c r="I38" i="6" s="1"/>
  <c r="I44" i="4"/>
  <c r="I44" i="6" s="1" a="1"/>
  <c r="I44" i="6" s="1"/>
  <c r="I19" i="4"/>
  <c r="I19" i="6" s="1" a="1"/>
  <c r="I19" i="6" s="1"/>
  <c r="I48" i="4"/>
  <c r="I48" i="6" s="1" a="1"/>
  <c r="I48" i="6" s="1"/>
  <c r="I27" i="4"/>
  <c r="I27" i="6" s="1" a="1"/>
  <c r="I27" i="6" s="1"/>
  <c r="I52" i="4"/>
  <c r="I52" i="6" s="1" a="1"/>
  <c r="I52" i="6" s="1"/>
  <c r="I50" i="4"/>
  <c r="I50" i="6" s="1" a="1"/>
  <c r="I50" i="6" s="1"/>
  <c r="I16" i="4"/>
  <c r="I16" i="6" s="1" a="1"/>
  <c r="I16" i="6" s="1"/>
  <c r="I11" i="4"/>
  <c r="I11" i="6" s="1" a="1"/>
  <c r="I11" i="6" s="1"/>
  <c r="I51" i="4"/>
  <c r="I51" i="6" s="1" a="1"/>
  <c r="I51" i="6" s="1"/>
  <c r="I25" i="4"/>
  <c r="I25" i="6" s="1" a="1"/>
  <c r="I25" i="6" s="1"/>
  <c r="I4" i="4"/>
  <c r="I4" i="6" s="1" a="1"/>
  <c r="I4" i="6" s="1"/>
  <c r="I58" i="6" l="1"/>
  <c r="I53" i="6"/>
  <c r="I60" i="6"/>
  <c r="I59" i="6"/>
  <c r="I53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Koby Manning</author>
  </authors>
  <commentList>
    <comment ref="C1" authorId="0" shapeId="0" xr:uid="{733B9264-DDA6-45CE-A6BF-60235B1EE1D5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="SR" &amp; RANDBETWEEN(101,125)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Koby Manning</author>
  </authors>
  <commentList>
    <comment ref="A1" authorId="0" shapeId="0" xr:uid="{7DE1E5A2-7AE7-493A-835F-2CCE8186B125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="SR" &amp; RANDBETWEEN(101,125)</t>
        </r>
      </text>
    </comment>
    <comment ref="B1" authorId="0" shapeId="0" xr:uid="{11FC0329-D7B4-47B1-A0EE-FC7D399092B7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=XLOOKUP($A2,SRep!$A$2:$A$26,SRep!$B$2:$B$26, "Not Found",0,1)</t>
        </r>
      </text>
    </comment>
    <comment ref="E1" authorId="0" shapeId="0" xr:uid="{285D94CB-63BD-49EB-A7F3-58F0D600E01F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=RANDBETWEEN(1,5000)</t>
        </r>
      </text>
    </comment>
    <comment ref="F1" authorId="0" shapeId="0" xr:uid="{EBDB24BF-5F5C-4C12-A31D-4D835D20A808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=RANDBETWEEN(1,2000)</t>
        </r>
      </text>
    </comment>
    <comment ref="G1" authorId="0" shapeId="0" xr:uid="{69A20C57-3751-4857-86DB-00DA35680969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=E2*F2</t>
        </r>
      </text>
    </comment>
    <comment ref="H1" authorId="0" shapeId="0" xr:uid="{A0BD72E5-DA01-4528-A1A8-3FE79D779F87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=RANDBETWEEN(DATE(2022,1,1),DATE(2022,1,31)</t>
        </r>
      </text>
    </comment>
    <comment ref="I1" authorId="0" shapeId="0" xr:uid="{1FC8A3C8-8182-46C2-8901-700CB6518280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=(G2/2)*$J$4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Koby Manning</author>
  </authors>
  <commentList>
    <comment ref="A1" authorId="0" shapeId="0" xr:uid="{D4C245BC-593E-4653-8DEF-C4FD25A6AAA0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="SR" &amp; RANDBETWEEN(101,125)</t>
        </r>
      </text>
    </comment>
    <comment ref="B1" authorId="0" shapeId="0" xr:uid="{DC0601F6-0074-4511-9D0F-D01C115CF8F2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=XLOOKUP($A2,SRep!$A$2:$A$26,SRep!$B$2:$B$26, "Not Found",0,1)</t>
        </r>
      </text>
    </comment>
    <comment ref="E1" authorId="0" shapeId="0" xr:uid="{4F4B5AE2-25C5-490B-9089-DC087E1ABAD3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=RANDBETWEEN(1,5000)
</t>
        </r>
      </text>
    </comment>
    <comment ref="F1" authorId="0" shapeId="0" xr:uid="{7D60704A-A530-4538-AD80-5C8A73601D9B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=RANDBETWEEN(1,2000)</t>
        </r>
      </text>
    </comment>
    <comment ref="G1" authorId="0" shapeId="0" xr:uid="{555F5652-CBC2-45F2-A74A-570211D10092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=E2*F2
</t>
        </r>
      </text>
    </comment>
    <comment ref="H1" authorId="0" shapeId="0" xr:uid="{E7373941-E615-4854-A843-F39A71B2C61F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=RANDBETWEEN(DATE(2022,2,1),DATE(2022,2,28))</t>
        </r>
      </text>
    </comment>
    <comment ref="I1" authorId="0" shapeId="0" xr:uid="{60432971-FAB2-4F49-BC63-AC53466C2550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=(G2/2)*$J$4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Koby Manning</author>
  </authors>
  <commentList>
    <comment ref="A1" authorId="0" shapeId="0" xr:uid="{C7012507-5E5E-475C-BC58-FEDA274C9581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="SR" &amp; RANDBETWEEN(101,125)</t>
        </r>
      </text>
    </comment>
    <comment ref="B1" authorId="0" shapeId="0" xr:uid="{29D3F651-B13D-42B9-AB9F-C4D653318805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=XLOOKUP($A2,SRep!$A$2:$A$26,SRep!$B$2:$B$26, "Not Found",0,1)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Koby Manning</author>
  </authors>
  <commentList>
    <comment ref="A1" authorId="0" shapeId="0" xr:uid="{A811524C-EB76-4F46-A3D8-FAEC3154390B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="SR" &amp; RANDBETWEEN(101,125)</t>
        </r>
      </text>
    </comment>
    <comment ref="B1" authorId="0" shapeId="0" xr:uid="{A96B7B61-14BD-4110-B057-96218720B8A3}">
      <text>
        <r>
          <rPr>
            <b/>
            <sz val="9"/>
            <color indexed="81"/>
            <rFont val="Tahoma"/>
            <family val="2"/>
          </rPr>
          <t>Koby Manning:</t>
        </r>
        <r>
          <rPr>
            <sz val="9"/>
            <color indexed="81"/>
            <rFont val="Tahoma"/>
            <family val="2"/>
          </rPr>
          <t xml:space="preserve">
=XLOOKUP($A2,SRep!$A$2:$A$26,SRep!$B$2:$B$26, "Not Found",0,1)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<sst xmlns="http://schemas.openxmlformats.org/spreadsheetml/2006/main" count="941" uniqueCount="190">
  <si>
    <t>Sales Rep Code</t>
  </si>
  <si>
    <t>SR101</t>
  </si>
  <si>
    <t>SR102</t>
  </si>
  <si>
    <t>SR103</t>
  </si>
  <si>
    <t>SR104</t>
  </si>
  <si>
    <t>SR105</t>
  </si>
  <si>
    <t>SR106</t>
  </si>
  <si>
    <t>SR107</t>
  </si>
  <si>
    <t>SR108</t>
  </si>
  <si>
    <t>SR109</t>
  </si>
  <si>
    <t>SR110</t>
  </si>
  <si>
    <t>SR111</t>
  </si>
  <si>
    <t>SR112</t>
  </si>
  <si>
    <t>SR113</t>
  </si>
  <si>
    <t>SR114</t>
  </si>
  <si>
    <t>SR115</t>
  </si>
  <si>
    <t>SR116</t>
  </si>
  <si>
    <t>SR117</t>
  </si>
  <si>
    <t>SR118</t>
  </si>
  <si>
    <t>SR119</t>
  </si>
  <si>
    <t>SR120</t>
  </si>
  <si>
    <t>SR121</t>
  </si>
  <si>
    <t>SR122</t>
  </si>
  <si>
    <t>SR123</t>
  </si>
  <si>
    <t>SR124</t>
  </si>
  <si>
    <t>SR125</t>
  </si>
  <si>
    <t>Sales Rep</t>
  </si>
  <si>
    <t>Clifton Pierce</t>
  </si>
  <si>
    <t>Nathan Ford</t>
  </si>
  <si>
    <t>Michael Wade</t>
  </si>
  <si>
    <t>Stacey Sherman</t>
  </si>
  <si>
    <t>Jamie Waters</t>
  </si>
  <si>
    <t>Jeff Walker</t>
  </si>
  <si>
    <t>Katie Gross</t>
  </si>
  <si>
    <t>Van Schultz</t>
  </si>
  <si>
    <t>Esther Snyder</t>
  </si>
  <si>
    <t>Tonya Poole</t>
  </si>
  <si>
    <t>Carl Garza</t>
  </si>
  <si>
    <t>Irvin Craig</t>
  </si>
  <si>
    <t>Alberto Edwards</t>
  </si>
  <si>
    <t>Johnnie Chapman</t>
  </si>
  <si>
    <t>Cedric Nelson</t>
  </si>
  <si>
    <t>Clyde Armstrong</t>
  </si>
  <si>
    <t>George Yates</t>
  </si>
  <si>
    <t>Darin Baldwin</t>
  </si>
  <si>
    <t>Lorenzo Long</t>
  </si>
  <si>
    <t>Terrance Hopkins</t>
  </si>
  <si>
    <t>Rex Ramsey</t>
  </si>
  <si>
    <t>Darrell Holland</t>
  </si>
  <si>
    <t>Billy Jimenez</t>
  </si>
  <si>
    <t>Faith Bishop</t>
  </si>
  <si>
    <t>Faye Higgins</t>
  </si>
  <si>
    <t>First Name</t>
  </si>
  <si>
    <t>Last Name</t>
  </si>
  <si>
    <t>Waters</t>
  </si>
  <si>
    <t>Walker</t>
  </si>
  <si>
    <t>Gross</t>
  </si>
  <si>
    <t>Schultz</t>
  </si>
  <si>
    <t>Snyder</t>
  </si>
  <si>
    <t>Poole</t>
  </si>
  <si>
    <t>Garza</t>
  </si>
  <si>
    <t>Craig</t>
  </si>
  <si>
    <t>Edwards</t>
  </si>
  <si>
    <t>Chapman</t>
  </si>
  <si>
    <t>Nelson</t>
  </si>
  <si>
    <t>Armstrong</t>
  </si>
  <si>
    <t>Yates</t>
  </si>
  <si>
    <t>Baldwin</t>
  </si>
  <si>
    <t>Long</t>
  </si>
  <si>
    <t>Hopkins</t>
  </si>
  <si>
    <t>Ramsey</t>
  </si>
  <si>
    <t>Holland</t>
  </si>
  <si>
    <t>Jimenez</t>
  </si>
  <si>
    <t>Bishop</t>
  </si>
  <si>
    <t>Higgins</t>
  </si>
  <si>
    <t>Sherman</t>
  </si>
  <si>
    <t>Wade</t>
  </si>
  <si>
    <t>Ford</t>
  </si>
  <si>
    <t>Pierce</t>
  </si>
  <si>
    <t>Jamie</t>
  </si>
  <si>
    <t>Jeff</t>
  </si>
  <si>
    <t>Katie</t>
  </si>
  <si>
    <t>Van</t>
  </si>
  <si>
    <t>Esther</t>
  </si>
  <si>
    <t>Tonya</t>
  </si>
  <si>
    <t>Carl</t>
  </si>
  <si>
    <t>Irvin</t>
  </si>
  <si>
    <t>Alberto</t>
  </si>
  <si>
    <t>Johnnie</t>
  </si>
  <si>
    <t>Cedric</t>
  </si>
  <si>
    <t>Clyde</t>
  </si>
  <si>
    <t>George</t>
  </si>
  <si>
    <t>Darin</t>
  </si>
  <si>
    <t>Lorenzo</t>
  </si>
  <si>
    <t>Terrance</t>
  </si>
  <si>
    <t>Rex</t>
  </si>
  <si>
    <t>Darrell</t>
  </si>
  <si>
    <t>Billy</t>
  </si>
  <si>
    <t>Faith</t>
  </si>
  <si>
    <t>Faye</t>
  </si>
  <si>
    <t>Stacey</t>
  </si>
  <si>
    <t>Michael</t>
  </si>
  <si>
    <t>Nathan</t>
  </si>
  <si>
    <t>Clifton</t>
  </si>
  <si>
    <t>Sales Rep Full Name</t>
  </si>
  <si>
    <t>Region</t>
  </si>
  <si>
    <t>State</t>
  </si>
  <si>
    <t>Total Sales</t>
  </si>
  <si>
    <t>Bonus</t>
  </si>
  <si>
    <t>Month</t>
  </si>
  <si>
    <t>Bonus%</t>
  </si>
  <si>
    <t>South</t>
  </si>
  <si>
    <t>Alabama</t>
  </si>
  <si>
    <t>West</t>
  </si>
  <si>
    <t>Alaska</t>
  </si>
  <si>
    <t>Arizona</t>
  </si>
  <si>
    <t>Arkansas</t>
  </si>
  <si>
    <t>California</t>
  </si>
  <si>
    <t>Colorado</t>
  </si>
  <si>
    <t>East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</si>
  <si>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</si>
  <si>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</si>
  <si>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</si>
  <si>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</si>
  <si>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</si>
  <si>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</si>
  <si>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</si>
  <si>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Central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</si>
  <si>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</si>
  <si>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</si>
  <si>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</si>
  <si>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</si>
  <si>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</si>
  <si>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</si>
  <si>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</si>
  <si>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</si>
  <si>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</si>
  <si>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</si>
  <si>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</si>
  <si>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</si>
  <si>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</si>
  <si>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</si>
  <si>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</si>
  <si>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</si>
  <si>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</si>
  <si>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</si>
  <si>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</si>
  <si>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</si>
  <si>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</si>
  <si>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</si>
  <si>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</si>
  <si>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</si>
  <si>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</si>
  <si>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</si>
  <si>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</si>
  <si>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</si>
  <si>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</si>
  <si>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</si>
  <si>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</si>
  <si>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</si>
  <si>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</si>
  <si>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</si>
  <si>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</si>
  <si>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</si>
  <si>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</si>
  <si>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</si>
  <si>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Units 
Sold</t>
  </si>
  <si>
    <t>Last
Sale Date</t>
  </si>
  <si>
    <t>Price 
Per Unit</t>
  </si>
  <si>
    <t>January</t>
  </si>
  <si>
    <t>Total</t>
  </si>
  <si>
    <t>February</t>
  </si>
  <si>
    <t>March</t>
  </si>
  <si>
    <t>January Sales</t>
  </si>
  <si>
    <t>January Bonus</t>
  </si>
  <si>
    <t>February Sales</t>
  </si>
  <si>
    <t>February Bonus</t>
  </si>
  <si>
    <t>March Sales</t>
  </si>
  <si>
    <t>March Bonus</t>
  </si>
  <si>
    <t>Sales Stars</t>
  </si>
  <si>
    <t># Monthly Sales &gt; = 1 Million</t>
  </si>
  <si>
    <t>Sum of Monthly Sales &gt;= 1 Million</t>
  </si>
  <si>
    <t>Average of Monthly Sales &gt;= 1 Million</t>
  </si>
  <si>
    <t>Average Bonus</t>
  </si>
  <si>
    <t>Minimum Bonus</t>
  </si>
  <si>
    <t>Maximum Bonus</t>
  </si>
  <si>
    <t>What Ifs</t>
  </si>
  <si>
    <t>Jan Bonus %</t>
  </si>
  <si>
    <t>Feb Bonus %</t>
  </si>
  <si>
    <t>March Bonus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</si>
</sst>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&quot;$&quot;#,##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 style="thick">
        <color auto="1"/>
      </left>
      <right/>
      <top style="medium">
        <color auto="1"/>
      </top>
      <bottom/>
      <diagonal/>
    </border>
    <border>
      <left style="medium">
        <color auto="1"/>
      </left>
      <right style="thick">
        <color auto="1"/>
      </right>
      <top style="medium">
        <color auto="1"/>
      </top>
      <bottom/>
      <diagonal/>
    </border>
    <border>
      <left style="thick">
        <color auto="1"/>
      </left>
      <right/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1" fillId="0" borderId="0" xfId="0" applyFont="1" applyAlignment="1">
      <alignment wrapText="1"/>
    </xf>
    <xf numFmtId="0" fontId="0" fillId="2" borderId="0" xfId="0" applyFill="1"/>
    <xf numFmtId="164" fontId="0" fillId="2" borderId="0" xfId="0" applyNumberFormat="1" applyFill="1"/>
    <xf numFmtId="165" fontId="0" fillId="0" borderId="0" xfId="0" applyNumberFormat="1"/>
    <xf numFmtId="14" fontId="0" fillId="0" borderId="0" xfId="0" applyNumberFormat="1"/>
    <xf numFmtId="0" fontId="1" fillId="0" borderId="0" xfId="0" applyFont="1"/>
    <xf numFmtId="0" fontId="1" fillId="0" borderId="0" xfId="0" applyFont="1" applyAlignment="1">
      <alignment vertical="center"/>
    </xf>
    <xf numFmtId="3" fontId="1" fillId="0" borderId="0" xfId="0" applyNumberFormat="1" applyFont="1"/>
    <xf numFmtId="165" fontId="1" fillId="0" borderId="0" xfId="0" applyNumberFormat="1" applyFont="1"/>
    <xf numFmtId="3" fontId="0" fillId="0" borderId="0" xfId="0" applyNumberFormat="1"/>
    <xf numFmtId="0" fontId="6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Alignment="1"/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0" fillId="0" borderId="6" xfId="0" applyBorder="1"/>
    <xf numFmtId="164" fontId="0" fillId="3" borderId="5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30</xdr:col>
      <xdr:colOff>2553</xdr:colOff>
      <xdr:row>54</xdr:row>
      <xdr:rowOff>1436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9F79295-78AC-2830-0C7B-8062977722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8290553" cy="102884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23B0-40F4-45B0-A9C8-57FC57CD794D}">
  <dimension ref="A1"/>
  <sheetViews>
    <sheetView workbookViewId="0"/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9984FF-63E4-44E6-93AD-4473F3E968F4}">
  <dimension ref="A1:O60"/>
  <sheetViews>
    <sheetView tabSelected="1" workbookViewId="0">
      <pane xSplit="15" ySplit="4" topLeftCell="P5" activePane="bottomRight" state="frozen"/>
      <selection pane="topRight" activeCell="P1" sqref="P1"/>
      <selection pane="bottomLeft" activeCell="A5" sqref="A5"/>
      <selection pane="bottomRight" activeCell="O4" sqref="O2:O4"/>
    </sheetView>
  </sheetViews>
  <sheetFormatPr defaultRowHeight="15" x14ac:dyDescent="0.25"/>
  <cols>
    <col min="2" max="2" width="18.7109375" bestFit="1" customWidth="1"/>
    <col min="3" max="3" width="9.140625" customWidth="1"/>
    <col min="4" max="4" width="10.28515625" bestFit="1" customWidth="1"/>
    <col min="5" max="5" width="11.28515625" customWidth="1"/>
    <col min="6" max="6" width="12.140625" bestFit="1" customWidth="1"/>
    <col min="8" max="8" width="12.140625" bestFit="1" customWidth="1"/>
    <col min="10" max="10" width="12.140625" bestFit="1" customWidth="1"/>
    <col min="14" max="14" width="14.42578125" bestFit="1" customWidth="1"/>
  </cols>
  <sheetData>
    <row r="1" spans="1:15" ht="46.5" thickTop="1" thickBot="1" x14ac:dyDescent="0.3">
      <c r="A1" s="3" t="s">
        <v>105</v>
      </c>
      <c r="B1" s="3" t="s">
        <v>106</v>
      </c>
      <c r="C1" s="3" t="s">
        <v>0</v>
      </c>
      <c r="D1" s="3" t="s">
        <v>53</v>
      </c>
      <c r="E1" s="3" t="s">
        <v>52</v>
      </c>
      <c r="F1" s="3" t="s">
        <v>173</v>
      </c>
      <c r="G1" s="3" t="s">
        <v>174</v>
      </c>
      <c r="H1" s="3" t="s">
        <v>175</v>
      </c>
      <c r="I1" s="3" t="s">
        <v>176</v>
      </c>
      <c r="J1" s="3" t="s">
        <v>177</v>
      </c>
      <c r="K1" s="3" t="s">
        <v>178</v>
      </c>
      <c r="L1" s="3" t="s">
        <v>179</v>
      </c>
      <c r="N1" s="16" t="s">
        <v>186</v>
      </c>
      <c r="O1" s="17"/>
    </row>
    <row r="2" spans="1:15" ht="15.75" thickBot="1" x14ac:dyDescent="0.3">
      <c r="A2" s="2" t="s">
        <v>111</v>
      </c>
      <c r="B2" s="2" t="s">
        <v>112</v>
      </c>
      <c r="C2" t="s">
        <v>20</v>
      </c>
      <c r="D2" t="str">
        <f>_xlfn.XLOOKUP('1Qtr Summary'!C2,SRep!$A$2:$A$26,SRep!$C$2:$C$26,"Not Found",0,1)</f>
        <v>Bishop</v>
      </c>
      <c r="E2" t="str">
        <f>_xlfn.XLOOKUP('1Qtr Summary'!C2,SRep!$A$2:$A$26,SRep!$D$2:$D$26,"Not Found",0,1)</f>
        <v>Faith</v>
      </c>
      <c r="F2" s="6" cm="1">
        <f t="array" ref="F2">_xlfn.XLOOKUP($C2&amp;$B2,JanCodes &amp; JanState,JanSales,"Not Found",0,1)</f>
        <v>2406600</v>
      </c>
      <c r="G2" s="6" cm="1">
        <f t="array" ref="G2">_xlfn.XLOOKUP($C2&amp;$B2,JanCodes &amp; JanState,JanBonus,"Not Found",0,1)</f>
        <v>7219.8</v>
      </c>
      <c r="H2" s="6" cm="1">
        <f t="array" ref="H2">_xlfn.XLOOKUP($C2&amp;$B2,FebCodes &amp; FebState,FebSales,"Not Found",0,1)</f>
        <v>538532</v>
      </c>
      <c r="I2" s="6" cm="1">
        <f t="array" ref="I2">_xlfn.XLOOKUP($C2&amp;$B2,FebCodes &amp; FebState,FebBonus,"Not Found",0,1)</f>
        <v>1615.596</v>
      </c>
      <c r="J2" s="6" cm="1">
        <f t="array" ref="J2">_xlfn.XLOOKUP($C2&amp;$B2,MarchCodes &amp; MarchState,MarchSales,"Not Found",0,1)</f>
        <v>3645620</v>
      </c>
      <c r="K2" s="6" cm="1">
        <f t="array" ref="K2">_xlfn.XLOOKUP($C2&amp;$B2,MarchCodes &amp; MarchState,MarchBonus,"Not Found",0,1)</f>
        <v>10936.86</v>
      </c>
      <c r="L2" t="str">
        <f>IF(AND(F2 &gt; 1000000, H2 &gt; 1000000, J2 &gt; 1000000),"Star","")</f>
        <v/>
      </c>
      <c r="N2" s="19" t="s">
        <v>187</v>
      </c>
      <c r="O2" s="21">
        <v>6.0000000000000001E-3</v>
      </c>
    </row>
    <row r="3" spans="1:15" ht="15.75" thickBot="1" x14ac:dyDescent="0.3">
      <c r="A3" s="2" t="s">
        <v>113</v>
      </c>
      <c r="B3" s="2" t="s">
        <v>114</v>
      </c>
      <c r="C3" t="s">
        <v>16</v>
      </c>
      <c r="D3" t="str">
        <f>_xlfn.XLOOKUP('1Qtr Summary'!C3,SRep!$A$2:$A$26,SRep!$C$2:$C$26,"Not Found",0,1)</f>
        <v>Hopkins</v>
      </c>
      <c r="E3" t="str">
        <f>_xlfn.XLOOKUP('1Qtr Summary'!C3,SRep!$A$2:$A$26,SRep!$D$2:$D$26,"Not Found",0,1)</f>
        <v>Terrance</v>
      </c>
      <c r="F3" s="6" cm="1">
        <f t="array" ref="F3">_xlfn.XLOOKUP($C3&amp;$B3,JanCodes &amp; JanState,JanSales,"Not Found",0,1)</f>
        <v>494172</v>
      </c>
      <c r="G3" s="6" cm="1">
        <f t="array" ref="G3">_xlfn.XLOOKUP($C3&amp;$B3,JanCodes &amp; JanState,JanBonus,"Not Found",0,1)</f>
        <v>1482.5160000000001</v>
      </c>
      <c r="H3" s="6" cm="1">
        <f t="array" ref="H3">_xlfn.XLOOKUP($C3&amp;$B3,FebCodes &amp; FebState,FebSales,"Not Found",0,1)</f>
        <v>7595430</v>
      </c>
      <c r="I3" s="6" cm="1">
        <f t="array" ref="I3">_xlfn.XLOOKUP($C3&amp;$B3,FebCodes &amp; FebState,FebBonus,"Not Found",0,1)</f>
        <v>22786.29</v>
      </c>
      <c r="J3" s="6" cm="1">
        <f t="array" ref="J3">_xlfn.XLOOKUP($C3&amp;$B3,MarchCodes &amp; MarchState,MarchSales,"Not Found",0,1)</f>
        <v>1491855</v>
      </c>
      <c r="K3" s="6" cm="1">
        <f t="array" ref="K3">_xlfn.XLOOKUP($C3&amp;$B3,MarchCodes &amp; MarchState,MarchBonus,"Not Found",0,1)</f>
        <v>4475.5650000000005</v>
      </c>
      <c r="L3" t="str">
        <f t="shared" ref="L3:L52" si="0">IF(AND(F3 &gt; 1000000, H3 &gt; 1000000, J3 &gt; 1000000),"Star","")</f>
        <v/>
      </c>
      <c r="N3" s="20" t="s">
        <v>188</v>
      </c>
      <c r="O3" s="21">
        <v>6.0000000000000001E-3</v>
      </c>
    </row>
    <row r="4" spans="1:15" ht="15.75" thickBot="1" x14ac:dyDescent="0.3">
      <c r="A4" s="2" t="s">
        <v>113</v>
      </c>
      <c r="B4" s="2" t="s">
        <v>115</v>
      </c>
      <c r="C4" t="s">
        <v>18</v>
      </c>
      <c r="D4" t="str">
        <f>_xlfn.XLOOKUP('1Qtr Summary'!C4,SRep!$A$2:$A$26,SRep!$C$2:$C$26,"Not Found",0,1)</f>
        <v>Holland</v>
      </c>
      <c r="E4" t="str">
        <f>_xlfn.XLOOKUP('1Qtr Summary'!C4,SRep!$A$2:$A$26,SRep!$D$2:$D$26,"Not Found",0,1)</f>
        <v>Darrell</v>
      </c>
      <c r="F4" s="6" cm="1">
        <f t="array" ref="F4">_xlfn.XLOOKUP($C4&amp;$B4,JanCodes &amp; JanState,JanSales,"Not Found",0,1)</f>
        <v>2420726</v>
      </c>
      <c r="G4" s="6" cm="1">
        <f t="array" ref="G4">_xlfn.XLOOKUP($C4&amp;$B4,JanCodes &amp; JanState,JanBonus,"Not Found",0,1)</f>
        <v>7262.1779999999999</v>
      </c>
      <c r="H4" s="6" cm="1">
        <f t="array" ref="H4">_xlfn.XLOOKUP($C4&amp;$B4,FebCodes &amp; FebState,FebSales,"Not Found",0,1)</f>
        <v>1623090</v>
      </c>
      <c r="I4" s="6" cm="1">
        <f t="array" ref="I4">_xlfn.XLOOKUP($C4&amp;$B4,FebCodes &amp; FebState,FebBonus,"Not Found",0,1)</f>
        <v>4869.2700000000004</v>
      </c>
      <c r="J4" s="6" cm="1">
        <f t="array" ref="J4">_xlfn.XLOOKUP($C4&amp;$B4,MarchCodes &amp; MarchState,MarchSales,"Not Found",0,1)</f>
        <v>2101328</v>
      </c>
      <c r="K4" s="6" cm="1">
        <f t="array" ref="K4">_xlfn.XLOOKUP($C4&amp;$B4,MarchCodes &amp; MarchState,MarchBonus,"Not Found",0,1)</f>
        <v>6303.9840000000004</v>
      </c>
      <c r="L4" t="str">
        <f t="shared" si="0"/>
        <v>Star</v>
      </c>
      <c r="N4" s="18" t="s">
        <v>189</v>
      </c>
      <c r="O4" s="21">
        <v>6.0000000000000001E-3</v>
      </c>
    </row>
    <row r="5" spans="1:15" ht="15.75" thickTop="1" x14ac:dyDescent="0.25">
      <c r="A5" s="2" t="s">
        <v>111</v>
      </c>
      <c r="B5" s="2" t="s">
        <v>116</v>
      </c>
      <c r="C5" t="s">
        <v>20</v>
      </c>
      <c r="D5" t="str">
        <f>_xlfn.XLOOKUP('1Qtr Summary'!C5,SRep!$A$2:$A$26,SRep!$C$2:$C$26,"Not Found",0,1)</f>
        <v>Bishop</v>
      </c>
      <c r="E5" t="str">
        <f>_xlfn.XLOOKUP('1Qtr Summary'!C5,SRep!$A$2:$A$26,SRep!$D$2:$D$26,"Not Found",0,1)</f>
        <v>Faith</v>
      </c>
      <c r="F5" s="6" cm="1">
        <f t="array" ref="F5">_xlfn.XLOOKUP($C5&amp;$B5,JanCodes &amp; JanState,JanSales,"Not Found",0,1)</f>
        <v>6640254</v>
      </c>
      <c r="G5" s="6" cm="1">
        <f t="array" ref="G5">_xlfn.XLOOKUP($C5&amp;$B5,JanCodes &amp; JanState,JanBonus,"Not Found",0,1)</f>
        <v>19920.761999999999</v>
      </c>
      <c r="H5" s="6" cm="1">
        <f t="array" ref="H5">_xlfn.XLOOKUP($C5&amp;$B5,FebCodes &amp; FebState,FebSales,"Not Found",0,1)</f>
        <v>1127625</v>
      </c>
      <c r="I5" s="6" cm="1">
        <f t="array" ref="I5">_xlfn.XLOOKUP($C5&amp;$B5,FebCodes &amp; FebState,FebBonus,"Not Found",0,1)</f>
        <v>3382.875</v>
      </c>
      <c r="J5" s="6" cm="1">
        <f t="array" ref="J5">_xlfn.XLOOKUP($C5&amp;$B5,MarchCodes &amp; MarchState,MarchSales,"Not Found",0,1)</f>
        <v>5678838</v>
      </c>
      <c r="K5" s="6" cm="1">
        <f t="array" ref="K5">_xlfn.XLOOKUP($C5&amp;$B5,MarchCodes &amp; MarchState,MarchBonus,"Not Found",0,1)</f>
        <v>17036.513999999999</v>
      </c>
      <c r="L5" t="str">
        <f t="shared" si="0"/>
        <v>Star</v>
      </c>
    </row>
    <row r="6" spans="1:15" x14ac:dyDescent="0.25">
      <c r="A6" s="2" t="s">
        <v>113</v>
      </c>
      <c r="B6" s="2" t="s">
        <v>117</v>
      </c>
      <c r="C6" t="s">
        <v>12</v>
      </c>
      <c r="D6" t="str">
        <f>_xlfn.XLOOKUP('1Qtr Summary'!C6,SRep!$A$2:$A$26,SRep!$C$2:$C$26,"Not Found",0,1)</f>
        <v>Armstrong</v>
      </c>
      <c r="E6" t="str">
        <f>_xlfn.XLOOKUP('1Qtr Summary'!C6,SRep!$A$2:$A$26,SRep!$D$2:$D$26,"Not Found",0,1)</f>
        <v>Clyde</v>
      </c>
      <c r="F6" s="6" cm="1">
        <f t="array" ref="F6">_xlfn.XLOOKUP($C6&amp;$B6,JanCodes &amp; JanState,JanSales,"Not Found",0,1)</f>
        <v>647820</v>
      </c>
      <c r="G6" s="6" cm="1">
        <f t="array" ref="G6">_xlfn.XLOOKUP($C6&amp;$B6,JanCodes &amp; JanState,JanBonus,"Not Found",0,1)</f>
        <v>1943.46</v>
      </c>
      <c r="H6" s="6" cm="1">
        <f t="array" ref="H6">_xlfn.XLOOKUP($C6&amp;$B6,FebCodes &amp; FebState,FebSales,"Not Found",0,1)</f>
        <v>1641461</v>
      </c>
      <c r="I6" s="6" cm="1">
        <f t="array" ref="I6">_xlfn.XLOOKUP($C6&amp;$B6,FebCodes &amp; FebState,FebBonus,"Not Found",0,1)</f>
        <v>4924.3829999999998</v>
      </c>
      <c r="J6" s="6" cm="1">
        <f t="array" ref="J6">_xlfn.XLOOKUP($C6&amp;$B6,MarchCodes &amp; MarchState,MarchSales,"Not Found",0,1)</f>
        <v>3758904</v>
      </c>
      <c r="K6" s="6" cm="1">
        <f t="array" ref="K6">_xlfn.XLOOKUP($C6&amp;$B6,MarchCodes &amp; MarchState,MarchBonus,"Not Found",0,1)</f>
        <v>11276.712</v>
      </c>
      <c r="L6" t="str">
        <f t="shared" si="0"/>
        <v/>
      </c>
    </row>
    <row r="7" spans="1:15" x14ac:dyDescent="0.25">
      <c r="A7" s="2" t="s">
        <v>113</v>
      </c>
      <c r="B7" s="2" t="s">
        <v>118</v>
      </c>
      <c r="C7" t="s">
        <v>6</v>
      </c>
      <c r="D7" t="str">
        <f>_xlfn.XLOOKUP('1Qtr Summary'!C7,SRep!$A$2:$A$26,SRep!$C$2:$C$26,"Not Found",0,1)</f>
        <v>Poole</v>
      </c>
      <c r="E7" t="str">
        <f>_xlfn.XLOOKUP('1Qtr Summary'!C7,SRep!$A$2:$A$26,SRep!$D$2:$D$26,"Not Found",0,1)</f>
        <v>Tonya</v>
      </c>
      <c r="F7" s="6" cm="1">
        <f t="array" ref="F7">_xlfn.XLOOKUP($C7&amp;$B7,JanCodes &amp; JanState,JanSales,"Not Found",0,1)</f>
        <v>3958360</v>
      </c>
      <c r="G7" s="6" cm="1">
        <f t="array" ref="G7">_xlfn.XLOOKUP($C7&amp;$B7,JanCodes &amp; JanState,JanBonus,"Not Found",0,1)</f>
        <v>11875.08</v>
      </c>
      <c r="H7" s="6" cm="1">
        <f t="array" ref="H7">_xlfn.XLOOKUP($C7&amp;$B7,FebCodes &amp; FebState,FebSales,"Not Found",0,1)</f>
        <v>4332552</v>
      </c>
      <c r="I7" s="6" cm="1">
        <f t="array" ref="I7">_xlfn.XLOOKUP($C7&amp;$B7,FebCodes &amp; FebState,FebBonus,"Not Found",0,1)</f>
        <v>12997.656000000001</v>
      </c>
      <c r="J7" s="6" cm="1">
        <f t="array" ref="J7">_xlfn.XLOOKUP($C7&amp;$B7,MarchCodes &amp; MarchState,MarchSales,"Not Found",0,1)</f>
        <v>1212600</v>
      </c>
      <c r="K7" s="6" cm="1">
        <f t="array" ref="K7">_xlfn.XLOOKUP($C7&amp;$B7,MarchCodes &amp; MarchState,MarchBonus,"Not Found",0,1)</f>
        <v>3637.8</v>
      </c>
      <c r="L7" t="str">
        <f t="shared" si="0"/>
        <v>Star</v>
      </c>
    </row>
    <row r="8" spans="1:15" x14ac:dyDescent="0.25">
      <c r="A8" s="2" t="s">
        <v>119</v>
      </c>
      <c r="B8" s="2" t="s">
        <v>120</v>
      </c>
      <c r="C8" t="s">
        <v>16</v>
      </c>
      <c r="D8" t="str">
        <f>_xlfn.XLOOKUP('1Qtr Summary'!C8,SRep!$A$2:$A$26,SRep!$C$2:$C$26,"Not Found",0,1)</f>
        <v>Hopkins</v>
      </c>
      <c r="E8" t="str">
        <f>_xlfn.XLOOKUP('1Qtr Summary'!C8,SRep!$A$2:$A$26,SRep!$D$2:$D$26,"Not Found",0,1)</f>
        <v>Terrance</v>
      </c>
      <c r="F8" s="6" cm="1">
        <f t="array" ref="F8">_xlfn.XLOOKUP($C8&amp;$B8,JanCodes &amp; JanState,JanSales,"Not Found",0,1)</f>
        <v>527527</v>
      </c>
      <c r="G8" s="6" cm="1">
        <f t="array" ref="G8">_xlfn.XLOOKUP($C8&amp;$B8,JanCodes &amp; JanState,JanBonus,"Not Found",0,1)</f>
        <v>1582.5810000000001</v>
      </c>
      <c r="H8" s="6" cm="1">
        <f t="array" ref="H8">_xlfn.XLOOKUP($C8&amp;$B8,FebCodes &amp; FebState,FebSales,"Not Found",0,1)</f>
        <v>123168</v>
      </c>
      <c r="I8" s="6" cm="1">
        <f t="array" ref="I8">_xlfn.XLOOKUP($C8&amp;$B8,FebCodes &amp; FebState,FebBonus,"Not Found",0,1)</f>
        <v>369.50400000000002</v>
      </c>
      <c r="J8" s="6" cm="1">
        <f t="array" ref="J8">_xlfn.XLOOKUP($C8&amp;$B8,MarchCodes &amp; MarchState,MarchSales,"Not Found",0,1)</f>
        <v>911753</v>
      </c>
      <c r="K8" s="6" cm="1">
        <f t="array" ref="K8">_xlfn.XLOOKUP($C8&amp;$B8,MarchCodes &amp; MarchState,MarchBonus,"Not Found",0,1)</f>
        <v>2735.259</v>
      </c>
      <c r="L8" t="str">
        <f t="shared" si="0"/>
        <v/>
      </c>
    </row>
    <row r="9" spans="1:15" x14ac:dyDescent="0.25">
      <c r="A9" s="2" t="s">
        <v>119</v>
      </c>
      <c r="B9" s="2" t="s">
        <v>121</v>
      </c>
      <c r="C9" t="s">
        <v>13</v>
      </c>
      <c r="D9" t="str">
        <f>_xlfn.XLOOKUP('1Qtr Summary'!C9,SRep!$A$2:$A$26,SRep!$C$2:$C$26,"Not Found",0,1)</f>
        <v>Yates</v>
      </c>
      <c r="E9" t="str">
        <f>_xlfn.XLOOKUP('1Qtr Summary'!C9,SRep!$A$2:$A$26,SRep!$D$2:$D$26,"Not Found",0,1)</f>
        <v>George</v>
      </c>
      <c r="F9" s="6" cm="1">
        <f t="array" ref="F9">_xlfn.XLOOKUP($C9&amp;$B9,JanCodes &amp; JanState,JanSales,"Not Found",0,1)</f>
        <v>7684620</v>
      </c>
      <c r="G9" s="6" cm="1">
        <f t="array" ref="G9">_xlfn.XLOOKUP($C9&amp;$B9,JanCodes &amp; JanState,JanBonus,"Not Found",0,1)</f>
        <v>23053.86</v>
      </c>
      <c r="H9" s="6" cm="1">
        <f t="array" ref="H9">_xlfn.XLOOKUP($C9&amp;$B9,FebCodes &amp; FebState,FebSales,"Not Found",0,1)</f>
        <v>4387008</v>
      </c>
      <c r="I9" s="6" cm="1">
        <f t="array" ref="I9">_xlfn.XLOOKUP($C9&amp;$B9,FebCodes &amp; FebState,FebBonus,"Not Found",0,1)</f>
        <v>13161.023999999999</v>
      </c>
      <c r="J9" s="6" cm="1">
        <f t="array" ref="J9">_xlfn.XLOOKUP($C9&amp;$B9,MarchCodes &amp; MarchState,MarchSales,"Not Found",0,1)</f>
        <v>2466192</v>
      </c>
      <c r="K9" s="6" cm="1">
        <f t="array" ref="K9">_xlfn.XLOOKUP($C9&amp;$B9,MarchCodes &amp; MarchState,MarchBonus,"Not Found",0,1)</f>
        <v>7398.576</v>
      </c>
      <c r="L9" t="str">
        <f t="shared" si="0"/>
        <v>Star</v>
      </c>
    </row>
    <row r="10" spans="1:15" x14ac:dyDescent="0.25">
      <c r="A10" s="2" t="s">
        <v>119</v>
      </c>
      <c r="B10" s="2" t="s">
        <v>122</v>
      </c>
      <c r="C10" t="s">
        <v>13</v>
      </c>
      <c r="D10" t="str">
        <f>_xlfn.XLOOKUP('1Qtr Summary'!C10,SRep!$A$2:$A$26,SRep!$C$2:$C$26,"Not Found",0,1)</f>
        <v>Yates</v>
      </c>
      <c r="E10" t="str">
        <f>_xlfn.XLOOKUP('1Qtr Summary'!C10,SRep!$A$2:$A$26,SRep!$D$2:$D$26,"Not Found",0,1)</f>
        <v>George</v>
      </c>
      <c r="F10" s="6" cm="1">
        <f t="array" ref="F10">_xlfn.XLOOKUP($C10&amp;$B10,JanCodes &amp; JanState,JanSales,"Not Found",0,1)</f>
        <v>3121128</v>
      </c>
      <c r="G10" s="6" cm="1">
        <f t="array" ref="G10">_xlfn.XLOOKUP($C10&amp;$B10,JanCodes &amp; JanState,JanBonus,"Not Found",0,1)</f>
        <v>9363.384</v>
      </c>
      <c r="H10" s="6" cm="1">
        <f t="array" ref="H10">_xlfn.XLOOKUP($C10&amp;$B10,FebCodes &amp; FebState,FebSales,"Not Found",0,1)</f>
        <v>5198024</v>
      </c>
      <c r="I10" s="6" cm="1">
        <f t="array" ref="I10">_xlfn.XLOOKUP($C10&amp;$B10,FebCodes &amp; FebState,FebBonus,"Not Found",0,1)</f>
        <v>15594.072</v>
      </c>
      <c r="J10" s="6" cm="1">
        <f t="array" ref="J10">_xlfn.XLOOKUP($C10&amp;$B10,MarchCodes &amp; MarchState,MarchSales,"Not Found",0,1)</f>
        <v>405375</v>
      </c>
      <c r="K10" s="6" cm="1">
        <f t="array" ref="K10">_xlfn.XLOOKUP($C10&amp;$B10,MarchCodes &amp; MarchState,MarchBonus,"Not Found",0,1)</f>
        <v>1216.125</v>
      </c>
      <c r="L10" t="str">
        <f t="shared" si="0"/>
        <v/>
      </c>
    </row>
    <row r="11" spans="1:15" x14ac:dyDescent="0.25">
      <c r="A11" s="2" t="s">
        <v>111</v>
      </c>
      <c r="B11" s="2" t="s">
        <v>123</v>
      </c>
      <c r="C11" t="s">
        <v>23</v>
      </c>
      <c r="D11" t="str">
        <f>_xlfn.XLOOKUP('1Qtr Summary'!C11,SRep!$A$2:$A$26,SRep!$C$2:$C$26,"Not Found",0,1)</f>
        <v>Wade</v>
      </c>
      <c r="E11" t="str">
        <f>_xlfn.XLOOKUP('1Qtr Summary'!C11,SRep!$A$2:$A$26,SRep!$D$2:$D$26,"Not Found",0,1)</f>
        <v>Michael</v>
      </c>
      <c r="F11" s="6" cm="1">
        <f t="array" ref="F11">_xlfn.XLOOKUP($C11&amp;$B11,JanCodes &amp; JanState,JanSales,"Not Found",0,1)</f>
        <v>1205512</v>
      </c>
      <c r="G11" s="6" cm="1">
        <f t="array" ref="G11">_xlfn.XLOOKUP($C11&amp;$B11,JanCodes &amp; JanState,JanBonus,"Not Found",0,1)</f>
        <v>3616.5360000000001</v>
      </c>
      <c r="H11" s="6" cm="1">
        <f t="array" ref="H11">_xlfn.XLOOKUP($C11&amp;$B11,FebCodes &amp; FebState,FebSales,"Not Found",0,1)</f>
        <v>6678828</v>
      </c>
      <c r="I11" s="6" cm="1">
        <f t="array" ref="I11">_xlfn.XLOOKUP($C11&amp;$B11,FebCodes &amp; FebState,FebBonus,"Not Found",0,1)</f>
        <v>20036.484</v>
      </c>
      <c r="J11" s="6" cm="1">
        <f t="array" ref="J11">_xlfn.XLOOKUP($C11&amp;$B11,MarchCodes &amp; MarchState,MarchSales,"Not Found",0,1)</f>
        <v>1157904</v>
      </c>
      <c r="K11" s="6" cm="1">
        <f t="array" ref="K11">_xlfn.XLOOKUP($C11&amp;$B11,MarchCodes &amp; MarchState,MarchBonus,"Not Found",0,1)</f>
        <v>3473.712</v>
      </c>
      <c r="L11" t="str">
        <f t="shared" si="0"/>
        <v>Star</v>
      </c>
    </row>
    <row r="12" spans="1:15" x14ac:dyDescent="0.25">
      <c r="A12" s="2" t="s">
        <v>111</v>
      </c>
      <c r="B12" s="2" t="s">
        <v>124</v>
      </c>
      <c r="C12" t="s">
        <v>16</v>
      </c>
      <c r="D12" t="str">
        <f>_xlfn.XLOOKUP('1Qtr Summary'!C12,SRep!$A$2:$A$26,SRep!$C$2:$C$26,"Not Found",0,1)</f>
        <v>Hopkins</v>
      </c>
      <c r="E12" t="str">
        <f>_xlfn.XLOOKUP('1Qtr Summary'!C12,SRep!$A$2:$A$26,SRep!$D$2:$D$26,"Not Found",0,1)</f>
        <v>Terrance</v>
      </c>
      <c r="F12" s="6" cm="1">
        <f t="array" ref="F12">_xlfn.XLOOKUP($C12&amp;$B12,JanCodes &amp; JanState,JanSales,"Not Found",0,1)</f>
        <v>5607975</v>
      </c>
      <c r="G12" s="6" cm="1">
        <f t="array" ref="G12">_xlfn.XLOOKUP($C12&amp;$B12,JanCodes &amp; JanState,JanBonus,"Not Found",0,1)</f>
        <v>16823.924999999999</v>
      </c>
      <c r="H12" s="6" cm="1">
        <f t="array" ref="H12">_xlfn.XLOOKUP($C12&amp;$B12,FebCodes &amp; FebState,FebSales,"Not Found",0,1)</f>
        <v>1612608</v>
      </c>
      <c r="I12" s="6" cm="1">
        <f t="array" ref="I12">_xlfn.XLOOKUP($C12&amp;$B12,FebCodes &amp; FebState,FebBonus,"Not Found",0,1)</f>
        <v>4837.8240000000005</v>
      </c>
      <c r="J12" s="6" cm="1">
        <f t="array" ref="J12">_xlfn.XLOOKUP($C12&amp;$B12,MarchCodes &amp; MarchState,MarchSales,"Not Found",0,1)</f>
        <v>81963</v>
      </c>
      <c r="K12" s="6" cm="1">
        <f t="array" ref="K12">_xlfn.XLOOKUP($C12&amp;$B12,MarchCodes &amp; MarchState,MarchBonus,"Not Found",0,1)</f>
        <v>245.88900000000001</v>
      </c>
      <c r="L12" t="str">
        <f t="shared" si="0"/>
        <v/>
      </c>
    </row>
    <row r="13" spans="1:15" x14ac:dyDescent="0.25">
      <c r="A13" s="2" t="s">
        <v>113</v>
      </c>
      <c r="B13" s="2" t="s">
        <v>125</v>
      </c>
      <c r="C13" t="s">
        <v>7</v>
      </c>
      <c r="D13" t="str">
        <f>_xlfn.XLOOKUP('1Qtr Summary'!C13,SRep!$A$2:$A$26,SRep!$C$2:$C$26,"Not Found",0,1)</f>
        <v>Garza</v>
      </c>
      <c r="E13" t="str">
        <f>_xlfn.XLOOKUP('1Qtr Summary'!C13,SRep!$A$2:$A$26,SRep!$D$2:$D$26,"Not Found",0,1)</f>
        <v>Carl</v>
      </c>
      <c r="F13" s="6" cm="1">
        <f t="array" ref="F13">_xlfn.XLOOKUP($C13&amp;$B13,JanCodes &amp; JanState,JanSales,"Not Found",0,1)</f>
        <v>3117608</v>
      </c>
      <c r="G13" s="6" cm="1">
        <f t="array" ref="G13">_xlfn.XLOOKUP($C13&amp;$B13,JanCodes &amp; JanState,JanBonus,"Not Found",0,1)</f>
        <v>9352.8240000000005</v>
      </c>
      <c r="H13" s="6" cm="1">
        <f t="array" ref="H13">_xlfn.XLOOKUP($C13&amp;$B13,FebCodes &amp; FebState,FebSales,"Not Found",0,1)</f>
        <v>1700850</v>
      </c>
      <c r="I13" s="6" cm="1">
        <f t="array" ref="I13">_xlfn.XLOOKUP($C13&amp;$B13,FebCodes &amp; FebState,FebBonus,"Not Found",0,1)</f>
        <v>5102.55</v>
      </c>
      <c r="J13" s="6" cm="1">
        <f t="array" ref="J13">_xlfn.XLOOKUP($C13&amp;$B13,MarchCodes &amp; MarchState,MarchSales,"Not Found",0,1)</f>
        <v>7021830</v>
      </c>
      <c r="K13" s="6" cm="1">
        <f t="array" ref="K13">_xlfn.XLOOKUP($C13&amp;$B13,MarchCodes &amp; MarchState,MarchBonus,"Not Found",0,1)</f>
        <v>21065.49</v>
      </c>
      <c r="L13" t="str">
        <f t="shared" si="0"/>
        <v>Star</v>
      </c>
    </row>
    <row r="14" spans="1:15" x14ac:dyDescent="0.25">
      <c r="A14" s="2" t="s">
        <v>113</v>
      </c>
      <c r="B14" s="2" t="s">
        <v>126</v>
      </c>
      <c r="C14" t="s">
        <v>1</v>
      </c>
      <c r="D14" t="str">
        <f>_xlfn.XLOOKUP('1Qtr Summary'!C14,SRep!$A$2:$A$26,SRep!$C$2:$C$26,"Not Found",0,1)</f>
        <v>Waters</v>
      </c>
      <c r="E14" t="str">
        <f>_xlfn.XLOOKUP('1Qtr Summary'!C14,SRep!$A$2:$A$26,SRep!$D$2:$D$26,"Not Found",0,1)</f>
        <v>Jamie</v>
      </c>
      <c r="F14" s="6" cm="1">
        <f t="array" ref="F14">_xlfn.XLOOKUP($C14&amp;$B14,JanCodes &amp; JanState,JanSales,"Not Found",0,1)</f>
        <v>2035606</v>
      </c>
      <c r="G14" s="6" cm="1">
        <f t="array" ref="G14">_xlfn.XLOOKUP($C14&amp;$B14,JanCodes &amp; JanState,JanBonus,"Not Found",0,1)</f>
        <v>6106.8180000000002</v>
      </c>
      <c r="H14" s="6" cm="1">
        <f t="array" ref="H14">_xlfn.XLOOKUP($C14&amp;$B14,FebCodes &amp; FebState,FebSales,"Not Found",0,1)</f>
        <v>1210528</v>
      </c>
      <c r="I14" s="6" cm="1">
        <f t="array" ref="I14">_xlfn.XLOOKUP($C14&amp;$B14,FebCodes &amp; FebState,FebBonus,"Not Found",0,1)</f>
        <v>3631.5840000000003</v>
      </c>
      <c r="J14" s="6" cm="1">
        <f t="array" ref="J14">_xlfn.XLOOKUP($C14&amp;$B14,MarchCodes &amp; MarchState,MarchSales,"Not Found",0,1)</f>
        <v>5717646</v>
      </c>
      <c r="K14" s="6" cm="1">
        <f t="array" ref="K14">_xlfn.XLOOKUP($C14&amp;$B14,MarchCodes &amp; MarchState,MarchBonus,"Not Found",0,1)</f>
        <v>17152.938000000002</v>
      </c>
      <c r="L14" t="str">
        <f t="shared" si="0"/>
        <v>Star</v>
      </c>
    </row>
    <row r="15" spans="1:15" x14ac:dyDescent="0.25">
      <c r="A15" s="2" t="s">
        <v>127</v>
      </c>
      <c r="B15" s="2" t="s">
        <v>128</v>
      </c>
      <c r="C15" t="s">
        <v>3</v>
      </c>
      <c r="D15" t="str">
        <f>_xlfn.XLOOKUP('1Qtr Summary'!C15,SRep!$A$2:$A$26,SRep!$C$2:$C$26,"Not Found",0,1)</f>
        <v>Gross</v>
      </c>
      <c r="E15" t="str">
        <f>_xlfn.XLOOKUP('1Qtr Summary'!C15,SRep!$A$2:$A$26,SRep!$D$2:$D$26,"Not Found",0,1)</f>
        <v>Katie</v>
      </c>
      <c r="F15" s="6" cm="1">
        <f t="array" ref="F15">_xlfn.XLOOKUP($C15&amp;$B15,JanCodes &amp; JanState,JanSales,"Not Found",0,1)</f>
        <v>262523</v>
      </c>
      <c r="G15" s="6" cm="1">
        <f t="array" ref="G15">_xlfn.XLOOKUP($C15&amp;$B15,JanCodes &amp; JanState,JanBonus,"Not Found",0,1)</f>
        <v>787.56899999999996</v>
      </c>
      <c r="H15" s="6" cm="1">
        <f t="array" ref="H15">_xlfn.XLOOKUP($C15&amp;$B15,FebCodes &amp; FebState,FebSales,"Not Found",0,1)</f>
        <v>1476468</v>
      </c>
      <c r="I15" s="6" cm="1">
        <f t="array" ref="I15">_xlfn.XLOOKUP($C15&amp;$B15,FebCodes &amp; FebState,FebBonus,"Not Found",0,1)</f>
        <v>4429.4040000000005</v>
      </c>
      <c r="J15" s="6" cm="1">
        <f t="array" ref="J15">_xlfn.XLOOKUP($C15&amp;$B15,MarchCodes &amp; MarchState,MarchSales,"Not Found",0,1)</f>
        <v>1234916</v>
      </c>
      <c r="K15" s="6" cm="1">
        <f t="array" ref="K15">_xlfn.XLOOKUP($C15&amp;$B15,MarchCodes &amp; MarchState,MarchBonus,"Not Found",0,1)</f>
        <v>3704.748</v>
      </c>
      <c r="L15" t="str">
        <f t="shared" si="0"/>
        <v/>
      </c>
    </row>
    <row r="16" spans="1:15" x14ac:dyDescent="0.25">
      <c r="A16" s="2" t="s">
        <v>127</v>
      </c>
      <c r="B16" s="2" t="s">
        <v>129</v>
      </c>
      <c r="C16" t="s">
        <v>3</v>
      </c>
      <c r="D16" t="str">
        <f>_xlfn.XLOOKUP('1Qtr Summary'!C16,SRep!$A$2:$A$26,SRep!$C$2:$C$26,"Not Found",0,1)</f>
        <v>Gross</v>
      </c>
      <c r="E16" t="str">
        <f>_xlfn.XLOOKUP('1Qtr Summary'!C16,SRep!$A$2:$A$26,SRep!$D$2:$D$26,"Not Found",0,1)</f>
        <v>Katie</v>
      </c>
      <c r="F16" s="6" cm="1">
        <f t="array" ref="F16">_xlfn.XLOOKUP($C16&amp;$B16,JanCodes &amp; JanState,JanSales,"Not Found",0,1)</f>
        <v>6177680</v>
      </c>
      <c r="G16" s="6" cm="1">
        <f t="array" ref="G16">_xlfn.XLOOKUP($C16&amp;$B16,JanCodes &amp; JanState,JanBonus,"Not Found",0,1)</f>
        <v>18533.04</v>
      </c>
      <c r="H16" s="6" cm="1">
        <f t="array" ref="H16">_xlfn.XLOOKUP($C16&amp;$B16,FebCodes &amp; FebState,FebSales,"Not Found",0,1)</f>
        <v>762489</v>
      </c>
      <c r="I16" s="6" cm="1">
        <f t="array" ref="I16">_xlfn.XLOOKUP($C16&amp;$B16,FebCodes &amp; FebState,FebBonus,"Not Found",0,1)</f>
        <v>2287.4670000000001</v>
      </c>
      <c r="J16" s="6" cm="1">
        <f t="array" ref="J16">_xlfn.XLOOKUP($C16&amp;$B16,MarchCodes &amp; MarchState,MarchSales,"Not Found",0,1)</f>
        <v>821980</v>
      </c>
      <c r="K16" s="6" cm="1">
        <f t="array" ref="K16">_xlfn.XLOOKUP($C16&amp;$B16,MarchCodes &amp; MarchState,MarchBonus,"Not Found",0,1)</f>
        <v>2465.94</v>
      </c>
      <c r="L16" t="str">
        <f t="shared" si="0"/>
        <v/>
      </c>
    </row>
    <row r="17" spans="1:12" x14ac:dyDescent="0.25">
      <c r="A17" s="2" t="s">
        <v>127</v>
      </c>
      <c r="B17" s="2" t="s">
        <v>130</v>
      </c>
      <c r="C17" t="s">
        <v>11</v>
      </c>
      <c r="D17" t="str">
        <f>_xlfn.XLOOKUP('1Qtr Summary'!C17,SRep!$A$2:$A$26,SRep!$C$2:$C$26,"Not Found",0,1)</f>
        <v>Nelson</v>
      </c>
      <c r="E17" t="str">
        <f>_xlfn.XLOOKUP('1Qtr Summary'!C17,SRep!$A$2:$A$26,SRep!$D$2:$D$26,"Not Found",0,1)</f>
        <v>Cedric</v>
      </c>
      <c r="F17" s="6" cm="1">
        <f t="array" ref="F17">_xlfn.XLOOKUP($C17&amp;$B17,JanCodes &amp; JanState,JanSales,"Not Found",0,1)</f>
        <v>6565734</v>
      </c>
      <c r="G17" s="6" cm="1">
        <f t="array" ref="G17">_xlfn.XLOOKUP($C17&amp;$B17,JanCodes &amp; JanState,JanBonus,"Not Found",0,1)</f>
        <v>19697.202000000001</v>
      </c>
      <c r="H17" s="6" cm="1">
        <f t="array" ref="H17">_xlfn.XLOOKUP($C17&amp;$B17,FebCodes &amp; FebState,FebSales,"Not Found",0,1)</f>
        <v>2888</v>
      </c>
      <c r="I17" s="6" cm="1">
        <f t="array" ref="I17">_xlfn.XLOOKUP($C17&amp;$B17,FebCodes &amp; FebState,FebBonus,"Not Found",0,1)</f>
        <v>8.6639999999999997</v>
      </c>
      <c r="J17" s="6" cm="1">
        <f t="array" ref="J17">_xlfn.XLOOKUP($C17&amp;$B17,MarchCodes &amp; MarchState,MarchSales,"Not Found",0,1)</f>
        <v>138348</v>
      </c>
      <c r="K17" s="6" cm="1">
        <f t="array" ref="K17">_xlfn.XLOOKUP($C17&amp;$B17,MarchCodes &amp; MarchState,MarchBonus,"Not Found",0,1)</f>
        <v>415.04399999999998</v>
      </c>
      <c r="L17" t="str">
        <f t="shared" si="0"/>
        <v/>
      </c>
    </row>
    <row r="18" spans="1:12" x14ac:dyDescent="0.25">
      <c r="A18" s="2" t="s">
        <v>127</v>
      </c>
      <c r="B18" s="2" t="s">
        <v>131</v>
      </c>
      <c r="C18" t="s">
        <v>19</v>
      </c>
      <c r="D18" t="str">
        <f>_xlfn.XLOOKUP('1Qtr Summary'!C18,SRep!$A$2:$A$26,SRep!$C$2:$C$26,"Not Found",0,1)</f>
        <v>Jimenez</v>
      </c>
      <c r="E18" t="str">
        <f>_xlfn.XLOOKUP('1Qtr Summary'!C18,SRep!$A$2:$A$26,SRep!$D$2:$D$26,"Not Found",0,1)</f>
        <v>Billy</v>
      </c>
      <c r="F18" s="6" cm="1">
        <f t="array" ref="F18">_xlfn.XLOOKUP($C18&amp;$B18,JanCodes &amp; JanState,JanSales,"Not Found",0,1)</f>
        <v>3222789</v>
      </c>
      <c r="G18" s="6" cm="1">
        <f t="array" ref="G18">_xlfn.XLOOKUP($C18&amp;$B18,JanCodes &amp; JanState,JanBonus,"Not Found",0,1)</f>
        <v>9668.3670000000002</v>
      </c>
      <c r="H18" s="6" cm="1">
        <f t="array" ref="H18">_xlfn.XLOOKUP($C18&amp;$B18,FebCodes &amp; FebState,FebSales,"Not Found",0,1)</f>
        <v>179962</v>
      </c>
      <c r="I18" s="6" cm="1">
        <f t="array" ref="I18">_xlfn.XLOOKUP($C18&amp;$B18,FebCodes &amp; FebState,FebBonus,"Not Found",0,1)</f>
        <v>539.88599999999997</v>
      </c>
      <c r="J18" s="6" cm="1">
        <f t="array" ref="J18">_xlfn.XLOOKUP($C18&amp;$B18,MarchCodes &amp; MarchState,MarchSales,"Not Found",0,1)</f>
        <v>567176</v>
      </c>
      <c r="K18" s="6" cm="1">
        <f t="array" ref="K18">_xlfn.XLOOKUP($C18&amp;$B18,MarchCodes &amp; MarchState,MarchBonus,"Not Found",0,1)</f>
        <v>1701.528</v>
      </c>
      <c r="L18" t="str">
        <f t="shared" si="0"/>
        <v/>
      </c>
    </row>
    <row r="19" spans="1:12" x14ac:dyDescent="0.25">
      <c r="A19" s="2" t="s">
        <v>111</v>
      </c>
      <c r="B19" s="2" t="s">
        <v>132</v>
      </c>
      <c r="C19" t="s">
        <v>20</v>
      </c>
      <c r="D19" t="str">
        <f>_xlfn.XLOOKUP('1Qtr Summary'!C19,SRep!$A$2:$A$26,SRep!$C$2:$C$26,"Not Found",0,1)</f>
        <v>Bishop</v>
      </c>
      <c r="E19" t="str">
        <f>_xlfn.XLOOKUP('1Qtr Summary'!C19,SRep!$A$2:$A$26,SRep!$D$2:$D$26,"Not Found",0,1)</f>
        <v>Faith</v>
      </c>
      <c r="F19" s="6" cm="1">
        <f t="array" ref="F19">_xlfn.XLOOKUP($C19&amp;$B19,JanCodes &amp; JanState,JanSales,"Not Found",0,1)</f>
        <v>7885752</v>
      </c>
      <c r="G19" s="6" cm="1">
        <f t="array" ref="G19">_xlfn.XLOOKUP($C19&amp;$B19,JanCodes &amp; JanState,JanBonus,"Not Found",0,1)</f>
        <v>23657.256000000001</v>
      </c>
      <c r="H19" s="6" cm="1">
        <f t="array" ref="H19">_xlfn.XLOOKUP($C19&amp;$B19,FebCodes &amp; FebState,FebSales,"Not Found",0,1)</f>
        <v>205200</v>
      </c>
      <c r="I19" s="6" cm="1">
        <f t="array" ref="I19">_xlfn.XLOOKUP($C19&amp;$B19,FebCodes &amp; FebState,FebBonus,"Not Found",0,1)</f>
        <v>615.6</v>
      </c>
      <c r="J19" s="6" cm="1">
        <f t="array" ref="J19">_xlfn.XLOOKUP($C19&amp;$B19,MarchCodes &amp; MarchState,MarchSales,"Not Found",0,1)</f>
        <v>5427688</v>
      </c>
      <c r="K19" s="6" cm="1">
        <f t="array" ref="K19">_xlfn.XLOOKUP($C19&amp;$B19,MarchCodes &amp; MarchState,MarchBonus,"Not Found",0,1)</f>
        <v>16283.064</v>
      </c>
      <c r="L19" t="str">
        <f t="shared" si="0"/>
        <v/>
      </c>
    </row>
    <row r="20" spans="1:12" x14ac:dyDescent="0.25">
      <c r="A20" s="2" t="s">
        <v>111</v>
      </c>
      <c r="B20" s="2" t="s">
        <v>133</v>
      </c>
      <c r="C20" t="s">
        <v>24</v>
      </c>
      <c r="D20" t="str">
        <f>_xlfn.XLOOKUP('1Qtr Summary'!C20,SRep!$A$2:$A$26,SRep!$C$2:$C$26,"Not Found",0,1)</f>
        <v>Ford</v>
      </c>
      <c r="E20" t="str">
        <f>_xlfn.XLOOKUP('1Qtr Summary'!C20,SRep!$A$2:$A$26,SRep!$D$2:$D$26,"Not Found",0,1)</f>
        <v>Nathan</v>
      </c>
      <c r="F20" s="6" cm="1">
        <f t="array" ref="F20">_xlfn.XLOOKUP($C20&amp;$B20,JanCodes &amp; JanState,JanSales,"Not Found",0,1)</f>
        <v>4048312</v>
      </c>
      <c r="G20" s="6" cm="1">
        <f t="array" ref="G20">_xlfn.XLOOKUP($C20&amp;$B20,JanCodes &amp; JanState,JanBonus,"Not Found",0,1)</f>
        <v>12144.936</v>
      </c>
      <c r="H20" s="6" cm="1">
        <f t="array" ref="H20">_xlfn.XLOOKUP($C20&amp;$B20,FebCodes &amp; FebState,FebSales,"Not Found",0,1)</f>
        <v>1846670</v>
      </c>
      <c r="I20" s="6" cm="1">
        <f t="array" ref="I20">_xlfn.XLOOKUP($C20&amp;$B20,FebCodes &amp; FebState,FebBonus,"Not Found",0,1)</f>
        <v>5540.01</v>
      </c>
      <c r="J20" s="6" cm="1">
        <f t="array" ref="J20">_xlfn.XLOOKUP($C20&amp;$B20,MarchCodes &amp; MarchState,MarchSales,"Not Found",0,1)</f>
        <v>1263218</v>
      </c>
      <c r="K20" s="6" cm="1">
        <f t="array" ref="K20">_xlfn.XLOOKUP($C20&amp;$B20,MarchCodes &amp; MarchState,MarchBonus,"Not Found",0,1)</f>
        <v>3789.654</v>
      </c>
      <c r="L20" t="str">
        <f t="shared" si="0"/>
        <v>Star</v>
      </c>
    </row>
    <row r="21" spans="1:12" x14ac:dyDescent="0.25">
      <c r="A21" s="2" t="s">
        <v>119</v>
      </c>
      <c r="B21" s="2" t="s">
        <v>134</v>
      </c>
      <c r="C21" t="s">
        <v>22</v>
      </c>
      <c r="D21" t="str">
        <f>_xlfn.XLOOKUP('1Qtr Summary'!C21,SRep!$A$2:$A$26,SRep!$C$2:$C$26,"Not Found",0,1)</f>
        <v>Sherman</v>
      </c>
      <c r="E21" t="str">
        <f>_xlfn.XLOOKUP('1Qtr Summary'!C21,SRep!$A$2:$A$26,SRep!$D$2:$D$26,"Not Found",0,1)</f>
        <v>Stacey</v>
      </c>
      <c r="F21" s="6" cm="1">
        <f t="array" ref="F21">_xlfn.XLOOKUP($C21&amp;$B21,JanCodes &amp; JanState,JanSales,"Not Found",0,1)</f>
        <v>2359224</v>
      </c>
      <c r="G21" s="6" cm="1">
        <f t="array" ref="G21">_xlfn.XLOOKUP($C21&amp;$B21,JanCodes &amp; JanState,JanBonus,"Not Found",0,1)</f>
        <v>7077.6720000000005</v>
      </c>
      <c r="H21" s="6" cm="1">
        <f t="array" ref="H21">_xlfn.XLOOKUP($C21&amp;$B21,FebCodes &amp; FebState,FebSales,"Not Found",0,1)</f>
        <v>1544400</v>
      </c>
      <c r="I21" s="6" cm="1">
        <f t="array" ref="I21">_xlfn.XLOOKUP($C21&amp;$B21,FebCodes &amp; FebState,FebBonus,"Not Found",0,1)</f>
        <v>4633.2</v>
      </c>
      <c r="J21" s="6" cm="1">
        <f t="array" ref="J21">_xlfn.XLOOKUP($C21&amp;$B21,MarchCodes &amp; MarchState,MarchSales,"Not Found",0,1)</f>
        <v>681027</v>
      </c>
      <c r="K21" s="6" cm="1">
        <f t="array" ref="K21">_xlfn.XLOOKUP($C21&amp;$B21,MarchCodes &amp; MarchState,MarchBonus,"Not Found",0,1)</f>
        <v>2043.0810000000001</v>
      </c>
      <c r="L21" t="str">
        <f t="shared" si="0"/>
        <v/>
      </c>
    </row>
    <row r="22" spans="1:12" x14ac:dyDescent="0.25">
      <c r="A22" s="2" t="s">
        <v>119</v>
      </c>
      <c r="B22" s="2" t="s">
        <v>135</v>
      </c>
      <c r="C22" t="s">
        <v>10</v>
      </c>
      <c r="D22" t="str">
        <f>_xlfn.XLOOKUP('1Qtr Summary'!C22,SRep!$A$2:$A$26,SRep!$C$2:$C$26,"Not Found",0,1)</f>
        <v>Chapman</v>
      </c>
      <c r="E22" t="str">
        <f>_xlfn.XLOOKUP('1Qtr Summary'!C22,SRep!$A$2:$A$26,SRep!$D$2:$D$26,"Not Found",0,1)</f>
        <v>Johnnie</v>
      </c>
      <c r="F22" s="6" cm="1">
        <f t="array" ref="F22">_xlfn.XLOOKUP($C22&amp;$B22,JanCodes &amp; JanState,JanSales,"Not Found",0,1)</f>
        <v>3786927</v>
      </c>
      <c r="G22" s="6" cm="1">
        <f t="array" ref="G22">_xlfn.XLOOKUP($C22&amp;$B22,JanCodes &amp; JanState,JanBonus,"Not Found",0,1)</f>
        <v>11360.781000000001</v>
      </c>
      <c r="H22" s="6" cm="1">
        <f t="array" ref="H22">_xlfn.XLOOKUP($C22&amp;$B22,FebCodes &amp; FebState,FebSales,"Not Found",0,1)</f>
        <v>8773926</v>
      </c>
      <c r="I22" s="6" cm="1">
        <f t="array" ref="I22">_xlfn.XLOOKUP($C22&amp;$B22,FebCodes &amp; FebState,FebBonus,"Not Found",0,1)</f>
        <v>26321.778000000002</v>
      </c>
      <c r="J22" s="6" cm="1">
        <f t="array" ref="J22">_xlfn.XLOOKUP($C22&amp;$B22,MarchCodes &amp; MarchState,MarchSales,"Not Found",0,1)</f>
        <v>8159742</v>
      </c>
      <c r="K22" s="6" cm="1">
        <f t="array" ref="K22">_xlfn.XLOOKUP($C22&amp;$B22,MarchCodes &amp; MarchState,MarchBonus,"Not Found",0,1)</f>
        <v>24479.225999999999</v>
      </c>
      <c r="L22" t="str">
        <f t="shared" si="0"/>
        <v>Star</v>
      </c>
    </row>
    <row r="23" spans="1:12" x14ac:dyDescent="0.25">
      <c r="A23" s="2" t="s">
        <v>119</v>
      </c>
      <c r="B23" s="2" t="s">
        <v>136</v>
      </c>
      <c r="C23" t="s">
        <v>8</v>
      </c>
      <c r="D23" t="str">
        <f>_xlfn.XLOOKUP('1Qtr Summary'!C23,SRep!$A$2:$A$26,SRep!$C$2:$C$26,"Not Found",0,1)</f>
        <v>Craig</v>
      </c>
      <c r="E23" t="str">
        <f>_xlfn.XLOOKUP('1Qtr Summary'!C23,SRep!$A$2:$A$26,SRep!$D$2:$D$26,"Not Found",0,1)</f>
        <v>Irvin</v>
      </c>
      <c r="F23" s="6" cm="1">
        <f t="array" ref="F23">_xlfn.XLOOKUP($C23&amp;$B23,JanCodes &amp; JanState,JanSales,"Not Found",0,1)</f>
        <v>1296918</v>
      </c>
      <c r="G23" s="6" cm="1">
        <f t="array" ref="G23">_xlfn.XLOOKUP($C23&amp;$B23,JanCodes &amp; JanState,JanBonus,"Not Found",0,1)</f>
        <v>3890.7539999999999</v>
      </c>
      <c r="H23" s="6" cm="1">
        <f t="array" ref="H23">_xlfn.XLOOKUP($C23&amp;$B23,FebCodes &amp; FebState,FebSales,"Not Found",0,1)</f>
        <v>6435998</v>
      </c>
      <c r="I23" s="6" cm="1">
        <f t="array" ref="I23">_xlfn.XLOOKUP($C23&amp;$B23,FebCodes &amp; FebState,FebBonus,"Not Found",0,1)</f>
        <v>19307.993999999999</v>
      </c>
      <c r="J23" s="6" cm="1">
        <f t="array" ref="J23">_xlfn.XLOOKUP($C23&amp;$B23,MarchCodes &amp; MarchState,MarchSales,"Not Found",0,1)</f>
        <v>1057984</v>
      </c>
      <c r="K23" s="6" cm="1">
        <f t="array" ref="K23">_xlfn.XLOOKUP($C23&amp;$B23,MarchCodes &amp; MarchState,MarchBonus,"Not Found",0,1)</f>
        <v>3173.9520000000002</v>
      </c>
      <c r="L23" t="str">
        <f t="shared" si="0"/>
        <v>Star</v>
      </c>
    </row>
    <row r="24" spans="1:12" x14ac:dyDescent="0.25">
      <c r="A24" s="2" t="s">
        <v>127</v>
      </c>
      <c r="B24" s="2" t="s">
        <v>137</v>
      </c>
      <c r="C24" t="s">
        <v>18</v>
      </c>
      <c r="D24" t="str">
        <f>_xlfn.XLOOKUP('1Qtr Summary'!C24,SRep!$A$2:$A$26,SRep!$C$2:$C$26,"Not Found",0,1)</f>
        <v>Holland</v>
      </c>
      <c r="E24" t="str">
        <f>_xlfn.XLOOKUP('1Qtr Summary'!C24,SRep!$A$2:$A$26,SRep!$D$2:$D$26,"Not Found",0,1)</f>
        <v>Darrell</v>
      </c>
      <c r="F24" s="6" cm="1">
        <f t="array" ref="F24">_xlfn.XLOOKUP($C24&amp;$B24,JanCodes &amp; JanState,JanSales,"Not Found",0,1)</f>
        <v>5614510</v>
      </c>
      <c r="G24" s="6" cm="1">
        <f t="array" ref="G24">_xlfn.XLOOKUP($C24&amp;$B24,JanCodes &amp; JanState,JanBonus,"Not Found",0,1)</f>
        <v>16843.53</v>
      </c>
      <c r="H24" s="6" cm="1">
        <f t="array" ref="H24">_xlfn.XLOOKUP($C24&amp;$B24,FebCodes &amp; FebState,FebSales,"Not Found",0,1)</f>
        <v>2098634</v>
      </c>
      <c r="I24" s="6" cm="1">
        <f t="array" ref="I24">_xlfn.XLOOKUP($C24&amp;$B24,FebCodes &amp; FebState,FebBonus,"Not Found",0,1)</f>
        <v>6295.902</v>
      </c>
      <c r="J24" s="6" cm="1">
        <f t="array" ref="J24">_xlfn.XLOOKUP($C24&amp;$B24,MarchCodes &amp; MarchState,MarchSales,"Not Found",0,1)</f>
        <v>2710514</v>
      </c>
      <c r="K24" s="6" cm="1">
        <f t="array" ref="K24">_xlfn.XLOOKUP($C24&amp;$B24,MarchCodes &amp; MarchState,MarchBonus,"Not Found",0,1)</f>
        <v>8131.5420000000004</v>
      </c>
      <c r="L24" t="str">
        <f t="shared" si="0"/>
        <v>Star</v>
      </c>
    </row>
    <row r="25" spans="1:12" x14ac:dyDescent="0.25">
      <c r="A25" s="2" t="s">
        <v>127</v>
      </c>
      <c r="B25" s="2" t="s">
        <v>138</v>
      </c>
      <c r="C25" t="s">
        <v>17</v>
      </c>
      <c r="D25" t="str">
        <f>_xlfn.XLOOKUP('1Qtr Summary'!C25,SRep!$A$2:$A$26,SRep!$C$2:$C$26,"Not Found",0,1)</f>
        <v>Ramsey</v>
      </c>
      <c r="E25" t="str">
        <f>_xlfn.XLOOKUP('1Qtr Summary'!C25,SRep!$A$2:$A$26,SRep!$D$2:$D$26,"Not Found",0,1)</f>
        <v>Rex</v>
      </c>
      <c r="F25" s="6" cm="1">
        <f t="array" ref="F25">_xlfn.XLOOKUP($C25&amp;$B25,JanCodes &amp; JanState,JanSales,"Not Found",0,1)</f>
        <v>1067531</v>
      </c>
      <c r="G25" s="6" cm="1">
        <f t="array" ref="G25">_xlfn.XLOOKUP($C25&amp;$B25,JanCodes &amp; JanState,JanBonus,"Not Found",0,1)</f>
        <v>3202.5929999999998</v>
      </c>
      <c r="H25" s="6" cm="1">
        <f t="array" ref="H25">_xlfn.XLOOKUP($C25&amp;$B25,FebCodes &amp; FebState,FebSales,"Not Found",0,1)</f>
        <v>3595163</v>
      </c>
      <c r="I25" s="6" cm="1">
        <f t="array" ref="I25">_xlfn.XLOOKUP($C25&amp;$B25,FebCodes &amp; FebState,FebBonus,"Not Found",0,1)</f>
        <v>10785.489</v>
      </c>
      <c r="J25" s="6" cm="1">
        <f t="array" ref="J25">_xlfn.XLOOKUP($C25&amp;$B25,MarchCodes &amp; MarchState,MarchSales,"Not Found",0,1)</f>
        <v>3701110</v>
      </c>
      <c r="K25" s="6" cm="1">
        <f t="array" ref="K25">_xlfn.XLOOKUP($C25&amp;$B25,MarchCodes &amp; MarchState,MarchBonus,"Not Found",0,1)</f>
        <v>11103.33</v>
      </c>
      <c r="L25" t="str">
        <f t="shared" si="0"/>
        <v>Star</v>
      </c>
    </row>
    <row r="26" spans="1:12" x14ac:dyDescent="0.25">
      <c r="A26" s="2" t="s">
        <v>111</v>
      </c>
      <c r="B26" s="2" t="s">
        <v>139</v>
      </c>
      <c r="C26" t="s">
        <v>20</v>
      </c>
      <c r="D26" t="str">
        <f>_xlfn.XLOOKUP('1Qtr Summary'!C26,SRep!$A$2:$A$26,SRep!$C$2:$C$26,"Not Found",0,1)</f>
        <v>Bishop</v>
      </c>
      <c r="E26" t="str">
        <f>_xlfn.XLOOKUP('1Qtr Summary'!C26,SRep!$A$2:$A$26,SRep!$D$2:$D$26,"Not Found",0,1)</f>
        <v>Faith</v>
      </c>
      <c r="F26" s="6" cm="1">
        <f t="array" ref="F26">_xlfn.XLOOKUP($C26&amp;$B26,JanCodes &amp; JanState,JanSales,"Not Found",0,1)</f>
        <v>5466292</v>
      </c>
      <c r="G26" s="6" cm="1">
        <f t="array" ref="G26">_xlfn.XLOOKUP($C26&amp;$B26,JanCodes &amp; JanState,JanBonus,"Not Found",0,1)</f>
        <v>16398.876</v>
      </c>
      <c r="H26" s="6" cm="1">
        <f t="array" ref="H26">_xlfn.XLOOKUP($C26&amp;$B26,FebCodes &amp; FebState,FebSales,"Not Found",0,1)</f>
        <v>5472432</v>
      </c>
      <c r="I26" s="6" cm="1">
        <f t="array" ref="I26">_xlfn.XLOOKUP($C26&amp;$B26,FebCodes &amp; FebState,FebBonus,"Not Found",0,1)</f>
        <v>16417.296000000002</v>
      </c>
      <c r="J26" s="6" cm="1">
        <f t="array" ref="J26">_xlfn.XLOOKUP($C26&amp;$B26,MarchCodes &amp; MarchState,MarchSales,"Not Found",0,1)</f>
        <v>1297194</v>
      </c>
      <c r="K26" s="6" cm="1">
        <f t="array" ref="K26">_xlfn.XLOOKUP($C26&amp;$B26,MarchCodes &amp; MarchState,MarchBonus,"Not Found",0,1)</f>
        <v>3891.5819999999999</v>
      </c>
      <c r="L26" t="str">
        <f t="shared" si="0"/>
        <v>Star</v>
      </c>
    </row>
    <row r="27" spans="1:12" x14ac:dyDescent="0.25">
      <c r="A27" s="2" t="s">
        <v>127</v>
      </c>
      <c r="B27" s="2" t="s">
        <v>140</v>
      </c>
      <c r="C27" t="s">
        <v>17</v>
      </c>
      <c r="D27" t="str">
        <f>_xlfn.XLOOKUP('1Qtr Summary'!C27,SRep!$A$2:$A$26,SRep!$C$2:$C$26,"Not Found",0,1)</f>
        <v>Ramsey</v>
      </c>
      <c r="E27" t="str">
        <f>_xlfn.XLOOKUP('1Qtr Summary'!C27,SRep!$A$2:$A$26,SRep!$D$2:$D$26,"Not Found",0,1)</f>
        <v>Rex</v>
      </c>
      <c r="F27" s="6" cm="1">
        <f t="array" ref="F27">_xlfn.XLOOKUP($C27&amp;$B27,JanCodes &amp; JanState,JanSales,"Not Found",0,1)</f>
        <v>721104</v>
      </c>
      <c r="G27" s="6" cm="1">
        <f t="array" ref="G27">_xlfn.XLOOKUP($C27&amp;$B27,JanCodes &amp; JanState,JanBonus,"Not Found",0,1)</f>
        <v>2163.3119999999999</v>
      </c>
      <c r="H27" s="6" cm="1">
        <f t="array" ref="H27">_xlfn.XLOOKUP($C27&amp;$B27,FebCodes &amp; FebState,FebSales,"Not Found",0,1)</f>
        <v>272412</v>
      </c>
      <c r="I27" s="6" cm="1">
        <f t="array" ref="I27">_xlfn.XLOOKUP($C27&amp;$B27,FebCodes &amp; FebState,FebBonus,"Not Found",0,1)</f>
        <v>817.23599999999999</v>
      </c>
      <c r="J27" s="6" cm="1">
        <f t="array" ref="J27">_xlfn.XLOOKUP($C27&amp;$B27,MarchCodes &amp; MarchState,MarchSales,"Not Found",0,1)</f>
        <v>333600</v>
      </c>
      <c r="K27" s="6" cm="1">
        <f t="array" ref="K27">_xlfn.XLOOKUP($C27&amp;$B27,MarchCodes &amp; MarchState,MarchBonus,"Not Found",0,1)</f>
        <v>1000.8000000000001</v>
      </c>
      <c r="L27" t="str">
        <f t="shared" si="0"/>
        <v/>
      </c>
    </row>
    <row r="28" spans="1:12" x14ac:dyDescent="0.25">
      <c r="A28" s="2" t="s">
        <v>113</v>
      </c>
      <c r="B28" s="2" t="s">
        <v>141</v>
      </c>
      <c r="C28" t="s">
        <v>13</v>
      </c>
      <c r="D28" t="str">
        <f>_xlfn.XLOOKUP('1Qtr Summary'!C28,SRep!$A$2:$A$26,SRep!$C$2:$C$26,"Not Found",0,1)</f>
        <v>Yates</v>
      </c>
      <c r="E28" t="str">
        <f>_xlfn.XLOOKUP('1Qtr Summary'!C28,SRep!$A$2:$A$26,SRep!$D$2:$D$26,"Not Found",0,1)</f>
        <v>George</v>
      </c>
      <c r="F28" s="6" cm="1">
        <f t="array" ref="F28">_xlfn.XLOOKUP($C28&amp;$B28,JanCodes &amp; JanState,JanSales,"Not Found",0,1)</f>
        <v>2610631</v>
      </c>
      <c r="G28" s="6" cm="1">
        <f t="array" ref="G28">_xlfn.XLOOKUP($C28&amp;$B28,JanCodes &amp; JanState,JanBonus,"Not Found",0,1)</f>
        <v>7831.893</v>
      </c>
      <c r="H28" s="6" cm="1">
        <f t="array" ref="H28">_xlfn.XLOOKUP($C28&amp;$B28,FebCodes &amp; FebState,FebSales,"Not Found",0,1)</f>
        <v>617706</v>
      </c>
      <c r="I28" s="6" cm="1">
        <f t="array" ref="I28">_xlfn.XLOOKUP($C28&amp;$B28,FebCodes &amp; FebState,FebBonus,"Not Found",0,1)</f>
        <v>1853.1179999999999</v>
      </c>
      <c r="J28" s="6" cm="1">
        <f t="array" ref="J28">_xlfn.XLOOKUP($C28&amp;$B28,MarchCodes &amp; MarchState,MarchSales,"Not Found",0,1)</f>
        <v>1760304</v>
      </c>
      <c r="K28" s="6" cm="1">
        <f t="array" ref="K28">_xlfn.XLOOKUP($C28&amp;$B28,MarchCodes &amp; MarchState,MarchBonus,"Not Found",0,1)</f>
        <v>5280.9120000000003</v>
      </c>
      <c r="L28" t="str">
        <f t="shared" si="0"/>
        <v/>
      </c>
    </row>
    <row r="29" spans="1:12" x14ac:dyDescent="0.25">
      <c r="A29" s="2" t="s">
        <v>127</v>
      </c>
      <c r="B29" s="2" t="s">
        <v>142</v>
      </c>
      <c r="C29" t="s">
        <v>21</v>
      </c>
      <c r="D29" t="str">
        <f>_xlfn.XLOOKUP('1Qtr Summary'!C29,SRep!$A$2:$A$26,SRep!$C$2:$C$26,"Not Found",0,1)</f>
        <v>Higgins</v>
      </c>
      <c r="E29" t="str">
        <f>_xlfn.XLOOKUP('1Qtr Summary'!C29,SRep!$A$2:$A$26,SRep!$D$2:$D$26,"Not Found",0,1)</f>
        <v>Faye</v>
      </c>
      <c r="F29" s="6" cm="1">
        <f t="array" ref="F29">_xlfn.XLOOKUP($C29&amp;$B29,JanCodes &amp; JanState,JanSales,"Not Found",0,1)</f>
        <v>2665587</v>
      </c>
      <c r="G29" s="6" cm="1">
        <f t="array" ref="G29">_xlfn.XLOOKUP($C29&amp;$B29,JanCodes &amp; JanState,JanBonus,"Not Found",0,1)</f>
        <v>7996.7610000000004</v>
      </c>
      <c r="H29" s="6" cm="1">
        <f t="array" ref="H29">_xlfn.XLOOKUP($C29&amp;$B29,FebCodes &amp; FebState,FebSales,"Not Found",0,1)</f>
        <v>1241408</v>
      </c>
      <c r="I29" s="6" cm="1">
        <f t="array" ref="I29">_xlfn.XLOOKUP($C29&amp;$B29,FebCodes &amp; FebState,FebBonus,"Not Found",0,1)</f>
        <v>3724.2240000000002</v>
      </c>
      <c r="J29" s="6" cm="1">
        <f t="array" ref="J29">_xlfn.XLOOKUP($C29&amp;$B29,MarchCodes &amp; MarchState,MarchSales,"Not Found",0,1)</f>
        <v>219186</v>
      </c>
      <c r="K29" s="6" cm="1">
        <f t="array" ref="K29">_xlfn.XLOOKUP($C29&amp;$B29,MarchCodes &amp; MarchState,MarchBonus,"Not Found",0,1)</f>
        <v>657.55799999999999</v>
      </c>
      <c r="L29" t="str">
        <f t="shared" si="0"/>
        <v/>
      </c>
    </row>
    <row r="30" spans="1:12" x14ac:dyDescent="0.25">
      <c r="A30" s="2" t="s">
        <v>113</v>
      </c>
      <c r="B30" s="2" t="s">
        <v>143</v>
      </c>
      <c r="C30" t="s">
        <v>13</v>
      </c>
      <c r="D30" t="str">
        <f>_xlfn.XLOOKUP('1Qtr Summary'!C30,SRep!$A$2:$A$26,SRep!$C$2:$C$26,"Not Found",0,1)</f>
        <v>Yates</v>
      </c>
      <c r="E30" t="str">
        <f>_xlfn.XLOOKUP('1Qtr Summary'!C30,SRep!$A$2:$A$26,SRep!$D$2:$D$26,"Not Found",0,1)</f>
        <v>George</v>
      </c>
      <c r="F30" s="6" cm="1">
        <f t="array" ref="F30">_xlfn.XLOOKUP($C30&amp;$B30,JanCodes &amp; JanState,JanSales,"Not Found",0,1)</f>
        <v>726138</v>
      </c>
      <c r="G30" s="6" cm="1">
        <f t="array" ref="G30">_xlfn.XLOOKUP($C30&amp;$B30,JanCodes &amp; JanState,JanBonus,"Not Found",0,1)</f>
        <v>2178.4140000000002</v>
      </c>
      <c r="H30" s="6" cm="1">
        <f t="array" ref="H30">_xlfn.XLOOKUP($C30&amp;$B30,FebCodes &amp; FebState,FebSales,"Not Found",0,1)</f>
        <v>1944826</v>
      </c>
      <c r="I30" s="6" cm="1">
        <f t="array" ref="I30">_xlfn.XLOOKUP($C30&amp;$B30,FebCodes &amp; FebState,FebBonus,"Not Found",0,1)</f>
        <v>5834.4780000000001</v>
      </c>
      <c r="J30" s="6" cm="1">
        <f t="array" ref="J30">_xlfn.XLOOKUP($C30&amp;$B30,MarchCodes &amp; MarchState,MarchSales,"Not Found",0,1)</f>
        <v>613416</v>
      </c>
      <c r="K30" s="6" cm="1">
        <f t="array" ref="K30">_xlfn.XLOOKUP($C30&amp;$B30,MarchCodes &amp; MarchState,MarchBonus,"Not Found",0,1)</f>
        <v>1840.248</v>
      </c>
      <c r="L30" t="str">
        <f t="shared" si="0"/>
        <v/>
      </c>
    </row>
    <row r="31" spans="1:12" x14ac:dyDescent="0.25">
      <c r="A31" s="2" t="s">
        <v>119</v>
      </c>
      <c r="B31" s="2" t="s">
        <v>144</v>
      </c>
      <c r="C31" t="s">
        <v>21</v>
      </c>
      <c r="D31" t="str">
        <f>_xlfn.XLOOKUP('1Qtr Summary'!C31,SRep!$A$2:$A$26,SRep!$C$2:$C$26,"Not Found",0,1)</f>
        <v>Higgins</v>
      </c>
      <c r="E31" t="str">
        <f>_xlfn.XLOOKUP('1Qtr Summary'!C31,SRep!$A$2:$A$26,SRep!$D$2:$D$26,"Not Found",0,1)</f>
        <v>Faye</v>
      </c>
      <c r="F31" s="6" cm="1">
        <f t="array" ref="F31">_xlfn.XLOOKUP($C31&amp;$B31,JanCodes &amp; JanState,JanSales,"Not Found",0,1)</f>
        <v>4891536</v>
      </c>
      <c r="G31" s="6" cm="1">
        <f t="array" ref="G31">_xlfn.XLOOKUP($C31&amp;$B31,JanCodes &amp; JanState,JanBonus,"Not Found",0,1)</f>
        <v>14674.608</v>
      </c>
      <c r="H31" s="6" cm="1">
        <f t="array" ref="H31">_xlfn.XLOOKUP($C31&amp;$B31,FebCodes &amp; FebState,FebSales,"Not Found",0,1)</f>
        <v>1911777</v>
      </c>
      <c r="I31" s="6" cm="1">
        <f t="array" ref="I31">_xlfn.XLOOKUP($C31&amp;$B31,FebCodes &amp; FebState,FebBonus,"Not Found",0,1)</f>
        <v>5735.3310000000001</v>
      </c>
      <c r="J31" s="6" cm="1">
        <f t="array" ref="J31">_xlfn.XLOOKUP($C31&amp;$B31,MarchCodes &amp; MarchState,MarchSales,"Not Found",0,1)</f>
        <v>438948</v>
      </c>
      <c r="K31" s="6" cm="1">
        <f t="array" ref="K31">_xlfn.XLOOKUP($C31&amp;$B31,MarchCodes &amp; MarchState,MarchBonus,"Not Found",0,1)</f>
        <v>1316.8440000000001</v>
      </c>
      <c r="L31" t="str">
        <f t="shared" si="0"/>
        <v/>
      </c>
    </row>
    <row r="32" spans="1:12" x14ac:dyDescent="0.25">
      <c r="A32" s="2" t="s">
        <v>119</v>
      </c>
      <c r="B32" s="2" t="s">
        <v>145</v>
      </c>
      <c r="C32" t="s">
        <v>7</v>
      </c>
      <c r="D32" t="str">
        <f>_xlfn.XLOOKUP('1Qtr Summary'!C32,SRep!$A$2:$A$26,SRep!$C$2:$C$26,"Not Found",0,1)</f>
        <v>Garza</v>
      </c>
      <c r="E32" t="str">
        <f>_xlfn.XLOOKUP('1Qtr Summary'!C32,SRep!$A$2:$A$26,SRep!$D$2:$D$26,"Not Found",0,1)</f>
        <v>Carl</v>
      </c>
      <c r="F32" s="6" cm="1">
        <f t="array" ref="F32">_xlfn.XLOOKUP($C32&amp;$B32,JanCodes &amp; JanState,JanSales,"Not Found",0,1)</f>
        <v>1303632</v>
      </c>
      <c r="G32" s="6" cm="1">
        <f t="array" ref="G32">_xlfn.XLOOKUP($C32&amp;$B32,JanCodes &amp; JanState,JanBonus,"Not Found",0,1)</f>
        <v>3910.8960000000002</v>
      </c>
      <c r="H32" s="6" cm="1">
        <f t="array" ref="H32">_xlfn.XLOOKUP($C32&amp;$B32,FebCodes &amp; FebState,FebSales,"Not Found",0,1)</f>
        <v>2681954</v>
      </c>
      <c r="I32" s="6" cm="1">
        <f t="array" ref="I32">_xlfn.XLOOKUP($C32&amp;$B32,FebCodes &amp; FebState,FebBonus,"Not Found",0,1)</f>
        <v>8045.8620000000001</v>
      </c>
      <c r="J32" s="6" cm="1">
        <f t="array" ref="J32">_xlfn.XLOOKUP($C32&amp;$B32,MarchCodes &amp; MarchState,MarchSales,"Not Found",0,1)</f>
        <v>1185750</v>
      </c>
      <c r="K32" s="6" cm="1">
        <f t="array" ref="K32">_xlfn.XLOOKUP($C32&amp;$B32,MarchCodes &amp; MarchState,MarchBonus,"Not Found",0,1)</f>
        <v>3557.25</v>
      </c>
      <c r="L32" t="str">
        <f t="shared" si="0"/>
        <v>Star</v>
      </c>
    </row>
    <row r="33" spans="1:12" x14ac:dyDescent="0.25">
      <c r="A33" s="2" t="s">
        <v>113</v>
      </c>
      <c r="B33" s="2" t="s">
        <v>146</v>
      </c>
      <c r="C33" t="s">
        <v>1</v>
      </c>
      <c r="D33" t="str">
        <f>_xlfn.XLOOKUP('1Qtr Summary'!C33,SRep!$A$2:$A$26,SRep!$C$2:$C$26,"Not Found",0,1)</f>
        <v>Waters</v>
      </c>
      <c r="E33" t="str">
        <f>_xlfn.XLOOKUP('1Qtr Summary'!C33,SRep!$A$2:$A$26,SRep!$D$2:$D$26,"Not Found",0,1)</f>
        <v>Jamie</v>
      </c>
      <c r="F33" s="6" cm="1">
        <f t="array" ref="F33">_xlfn.XLOOKUP($C33&amp;$B33,JanCodes &amp; JanState,JanSales,"Not Found",0,1)</f>
        <v>2512377</v>
      </c>
      <c r="G33" s="6" cm="1">
        <f t="array" ref="G33">_xlfn.XLOOKUP($C33&amp;$B33,JanCodes &amp; JanState,JanBonus,"Not Found",0,1)</f>
        <v>7537.1310000000003</v>
      </c>
      <c r="H33" s="6" cm="1">
        <f t="array" ref="H33">_xlfn.XLOOKUP($C33&amp;$B33,FebCodes &amp; FebState,FebSales,"Not Found",0,1)</f>
        <v>3740114</v>
      </c>
      <c r="I33" s="6" cm="1">
        <f t="array" ref="I33">_xlfn.XLOOKUP($C33&amp;$B33,FebCodes &amp; FebState,FebBonus,"Not Found",0,1)</f>
        <v>11220.342000000001</v>
      </c>
      <c r="J33" s="6" cm="1">
        <f t="array" ref="J33">_xlfn.XLOOKUP($C33&amp;$B33,MarchCodes &amp; MarchState,MarchSales,"Not Found",0,1)</f>
        <v>6529150</v>
      </c>
      <c r="K33" s="6" cm="1">
        <f t="array" ref="K33">_xlfn.XLOOKUP($C33&amp;$B33,MarchCodes &amp; MarchState,MarchBonus,"Not Found",0,1)</f>
        <v>19587.45</v>
      </c>
      <c r="L33" t="str">
        <f t="shared" si="0"/>
        <v>Star</v>
      </c>
    </row>
    <row r="34" spans="1:12" x14ac:dyDescent="0.25">
      <c r="A34" s="2" t="s">
        <v>119</v>
      </c>
      <c r="B34" s="2" t="s">
        <v>147</v>
      </c>
      <c r="C34" t="s">
        <v>9</v>
      </c>
      <c r="D34" t="str">
        <f>_xlfn.XLOOKUP('1Qtr Summary'!C34,SRep!$A$2:$A$26,SRep!$C$2:$C$26,"Not Found",0,1)</f>
        <v>Edwards</v>
      </c>
      <c r="E34" t="str">
        <f>_xlfn.XLOOKUP('1Qtr Summary'!C34,SRep!$A$2:$A$26,SRep!$D$2:$D$26,"Not Found",0,1)</f>
        <v>Alberto</v>
      </c>
      <c r="F34" s="6" cm="1">
        <f t="array" ref="F34">_xlfn.XLOOKUP($C34&amp;$B34,JanCodes &amp; JanState,JanSales,"Not Found",0,1)</f>
        <v>319740</v>
      </c>
      <c r="G34" s="6" cm="1">
        <f t="array" ref="G34">_xlfn.XLOOKUP($C34&amp;$B34,JanCodes &amp; JanState,JanBonus,"Not Found",0,1)</f>
        <v>959.22</v>
      </c>
      <c r="H34" s="6" cm="1">
        <f t="array" ref="H34">_xlfn.XLOOKUP($C34&amp;$B34,FebCodes &amp; FebState,FebSales,"Not Found",0,1)</f>
        <v>855000</v>
      </c>
      <c r="I34" s="6" cm="1">
        <f t="array" ref="I34">_xlfn.XLOOKUP($C34&amp;$B34,FebCodes &amp; FebState,FebBonus,"Not Found",0,1)</f>
        <v>2565</v>
      </c>
      <c r="J34" s="6" cm="1">
        <f t="array" ref="J34">_xlfn.XLOOKUP($C34&amp;$B34,MarchCodes &amp; MarchState,MarchSales,"Not Found",0,1)</f>
        <v>829745</v>
      </c>
      <c r="K34" s="6" cm="1">
        <f t="array" ref="K34">_xlfn.XLOOKUP($C34&amp;$B34,MarchCodes &amp; MarchState,MarchBonus,"Not Found",0,1)</f>
        <v>2489.2350000000001</v>
      </c>
      <c r="L34" t="str">
        <f t="shared" si="0"/>
        <v/>
      </c>
    </row>
    <row r="35" spans="1:12" x14ac:dyDescent="0.25">
      <c r="A35" s="2" t="s">
        <v>111</v>
      </c>
      <c r="B35" s="2" t="s">
        <v>148</v>
      </c>
      <c r="C35" t="s">
        <v>25</v>
      </c>
      <c r="D35" t="str">
        <f>_xlfn.XLOOKUP('1Qtr Summary'!C35,SRep!$A$2:$A$26,SRep!$C$2:$C$26,"Not Found",0,1)</f>
        <v>Pierce</v>
      </c>
      <c r="E35" t="str">
        <f>_xlfn.XLOOKUP('1Qtr Summary'!C35,SRep!$A$2:$A$26,SRep!$D$2:$D$26,"Not Found",0,1)</f>
        <v>Clifton</v>
      </c>
      <c r="F35" s="6" cm="1">
        <f t="array" ref="F35">_xlfn.XLOOKUP($C35&amp;$B35,JanCodes &amp; JanState,JanSales,"Not Found",0,1)</f>
        <v>6442048</v>
      </c>
      <c r="G35" s="6" cm="1">
        <f t="array" ref="G35">_xlfn.XLOOKUP($C35&amp;$B35,JanCodes &amp; JanState,JanBonus,"Not Found",0,1)</f>
        <v>19326.144</v>
      </c>
      <c r="H35" s="6" cm="1">
        <f t="array" ref="H35">_xlfn.XLOOKUP($C35&amp;$B35,FebCodes &amp; FebState,FebSales,"Not Found",0,1)</f>
        <v>3775891</v>
      </c>
      <c r="I35" s="6" cm="1">
        <f t="array" ref="I35">_xlfn.XLOOKUP($C35&amp;$B35,FebCodes &amp; FebState,FebBonus,"Not Found",0,1)</f>
        <v>11327.673000000001</v>
      </c>
      <c r="J35" s="6" cm="1">
        <f t="array" ref="J35">_xlfn.XLOOKUP($C35&amp;$B35,MarchCodes &amp; MarchState,MarchSales,"Not Found",0,1)</f>
        <v>1679146</v>
      </c>
      <c r="K35" s="6" cm="1">
        <f t="array" ref="K35">_xlfn.XLOOKUP($C35&amp;$B35,MarchCodes &amp; MarchState,MarchBonus,"Not Found",0,1)</f>
        <v>5037.4380000000001</v>
      </c>
      <c r="L35" t="str">
        <f t="shared" si="0"/>
        <v>Star</v>
      </c>
    </row>
    <row r="36" spans="1:12" x14ac:dyDescent="0.25">
      <c r="A36" s="2" t="s">
        <v>127</v>
      </c>
      <c r="B36" s="2" t="s">
        <v>149</v>
      </c>
      <c r="C36" t="s">
        <v>9</v>
      </c>
      <c r="D36" t="str">
        <f>_xlfn.XLOOKUP('1Qtr Summary'!C36,SRep!$A$2:$A$26,SRep!$C$2:$C$26,"Not Found",0,1)</f>
        <v>Edwards</v>
      </c>
      <c r="E36" t="str">
        <f>_xlfn.XLOOKUP('1Qtr Summary'!C36,SRep!$A$2:$A$26,SRep!$D$2:$D$26,"Not Found",0,1)</f>
        <v>Alberto</v>
      </c>
      <c r="F36" s="6" cm="1">
        <f t="array" ref="F36">_xlfn.XLOOKUP($C36&amp;$B36,JanCodes &amp; JanState,JanSales,"Not Found",0,1)</f>
        <v>1963500</v>
      </c>
      <c r="G36" s="6" cm="1">
        <f t="array" ref="G36">_xlfn.XLOOKUP($C36&amp;$B36,JanCodes &amp; JanState,JanBonus,"Not Found",0,1)</f>
        <v>5890.5</v>
      </c>
      <c r="H36" s="6" cm="1">
        <f t="array" ref="H36">_xlfn.XLOOKUP($C36&amp;$B36,FebCodes &amp; FebState,FebSales,"Not Found",0,1)</f>
        <v>3548933</v>
      </c>
      <c r="I36" s="6" cm="1">
        <f t="array" ref="I36">_xlfn.XLOOKUP($C36&amp;$B36,FebCodes &amp; FebState,FebBonus,"Not Found",0,1)</f>
        <v>10646.799000000001</v>
      </c>
      <c r="J36" s="6" cm="1">
        <f t="array" ref="J36">_xlfn.XLOOKUP($C36&amp;$B36,MarchCodes &amp; MarchState,MarchSales,"Not Found",0,1)</f>
        <v>103845</v>
      </c>
      <c r="K36" s="6" cm="1">
        <f t="array" ref="K36">_xlfn.XLOOKUP($C36&amp;$B36,MarchCodes &amp; MarchState,MarchBonus,"Not Found",0,1)</f>
        <v>311.53500000000003</v>
      </c>
      <c r="L36" t="str">
        <f t="shared" si="0"/>
        <v/>
      </c>
    </row>
    <row r="37" spans="1:12" x14ac:dyDescent="0.25">
      <c r="A37" s="2" t="s">
        <v>119</v>
      </c>
      <c r="B37" s="2" t="s">
        <v>150</v>
      </c>
      <c r="C37" t="s">
        <v>18</v>
      </c>
      <c r="D37" t="str">
        <f>_xlfn.XLOOKUP('1Qtr Summary'!C37,SRep!$A$2:$A$26,SRep!$C$2:$C$26,"Not Found",0,1)</f>
        <v>Holland</v>
      </c>
      <c r="E37" t="str">
        <f>_xlfn.XLOOKUP('1Qtr Summary'!C37,SRep!$A$2:$A$26,SRep!$D$2:$D$26,"Not Found",0,1)</f>
        <v>Darrell</v>
      </c>
      <c r="F37" s="6" cm="1">
        <f t="array" ref="F37">_xlfn.XLOOKUP($C37&amp;$B37,JanCodes &amp; JanState,JanSales,"Not Found",0,1)</f>
        <v>1756566</v>
      </c>
      <c r="G37" s="6" cm="1">
        <f t="array" ref="G37">_xlfn.XLOOKUP($C37&amp;$B37,JanCodes &amp; JanState,JanBonus,"Not Found",0,1)</f>
        <v>5269.6980000000003</v>
      </c>
      <c r="H37" s="6" cm="1">
        <f t="array" ref="H37">_xlfn.XLOOKUP($C37&amp;$B37,FebCodes &amp; FebState,FebSales,"Not Found",0,1)</f>
        <v>4032655</v>
      </c>
      <c r="I37" s="6" cm="1">
        <f t="array" ref="I37">_xlfn.XLOOKUP($C37&amp;$B37,FebCodes &amp; FebState,FebBonus,"Not Found",0,1)</f>
        <v>12097.965</v>
      </c>
      <c r="J37" s="6" cm="1">
        <f t="array" ref="J37">_xlfn.XLOOKUP($C37&amp;$B37,MarchCodes &amp; MarchState,MarchSales,"Not Found",0,1)</f>
        <v>1415176</v>
      </c>
      <c r="K37" s="6" cm="1">
        <f t="array" ref="K37">_xlfn.XLOOKUP($C37&amp;$B37,MarchCodes &amp; MarchState,MarchBonus,"Not Found",0,1)</f>
        <v>4245.5280000000002</v>
      </c>
      <c r="L37" t="str">
        <f t="shared" si="0"/>
        <v>Star</v>
      </c>
    </row>
    <row r="38" spans="1:12" x14ac:dyDescent="0.25">
      <c r="A38" s="2" t="s">
        <v>127</v>
      </c>
      <c r="B38" s="2" t="s">
        <v>151</v>
      </c>
      <c r="C38" t="s">
        <v>20</v>
      </c>
      <c r="D38" t="str">
        <f>_xlfn.XLOOKUP('1Qtr Summary'!C38,SRep!$A$2:$A$26,SRep!$C$2:$C$26,"Not Found",0,1)</f>
        <v>Bishop</v>
      </c>
      <c r="E38" t="str">
        <f>_xlfn.XLOOKUP('1Qtr Summary'!C38,SRep!$A$2:$A$26,SRep!$D$2:$D$26,"Not Found",0,1)</f>
        <v>Faith</v>
      </c>
      <c r="F38" s="6" cm="1">
        <f t="array" ref="F38">_xlfn.XLOOKUP($C38&amp;$B38,JanCodes &amp; JanState,JanSales,"Not Found",0,1)</f>
        <v>595120</v>
      </c>
      <c r="G38" s="6" cm="1">
        <f t="array" ref="G38">_xlfn.XLOOKUP($C38&amp;$B38,JanCodes &amp; JanState,JanBonus,"Not Found",0,1)</f>
        <v>1785.3600000000001</v>
      </c>
      <c r="H38" s="6" cm="1">
        <f t="array" ref="H38">_xlfn.XLOOKUP($C38&amp;$B38,FebCodes &amp; FebState,FebSales,"Not Found",0,1)</f>
        <v>909974</v>
      </c>
      <c r="I38" s="6" cm="1">
        <f t="array" ref="I38">_xlfn.XLOOKUP($C38&amp;$B38,FebCodes &amp; FebState,FebBonus,"Not Found",0,1)</f>
        <v>2729.922</v>
      </c>
      <c r="J38" s="6" cm="1">
        <f t="array" ref="J38">_xlfn.XLOOKUP($C38&amp;$B38,MarchCodes &amp; MarchState,MarchSales,"Not Found",0,1)</f>
        <v>373950</v>
      </c>
      <c r="K38" s="6" cm="1">
        <f t="array" ref="K38">_xlfn.XLOOKUP($C38&amp;$B38,MarchCodes &amp; MarchState,MarchBonus,"Not Found",0,1)</f>
        <v>1121.8500000000001</v>
      </c>
      <c r="L38" t="str">
        <f t="shared" si="0"/>
        <v/>
      </c>
    </row>
    <row r="39" spans="1:12" x14ac:dyDescent="0.25">
      <c r="A39" s="2" t="s">
        <v>113</v>
      </c>
      <c r="B39" s="2" t="s">
        <v>152</v>
      </c>
      <c r="C39" t="s">
        <v>3</v>
      </c>
      <c r="D39" t="str">
        <f>_xlfn.XLOOKUP('1Qtr Summary'!C39,SRep!$A$2:$A$26,SRep!$C$2:$C$26,"Not Found",0,1)</f>
        <v>Gross</v>
      </c>
      <c r="E39" t="str">
        <f>_xlfn.XLOOKUP('1Qtr Summary'!C39,SRep!$A$2:$A$26,SRep!$D$2:$D$26,"Not Found",0,1)</f>
        <v>Katie</v>
      </c>
      <c r="F39" s="6" cm="1">
        <f t="array" ref="F39">_xlfn.XLOOKUP($C39&amp;$B39,JanCodes &amp; JanState,JanSales,"Not Found",0,1)</f>
        <v>4858358</v>
      </c>
      <c r="G39" s="6" cm="1">
        <f t="array" ref="G39">_xlfn.XLOOKUP($C39&amp;$B39,JanCodes &amp; JanState,JanBonus,"Not Found",0,1)</f>
        <v>14575.074000000001</v>
      </c>
      <c r="H39" s="6" cm="1">
        <f t="array" ref="H39">_xlfn.XLOOKUP($C39&amp;$B39,FebCodes &amp; FebState,FebSales,"Not Found",0,1)</f>
        <v>722332</v>
      </c>
      <c r="I39" s="6" cm="1">
        <f t="array" ref="I39">_xlfn.XLOOKUP($C39&amp;$B39,FebCodes &amp; FebState,FebBonus,"Not Found",0,1)</f>
        <v>2166.9960000000001</v>
      </c>
      <c r="J39" s="6" cm="1">
        <f t="array" ref="J39">_xlfn.XLOOKUP($C39&amp;$B39,MarchCodes &amp; MarchState,MarchSales,"Not Found",0,1)</f>
        <v>571800</v>
      </c>
      <c r="K39" s="6" cm="1">
        <f t="array" ref="K39">_xlfn.XLOOKUP($C39&amp;$B39,MarchCodes &amp; MarchState,MarchBonus,"Not Found",0,1)</f>
        <v>1715.4</v>
      </c>
      <c r="L39" t="str">
        <f t="shared" si="0"/>
        <v/>
      </c>
    </row>
    <row r="40" spans="1:12" x14ac:dyDescent="0.25">
      <c r="A40" s="2" t="s">
        <v>119</v>
      </c>
      <c r="B40" s="2" t="s">
        <v>153</v>
      </c>
      <c r="C40" t="s">
        <v>7</v>
      </c>
      <c r="D40" t="str">
        <f>_xlfn.XLOOKUP('1Qtr Summary'!C40,SRep!$A$2:$A$26,SRep!$C$2:$C$26,"Not Found",0,1)</f>
        <v>Garza</v>
      </c>
      <c r="E40" t="str">
        <f>_xlfn.XLOOKUP('1Qtr Summary'!C40,SRep!$A$2:$A$26,SRep!$D$2:$D$26,"Not Found",0,1)</f>
        <v>Carl</v>
      </c>
      <c r="F40" s="6" cm="1">
        <f t="array" ref="F40">_xlfn.XLOOKUP($C40&amp;$B40,JanCodes &amp; JanState,JanSales,"Not Found",0,1)</f>
        <v>4256066</v>
      </c>
      <c r="G40" s="6" cm="1">
        <f t="array" ref="G40">_xlfn.XLOOKUP($C40&amp;$B40,JanCodes &amp; JanState,JanBonus,"Not Found",0,1)</f>
        <v>12768.198</v>
      </c>
      <c r="H40" s="6" cm="1">
        <f t="array" ref="H40">_xlfn.XLOOKUP($C40&amp;$B40,FebCodes &amp; FebState,FebSales,"Not Found",0,1)</f>
        <v>5082860</v>
      </c>
      <c r="I40" s="6" cm="1">
        <f t="array" ref="I40">_xlfn.XLOOKUP($C40&amp;$B40,FebCodes &amp; FebState,FebBonus,"Not Found",0,1)</f>
        <v>15248.58</v>
      </c>
      <c r="J40" s="6" cm="1">
        <f t="array" ref="J40">_xlfn.XLOOKUP($C40&amp;$B40,MarchCodes &amp; MarchState,MarchSales,"Not Found",0,1)</f>
        <v>965354</v>
      </c>
      <c r="K40" s="6" cm="1">
        <f t="array" ref="K40">_xlfn.XLOOKUP($C40&amp;$B40,MarchCodes &amp; MarchState,MarchBonus,"Not Found",0,1)</f>
        <v>2896.0619999999999</v>
      </c>
      <c r="L40" t="str">
        <f t="shared" si="0"/>
        <v/>
      </c>
    </row>
    <row r="41" spans="1:12" x14ac:dyDescent="0.25">
      <c r="A41" s="2" t="s">
        <v>119</v>
      </c>
      <c r="B41" s="2" t="s">
        <v>154</v>
      </c>
      <c r="C41" t="s">
        <v>14</v>
      </c>
      <c r="D41" t="str">
        <f>_xlfn.XLOOKUP('1Qtr Summary'!C41,SRep!$A$2:$A$26,SRep!$C$2:$C$26,"Not Found",0,1)</f>
        <v>Baldwin</v>
      </c>
      <c r="E41" t="str">
        <f>_xlfn.XLOOKUP('1Qtr Summary'!C41,SRep!$A$2:$A$26,SRep!$D$2:$D$26,"Not Found",0,1)</f>
        <v>Darin</v>
      </c>
      <c r="F41" s="6" cm="1">
        <f t="array" ref="F41">_xlfn.XLOOKUP($C41&amp;$B41,JanCodes &amp; JanState,JanSales,"Not Found",0,1)</f>
        <v>6096741</v>
      </c>
      <c r="G41" s="6" cm="1">
        <f t="array" ref="G41">_xlfn.XLOOKUP($C41&amp;$B41,JanCodes &amp; JanState,JanBonus,"Not Found",0,1)</f>
        <v>18290.223000000002</v>
      </c>
      <c r="H41" s="6" cm="1">
        <f t="array" ref="H41">_xlfn.XLOOKUP($C41&amp;$B41,FebCodes &amp; FebState,FebSales,"Not Found",0,1)</f>
        <v>471680</v>
      </c>
      <c r="I41" s="6" cm="1">
        <f t="array" ref="I41">_xlfn.XLOOKUP($C41&amp;$B41,FebCodes &amp; FebState,FebBonus,"Not Found",0,1)</f>
        <v>1415.04</v>
      </c>
      <c r="J41" s="6" cm="1">
        <f t="array" ref="J41">_xlfn.XLOOKUP($C41&amp;$B41,MarchCodes &amp; MarchState,MarchSales,"Not Found",0,1)</f>
        <v>5797260</v>
      </c>
      <c r="K41" s="6" cm="1">
        <f t="array" ref="K41">_xlfn.XLOOKUP($C41&amp;$B41,MarchCodes &amp; MarchState,MarchBonus,"Not Found",0,1)</f>
        <v>17391.78</v>
      </c>
      <c r="L41" t="str">
        <f t="shared" si="0"/>
        <v/>
      </c>
    </row>
    <row r="42" spans="1:12" x14ac:dyDescent="0.25">
      <c r="A42" s="2" t="s">
        <v>111</v>
      </c>
      <c r="B42" s="2" t="s">
        <v>155</v>
      </c>
      <c r="C42" t="s">
        <v>25</v>
      </c>
      <c r="D42" t="str">
        <f>_xlfn.XLOOKUP('1Qtr Summary'!C42,SRep!$A$2:$A$26,SRep!$C$2:$C$26,"Not Found",0,1)</f>
        <v>Pierce</v>
      </c>
      <c r="E42" t="str">
        <f>_xlfn.XLOOKUP('1Qtr Summary'!C42,SRep!$A$2:$A$26,SRep!$D$2:$D$26,"Not Found",0,1)</f>
        <v>Clifton</v>
      </c>
      <c r="F42" s="6" cm="1">
        <f t="array" ref="F42">_xlfn.XLOOKUP($C42&amp;$B42,JanCodes &amp; JanState,JanSales,"Not Found",0,1)</f>
        <v>8558176</v>
      </c>
      <c r="G42" s="6" cm="1">
        <f t="array" ref="G42">_xlfn.XLOOKUP($C42&amp;$B42,JanCodes &amp; JanState,JanBonus,"Not Found",0,1)</f>
        <v>25674.528000000002</v>
      </c>
      <c r="H42" s="6" cm="1">
        <f t="array" ref="H42">_xlfn.XLOOKUP($C42&amp;$B42,FebCodes &amp; FebState,FebSales,"Not Found",0,1)</f>
        <v>7945242</v>
      </c>
      <c r="I42" s="6" cm="1">
        <f t="array" ref="I42">_xlfn.XLOOKUP($C42&amp;$B42,FebCodes &amp; FebState,FebBonus,"Not Found",0,1)</f>
        <v>23835.725999999999</v>
      </c>
      <c r="J42" s="6" cm="1">
        <f t="array" ref="J42">_xlfn.XLOOKUP($C42&amp;$B42,MarchCodes &amp; MarchState,MarchSales,"Not Found",0,1)</f>
        <v>3371808</v>
      </c>
      <c r="K42" s="6" cm="1">
        <f t="array" ref="K42">_xlfn.XLOOKUP($C42&amp;$B42,MarchCodes &amp; MarchState,MarchBonus,"Not Found",0,1)</f>
        <v>10115.424000000001</v>
      </c>
      <c r="L42" t="str">
        <f t="shared" si="0"/>
        <v>Star</v>
      </c>
    </row>
    <row r="43" spans="1:12" x14ac:dyDescent="0.25">
      <c r="A43" s="2" t="s">
        <v>127</v>
      </c>
      <c r="B43" s="2" t="s">
        <v>156</v>
      </c>
      <c r="C43" t="s">
        <v>6</v>
      </c>
      <c r="D43" t="str">
        <f>_xlfn.XLOOKUP('1Qtr Summary'!C43,SRep!$A$2:$A$26,SRep!$C$2:$C$26,"Not Found",0,1)</f>
        <v>Poole</v>
      </c>
      <c r="E43" t="str">
        <f>_xlfn.XLOOKUP('1Qtr Summary'!C43,SRep!$A$2:$A$26,SRep!$D$2:$D$26,"Not Found",0,1)</f>
        <v>Tonya</v>
      </c>
      <c r="F43" s="6" cm="1">
        <f t="array" ref="F43">_xlfn.XLOOKUP($C43&amp;$B43,JanCodes &amp; JanState,JanSales,"Not Found",0,1)</f>
        <v>1990343</v>
      </c>
      <c r="G43" s="6" cm="1">
        <f t="array" ref="G43">_xlfn.XLOOKUP($C43&amp;$B43,JanCodes &amp; JanState,JanBonus,"Not Found",0,1)</f>
        <v>5971.0290000000005</v>
      </c>
      <c r="H43" s="6" cm="1">
        <f t="array" ref="H43">_xlfn.XLOOKUP($C43&amp;$B43,FebCodes &amp; FebState,FebSales,"Not Found",0,1)</f>
        <v>1246742</v>
      </c>
      <c r="I43" s="6" cm="1">
        <f t="array" ref="I43">_xlfn.XLOOKUP($C43&amp;$B43,FebCodes &amp; FebState,FebBonus,"Not Found",0,1)</f>
        <v>3740.2260000000001</v>
      </c>
      <c r="J43" s="6" cm="1">
        <f t="array" ref="J43">_xlfn.XLOOKUP($C43&amp;$B43,MarchCodes &amp; MarchState,MarchSales,"Not Found",0,1)</f>
        <v>1365471</v>
      </c>
      <c r="K43" s="6" cm="1">
        <f t="array" ref="K43">_xlfn.XLOOKUP($C43&amp;$B43,MarchCodes &amp; MarchState,MarchBonus,"Not Found",0,1)</f>
        <v>4096.4130000000005</v>
      </c>
      <c r="L43" t="str">
        <f t="shared" si="0"/>
        <v>Star</v>
      </c>
    </row>
    <row r="44" spans="1:12" x14ac:dyDescent="0.25">
      <c r="A44" s="2" t="s">
        <v>111</v>
      </c>
      <c r="B44" s="2" t="s">
        <v>157</v>
      </c>
      <c r="C44" t="s">
        <v>22</v>
      </c>
      <c r="D44" t="str">
        <f>_xlfn.XLOOKUP('1Qtr Summary'!C44,SRep!$A$2:$A$26,SRep!$C$2:$C$26,"Not Found",0,1)</f>
        <v>Sherman</v>
      </c>
      <c r="E44" t="str">
        <f>_xlfn.XLOOKUP('1Qtr Summary'!C44,SRep!$A$2:$A$26,SRep!$D$2:$D$26,"Not Found",0,1)</f>
        <v>Stacey</v>
      </c>
      <c r="F44" s="6" cm="1">
        <f t="array" ref="F44">_xlfn.XLOOKUP($C44&amp;$B44,JanCodes &amp; JanState,JanSales,"Not Found",0,1)</f>
        <v>2478492</v>
      </c>
      <c r="G44" s="6" cm="1">
        <f t="array" ref="G44">_xlfn.XLOOKUP($C44&amp;$B44,JanCodes &amp; JanState,JanBonus,"Not Found",0,1)</f>
        <v>7435.4760000000006</v>
      </c>
      <c r="H44" s="6" cm="1">
        <f t="array" ref="H44">_xlfn.XLOOKUP($C44&amp;$B44,FebCodes &amp; FebState,FebSales,"Not Found",0,1)</f>
        <v>2121782</v>
      </c>
      <c r="I44" s="6" cm="1">
        <f t="array" ref="I44">_xlfn.XLOOKUP($C44&amp;$B44,FebCodes &amp; FebState,FebBonus,"Not Found",0,1)</f>
        <v>6365.3460000000005</v>
      </c>
      <c r="J44" s="6" cm="1">
        <f t="array" ref="J44">_xlfn.XLOOKUP($C44&amp;$B44,MarchCodes &amp; MarchState,MarchSales,"Not Found",0,1)</f>
        <v>3710371</v>
      </c>
      <c r="K44" s="6" cm="1">
        <f t="array" ref="K44">_xlfn.XLOOKUP($C44&amp;$B44,MarchCodes &amp; MarchState,MarchBonus,"Not Found",0,1)</f>
        <v>11131.112999999999</v>
      </c>
      <c r="L44" t="str">
        <f t="shared" si="0"/>
        <v>Star</v>
      </c>
    </row>
    <row r="45" spans="1:12" x14ac:dyDescent="0.25">
      <c r="A45" s="2" t="s">
        <v>127</v>
      </c>
      <c r="B45" s="2" t="s">
        <v>158</v>
      </c>
      <c r="C45" t="s">
        <v>15</v>
      </c>
      <c r="D45" t="str">
        <f>_xlfn.XLOOKUP('1Qtr Summary'!C45,SRep!$A$2:$A$26,SRep!$C$2:$C$26,"Not Found",0,1)</f>
        <v>Long</v>
      </c>
      <c r="E45" t="str">
        <f>_xlfn.XLOOKUP('1Qtr Summary'!C45,SRep!$A$2:$A$26,SRep!$D$2:$D$26,"Not Found",0,1)</f>
        <v>Lorenzo</v>
      </c>
      <c r="F45" s="6" cm="1">
        <f t="array" ref="F45">_xlfn.XLOOKUP($C45&amp;$B45,JanCodes &amp; JanState,JanSales,"Not Found",0,1)</f>
        <v>4516960</v>
      </c>
      <c r="G45" s="6" cm="1">
        <f t="array" ref="G45">_xlfn.XLOOKUP($C45&amp;$B45,JanCodes &amp; JanState,JanBonus,"Not Found",0,1)</f>
        <v>13550.880000000001</v>
      </c>
      <c r="H45" s="6" cm="1">
        <f t="array" ref="H45">_xlfn.XLOOKUP($C45&amp;$B45,FebCodes &amp; FebState,FebSales,"Not Found",0,1)</f>
        <v>92232</v>
      </c>
      <c r="I45" s="6" cm="1">
        <f t="array" ref="I45">_xlfn.XLOOKUP($C45&amp;$B45,FebCodes &amp; FebState,FebBonus,"Not Found",0,1)</f>
        <v>276.69600000000003</v>
      </c>
      <c r="J45" s="6" cm="1">
        <f t="array" ref="J45">_xlfn.XLOOKUP($C45&amp;$B45,MarchCodes &amp; MarchState,MarchSales,"Not Found",0,1)</f>
        <v>292677</v>
      </c>
      <c r="K45" s="6" cm="1">
        <f t="array" ref="K45">_xlfn.XLOOKUP($C45&amp;$B45,MarchCodes &amp; MarchState,MarchBonus,"Not Found",0,1)</f>
        <v>878.03100000000006</v>
      </c>
      <c r="L45" t="str">
        <f t="shared" si="0"/>
        <v/>
      </c>
    </row>
    <row r="46" spans="1:12" x14ac:dyDescent="0.25">
      <c r="A46" s="2" t="s">
        <v>113</v>
      </c>
      <c r="B46" s="2" t="s">
        <v>159</v>
      </c>
      <c r="C46" t="s">
        <v>19</v>
      </c>
      <c r="D46" t="str">
        <f>_xlfn.XLOOKUP('1Qtr Summary'!C46,SRep!$A$2:$A$26,SRep!$C$2:$C$26,"Not Found",0,1)</f>
        <v>Jimenez</v>
      </c>
      <c r="E46" t="str">
        <f>_xlfn.XLOOKUP('1Qtr Summary'!C46,SRep!$A$2:$A$26,SRep!$D$2:$D$26,"Not Found",0,1)</f>
        <v>Billy</v>
      </c>
      <c r="F46" s="6" cm="1">
        <f t="array" ref="F46">_xlfn.XLOOKUP($C46&amp;$B46,JanCodes &amp; JanState,JanSales,"Not Found",0,1)</f>
        <v>5364787</v>
      </c>
      <c r="G46" s="6" cm="1">
        <f t="array" ref="G46">_xlfn.XLOOKUP($C46&amp;$B46,JanCodes &amp; JanState,JanBonus,"Not Found",0,1)</f>
        <v>16094.361000000001</v>
      </c>
      <c r="H46" s="6" cm="1">
        <f t="array" ref="H46">_xlfn.XLOOKUP($C46&amp;$B46,FebCodes &amp; FebState,FebSales,"Not Found",0,1)</f>
        <v>100571</v>
      </c>
      <c r="I46" s="6" cm="1">
        <f t="array" ref="I46">_xlfn.XLOOKUP($C46&amp;$B46,FebCodes &amp; FebState,FebBonus,"Not Found",0,1)</f>
        <v>301.71300000000002</v>
      </c>
      <c r="J46" s="6" cm="1">
        <f t="array" ref="J46">_xlfn.XLOOKUP($C46&amp;$B46,MarchCodes &amp; MarchState,MarchSales,"Not Found",0,1)</f>
        <v>5598359</v>
      </c>
      <c r="K46" s="6" cm="1">
        <f t="array" ref="K46">_xlfn.XLOOKUP($C46&amp;$B46,MarchCodes &amp; MarchState,MarchBonus,"Not Found",0,1)</f>
        <v>16795.077000000001</v>
      </c>
      <c r="L46" t="str">
        <f t="shared" si="0"/>
        <v/>
      </c>
    </row>
    <row r="47" spans="1:12" x14ac:dyDescent="0.25">
      <c r="A47" s="2" t="s">
        <v>119</v>
      </c>
      <c r="B47" s="2" t="s">
        <v>160</v>
      </c>
      <c r="C47" t="s">
        <v>9</v>
      </c>
      <c r="D47" t="str">
        <f>_xlfn.XLOOKUP('1Qtr Summary'!C47,SRep!$A$2:$A$26,SRep!$C$2:$C$26,"Not Found",0,1)</f>
        <v>Edwards</v>
      </c>
      <c r="E47" t="str">
        <f>_xlfn.XLOOKUP('1Qtr Summary'!C47,SRep!$A$2:$A$26,SRep!$D$2:$D$26,"Not Found",0,1)</f>
        <v>Alberto</v>
      </c>
      <c r="F47" s="6" cm="1">
        <f t="array" ref="F47">_xlfn.XLOOKUP($C47&amp;$B47,JanCodes &amp; JanState,JanSales,"Not Found",0,1)</f>
        <v>219520</v>
      </c>
      <c r="G47" s="6" cm="1">
        <f t="array" ref="G47">_xlfn.XLOOKUP($C47&amp;$B47,JanCodes &amp; JanState,JanBonus,"Not Found",0,1)</f>
        <v>658.56000000000006</v>
      </c>
      <c r="H47" s="6" cm="1">
        <f t="array" ref="H47">_xlfn.XLOOKUP($C47&amp;$B47,FebCodes &amp; FebState,FebSales,"Not Found",0,1)</f>
        <v>437778</v>
      </c>
      <c r="I47" s="6" cm="1">
        <f t="array" ref="I47">_xlfn.XLOOKUP($C47&amp;$B47,FebCodes &amp; FebState,FebBonus,"Not Found",0,1)</f>
        <v>1313.3340000000001</v>
      </c>
      <c r="J47" s="6" cm="1">
        <f t="array" ref="J47">_xlfn.XLOOKUP($C47&amp;$B47,MarchCodes &amp; MarchState,MarchSales,"Not Found",0,1)</f>
        <v>758550</v>
      </c>
      <c r="K47" s="6" cm="1">
        <f t="array" ref="K47">_xlfn.XLOOKUP($C47&amp;$B47,MarchCodes &amp; MarchState,MarchBonus,"Not Found",0,1)</f>
        <v>2275.65</v>
      </c>
      <c r="L47" t="str">
        <f t="shared" si="0"/>
        <v/>
      </c>
    </row>
    <row r="48" spans="1:12" x14ac:dyDescent="0.25">
      <c r="A48" s="2" t="s">
        <v>111</v>
      </c>
      <c r="B48" s="2" t="s">
        <v>161</v>
      </c>
      <c r="C48" t="s">
        <v>9</v>
      </c>
      <c r="D48" t="str">
        <f>_xlfn.XLOOKUP('1Qtr Summary'!C48,SRep!$A$2:$A$26,SRep!$C$2:$C$26,"Not Found",0,1)</f>
        <v>Edwards</v>
      </c>
      <c r="E48" t="str">
        <f>_xlfn.XLOOKUP('1Qtr Summary'!C48,SRep!$A$2:$A$26,SRep!$D$2:$D$26,"Not Found",0,1)</f>
        <v>Alberto</v>
      </c>
      <c r="F48" s="6" cm="1">
        <f t="array" ref="F48">_xlfn.XLOOKUP($C48&amp;$B48,JanCodes &amp; JanState,JanSales,"Not Found",0,1)</f>
        <v>7216110</v>
      </c>
      <c r="G48" s="6" cm="1">
        <f t="array" ref="G48">_xlfn.XLOOKUP($C48&amp;$B48,JanCodes &amp; JanState,JanBonus,"Not Found",0,1)</f>
        <v>21648.33</v>
      </c>
      <c r="H48" s="6" cm="1">
        <f t="array" ref="H48">_xlfn.XLOOKUP($C48&amp;$B48,FebCodes &amp; FebState,FebSales,"Not Found",0,1)</f>
        <v>2442917</v>
      </c>
      <c r="I48" s="6" cm="1">
        <f t="array" ref="I48">_xlfn.XLOOKUP($C48&amp;$B48,FebCodes &amp; FebState,FebBonus,"Not Found",0,1)</f>
        <v>7328.7510000000002</v>
      </c>
      <c r="J48" s="6" cm="1">
        <f t="array" ref="J48">_xlfn.XLOOKUP($C48&amp;$B48,MarchCodes &amp; MarchState,MarchSales,"Not Found",0,1)</f>
        <v>329630</v>
      </c>
      <c r="K48" s="6" cm="1">
        <f t="array" ref="K48">_xlfn.XLOOKUP($C48&amp;$B48,MarchCodes &amp; MarchState,MarchBonus,"Not Found",0,1)</f>
        <v>988.89</v>
      </c>
      <c r="L48" t="str">
        <f t="shared" si="0"/>
        <v/>
      </c>
    </row>
    <row r="49" spans="1:12" x14ac:dyDescent="0.25">
      <c r="A49" s="2" t="s">
        <v>113</v>
      </c>
      <c r="B49" s="2" t="s">
        <v>162</v>
      </c>
      <c r="C49" t="s">
        <v>25</v>
      </c>
      <c r="D49" t="str">
        <f>_xlfn.XLOOKUP('1Qtr Summary'!C49,SRep!$A$2:$A$26,SRep!$C$2:$C$26,"Not Found",0,1)</f>
        <v>Pierce</v>
      </c>
      <c r="E49" t="str">
        <f>_xlfn.XLOOKUP('1Qtr Summary'!C49,SRep!$A$2:$A$26,SRep!$D$2:$D$26,"Not Found",0,1)</f>
        <v>Clifton</v>
      </c>
      <c r="F49" s="6" cm="1">
        <f t="array" ref="F49">_xlfn.XLOOKUP($C49&amp;$B49,JanCodes &amp; JanState,JanSales,"Not Found",0,1)</f>
        <v>2831436</v>
      </c>
      <c r="G49" s="6" cm="1">
        <f t="array" ref="G49">_xlfn.XLOOKUP($C49&amp;$B49,JanCodes &amp; JanState,JanBonus,"Not Found",0,1)</f>
        <v>8494.3080000000009</v>
      </c>
      <c r="H49" s="6" cm="1">
        <f t="array" ref="H49">_xlfn.XLOOKUP($C49&amp;$B49,FebCodes &amp; FebState,FebSales,"Not Found",0,1)</f>
        <v>2180440</v>
      </c>
      <c r="I49" s="6" cm="1">
        <f t="array" ref="I49">_xlfn.XLOOKUP($C49&amp;$B49,FebCodes &amp; FebState,FebBonus,"Not Found",0,1)</f>
        <v>6541.32</v>
      </c>
      <c r="J49" s="6" cm="1">
        <f t="array" ref="J49">_xlfn.XLOOKUP($C49&amp;$B49,MarchCodes &amp; MarchState,MarchSales,"Not Found",0,1)</f>
        <v>2875752</v>
      </c>
      <c r="K49" s="6" cm="1">
        <f t="array" ref="K49">_xlfn.XLOOKUP($C49&amp;$B49,MarchCodes &amp; MarchState,MarchBonus,"Not Found",0,1)</f>
        <v>8627.2559999999994</v>
      </c>
      <c r="L49" t="str">
        <f t="shared" si="0"/>
        <v>Star</v>
      </c>
    </row>
    <row r="50" spans="1:12" x14ac:dyDescent="0.25">
      <c r="A50" s="2" t="s">
        <v>119</v>
      </c>
      <c r="B50" s="2" t="s">
        <v>163</v>
      </c>
      <c r="C50" t="s">
        <v>19</v>
      </c>
      <c r="D50" t="str">
        <f>_xlfn.XLOOKUP('1Qtr Summary'!C50,SRep!$A$2:$A$26,SRep!$C$2:$C$26,"Not Found",0,1)</f>
        <v>Jimenez</v>
      </c>
      <c r="E50" t="str">
        <f>_xlfn.XLOOKUP('1Qtr Summary'!C50,SRep!$A$2:$A$26,SRep!$D$2:$D$26,"Not Found",0,1)</f>
        <v>Billy</v>
      </c>
      <c r="F50" s="6" cm="1">
        <f t="array" ref="F50">_xlfn.XLOOKUP($C50&amp;$B50,JanCodes &amp; JanState,JanSales,"Not Found",0,1)</f>
        <v>1744320</v>
      </c>
      <c r="G50" s="6" cm="1">
        <f t="array" ref="G50">_xlfn.XLOOKUP($C50&amp;$B50,JanCodes &amp; JanState,JanBonus,"Not Found",0,1)</f>
        <v>5232.96</v>
      </c>
      <c r="H50" s="6" cm="1">
        <f t="array" ref="H50">_xlfn.XLOOKUP($C50&amp;$B50,FebCodes &amp; FebState,FebSales,"Not Found",0,1)</f>
        <v>1592448</v>
      </c>
      <c r="I50" s="6" cm="1">
        <f t="array" ref="I50">_xlfn.XLOOKUP($C50&amp;$B50,FebCodes &amp; FebState,FebBonus,"Not Found",0,1)</f>
        <v>4777.3440000000001</v>
      </c>
      <c r="J50" s="6" cm="1">
        <f t="array" ref="J50">_xlfn.XLOOKUP($C50&amp;$B50,MarchCodes &amp; MarchState,MarchSales,"Not Found",0,1)</f>
        <v>826970</v>
      </c>
      <c r="K50" s="6" cm="1">
        <f t="array" ref="K50">_xlfn.XLOOKUP($C50&amp;$B50,MarchCodes &amp; MarchState,MarchBonus,"Not Found",0,1)</f>
        <v>2480.91</v>
      </c>
      <c r="L50" t="str">
        <f t="shared" si="0"/>
        <v/>
      </c>
    </row>
    <row r="51" spans="1:12" x14ac:dyDescent="0.25">
      <c r="A51" s="2" t="s">
        <v>127</v>
      </c>
      <c r="B51" s="2" t="s">
        <v>164</v>
      </c>
      <c r="C51" t="s">
        <v>20</v>
      </c>
      <c r="D51" t="str">
        <f>_xlfn.XLOOKUP('1Qtr Summary'!C51,SRep!$A$2:$A$26,SRep!$C$2:$C$26,"Not Found",0,1)</f>
        <v>Bishop</v>
      </c>
      <c r="E51" t="str">
        <f>_xlfn.XLOOKUP('1Qtr Summary'!C51,SRep!$A$2:$A$26,SRep!$D$2:$D$26,"Not Found",0,1)</f>
        <v>Faith</v>
      </c>
      <c r="F51" s="6" cm="1">
        <f t="array" ref="F51">_xlfn.XLOOKUP($C51&amp;$B51,JanCodes &amp; JanState,JanSales,"Not Found",0,1)</f>
        <v>202704</v>
      </c>
      <c r="G51" s="6" cm="1">
        <f t="array" ref="G51">_xlfn.XLOOKUP($C51&amp;$B51,JanCodes &amp; JanState,JanBonus,"Not Found",0,1)</f>
        <v>608.11199999999997</v>
      </c>
      <c r="H51" s="6" cm="1">
        <f t="array" ref="H51">_xlfn.XLOOKUP($C51&amp;$B51,FebCodes &amp; FebState,FebSales,"Not Found",0,1)</f>
        <v>2248254</v>
      </c>
      <c r="I51" s="6" cm="1">
        <f t="array" ref="I51">_xlfn.XLOOKUP($C51&amp;$B51,FebCodes &amp; FebState,FebBonus,"Not Found",0,1)</f>
        <v>6744.7619999999997</v>
      </c>
      <c r="J51" s="6" cm="1">
        <f t="array" ref="J51">_xlfn.XLOOKUP($C51&amp;$B51,MarchCodes &amp; MarchState,MarchSales,"Not Found",0,1)</f>
        <v>994308</v>
      </c>
      <c r="K51" s="6" cm="1">
        <f t="array" ref="K51">_xlfn.XLOOKUP($C51&amp;$B51,MarchCodes &amp; MarchState,MarchBonus,"Not Found",0,1)</f>
        <v>2982.924</v>
      </c>
      <c r="L51" t="str">
        <f t="shared" si="0"/>
        <v/>
      </c>
    </row>
    <row r="52" spans="1:12" x14ac:dyDescent="0.25">
      <c r="A52" s="2" t="s">
        <v>113</v>
      </c>
      <c r="B52" s="2" t="s">
        <v>165</v>
      </c>
      <c r="C52" t="s">
        <v>25</v>
      </c>
      <c r="D52" t="str">
        <f>_xlfn.XLOOKUP('1Qtr Summary'!C52,SRep!$A$2:$A$26,SRep!$C$2:$C$26,"Not Found",0,1)</f>
        <v>Pierce</v>
      </c>
      <c r="E52" t="str">
        <f>_xlfn.XLOOKUP('1Qtr Summary'!C52,SRep!$A$2:$A$26,SRep!$D$2:$D$26,"Not Found",0,1)</f>
        <v>Clifton</v>
      </c>
      <c r="F52" s="6" cm="1">
        <f t="array" ref="F52">_xlfn.XLOOKUP($C52&amp;$B52,JanCodes &amp; JanState,JanSales,"Not Found",0,1)</f>
        <v>8328057</v>
      </c>
      <c r="G52" s="6" cm="1">
        <f t="array" ref="G52">_xlfn.XLOOKUP($C52&amp;$B52,JanCodes &amp; JanState,JanBonus,"Not Found",0,1)</f>
        <v>24984.171000000002</v>
      </c>
      <c r="H52" s="6" cm="1">
        <f t="array" ref="H52">_xlfn.XLOOKUP($C52&amp;$B52,FebCodes &amp; FebState,FebSales,"Not Found",0,1)</f>
        <v>1728597</v>
      </c>
      <c r="I52" s="6" cm="1">
        <f t="array" ref="I52">_xlfn.XLOOKUP($C52&amp;$B52,FebCodes &amp; FebState,FebBonus,"Not Found",0,1)</f>
        <v>5185.7910000000002</v>
      </c>
      <c r="J52" s="6" cm="1">
        <f t="array" ref="J52">_xlfn.XLOOKUP($C52&amp;$B52,MarchCodes &amp; MarchState,MarchSales,"Not Found",0,1)</f>
        <v>3363188</v>
      </c>
      <c r="K52" s="6" cm="1">
        <f t="array" ref="K52">_xlfn.XLOOKUP($C52&amp;$B52,MarchCodes &amp; MarchState,MarchBonus,"Not Found",0,1)</f>
        <v>10089.564</v>
      </c>
      <c r="L52" t="str">
        <f t="shared" si="0"/>
        <v>Star</v>
      </c>
    </row>
    <row r="53" spans="1:12" x14ac:dyDescent="0.25">
      <c r="A53" s="13" t="s">
        <v>170</v>
      </c>
      <c r="B53" s="8"/>
      <c r="C53" s="8"/>
      <c r="D53" s="8"/>
      <c r="E53" s="8"/>
      <c r="F53" s="11">
        <f>SUM(F2:F52)</f>
        <v>172792149</v>
      </c>
      <c r="G53" s="11">
        <f>SUM(G2:G52)</f>
        <v>518376.44699999993</v>
      </c>
      <c r="H53" s="11">
        <f>SUM(H2:H52)</f>
        <v>124110459</v>
      </c>
      <c r="I53" s="11">
        <f t="shared" ref="I53:K53" si="1">SUM(I2:I52)</f>
        <v>372331.37700000009</v>
      </c>
      <c r="J53" s="11">
        <f t="shared" si="1"/>
        <v>109016419</v>
      </c>
      <c r="K53" s="11">
        <f t="shared" si="1"/>
        <v>327049.25700000004</v>
      </c>
    </row>
    <row r="55" spans="1:12" x14ac:dyDescent="0.25">
      <c r="A55" s="14" t="s">
        <v>180</v>
      </c>
      <c r="B55" s="15"/>
      <c r="C55" s="15"/>
      <c r="F55" s="8">
        <f>COUNTIF(JanSumSales,"&gt;=1000000")</f>
        <v>41</v>
      </c>
      <c r="H55" s="8">
        <f>COUNTIF(FebSumSales,"&gt;=1000000")</f>
        <v>36</v>
      </c>
      <c r="J55" s="8">
        <f>COUNTIF(MarchSumSales,"&gt;=1000000")</f>
        <v>30</v>
      </c>
    </row>
    <row r="56" spans="1:12" x14ac:dyDescent="0.25">
      <c r="A56" s="14" t="s">
        <v>181</v>
      </c>
      <c r="B56" s="15"/>
      <c r="C56" s="15"/>
      <c r="F56" s="11">
        <f>SUMIF(JanSumSales, "&gt;= 1000000")</f>
        <v>168075781</v>
      </c>
      <c r="H56" s="11">
        <f>SUMIF(FebSumSales, "&gt;= 1000000")</f>
        <v>117818535</v>
      </c>
      <c r="J56" s="11">
        <f>SUMIF(MarchSumSales, "&gt;= 1000000")</f>
        <v>97756818</v>
      </c>
    </row>
    <row r="57" spans="1:12" x14ac:dyDescent="0.25">
      <c r="A57" s="14" t="s">
        <v>182</v>
      </c>
      <c r="B57" s="15"/>
      <c r="C57" s="15"/>
      <c r="F57" s="11">
        <f>AVERAGEIF(JanSumSales, "&gt;=1000000")</f>
        <v>4099409.2926829266</v>
      </c>
      <c r="H57" s="11">
        <f>AVERAGEIF(FebSumSales, "&gt;=1000000")</f>
        <v>3272737.0833333335</v>
      </c>
      <c r="J57" s="11">
        <f>AVERAGEIF(MarchSumSales,"&gt;=1000000")</f>
        <v>3258560.6</v>
      </c>
    </row>
    <row r="58" spans="1:12" x14ac:dyDescent="0.25">
      <c r="A58" s="14" t="s">
        <v>183</v>
      </c>
      <c r="B58" s="15"/>
      <c r="C58" s="15"/>
      <c r="G58" s="11">
        <f>AVERAGE(JanSumBonus)</f>
        <v>10164.244058823528</v>
      </c>
      <c r="I58" s="11">
        <f>AVERAGE(FebSumBonus)</f>
        <v>7300.6152352941199</v>
      </c>
      <c r="K58" s="11">
        <f>AVERAGE(MarchSumBonus)</f>
        <v>6412.7305294117659</v>
      </c>
    </row>
    <row r="59" spans="1:12" x14ac:dyDescent="0.25">
      <c r="A59" s="14" t="s">
        <v>184</v>
      </c>
      <c r="B59" s="15"/>
      <c r="C59" s="15"/>
      <c r="G59" s="11">
        <f>MIN(JanSumBonus)</f>
        <v>608.11199999999997</v>
      </c>
      <c r="I59" s="11">
        <f>MIN(FebSumBonus)</f>
        <v>8.6639999999999997</v>
      </c>
      <c r="K59" s="11">
        <f>MIN(MarchSumBonus)</f>
        <v>245.88900000000001</v>
      </c>
    </row>
    <row r="60" spans="1:12" x14ac:dyDescent="0.25">
      <c r="A60" s="14" t="s">
        <v>185</v>
      </c>
      <c r="B60" s="15"/>
      <c r="C60" s="15"/>
      <c r="G60" s="11">
        <f>MAX(JanSumBonus)</f>
        <v>25674.528000000002</v>
      </c>
      <c r="I60" s="11">
        <f>MAX(FebSumBonus)</f>
        <v>26321.778000000002</v>
      </c>
      <c r="K60" s="11">
        <f>MAX(MarchSumBonus)</f>
        <v>24479.225999999999</v>
      </c>
    </row>
  </sheetData>
  <autoFilter ref="A1:L53" xr:uid="{C19984FF-63E4-44E6-93AD-4473F3E968F4}"/>
  <mergeCells count="7">
    <mergeCell ref="N1:O1"/>
    <mergeCell ref="A55:C55"/>
    <mergeCell ref="A56:C56"/>
    <mergeCell ref="A57:C57"/>
    <mergeCell ref="A58:C58"/>
    <mergeCell ref="A59:C59"/>
    <mergeCell ref="A60:C60"/>
  </mergeCells>
  <conditionalFormatting sqref="G2:G52 I2:I52 K2:K52">
    <cfRule type="dataBar" priority="1">
      <dataBar>
        <cfvo type="min"/>
        <cfvo type="max"/>
        <color rgb="FF63C384"/>
      </dataBar>
      <extLst>
        <ext xmlns:x14="http://schemas.microsoft.com/office/spreadsheetml/2009/9/main" uri="{B025F937-C7B1-47D3-B67F-A62EFF666E3E}">
          <x14:id>{46C07002-5D8B-42F2-ACE9-457F68CC7C30}</x14:id>
        </ext>
      </extLst>
    </cfRule>
  </conditionalFormatting>
  <pageMargins left="0.7" right="0.7" top="0.75" bottom="0.75" header="0.3" footer="0.3"/>
  <legacyDrawing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6C07002-5D8B-42F2-ACE9-457F68CC7C30}">
            <x14:dataBar minLength="0" maxLength="100" border="1" negativeBarBorderColorSameAsPositive="0">
              <x14:cfvo type="autoMin"/>
              <x14:cfvo type="autoMax"/>
              <x14:borderColor rgb="FF63C384"/>
              <x14:negativeFillColor rgb="FFFF0000"/>
              <x14:negativeBorderColor rgb="FFFF0000"/>
              <x14:axisColor rgb="FF000000"/>
            </x14:dataBar>
          </x14:cfRule>
          <xm:sqref>G2:G52 I2:I52 K2:K52</xm:sqref>
        </x14:conditionalFormatting>
      </x14:conditionalFormatting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96C9F5-7FF1-4599-B111-2F55EC891727}">
  <dimension ref="A1:J53"/>
  <sheetViews>
    <sheetView workbookViewId="0">
      <selection activeCell="I2" sqref="I2"/>
    </sheetView>
  </sheetViews>
  <sheetFormatPr defaultRowHeight="15" x14ac:dyDescent="0.25"/>
  <cols>
    <col min="1" max="1" width="12.5703125" bestFit="1" customWidth="1"/>
    <col min="2" max="2" width="14.7109375" bestFit="1" customWidth="1"/>
    <col min="4" max="4" width="16.42578125" bestFit="1" customWidth="1"/>
    <col min="6" max="6" width="11.5703125" customWidth="1"/>
    <col min="7" max="7" width="12.140625" bestFit="1" customWidth="1"/>
    <col min="8" max="8" width="11.7109375" bestFit="1" customWidth="1"/>
    <col min="9" max="9" width="9.7109375" bestFit="1" customWidth="1"/>
  </cols>
  <sheetData>
    <row r="1" spans="1:10" ht="30" x14ac:dyDescent="0.25">
      <c r="A1" s="3" t="s">
        <v>0</v>
      </c>
      <c r="B1" s="3" t="s">
        <v>104</v>
      </c>
      <c r="C1" s="3" t="s">
        <v>105</v>
      </c>
      <c r="D1" s="3" t="s">
        <v>106</v>
      </c>
      <c r="E1" s="3" t="s">
        <v>166</v>
      </c>
      <c r="F1" s="3" t="s">
        <v>168</v>
      </c>
      <c r="G1" s="3" t="s">
        <v>107</v>
      </c>
      <c r="H1" s="3" t="s">
        <v>167</v>
      </c>
      <c r="I1" s="3" t="s">
        <v>108</v>
      </c>
      <c r="J1" s="3" t="s">
        <v>109</v>
      </c>
    </row>
    <row r="2" spans="1:10" x14ac:dyDescent="0.25">
      <c r="A2" t="s">
        <v>20</v>
      </c>
      <c r="B2" t="str">
        <f>_xlfn.XLOOKUP($A2,SRep!$A$2:$A$26,SRep!$B$2:$B$26, "Not Found",0,1)</f>
        <v>Faith Bishop</v>
      </c>
      <c r="C2" s="2" t="s">
        <v>111</v>
      </c>
      <c r="D2" s="2" t="s">
        <v>112</v>
      </c>
      <c r="E2">
        <v>1910</v>
      </c>
      <c r="F2" s="6">
        <v>1260</v>
      </c>
      <c r="G2" s="6">
        <f>E2*F2</f>
        <v>2406600</v>
      </c>
      <c r="H2" s="7">
        <v>44581</v>
      </c>
      <c r="I2" s="6">
        <f>(G2/2)*$J$4</f>
        <v>7219.8</v>
      </c>
      <c r="J2" s="4" t="s">
        <v>169</v>
      </c>
    </row>
    <row r="3" spans="1:10" x14ac:dyDescent="0.25">
      <c r="A3" t="s">
        <v>16</v>
      </c>
      <c r="B3" t="str">
        <f>_xlfn.XLOOKUP($A3,SRep!$A$2:$A$26,SRep!$B$2:$B$26, "Not Found",0,1)</f>
        <v>Terrance Hopkins</v>
      </c>
      <c r="C3" s="2" t="s">
        <v>113</v>
      </c>
      <c r="D3" s="2" t="s">
        <v>114</v>
      </c>
      <c r="E3">
        <v>371</v>
      </c>
      <c r="F3" s="6">
        <v>1332</v>
      </c>
      <c r="G3" s="6">
        <f t="shared" ref="G3:G52" si="0">E3*F3</f>
        <v>494172</v>
      </c>
      <c r="H3" s="7">
        <v>44562</v>
      </c>
      <c r="I3" s="6">
        <f t="shared" ref="I3:I52" si="1">(G3/2)*$J$4</f>
        <v>1482.5160000000001</v>
      </c>
      <c r="J3" t="s">
        <v>110</v>
      </c>
    </row>
    <row r="4" spans="1:10" x14ac:dyDescent="0.25">
      <c r="A4" t="s">
        <v>18</v>
      </c>
      <c r="B4" t="str">
        <f>_xlfn.XLOOKUP($A4,SRep!$A$2:$A$26,SRep!$B$2:$B$26, "Not Found",0,1)</f>
        <v>Darrell Holland</v>
      </c>
      <c r="C4" s="2" t="s">
        <v>113</v>
      </c>
      <c r="D4" s="2" t="s">
        <v>115</v>
      </c>
      <c r="E4">
        <v>2858</v>
      </c>
      <c r="F4" s="6">
        <v>847</v>
      </c>
      <c r="G4" s="6">
        <f t="shared" si="0"/>
        <v>2420726</v>
      </c>
      <c r="H4" s="7">
        <v>44562</v>
      </c>
      <c r="I4" s="6">
        <f t="shared" si="1"/>
        <v>7262.1779999999999</v>
      </c>
      <c r="J4" s="5">
        <f>'1Qtr Summary'!O2</f>
        <v>6.0000000000000001E-3</v>
      </c>
    </row>
    <row r="5" spans="1:10" x14ac:dyDescent="0.25">
      <c r="A5" t="s">
        <v>20</v>
      </c>
      <c r="B5" t="str">
        <f>_xlfn.XLOOKUP($A5,SRep!$A$2:$A$26,SRep!$B$2:$B$26, "Not Found",0,1)</f>
        <v>Faith Bishop</v>
      </c>
      <c r="C5" s="2" t="s">
        <v>111</v>
      </c>
      <c r="D5" s="2" t="s">
        <v>116</v>
      </c>
      <c r="E5">
        <v>4418</v>
      </c>
      <c r="F5" s="6">
        <v>1503</v>
      </c>
      <c r="G5" s="6">
        <f t="shared" si="0"/>
        <v>6640254</v>
      </c>
      <c r="H5" s="7">
        <v>44566</v>
      </c>
      <c r="I5" s="6">
        <f t="shared" si="1"/>
        <v>19920.761999999999</v>
      </c>
    </row>
    <row r="6" spans="1:10" x14ac:dyDescent="0.25">
      <c r="A6" t="s">
        <v>12</v>
      </c>
      <c r="B6" t="str">
        <f>_xlfn.XLOOKUP($A6,SRep!$A$2:$A$26,SRep!$B$2:$B$26, "Not Found",0,1)</f>
        <v>Clyde Armstrong</v>
      </c>
      <c r="C6" s="2" t="s">
        <v>113</v>
      </c>
      <c r="D6" s="2" t="s">
        <v>117</v>
      </c>
      <c r="E6">
        <v>3599</v>
      </c>
      <c r="F6" s="6">
        <v>180</v>
      </c>
      <c r="G6" s="6">
        <f t="shared" si="0"/>
        <v>647820</v>
      </c>
      <c r="H6" s="7">
        <v>44592</v>
      </c>
      <c r="I6" s="6">
        <f t="shared" si="1"/>
        <v>1943.46</v>
      </c>
    </row>
    <row r="7" spans="1:10" x14ac:dyDescent="0.25">
      <c r="A7" t="s">
        <v>6</v>
      </c>
      <c r="B7" t="str">
        <f>_xlfn.XLOOKUP($A7,SRep!$A$2:$A$26,SRep!$B$2:$B$26, "Not Found",0,1)</f>
        <v>Tonya Poole</v>
      </c>
      <c r="C7" s="2" t="s">
        <v>113</v>
      </c>
      <c r="D7" s="2" t="s">
        <v>118</v>
      </c>
      <c r="E7">
        <v>2954</v>
      </c>
      <c r="F7" s="6">
        <v>1340</v>
      </c>
      <c r="G7" s="6">
        <f t="shared" si="0"/>
        <v>3958360</v>
      </c>
      <c r="H7" s="7">
        <v>44581</v>
      </c>
      <c r="I7" s="6">
        <f t="shared" si="1"/>
        <v>11875.08</v>
      </c>
    </row>
    <row r="8" spans="1:10" x14ac:dyDescent="0.25">
      <c r="A8" t="s">
        <v>16</v>
      </c>
      <c r="B8" t="str">
        <f>_xlfn.XLOOKUP($A8,SRep!$A$2:$A$26,SRep!$B$2:$B$26, "Not Found",0,1)</f>
        <v>Terrance Hopkins</v>
      </c>
      <c r="C8" s="2" t="s">
        <v>119</v>
      </c>
      <c r="D8" s="2" t="s">
        <v>120</v>
      </c>
      <c r="E8">
        <v>2821</v>
      </c>
      <c r="F8" s="6">
        <v>187</v>
      </c>
      <c r="G8" s="6">
        <f t="shared" si="0"/>
        <v>527527</v>
      </c>
      <c r="H8" s="7">
        <v>44568</v>
      </c>
      <c r="I8" s="6">
        <f t="shared" si="1"/>
        <v>1582.5810000000001</v>
      </c>
    </row>
    <row r="9" spans="1:10" x14ac:dyDescent="0.25">
      <c r="A9" t="s">
        <v>13</v>
      </c>
      <c r="B9" t="str">
        <f>_xlfn.XLOOKUP($A9,SRep!$A$2:$A$26,SRep!$B$2:$B$26, "Not Found",0,1)</f>
        <v>George Yates</v>
      </c>
      <c r="C9" s="2" t="s">
        <v>119</v>
      </c>
      <c r="D9" s="2" t="s">
        <v>121</v>
      </c>
      <c r="E9">
        <v>4220</v>
      </c>
      <c r="F9" s="6">
        <v>1821</v>
      </c>
      <c r="G9" s="6">
        <f t="shared" si="0"/>
        <v>7684620</v>
      </c>
      <c r="H9" s="7">
        <v>44579</v>
      </c>
      <c r="I9" s="6">
        <f t="shared" si="1"/>
        <v>23053.86</v>
      </c>
    </row>
    <row r="10" spans="1:10" x14ac:dyDescent="0.25">
      <c r="A10" t="s">
        <v>13</v>
      </c>
      <c r="B10" t="str">
        <f>_xlfn.XLOOKUP($A10,SRep!$A$2:$A$26,SRep!$B$2:$B$26, "Not Found",0,1)</f>
        <v>George Yates</v>
      </c>
      <c r="C10" s="2" t="s">
        <v>119</v>
      </c>
      <c r="D10" s="2" t="s">
        <v>122</v>
      </c>
      <c r="E10">
        <v>2588</v>
      </c>
      <c r="F10" s="6">
        <v>1206</v>
      </c>
      <c r="G10" s="6">
        <f t="shared" si="0"/>
        <v>3121128</v>
      </c>
      <c r="H10" s="7">
        <v>44591</v>
      </c>
      <c r="I10" s="6">
        <f t="shared" si="1"/>
        <v>9363.384</v>
      </c>
    </row>
    <row r="11" spans="1:10" x14ac:dyDescent="0.25">
      <c r="A11" t="s">
        <v>23</v>
      </c>
      <c r="B11" t="str">
        <f>_xlfn.XLOOKUP($A11,SRep!$A$2:$A$26,SRep!$B$2:$B$26, "Not Found",0,1)</f>
        <v>Michael Wade</v>
      </c>
      <c r="C11" s="2" t="s">
        <v>111</v>
      </c>
      <c r="D11" s="2" t="s">
        <v>123</v>
      </c>
      <c r="E11">
        <v>1957</v>
      </c>
      <c r="F11" s="6">
        <v>616</v>
      </c>
      <c r="G11" s="6">
        <f t="shared" si="0"/>
        <v>1205512</v>
      </c>
      <c r="H11" s="7">
        <v>44564</v>
      </c>
      <c r="I11" s="6">
        <f t="shared" si="1"/>
        <v>3616.5360000000001</v>
      </c>
    </row>
    <row r="12" spans="1:10" x14ac:dyDescent="0.25">
      <c r="A12" t="s">
        <v>16</v>
      </c>
      <c r="B12" t="str">
        <f>_xlfn.XLOOKUP($A12,SRep!$A$2:$A$26,SRep!$B$2:$B$26, "Not Found",0,1)</f>
        <v>Terrance Hopkins</v>
      </c>
      <c r="C12" s="2" t="s">
        <v>111</v>
      </c>
      <c r="D12" s="2" t="s">
        <v>124</v>
      </c>
      <c r="E12">
        <v>3251</v>
      </c>
      <c r="F12" s="6">
        <v>1725</v>
      </c>
      <c r="G12" s="6">
        <f t="shared" si="0"/>
        <v>5607975</v>
      </c>
      <c r="H12" s="7">
        <v>44582</v>
      </c>
      <c r="I12" s="6">
        <f t="shared" si="1"/>
        <v>16823.924999999999</v>
      </c>
    </row>
    <row r="13" spans="1:10" x14ac:dyDescent="0.25">
      <c r="A13" t="s">
        <v>7</v>
      </c>
      <c r="B13" t="str">
        <f>_xlfn.XLOOKUP($A13,SRep!$A$2:$A$26,SRep!$B$2:$B$26, "Not Found",0,1)</f>
        <v>Carl Garza</v>
      </c>
      <c r="C13" s="2" t="s">
        <v>113</v>
      </c>
      <c r="D13" s="2" t="s">
        <v>125</v>
      </c>
      <c r="E13">
        <v>1934</v>
      </c>
      <c r="F13" s="6">
        <v>1612</v>
      </c>
      <c r="G13" s="6">
        <f t="shared" si="0"/>
        <v>3117608</v>
      </c>
      <c r="H13" s="7">
        <v>44574</v>
      </c>
      <c r="I13" s="6">
        <f t="shared" si="1"/>
        <v>9352.8240000000005</v>
      </c>
    </row>
    <row r="14" spans="1:10" x14ac:dyDescent="0.25">
      <c r="A14" t="s">
        <v>1</v>
      </c>
      <c r="B14" t="str">
        <f>_xlfn.XLOOKUP($A14,SRep!$A$2:$A$26,SRep!$B$2:$B$26, "Not Found",0,1)</f>
        <v>Jamie Waters</v>
      </c>
      <c r="C14" s="2" t="s">
        <v>113</v>
      </c>
      <c r="D14" s="2" t="s">
        <v>126</v>
      </c>
      <c r="E14">
        <v>1613</v>
      </c>
      <c r="F14" s="6">
        <v>1262</v>
      </c>
      <c r="G14" s="6">
        <f t="shared" si="0"/>
        <v>2035606</v>
      </c>
      <c r="H14" s="7">
        <v>44584</v>
      </c>
      <c r="I14" s="6">
        <f t="shared" si="1"/>
        <v>6106.8180000000002</v>
      </c>
    </row>
    <row r="15" spans="1:10" x14ac:dyDescent="0.25">
      <c r="A15" t="s">
        <v>3</v>
      </c>
      <c r="B15" t="str">
        <f>_xlfn.XLOOKUP($A15,SRep!$A$2:$A$26,SRep!$B$2:$B$26, "Not Found",0,1)</f>
        <v>Katie Gross</v>
      </c>
      <c r="C15" s="2" t="s">
        <v>127</v>
      </c>
      <c r="D15" s="2" t="s">
        <v>128</v>
      </c>
      <c r="E15">
        <v>337</v>
      </c>
      <c r="F15" s="6">
        <v>779</v>
      </c>
      <c r="G15" s="6">
        <f t="shared" si="0"/>
        <v>262523</v>
      </c>
      <c r="H15" s="7">
        <v>44575</v>
      </c>
      <c r="I15" s="6">
        <f t="shared" si="1"/>
        <v>787.56899999999996</v>
      </c>
    </row>
    <row r="16" spans="1:10" x14ac:dyDescent="0.25">
      <c r="A16" t="s">
        <v>3</v>
      </c>
      <c r="B16" t="str">
        <f>_xlfn.XLOOKUP($A16,SRep!$A$2:$A$26,SRep!$B$2:$B$26, "Not Found",0,1)</f>
        <v>Katie Gross</v>
      </c>
      <c r="C16" s="2" t="s">
        <v>127</v>
      </c>
      <c r="D16" s="2" t="s">
        <v>129</v>
      </c>
      <c r="E16">
        <v>4982</v>
      </c>
      <c r="F16" s="6">
        <v>1240</v>
      </c>
      <c r="G16" s="6">
        <f t="shared" si="0"/>
        <v>6177680</v>
      </c>
      <c r="H16" s="7">
        <v>44580</v>
      </c>
      <c r="I16" s="6">
        <f t="shared" si="1"/>
        <v>18533.04</v>
      </c>
    </row>
    <row r="17" spans="1:9" x14ac:dyDescent="0.25">
      <c r="A17" t="s">
        <v>11</v>
      </c>
      <c r="B17" t="str">
        <f>_xlfn.XLOOKUP($A17,SRep!$A$2:$A$26,SRep!$B$2:$B$26, "Not Found",0,1)</f>
        <v>Cedric Nelson</v>
      </c>
      <c r="C17" s="2" t="s">
        <v>127</v>
      </c>
      <c r="D17" s="2" t="s">
        <v>130</v>
      </c>
      <c r="E17">
        <v>4494</v>
      </c>
      <c r="F17" s="6">
        <v>1461</v>
      </c>
      <c r="G17" s="6">
        <f t="shared" si="0"/>
        <v>6565734</v>
      </c>
      <c r="H17" s="7">
        <v>44592</v>
      </c>
      <c r="I17" s="6">
        <f t="shared" si="1"/>
        <v>19697.202000000001</v>
      </c>
    </row>
    <row r="18" spans="1:9" x14ac:dyDescent="0.25">
      <c r="A18" t="s">
        <v>19</v>
      </c>
      <c r="B18" t="str">
        <f>_xlfn.XLOOKUP($A18,SRep!$A$2:$A$26,SRep!$B$2:$B$26, "Not Found",0,1)</f>
        <v>Billy Jimenez</v>
      </c>
      <c r="C18" s="2" t="s">
        <v>127</v>
      </c>
      <c r="D18" s="2" t="s">
        <v>131</v>
      </c>
      <c r="E18">
        <v>3823</v>
      </c>
      <c r="F18" s="6">
        <v>843</v>
      </c>
      <c r="G18" s="6">
        <f t="shared" si="0"/>
        <v>3222789</v>
      </c>
      <c r="H18" s="7">
        <v>44576</v>
      </c>
      <c r="I18" s="6">
        <f t="shared" si="1"/>
        <v>9668.3670000000002</v>
      </c>
    </row>
    <row r="19" spans="1:9" x14ac:dyDescent="0.25">
      <c r="A19" t="s">
        <v>20</v>
      </c>
      <c r="B19" t="str">
        <f>_xlfn.XLOOKUP($A19,SRep!$A$2:$A$26,SRep!$B$2:$B$26, "Not Found",0,1)</f>
        <v>Faith Bishop</v>
      </c>
      <c r="C19" s="2" t="s">
        <v>111</v>
      </c>
      <c r="D19" s="2" t="s">
        <v>132</v>
      </c>
      <c r="E19">
        <v>4501</v>
      </c>
      <c r="F19" s="6">
        <v>1752</v>
      </c>
      <c r="G19" s="6">
        <f t="shared" si="0"/>
        <v>7885752</v>
      </c>
      <c r="H19" s="7">
        <v>44589</v>
      </c>
      <c r="I19" s="6">
        <f t="shared" si="1"/>
        <v>23657.256000000001</v>
      </c>
    </row>
    <row r="20" spans="1:9" x14ac:dyDescent="0.25">
      <c r="A20" t="s">
        <v>24</v>
      </c>
      <c r="B20" t="str">
        <f>_xlfn.XLOOKUP($A20,SRep!$A$2:$A$26,SRep!$B$2:$B$26, "Not Found",0,1)</f>
        <v>Nathan Ford</v>
      </c>
      <c r="C20" s="2" t="s">
        <v>111</v>
      </c>
      <c r="D20" s="2" t="s">
        <v>133</v>
      </c>
      <c r="E20">
        <v>3502</v>
      </c>
      <c r="F20" s="6">
        <v>1156</v>
      </c>
      <c r="G20" s="6">
        <f t="shared" si="0"/>
        <v>4048312</v>
      </c>
      <c r="H20" s="7">
        <v>44582</v>
      </c>
      <c r="I20" s="6">
        <f t="shared" si="1"/>
        <v>12144.936</v>
      </c>
    </row>
    <row r="21" spans="1:9" x14ac:dyDescent="0.25">
      <c r="A21" t="s">
        <v>22</v>
      </c>
      <c r="B21" t="str">
        <f>_xlfn.XLOOKUP($A21,SRep!$A$2:$A$26,SRep!$B$2:$B$26, "Not Found",0,1)</f>
        <v>Stacey Sherman</v>
      </c>
      <c r="C21" s="2" t="s">
        <v>119</v>
      </c>
      <c r="D21" s="2" t="s">
        <v>134</v>
      </c>
      <c r="E21">
        <v>1812</v>
      </c>
      <c r="F21" s="6">
        <v>1302</v>
      </c>
      <c r="G21" s="6">
        <f t="shared" si="0"/>
        <v>2359224</v>
      </c>
      <c r="H21" s="7">
        <v>44591</v>
      </c>
      <c r="I21" s="6">
        <f t="shared" si="1"/>
        <v>7077.6720000000005</v>
      </c>
    </row>
    <row r="22" spans="1:9" x14ac:dyDescent="0.25">
      <c r="A22" t="s">
        <v>10</v>
      </c>
      <c r="B22" t="str">
        <f>_xlfn.XLOOKUP($A22,SRep!$A$2:$A$26,SRep!$B$2:$B$26, "Not Found",0,1)</f>
        <v>Johnnie Chapman</v>
      </c>
      <c r="C22" s="2" t="s">
        <v>119</v>
      </c>
      <c r="D22" s="2" t="s">
        <v>135</v>
      </c>
      <c r="E22">
        <v>2319</v>
      </c>
      <c r="F22" s="6">
        <v>1633</v>
      </c>
      <c r="G22" s="6">
        <f t="shared" si="0"/>
        <v>3786927</v>
      </c>
      <c r="H22" s="7">
        <v>44570</v>
      </c>
      <c r="I22" s="6">
        <f t="shared" si="1"/>
        <v>11360.781000000001</v>
      </c>
    </row>
    <row r="23" spans="1:9" x14ac:dyDescent="0.25">
      <c r="A23" t="s">
        <v>8</v>
      </c>
      <c r="B23" t="str">
        <f>_xlfn.XLOOKUP($A23,SRep!$A$2:$A$26,SRep!$B$2:$B$26, "Not Found",0,1)</f>
        <v>Irvin Craig</v>
      </c>
      <c r="C23" s="2" t="s">
        <v>119</v>
      </c>
      <c r="D23" s="2" t="s">
        <v>136</v>
      </c>
      <c r="E23">
        <v>1269</v>
      </c>
      <c r="F23" s="6">
        <v>1022</v>
      </c>
      <c r="G23" s="6">
        <f t="shared" si="0"/>
        <v>1296918</v>
      </c>
      <c r="H23" s="7">
        <v>44570</v>
      </c>
      <c r="I23" s="6">
        <f t="shared" si="1"/>
        <v>3890.7539999999999</v>
      </c>
    </row>
    <row r="24" spans="1:9" x14ac:dyDescent="0.25">
      <c r="A24" t="s">
        <v>18</v>
      </c>
      <c r="B24" t="str">
        <f>_xlfn.XLOOKUP($A24,SRep!$A$2:$A$26,SRep!$B$2:$B$26, "Not Found",0,1)</f>
        <v>Darrell Holland</v>
      </c>
      <c r="C24" s="2" t="s">
        <v>127</v>
      </c>
      <c r="D24" s="2" t="s">
        <v>137</v>
      </c>
      <c r="E24">
        <v>4730</v>
      </c>
      <c r="F24" s="6">
        <v>1187</v>
      </c>
      <c r="G24" s="6">
        <f t="shared" si="0"/>
        <v>5614510</v>
      </c>
      <c r="H24" s="7">
        <v>44571</v>
      </c>
      <c r="I24" s="6">
        <f t="shared" si="1"/>
        <v>16843.53</v>
      </c>
    </row>
    <row r="25" spans="1:9" x14ac:dyDescent="0.25">
      <c r="A25" t="s">
        <v>17</v>
      </c>
      <c r="B25" t="str">
        <f>_xlfn.XLOOKUP($A25,SRep!$A$2:$A$26,SRep!$B$2:$B$26, "Not Found",0,1)</f>
        <v>Rex Ramsey</v>
      </c>
      <c r="C25" s="2" t="s">
        <v>127</v>
      </c>
      <c r="D25" s="2" t="s">
        <v>138</v>
      </c>
      <c r="E25">
        <v>863</v>
      </c>
      <c r="F25" s="6">
        <v>1237</v>
      </c>
      <c r="G25" s="6">
        <f t="shared" si="0"/>
        <v>1067531</v>
      </c>
      <c r="H25" s="7">
        <v>44586</v>
      </c>
      <c r="I25" s="6">
        <f t="shared" si="1"/>
        <v>3202.5929999999998</v>
      </c>
    </row>
    <row r="26" spans="1:9" x14ac:dyDescent="0.25">
      <c r="A26" t="s">
        <v>20</v>
      </c>
      <c r="B26" t="str">
        <f>_xlfn.XLOOKUP($A26,SRep!$A$2:$A$26,SRep!$B$2:$B$26, "Not Found",0,1)</f>
        <v>Faith Bishop</v>
      </c>
      <c r="C26" s="2" t="s">
        <v>111</v>
      </c>
      <c r="D26" s="2" t="s">
        <v>139</v>
      </c>
      <c r="E26">
        <v>3391</v>
      </c>
      <c r="F26" s="6">
        <v>1612</v>
      </c>
      <c r="G26" s="6">
        <f t="shared" si="0"/>
        <v>5466292</v>
      </c>
      <c r="H26" s="7">
        <v>44574</v>
      </c>
      <c r="I26" s="6">
        <f t="shared" si="1"/>
        <v>16398.876</v>
      </c>
    </row>
    <row r="27" spans="1:9" x14ac:dyDescent="0.25">
      <c r="A27" t="s">
        <v>17</v>
      </c>
      <c r="B27" t="str">
        <f>_xlfn.XLOOKUP($A27,SRep!$A$2:$A$26,SRep!$B$2:$B$26, "Not Found",0,1)</f>
        <v>Rex Ramsey</v>
      </c>
      <c r="C27" s="2" t="s">
        <v>127</v>
      </c>
      <c r="D27" s="2" t="s">
        <v>140</v>
      </c>
      <c r="E27">
        <v>2896</v>
      </c>
      <c r="F27" s="6">
        <v>249</v>
      </c>
      <c r="G27" s="6">
        <f t="shared" si="0"/>
        <v>721104</v>
      </c>
      <c r="H27" s="7">
        <v>44566</v>
      </c>
      <c r="I27" s="6">
        <f t="shared" si="1"/>
        <v>2163.3119999999999</v>
      </c>
    </row>
    <row r="28" spans="1:9" x14ac:dyDescent="0.25">
      <c r="A28" t="s">
        <v>13</v>
      </c>
      <c r="B28" t="str">
        <f>_xlfn.XLOOKUP($A28,SRep!$A$2:$A$26,SRep!$B$2:$B$26, "Not Found",0,1)</f>
        <v>George Yates</v>
      </c>
      <c r="C28" s="2" t="s">
        <v>113</v>
      </c>
      <c r="D28" s="2" t="s">
        <v>141</v>
      </c>
      <c r="E28">
        <v>4637</v>
      </c>
      <c r="F28" s="6">
        <v>563</v>
      </c>
      <c r="G28" s="6">
        <f t="shared" si="0"/>
        <v>2610631</v>
      </c>
      <c r="H28" s="7">
        <v>44565</v>
      </c>
      <c r="I28" s="6">
        <f t="shared" si="1"/>
        <v>7831.893</v>
      </c>
    </row>
    <row r="29" spans="1:9" x14ac:dyDescent="0.25">
      <c r="A29" t="s">
        <v>21</v>
      </c>
      <c r="B29" t="str">
        <f>_xlfn.XLOOKUP($A29,SRep!$A$2:$A$26,SRep!$B$2:$B$26, "Not Found",0,1)</f>
        <v>Faye Higgins</v>
      </c>
      <c r="C29" s="2" t="s">
        <v>127</v>
      </c>
      <c r="D29" s="2" t="s">
        <v>142</v>
      </c>
      <c r="E29">
        <v>4909</v>
      </c>
      <c r="F29" s="6">
        <v>543</v>
      </c>
      <c r="G29" s="6">
        <f t="shared" si="0"/>
        <v>2665587</v>
      </c>
      <c r="H29" s="7">
        <v>44585</v>
      </c>
      <c r="I29" s="6">
        <f t="shared" si="1"/>
        <v>7996.7610000000004</v>
      </c>
    </row>
    <row r="30" spans="1:9" x14ac:dyDescent="0.25">
      <c r="A30" t="s">
        <v>13</v>
      </c>
      <c r="B30" t="str">
        <f>_xlfn.XLOOKUP($A30,SRep!$A$2:$A$26,SRep!$B$2:$B$26, "Not Found",0,1)</f>
        <v>George Yates</v>
      </c>
      <c r="C30" s="2" t="s">
        <v>113</v>
      </c>
      <c r="D30" s="2" t="s">
        <v>143</v>
      </c>
      <c r="E30">
        <v>2034</v>
      </c>
      <c r="F30" s="6">
        <v>357</v>
      </c>
      <c r="G30" s="6">
        <f t="shared" si="0"/>
        <v>726138</v>
      </c>
      <c r="H30" s="7">
        <v>44563</v>
      </c>
      <c r="I30" s="6">
        <f t="shared" si="1"/>
        <v>2178.4140000000002</v>
      </c>
    </row>
    <row r="31" spans="1:9" x14ac:dyDescent="0.25">
      <c r="A31" t="s">
        <v>21</v>
      </c>
      <c r="B31" t="str">
        <f>_xlfn.XLOOKUP($A31,SRep!$A$2:$A$26,SRep!$B$2:$B$26, "Not Found",0,1)</f>
        <v>Faye Higgins</v>
      </c>
      <c r="C31" s="2" t="s">
        <v>119</v>
      </c>
      <c r="D31" s="2" t="s">
        <v>144</v>
      </c>
      <c r="E31">
        <v>2808</v>
      </c>
      <c r="F31" s="6">
        <v>1742</v>
      </c>
      <c r="G31" s="6">
        <f t="shared" si="0"/>
        <v>4891536</v>
      </c>
      <c r="H31" s="7">
        <v>44579</v>
      </c>
      <c r="I31" s="6">
        <f t="shared" si="1"/>
        <v>14674.608</v>
      </c>
    </row>
    <row r="32" spans="1:9" x14ac:dyDescent="0.25">
      <c r="A32" t="s">
        <v>7</v>
      </c>
      <c r="B32" t="str">
        <f>_xlfn.XLOOKUP($A32,SRep!$A$2:$A$26,SRep!$B$2:$B$26, "Not Found",0,1)</f>
        <v>Carl Garza</v>
      </c>
      <c r="C32" s="2" t="s">
        <v>119</v>
      </c>
      <c r="D32" s="2" t="s">
        <v>145</v>
      </c>
      <c r="E32">
        <v>4938</v>
      </c>
      <c r="F32" s="6">
        <v>264</v>
      </c>
      <c r="G32" s="6">
        <f t="shared" si="0"/>
        <v>1303632</v>
      </c>
      <c r="H32" s="7">
        <v>44573</v>
      </c>
      <c r="I32" s="6">
        <f t="shared" si="1"/>
        <v>3910.8960000000002</v>
      </c>
    </row>
    <row r="33" spans="1:9" x14ac:dyDescent="0.25">
      <c r="A33" t="s">
        <v>1</v>
      </c>
      <c r="B33" t="str">
        <f>_xlfn.XLOOKUP($A33,SRep!$A$2:$A$26,SRep!$B$2:$B$26, "Not Found",0,1)</f>
        <v>Jamie Waters</v>
      </c>
      <c r="C33" s="2" t="s">
        <v>113</v>
      </c>
      <c r="D33" s="2" t="s">
        <v>146</v>
      </c>
      <c r="E33">
        <v>4431</v>
      </c>
      <c r="F33" s="6">
        <v>567</v>
      </c>
      <c r="G33" s="6">
        <f t="shared" si="0"/>
        <v>2512377</v>
      </c>
      <c r="H33" s="7">
        <v>44583</v>
      </c>
      <c r="I33" s="6">
        <f t="shared" si="1"/>
        <v>7537.1310000000003</v>
      </c>
    </row>
    <row r="34" spans="1:9" x14ac:dyDescent="0.25">
      <c r="A34" t="s">
        <v>9</v>
      </c>
      <c r="B34" t="str">
        <f>_xlfn.XLOOKUP($A34,SRep!$A$2:$A$26,SRep!$B$2:$B$26, "Not Found",0,1)</f>
        <v>Alberto Edwards</v>
      </c>
      <c r="C34" s="2" t="s">
        <v>119</v>
      </c>
      <c r="D34" s="2" t="s">
        <v>147</v>
      </c>
      <c r="E34">
        <v>2190</v>
      </c>
      <c r="F34" s="6">
        <v>146</v>
      </c>
      <c r="G34" s="6">
        <f t="shared" si="0"/>
        <v>319740</v>
      </c>
      <c r="H34" s="7">
        <v>44574</v>
      </c>
      <c r="I34" s="6">
        <f t="shared" si="1"/>
        <v>959.22</v>
      </c>
    </row>
    <row r="35" spans="1:9" x14ac:dyDescent="0.25">
      <c r="A35" t="s">
        <v>25</v>
      </c>
      <c r="B35" t="str">
        <f>_xlfn.XLOOKUP($A35,SRep!$A$2:$A$26,SRep!$B$2:$B$26, "Not Found",0,1)</f>
        <v>Clifton Pierce</v>
      </c>
      <c r="C35" s="2" t="s">
        <v>111</v>
      </c>
      <c r="D35" s="2" t="s">
        <v>148</v>
      </c>
      <c r="E35">
        <v>4216</v>
      </c>
      <c r="F35" s="6">
        <v>1528</v>
      </c>
      <c r="G35" s="6">
        <f t="shared" si="0"/>
        <v>6442048</v>
      </c>
      <c r="H35" s="7">
        <v>44586</v>
      </c>
      <c r="I35" s="6">
        <f t="shared" si="1"/>
        <v>19326.144</v>
      </c>
    </row>
    <row r="36" spans="1:9" x14ac:dyDescent="0.25">
      <c r="A36" t="s">
        <v>9</v>
      </c>
      <c r="B36" t="str">
        <f>_xlfn.XLOOKUP($A36,SRep!$A$2:$A$26,SRep!$B$2:$B$26, "Not Found",0,1)</f>
        <v>Alberto Edwards</v>
      </c>
      <c r="C36" s="2" t="s">
        <v>127</v>
      </c>
      <c r="D36" s="2" t="s">
        <v>149</v>
      </c>
      <c r="E36">
        <v>1100</v>
      </c>
      <c r="F36" s="6">
        <v>1785</v>
      </c>
      <c r="G36" s="6">
        <f t="shared" si="0"/>
        <v>1963500</v>
      </c>
      <c r="H36" s="7">
        <v>44580</v>
      </c>
      <c r="I36" s="6">
        <f t="shared" si="1"/>
        <v>5890.5</v>
      </c>
    </row>
    <row r="37" spans="1:9" x14ac:dyDescent="0.25">
      <c r="A37" t="s">
        <v>18</v>
      </c>
      <c r="B37" t="str">
        <f>_xlfn.XLOOKUP($A37,SRep!$A$2:$A$26,SRep!$B$2:$B$26, "Not Found",0,1)</f>
        <v>Darrell Holland</v>
      </c>
      <c r="C37" s="2" t="s">
        <v>119</v>
      </c>
      <c r="D37" s="2" t="s">
        <v>150</v>
      </c>
      <c r="E37">
        <v>1134</v>
      </c>
      <c r="F37" s="6">
        <v>1549</v>
      </c>
      <c r="G37" s="6">
        <f t="shared" si="0"/>
        <v>1756566</v>
      </c>
      <c r="H37" s="7">
        <v>44577</v>
      </c>
      <c r="I37" s="6">
        <f t="shared" si="1"/>
        <v>5269.6980000000003</v>
      </c>
    </row>
    <row r="38" spans="1:9" x14ac:dyDescent="0.25">
      <c r="A38" t="s">
        <v>20</v>
      </c>
      <c r="B38" t="str">
        <f>_xlfn.XLOOKUP($A38,SRep!$A$2:$A$26,SRep!$B$2:$B$26, "Not Found",0,1)</f>
        <v>Faith Bishop</v>
      </c>
      <c r="C38" s="2" t="s">
        <v>127</v>
      </c>
      <c r="D38" s="2" t="s">
        <v>151</v>
      </c>
      <c r="E38">
        <v>3460</v>
      </c>
      <c r="F38" s="6">
        <v>172</v>
      </c>
      <c r="G38" s="6">
        <f t="shared" si="0"/>
        <v>595120</v>
      </c>
      <c r="H38" s="7">
        <v>44569</v>
      </c>
      <c r="I38" s="6">
        <f t="shared" si="1"/>
        <v>1785.3600000000001</v>
      </c>
    </row>
    <row r="39" spans="1:9" x14ac:dyDescent="0.25">
      <c r="A39" t="s">
        <v>3</v>
      </c>
      <c r="B39" t="str">
        <f>_xlfn.XLOOKUP($A39,SRep!$A$2:$A$26,SRep!$B$2:$B$26, "Not Found",0,1)</f>
        <v>Katie Gross</v>
      </c>
      <c r="C39" s="2" t="s">
        <v>113</v>
      </c>
      <c r="D39" s="2" t="s">
        <v>152</v>
      </c>
      <c r="E39">
        <v>3518</v>
      </c>
      <c r="F39" s="6">
        <v>1381</v>
      </c>
      <c r="G39" s="6">
        <f t="shared" si="0"/>
        <v>4858358</v>
      </c>
      <c r="H39" s="7">
        <v>44587</v>
      </c>
      <c r="I39" s="6">
        <f t="shared" si="1"/>
        <v>14575.074000000001</v>
      </c>
    </row>
    <row r="40" spans="1:9" x14ac:dyDescent="0.25">
      <c r="A40" t="s">
        <v>7</v>
      </c>
      <c r="B40" t="str">
        <f>_xlfn.XLOOKUP($A40,SRep!$A$2:$A$26,SRep!$B$2:$B$26, "Not Found",0,1)</f>
        <v>Carl Garza</v>
      </c>
      <c r="C40" s="2" t="s">
        <v>119</v>
      </c>
      <c r="D40" s="2" t="s">
        <v>153</v>
      </c>
      <c r="E40">
        <v>3449</v>
      </c>
      <c r="F40" s="6">
        <v>1234</v>
      </c>
      <c r="G40" s="6">
        <f t="shared" si="0"/>
        <v>4256066</v>
      </c>
      <c r="H40" s="7">
        <v>44572</v>
      </c>
      <c r="I40" s="6">
        <f t="shared" si="1"/>
        <v>12768.198</v>
      </c>
    </row>
    <row r="41" spans="1:9" x14ac:dyDescent="0.25">
      <c r="A41" t="s">
        <v>14</v>
      </c>
      <c r="B41" t="str">
        <f>_xlfn.XLOOKUP($A41,SRep!$A$2:$A$26,SRep!$B$2:$B$26, "Not Found",0,1)</f>
        <v>Darin Baldwin</v>
      </c>
      <c r="C41" s="2" t="s">
        <v>119</v>
      </c>
      <c r="D41" s="2" t="s">
        <v>154</v>
      </c>
      <c r="E41">
        <v>3977</v>
      </c>
      <c r="F41" s="6">
        <v>1533</v>
      </c>
      <c r="G41" s="6">
        <f t="shared" si="0"/>
        <v>6096741</v>
      </c>
      <c r="H41" s="7">
        <v>44577</v>
      </c>
      <c r="I41" s="6">
        <f t="shared" si="1"/>
        <v>18290.223000000002</v>
      </c>
    </row>
    <row r="42" spans="1:9" x14ac:dyDescent="0.25">
      <c r="A42" t="s">
        <v>25</v>
      </c>
      <c r="B42" t="str">
        <f>_xlfn.XLOOKUP($A42,SRep!$A$2:$A$26,SRep!$B$2:$B$26, "Not Found",0,1)</f>
        <v>Clifton Pierce</v>
      </c>
      <c r="C42" s="2" t="s">
        <v>111</v>
      </c>
      <c r="D42" s="2" t="s">
        <v>155</v>
      </c>
      <c r="E42">
        <v>4744</v>
      </c>
      <c r="F42" s="6">
        <v>1804</v>
      </c>
      <c r="G42" s="6">
        <f t="shared" si="0"/>
        <v>8558176</v>
      </c>
      <c r="H42" s="7">
        <v>44589</v>
      </c>
      <c r="I42" s="6">
        <f t="shared" si="1"/>
        <v>25674.528000000002</v>
      </c>
    </row>
    <row r="43" spans="1:9" x14ac:dyDescent="0.25">
      <c r="A43" t="s">
        <v>6</v>
      </c>
      <c r="B43" t="str">
        <f>_xlfn.XLOOKUP($A43,SRep!$A$2:$A$26,SRep!$B$2:$B$26, "Not Found",0,1)</f>
        <v>Tonya Poole</v>
      </c>
      <c r="C43" s="2" t="s">
        <v>127</v>
      </c>
      <c r="D43" s="2" t="s">
        <v>156</v>
      </c>
      <c r="E43">
        <v>1207</v>
      </c>
      <c r="F43" s="6">
        <v>1649</v>
      </c>
      <c r="G43" s="6">
        <f t="shared" si="0"/>
        <v>1990343</v>
      </c>
      <c r="H43" s="7">
        <v>44569</v>
      </c>
      <c r="I43" s="6">
        <f t="shared" si="1"/>
        <v>5971.0290000000005</v>
      </c>
    </row>
    <row r="44" spans="1:9" x14ac:dyDescent="0.25">
      <c r="A44" t="s">
        <v>22</v>
      </c>
      <c r="B44" t="str">
        <f>_xlfn.XLOOKUP($A44,SRep!$A$2:$A$26,SRep!$B$2:$B$26, "Not Found",0,1)</f>
        <v>Stacey Sherman</v>
      </c>
      <c r="C44" s="2" t="s">
        <v>111</v>
      </c>
      <c r="D44" s="2" t="s">
        <v>157</v>
      </c>
      <c r="E44">
        <v>1908</v>
      </c>
      <c r="F44" s="6">
        <v>1299</v>
      </c>
      <c r="G44" s="6">
        <f t="shared" si="0"/>
        <v>2478492</v>
      </c>
      <c r="H44" s="7">
        <v>44579</v>
      </c>
      <c r="I44" s="6">
        <f t="shared" si="1"/>
        <v>7435.4760000000006</v>
      </c>
    </row>
    <row r="45" spans="1:9" x14ac:dyDescent="0.25">
      <c r="A45" t="s">
        <v>15</v>
      </c>
      <c r="B45" t="str">
        <f>_xlfn.XLOOKUP($A45,SRep!$A$2:$A$26,SRep!$B$2:$B$26, "Not Found",0,1)</f>
        <v>Lorenzo Long</v>
      </c>
      <c r="C45" s="2" t="s">
        <v>127</v>
      </c>
      <c r="D45" s="2" t="s">
        <v>158</v>
      </c>
      <c r="E45">
        <v>3052</v>
      </c>
      <c r="F45" s="6">
        <v>1480</v>
      </c>
      <c r="G45" s="6">
        <f t="shared" si="0"/>
        <v>4516960</v>
      </c>
      <c r="H45" s="7">
        <v>44588</v>
      </c>
      <c r="I45" s="6">
        <f t="shared" si="1"/>
        <v>13550.880000000001</v>
      </c>
    </row>
    <row r="46" spans="1:9" x14ac:dyDescent="0.25">
      <c r="A46" t="s">
        <v>19</v>
      </c>
      <c r="B46" t="str">
        <f>_xlfn.XLOOKUP($A46,SRep!$A$2:$A$26,SRep!$B$2:$B$26, "Not Found",0,1)</f>
        <v>Billy Jimenez</v>
      </c>
      <c r="C46" s="2" t="s">
        <v>113</v>
      </c>
      <c r="D46" s="2" t="s">
        <v>159</v>
      </c>
      <c r="E46">
        <v>3389</v>
      </c>
      <c r="F46" s="6">
        <v>1583</v>
      </c>
      <c r="G46" s="6">
        <f t="shared" si="0"/>
        <v>5364787</v>
      </c>
      <c r="H46" s="7">
        <v>44584</v>
      </c>
      <c r="I46" s="6">
        <f t="shared" si="1"/>
        <v>16094.361000000001</v>
      </c>
    </row>
    <row r="47" spans="1:9" x14ac:dyDescent="0.25">
      <c r="A47" t="s">
        <v>9</v>
      </c>
      <c r="B47" t="str">
        <f>_xlfn.XLOOKUP($A47,SRep!$A$2:$A$26,SRep!$B$2:$B$26, "Not Found",0,1)</f>
        <v>Alberto Edwards</v>
      </c>
      <c r="C47" s="2" t="s">
        <v>119</v>
      </c>
      <c r="D47" s="2" t="s">
        <v>160</v>
      </c>
      <c r="E47">
        <v>1715</v>
      </c>
      <c r="F47" s="6">
        <v>128</v>
      </c>
      <c r="G47" s="6">
        <f t="shared" si="0"/>
        <v>219520</v>
      </c>
      <c r="H47" s="7">
        <v>44581</v>
      </c>
      <c r="I47" s="6">
        <f t="shared" si="1"/>
        <v>658.56000000000006</v>
      </c>
    </row>
    <row r="48" spans="1:9" x14ac:dyDescent="0.25">
      <c r="A48" t="s">
        <v>9</v>
      </c>
      <c r="B48" t="str">
        <f>_xlfn.XLOOKUP($A48,SRep!$A$2:$A$26,SRep!$B$2:$B$26, "Not Found",0,1)</f>
        <v>Alberto Edwards</v>
      </c>
      <c r="C48" s="2" t="s">
        <v>111</v>
      </c>
      <c r="D48" s="2" t="s">
        <v>161</v>
      </c>
      <c r="E48">
        <v>4070</v>
      </c>
      <c r="F48" s="6">
        <v>1773</v>
      </c>
      <c r="G48" s="6">
        <f t="shared" si="0"/>
        <v>7216110</v>
      </c>
      <c r="H48" s="7">
        <v>44564</v>
      </c>
      <c r="I48" s="6">
        <f t="shared" si="1"/>
        <v>21648.33</v>
      </c>
    </row>
    <row r="49" spans="1:9" x14ac:dyDescent="0.25">
      <c r="A49" t="s">
        <v>25</v>
      </c>
      <c r="B49" t="str">
        <f>_xlfn.XLOOKUP($A49,SRep!$A$2:$A$26,SRep!$B$2:$B$26, "Not Found",0,1)</f>
        <v>Clifton Pierce</v>
      </c>
      <c r="C49" s="2" t="s">
        <v>113</v>
      </c>
      <c r="D49" s="2" t="s">
        <v>162</v>
      </c>
      <c r="E49">
        <v>1942</v>
      </c>
      <c r="F49" s="6">
        <v>1458</v>
      </c>
      <c r="G49" s="6">
        <f t="shared" si="0"/>
        <v>2831436</v>
      </c>
      <c r="H49" s="7">
        <v>44567</v>
      </c>
      <c r="I49" s="6">
        <f t="shared" si="1"/>
        <v>8494.3080000000009</v>
      </c>
    </row>
    <row r="50" spans="1:9" x14ac:dyDescent="0.25">
      <c r="A50" t="s">
        <v>19</v>
      </c>
      <c r="B50" t="str">
        <f>_xlfn.XLOOKUP($A50,SRep!$A$2:$A$26,SRep!$B$2:$B$26, "Not Found",0,1)</f>
        <v>Billy Jimenez</v>
      </c>
      <c r="C50" s="2" t="s">
        <v>119</v>
      </c>
      <c r="D50" s="2" t="s">
        <v>163</v>
      </c>
      <c r="E50">
        <v>1817</v>
      </c>
      <c r="F50" s="6">
        <v>960</v>
      </c>
      <c r="G50" s="6">
        <f t="shared" si="0"/>
        <v>1744320</v>
      </c>
      <c r="H50" s="7">
        <v>44567</v>
      </c>
      <c r="I50" s="6">
        <f t="shared" si="1"/>
        <v>5232.96</v>
      </c>
    </row>
    <row r="51" spans="1:9" x14ac:dyDescent="0.25">
      <c r="A51" t="s">
        <v>20</v>
      </c>
      <c r="B51" t="str">
        <f>_xlfn.XLOOKUP($A51,SRep!$A$2:$A$26,SRep!$B$2:$B$26, "Not Found",0,1)</f>
        <v>Faith Bishop</v>
      </c>
      <c r="C51" s="2" t="s">
        <v>127</v>
      </c>
      <c r="D51" s="2" t="s">
        <v>164</v>
      </c>
      <c r="E51">
        <v>412</v>
      </c>
      <c r="F51" s="6">
        <v>492</v>
      </c>
      <c r="G51" s="6">
        <f t="shared" si="0"/>
        <v>202704</v>
      </c>
      <c r="H51" s="7">
        <v>44586</v>
      </c>
      <c r="I51" s="6">
        <f t="shared" si="1"/>
        <v>608.11199999999997</v>
      </c>
    </row>
    <row r="52" spans="1:9" x14ac:dyDescent="0.25">
      <c r="A52" t="s">
        <v>25</v>
      </c>
      <c r="B52" t="str">
        <f>_xlfn.XLOOKUP($A52,SRep!$A$2:$A$26,SRep!$B$2:$B$26, "Not Found",0,1)</f>
        <v>Clifton Pierce</v>
      </c>
      <c r="C52" s="2" t="s">
        <v>113</v>
      </c>
      <c r="D52" s="2" t="s">
        <v>165</v>
      </c>
      <c r="E52">
        <v>4619</v>
      </c>
      <c r="F52" s="6">
        <v>1803</v>
      </c>
      <c r="G52" s="6">
        <f t="shared" si="0"/>
        <v>8328057</v>
      </c>
      <c r="H52" s="7">
        <v>44584</v>
      </c>
      <c r="I52" s="6">
        <f t="shared" si="1"/>
        <v>24984.171000000002</v>
      </c>
    </row>
    <row r="53" spans="1:9" x14ac:dyDescent="0.25">
      <c r="A53" s="8" t="s">
        <v>170</v>
      </c>
      <c r="B53" s="8"/>
      <c r="C53" s="9"/>
      <c r="D53" s="8"/>
      <c r="E53" s="10">
        <f>SUM(E2:E52)</f>
        <v>149089</v>
      </c>
      <c r="F53" s="11">
        <f>SUM(F2:F52)</f>
        <v>58157</v>
      </c>
      <c r="G53" s="11">
        <f>SUM(G2:G52)</f>
        <v>172792149</v>
      </c>
      <c r="H53" s="8"/>
      <c r="I53" s="11">
        <f>SUM(I2:I52)</f>
        <v>518376.44699999993</v>
      </c>
    </row>
  </sheetData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0931AE-97F8-4BDB-AB48-16C8548FE6CC}">
  <dimension ref="A1:J53"/>
  <sheetViews>
    <sheetView workbookViewId="0">
      <selection activeCell="J4" sqref="J4"/>
    </sheetView>
  </sheetViews>
  <sheetFormatPr defaultRowHeight="15" x14ac:dyDescent="0.25"/>
  <cols>
    <col min="1" max="1" width="12.5703125" bestFit="1" customWidth="1"/>
    <col min="2" max="2" width="14.7109375" bestFit="1" customWidth="1"/>
    <col min="4" max="4" width="16.42578125" bestFit="1" customWidth="1"/>
    <col min="6" max="6" width="11.5703125" customWidth="1"/>
    <col min="7" max="7" width="12.140625" bestFit="1" customWidth="1"/>
    <col min="8" max="8" width="11.7109375" bestFit="1" customWidth="1"/>
  </cols>
  <sheetData>
    <row r="1" spans="1:10" ht="30" x14ac:dyDescent="0.25">
      <c r="A1" s="3" t="s">
        <v>0</v>
      </c>
      <c r="B1" s="3" t="s">
        <v>104</v>
      </c>
      <c r="C1" s="3" t="s">
        <v>105</v>
      </c>
      <c r="D1" s="3" t="s">
        <v>106</v>
      </c>
      <c r="E1" s="3" t="s">
        <v>166</v>
      </c>
      <c r="F1" s="3" t="s">
        <v>168</v>
      </c>
      <c r="G1" s="3" t="s">
        <v>107</v>
      </c>
      <c r="H1" s="3" t="s">
        <v>167</v>
      </c>
      <c r="I1" s="3" t="s">
        <v>108</v>
      </c>
      <c r="J1" s="3" t="s">
        <v>109</v>
      </c>
    </row>
    <row r="2" spans="1:10" x14ac:dyDescent="0.25">
      <c r="A2" t="s">
        <v>20</v>
      </c>
      <c r="B2" t="str">
        <f>_xlfn.XLOOKUP($A2,SRep!$A$2:$A$26,SRep!$B$2:$B$26, "Not Found",0,1)</f>
        <v>Faith Bishop</v>
      </c>
      <c r="C2" s="2" t="s">
        <v>111</v>
      </c>
      <c r="D2" s="2" t="s">
        <v>112</v>
      </c>
      <c r="E2" s="12">
        <v>404</v>
      </c>
      <c r="F2" s="6">
        <v>1333</v>
      </c>
      <c r="G2" s="6">
        <v>538532</v>
      </c>
      <c r="H2" s="7">
        <v>44612</v>
      </c>
      <c r="I2" s="6">
        <f>(G2/2)*$J$4</f>
        <v>1615.596</v>
      </c>
      <c r="J2" s="4" t="s">
        <v>171</v>
      </c>
    </row>
    <row r="3" spans="1:10" x14ac:dyDescent="0.25">
      <c r="A3" t="s">
        <v>16</v>
      </c>
      <c r="B3" t="str">
        <f>_xlfn.XLOOKUP($A3,SRep!$A$2:$A$26,SRep!$B$2:$B$26, "Not Found",0,1)</f>
        <v>Terrance Hopkins</v>
      </c>
      <c r="C3" s="2" t="s">
        <v>113</v>
      </c>
      <c r="D3" s="2" t="s">
        <v>114</v>
      </c>
      <c r="E3" s="12">
        <v>4505</v>
      </c>
      <c r="F3" s="6">
        <v>1686</v>
      </c>
      <c r="G3" s="6">
        <v>7595430</v>
      </c>
      <c r="H3" s="7">
        <v>44617</v>
      </c>
      <c r="I3" s="6">
        <f t="shared" ref="I3:I52" si="0">(G3/2)*$J$4</f>
        <v>22786.29</v>
      </c>
      <c r="J3" t="s">
        <v>110</v>
      </c>
    </row>
    <row r="4" spans="1:10" x14ac:dyDescent="0.25">
      <c r="A4" t="s">
        <v>18</v>
      </c>
      <c r="B4" t="str">
        <f>_xlfn.XLOOKUP($A4,SRep!$A$2:$A$26,SRep!$B$2:$B$26, "Not Found",0,1)</f>
        <v>Darrell Holland</v>
      </c>
      <c r="C4" s="2" t="s">
        <v>113</v>
      </c>
      <c r="D4" s="2" t="s">
        <v>115</v>
      </c>
      <c r="E4" s="12">
        <v>1239</v>
      </c>
      <c r="F4" s="6">
        <v>1310</v>
      </c>
      <c r="G4" s="6">
        <v>1623090</v>
      </c>
      <c r="H4" s="7">
        <v>44619</v>
      </c>
      <c r="I4" s="6">
        <f t="shared" si="0"/>
        <v>4869.2700000000004</v>
      </c>
      <c r="J4" s="5">
        <f>'1Qtr Summary'!O3</f>
        <v>6.0000000000000001E-3</v>
      </c>
    </row>
    <row r="5" spans="1:10" x14ac:dyDescent="0.25">
      <c r="A5" t="s">
        <v>20</v>
      </c>
      <c r="B5" t="str">
        <f>_xlfn.XLOOKUP($A5,SRep!$A$2:$A$26,SRep!$B$2:$B$26, "Not Found",0,1)</f>
        <v>Faith Bishop</v>
      </c>
      <c r="C5" s="2" t="s">
        <v>111</v>
      </c>
      <c r="D5" s="2" t="s">
        <v>116</v>
      </c>
      <c r="E5" s="12">
        <v>2325</v>
      </c>
      <c r="F5" s="6">
        <v>485</v>
      </c>
      <c r="G5" s="6">
        <v>1127625</v>
      </c>
      <c r="H5" s="7">
        <v>44616</v>
      </c>
      <c r="I5" s="6">
        <f t="shared" si="0"/>
        <v>3382.875</v>
      </c>
    </row>
    <row r="6" spans="1:10" x14ac:dyDescent="0.25">
      <c r="A6" t="s">
        <v>12</v>
      </c>
      <c r="B6" t="str">
        <f>_xlfn.XLOOKUP($A6,SRep!$A$2:$A$26,SRep!$B$2:$B$26, "Not Found",0,1)</f>
        <v>Clyde Armstrong</v>
      </c>
      <c r="C6" s="2" t="s">
        <v>113</v>
      </c>
      <c r="D6" s="2" t="s">
        <v>117</v>
      </c>
      <c r="E6" s="12">
        <v>2029</v>
      </c>
      <c r="F6" s="6">
        <v>809</v>
      </c>
      <c r="G6" s="6">
        <v>1641461</v>
      </c>
      <c r="H6" s="7">
        <v>44612</v>
      </c>
      <c r="I6" s="6">
        <f t="shared" si="0"/>
        <v>4924.3829999999998</v>
      </c>
    </row>
    <row r="7" spans="1:10" x14ac:dyDescent="0.25">
      <c r="A7" t="s">
        <v>6</v>
      </c>
      <c r="B7" t="str">
        <f>_xlfn.XLOOKUP($A7,SRep!$A$2:$A$26,SRep!$B$2:$B$26, "Not Found",0,1)</f>
        <v>Tonya Poole</v>
      </c>
      <c r="C7" s="2" t="s">
        <v>113</v>
      </c>
      <c r="D7" s="2" t="s">
        <v>118</v>
      </c>
      <c r="E7" s="12">
        <v>3444</v>
      </c>
      <c r="F7" s="6">
        <v>1258</v>
      </c>
      <c r="G7" s="6">
        <v>4332552</v>
      </c>
      <c r="H7" s="7">
        <v>44609</v>
      </c>
      <c r="I7" s="6">
        <f t="shared" si="0"/>
        <v>12997.656000000001</v>
      </c>
    </row>
    <row r="8" spans="1:10" x14ac:dyDescent="0.25">
      <c r="A8" t="s">
        <v>16</v>
      </c>
      <c r="B8" t="str">
        <f>_xlfn.XLOOKUP($A8,SRep!$A$2:$A$26,SRep!$B$2:$B$26, "Not Found",0,1)</f>
        <v>Terrance Hopkins</v>
      </c>
      <c r="C8" s="2" t="s">
        <v>119</v>
      </c>
      <c r="D8" s="2" t="s">
        <v>120</v>
      </c>
      <c r="E8" s="12">
        <v>2566</v>
      </c>
      <c r="F8" s="6">
        <v>48</v>
      </c>
      <c r="G8" s="6">
        <v>123168</v>
      </c>
      <c r="H8" s="7">
        <v>44608</v>
      </c>
      <c r="I8" s="6">
        <f t="shared" si="0"/>
        <v>369.50400000000002</v>
      </c>
    </row>
    <row r="9" spans="1:10" x14ac:dyDescent="0.25">
      <c r="A9" t="s">
        <v>13</v>
      </c>
      <c r="B9" t="str">
        <f>_xlfn.XLOOKUP($A9,SRep!$A$2:$A$26,SRep!$B$2:$B$26, "Not Found",0,1)</f>
        <v>George Yates</v>
      </c>
      <c r="C9" s="2" t="s">
        <v>119</v>
      </c>
      <c r="D9" s="2" t="s">
        <v>121</v>
      </c>
      <c r="E9" s="12">
        <v>3756</v>
      </c>
      <c r="F9" s="6">
        <v>1168</v>
      </c>
      <c r="G9" s="6">
        <v>4387008</v>
      </c>
      <c r="H9" s="7">
        <v>44602</v>
      </c>
      <c r="I9" s="6">
        <f t="shared" si="0"/>
        <v>13161.023999999999</v>
      </c>
    </row>
    <row r="10" spans="1:10" x14ac:dyDescent="0.25">
      <c r="A10" t="s">
        <v>13</v>
      </c>
      <c r="B10" t="str">
        <f>_xlfn.XLOOKUP($A10,SRep!$A$2:$A$26,SRep!$B$2:$B$26, "Not Found",0,1)</f>
        <v>George Yates</v>
      </c>
      <c r="C10" s="2" t="s">
        <v>119</v>
      </c>
      <c r="D10" s="2" t="s">
        <v>122</v>
      </c>
      <c r="E10" s="12">
        <v>3926</v>
      </c>
      <c r="F10" s="6">
        <v>1324</v>
      </c>
      <c r="G10" s="6">
        <v>5198024</v>
      </c>
      <c r="H10" s="7">
        <v>44606</v>
      </c>
      <c r="I10" s="6">
        <f t="shared" si="0"/>
        <v>15594.072</v>
      </c>
    </row>
    <row r="11" spans="1:10" x14ac:dyDescent="0.25">
      <c r="A11" t="s">
        <v>23</v>
      </c>
      <c r="B11" t="str">
        <f>_xlfn.XLOOKUP($A11,SRep!$A$2:$A$26,SRep!$B$2:$B$26, "Not Found",0,1)</f>
        <v>Michael Wade</v>
      </c>
      <c r="C11" s="2" t="s">
        <v>111</v>
      </c>
      <c r="D11" s="2" t="s">
        <v>123</v>
      </c>
      <c r="E11" s="12">
        <v>3618</v>
      </c>
      <c r="F11" s="6">
        <v>1846</v>
      </c>
      <c r="G11" s="6">
        <v>6678828</v>
      </c>
      <c r="H11" s="7">
        <v>44601</v>
      </c>
      <c r="I11" s="6">
        <f t="shared" si="0"/>
        <v>20036.484</v>
      </c>
    </row>
    <row r="12" spans="1:10" x14ac:dyDescent="0.25">
      <c r="A12" t="s">
        <v>16</v>
      </c>
      <c r="B12" t="str">
        <f>_xlfn.XLOOKUP($A12,SRep!$A$2:$A$26,SRep!$B$2:$B$26, "Not Found",0,1)</f>
        <v>Terrance Hopkins</v>
      </c>
      <c r="C12" s="2" t="s">
        <v>111</v>
      </c>
      <c r="D12" s="2" t="s">
        <v>124</v>
      </c>
      <c r="E12" s="12">
        <v>908</v>
      </c>
      <c r="F12" s="6">
        <v>1776</v>
      </c>
      <c r="G12" s="6">
        <v>1612608</v>
      </c>
      <c r="H12" s="7">
        <v>44595</v>
      </c>
      <c r="I12" s="6">
        <f t="shared" si="0"/>
        <v>4837.8240000000005</v>
      </c>
    </row>
    <row r="13" spans="1:10" x14ac:dyDescent="0.25">
      <c r="A13" t="s">
        <v>7</v>
      </c>
      <c r="B13" t="str">
        <f>_xlfn.XLOOKUP($A13,SRep!$A$2:$A$26,SRep!$B$2:$B$26, "Not Found",0,1)</f>
        <v>Carl Garza</v>
      </c>
      <c r="C13" s="2" t="s">
        <v>113</v>
      </c>
      <c r="D13" s="2" t="s">
        <v>125</v>
      </c>
      <c r="E13" s="12">
        <v>2550</v>
      </c>
      <c r="F13" s="6">
        <v>667</v>
      </c>
      <c r="G13" s="6">
        <v>1700850</v>
      </c>
      <c r="H13" s="7">
        <v>44594</v>
      </c>
      <c r="I13" s="6">
        <f t="shared" si="0"/>
        <v>5102.55</v>
      </c>
    </row>
    <row r="14" spans="1:10" x14ac:dyDescent="0.25">
      <c r="A14" t="s">
        <v>1</v>
      </c>
      <c r="B14" t="str">
        <f>_xlfn.XLOOKUP($A14,SRep!$A$2:$A$26,SRep!$B$2:$B$26, "Not Found",0,1)</f>
        <v>Jamie Waters</v>
      </c>
      <c r="C14" s="2" t="s">
        <v>113</v>
      </c>
      <c r="D14" s="2" t="s">
        <v>126</v>
      </c>
      <c r="E14" s="12">
        <v>1672</v>
      </c>
      <c r="F14" s="6">
        <v>724</v>
      </c>
      <c r="G14" s="6">
        <v>1210528</v>
      </c>
      <c r="H14" s="7">
        <v>44600</v>
      </c>
      <c r="I14" s="6">
        <f t="shared" si="0"/>
        <v>3631.5840000000003</v>
      </c>
    </row>
    <row r="15" spans="1:10" x14ac:dyDescent="0.25">
      <c r="A15" t="s">
        <v>3</v>
      </c>
      <c r="B15" t="str">
        <f>_xlfn.XLOOKUP($A15,SRep!$A$2:$A$26,SRep!$B$2:$B$26, "Not Found",0,1)</f>
        <v>Katie Gross</v>
      </c>
      <c r="C15" s="2" t="s">
        <v>127</v>
      </c>
      <c r="D15" s="2" t="s">
        <v>128</v>
      </c>
      <c r="E15" s="12">
        <v>1701</v>
      </c>
      <c r="F15" s="6">
        <v>868</v>
      </c>
      <c r="G15" s="6">
        <v>1476468</v>
      </c>
      <c r="H15" s="7">
        <v>44604</v>
      </c>
      <c r="I15" s="6">
        <f t="shared" si="0"/>
        <v>4429.4040000000005</v>
      </c>
    </row>
    <row r="16" spans="1:10" x14ac:dyDescent="0.25">
      <c r="A16" t="s">
        <v>3</v>
      </c>
      <c r="B16" t="str">
        <f>_xlfn.XLOOKUP($A16,SRep!$A$2:$A$26,SRep!$B$2:$B$26, "Not Found",0,1)</f>
        <v>Katie Gross</v>
      </c>
      <c r="C16" s="2" t="s">
        <v>127</v>
      </c>
      <c r="D16" s="2" t="s">
        <v>129</v>
      </c>
      <c r="E16" s="12">
        <v>741</v>
      </c>
      <c r="F16" s="6">
        <v>1029</v>
      </c>
      <c r="G16" s="6">
        <v>762489</v>
      </c>
      <c r="H16" s="7">
        <v>44614</v>
      </c>
      <c r="I16" s="6">
        <f t="shared" si="0"/>
        <v>2287.4670000000001</v>
      </c>
    </row>
    <row r="17" spans="1:9" x14ac:dyDescent="0.25">
      <c r="A17" t="s">
        <v>11</v>
      </c>
      <c r="B17" t="str">
        <f>_xlfn.XLOOKUP($A17,SRep!$A$2:$A$26,SRep!$B$2:$B$26, "Not Found",0,1)</f>
        <v>Cedric Nelson</v>
      </c>
      <c r="C17" s="2" t="s">
        <v>127</v>
      </c>
      <c r="D17" s="2" t="s">
        <v>130</v>
      </c>
      <c r="E17" s="12">
        <v>8</v>
      </c>
      <c r="F17" s="6">
        <v>361</v>
      </c>
      <c r="G17" s="6">
        <v>2888</v>
      </c>
      <c r="H17" s="7">
        <v>44595</v>
      </c>
      <c r="I17" s="6">
        <f t="shared" si="0"/>
        <v>8.6639999999999997</v>
      </c>
    </row>
    <row r="18" spans="1:9" x14ac:dyDescent="0.25">
      <c r="A18" t="s">
        <v>19</v>
      </c>
      <c r="B18" t="str">
        <f>_xlfn.XLOOKUP($A18,SRep!$A$2:$A$26,SRep!$B$2:$B$26, "Not Found",0,1)</f>
        <v>Billy Jimenez</v>
      </c>
      <c r="C18" s="2" t="s">
        <v>127</v>
      </c>
      <c r="D18" s="2" t="s">
        <v>131</v>
      </c>
      <c r="E18" s="12">
        <v>1343</v>
      </c>
      <c r="F18" s="6">
        <v>134</v>
      </c>
      <c r="G18" s="6">
        <v>179962</v>
      </c>
      <c r="H18" s="7">
        <v>44618</v>
      </c>
      <c r="I18" s="6">
        <f t="shared" si="0"/>
        <v>539.88599999999997</v>
      </c>
    </row>
    <row r="19" spans="1:9" x14ac:dyDescent="0.25">
      <c r="A19" t="s">
        <v>20</v>
      </c>
      <c r="B19" t="str">
        <f>_xlfn.XLOOKUP($A19,SRep!$A$2:$A$26,SRep!$B$2:$B$26, "Not Found",0,1)</f>
        <v>Faith Bishop</v>
      </c>
      <c r="C19" s="2" t="s">
        <v>111</v>
      </c>
      <c r="D19" s="2" t="s">
        <v>132</v>
      </c>
      <c r="E19" s="12">
        <v>120</v>
      </c>
      <c r="F19" s="6">
        <v>1710</v>
      </c>
      <c r="G19" s="6">
        <v>205200</v>
      </c>
      <c r="H19" s="7">
        <v>44617</v>
      </c>
      <c r="I19" s="6">
        <f t="shared" si="0"/>
        <v>615.6</v>
      </c>
    </row>
    <row r="20" spans="1:9" x14ac:dyDescent="0.25">
      <c r="A20" t="s">
        <v>24</v>
      </c>
      <c r="B20" t="str">
        <f>_xlfn.XLOOKUP($A20,SRep!$A$2:$A$26,SRep!$B$2:$B$26, "Not Found",0,1)</f>
        <v>Nathan Ford</v>
      </c>
      <c r="C20" s="2" t="s">
        <v>111</v>
      </c>
      <c r="D20" s="2" t="s">
        <v>133</v>
      </c>
      <c r="E20" s="12">
        <v>1147</v>
      </c>
      <c r="F20" s="6">
        <v>1610</v>
      </c>
      <c r="G20" s="6">
        <v>1846670</v>
      </c>
      <c r="H20" s="7">
        <v>44600</v>
      </c>
      <c r="I20" s="6">
        <f t="shared" si="0"/>
        <v>5540.01</v>
      </c>
    </row>
    <row r="21" spans="1:9" x14ac:dyDescent="0.25">
      <c r="A21" t="s">
        <v>22</v>
      </c>
      <c r="B21" t="str">
        <f>_xlfn.XLOOKUP($A21,SRep!$A$2:$A$26,SRep!$B$2:$B$26, "Not Found",0,1)</f>
        <v>Stacey Sherman</v>
      </c>
      <c r="C21" s="2" t="s">
        <v>119</v>
      </c>
      <c r="D21" s="2" t="s">
        <v>134</v>
      </c>
      <c r="E21" s="12">
        <v>2160</v>
      </c>
      <c r="F21" s="6">
        <v>715</v>
      </c>
      <c r="G21" s="6">
        <v>1544400</v>
      </c>
      <c r="H21" s="7">
        <v>44608</v>
      </c>
      <c r="I21" s="6">
        <f t="shared" si="0"/>
        <v>4633.2</v>
      </c>
    </row>
    <row r="22" spans="1:9" x14ac:dyDescent="0.25">
      <c r="A22" t="s">
        <v>10</v>
      </c>
      <c r="B22" t="str">
        <f>_xlfn.XLOOKUP($A22,SRep!$A$2:$A$26,SRep!$B$2:$B$26, "Not Found",0,1)</f>
        <v>Johnnie Chapman</v>
      </c>
      <c r="C22" s="2" t="s">
        <v>119</v>
      </c>
      <c r="D22" s="2" t="s">
        <v>135</v>
      </c>
      <c r="E22" s="12">
        <v>4438</v>
      </c>
      <c r="F22" s="6">
        <v>1977</v>
      </c>
      <c r="G22" s="6">
        <v>8773926</v>
      </c>
      <c r="H22" s="7">
        <v>44612</v>
      </c>
      <c r="I22" s="6">
        <f t="shared" si="0"/>
        <v>26321.778000000002</v>
      </c>
    </row>
    <row r="23" spans="1:9" x14ac:dyDescent="0.25">
      <c r="A23" t="s">
        <v>8</v>
      </c>
      <c r="B23" t="str">
        <f>_xlfn.XLOOKUP($A23,SRep!$A$2:$A$26,SRep!$B$2:$B$26, "Not Found",0,1)</f>
        <v>Irvin Craig</v>
      </c>
      <c r="C23" s="2" t="s">
        <v>119</v>
      </c>
      <c r="D23" s="2" t="s">
        <v>136</v>
      </c>
      <c r="E23" s="12">
        <v>4163</v>
      </c>
      <c r="F23" s="6">
        <v>1546</v>
      </c>
      <c r="G23" s="6">
        <v>6435998</v>
      </c>
      <c r="H23" s="7">
        <v>44614</v>
      </c>
      <c r="I23" s="6">
        <f t="shared" si="0"/>
        <v>19307.993999999999</v>
      </c>
    </row>
    <row r="24" spans="1:9" x14ac:dyDescent="0.25">
      <c r="A24" t="s">
        <v>18</v>
      </c>
      <c r="B24" t="str">
        <f>_xlfn.XLOOKUP($A24,SRep!$A$2:$A$26,SRep!$B$2:$B$26, "Not Found",0,1)</f>
        <v>Darrell Holland</v>
      </c>
      <c r="C24" s="2" t="s">
        <v>127</v>
      </c>
      <c r="D24" s="2" t="s">
        <v>137</v>
      </c>
      <c r="E24" s="12">
        <v>1637</v>
      </c>
      <c r="F24" s="6">
        <v>1282</v>
      </c>
      <c r="G24" s="6">
        <v>2098634</v>
      </c>
      <c r="H24" s="7">
        <v>44597</v>
      </c>
      <c r="I24" s="6">
        <f t="shared" si="0"/>
        <v>6295.902</v>
      </c>
    </row>
    <row r="25" spans="1:9" x14ac:dyDescent="0.25">
      <c r="A25" t="s">
        <v>17</v>
      </c>
      <c r="B25" t="str">
        <f>_xlfn.XLOOKUP($A25,SRep!$A$2:$A$26,SRep!$B$2:$B$26, "Not Found",0,1)</f>
        <v>Rex Ramsey</v>
      </c>
      <c r="C25" s="2" t="s">
        <v>127</v>
      </c>
      <c r="D25" s="2" t="s">
        <v>138</v>
      </c>
      <c r="E25" s="12">
        <v>4433</v>
      </c>
      <c r="F25" s="6">
        <v>811</v>
      </c>
      <c r="G25" s="6">
        <v>3595163</v>
      </c>
      <c r="H25" s="7">
        <v>44616</v>
      </c>
      <c r="I25" s="6">
        <f t="shared" si="0"/>
        <v>10785.489</v>
      </c>
    </row>
    <row r="26" spans="1:9" x14ac:dyDescent="0.25">
      <c r="A26" t="s">
        <v>20</v>
      </c>
      <c r="B26" t="str">
        <f>_xlfn.XLOOKUP($A26,SRep!$A$2:$A$26,SRep!$B$2:$B$26, "Not Found",0,1)</f>
        <v>Faith Bishop</v>
      </c>
      <c r="C26" s="2" t="s">
        <v>111</v>
      </c>
      <c r="D26" s="2" t="s">
        <v>139</v>
      </c>
      <c r="E26" s="12">
        <v>3843</v>
      </c>
      <c r="F26" s="6">
        <v>1424</v>
      </c>
      <c r="G26" s="6">
        <v>5472432</v>
      </c>
      <c r="H26" s="7">
        <v>44593</v>
      </c>
      <c r="I26" s="6">
        <f t="shared" si="0"/>
        <v>16417.296000000002</v>
      </c>
    </row>
    <row r="27" spans="1:9" x14ac:dyDescent="0.25">
      <c r="A27" t="s">
        <v>17</v>
      </c>
      <c r="B27" t="str">
        <f>_xlfn.XLOOKUP($A27,SRep!$A$2:$A$26,SRep!$B$2:$B$26, "Not Found",0,1)</f>
        <v>Rex Ramsey</v>
      </c>
      <c r="C27" s="2" t="s">
        <v>127</v>
      </c>
      <c r="D27" s="2" t="s">
        <v>140</v>
      </c>
      <c r="E27" s="12">
        <v>414</v>
      </c>
      <c r="F27" s="6">
        <v>658</v>
      </c>
      <c r="G27" s="6">
        <v>272412</v>
      </c>
      <c r="H27" s="7">
        <v>44607</v>
      </c>
      <c r="I27" s="6">
        <f t="shared" si="0"/>
        <v>817.23599999999999</v>
      </c>
    </row>
    <row r="28" spans="1:9" x14ac:dyDescent="0.25">
      <c r="A28" t="s">
        <v>13</v>
      </c>
      <c r="B28" t="str">
        <f>_xlfn.XLOOKUP($A28,SRep!$A$2:$A$26,SRep!$B$2:$B$26, "Not Found",0,1)</f>
        <v>George Yates</v>
      </c>
      <c r="C28" s="2" t="s">
        <v>113</v>
      </c>
      <c r="D28" s="2" t="s">
        <v>141</v>
      </c>
      <c r="E28" s="12">
        <v>558</v>
      </c>
      <c r="F28" s="6">
        <v>1107</v>
      </c>
      <c r="G28" s="6">
        <v>617706</v>
      </c>
      <c r="H28" s="7">
        <v>44616</v>
      </c>
      <c r="I28" s="6">
        <f t="shared" si="0"/>
        <v>1853.1179999999999</v>
      </c>
    </row>
    <row r="29" spans="1:9" x14ac:dyDescent="0.25">
      <c r="A29" t="s">
        <v>21</v>
      </c>
      <c r="B29" t="str">
        <f>_xlfn.XLOOKUP($A29,SRep!$A$2:$A$26,SRep!$B$2:$B$26, "Not Found",0,1)</f>
        <v>Faye Higgins</v>
      </c>
      <c r="C29" s="2" t="s">
        <v>127</v>
      </c>
      <c r="D29" s="2" t="s">
        <v>142</v>
      </c>
      <c r="E29" s="12">
        <v>4564</v>
      </c>
      <c r="F29" s="6">
        <v>272</v>
      </c>
      <c r="G29" s="6">
        <v>1241408</v>
      </c>
      <c r="H29" s="7">
        <v>44603</v>
      </c>
      <c r="I29" s="6">
        <f t="shared" si="0"/>
        <v>3724.2240000000002</v>
      </c>
    </row>
    <row r="30" spans="1:9" x14ac:dyDescent="0.25">
      <c r="A30" t="s">
        <v>13</v>
      </c>
      <c r="B30" t="str">
        <f>_xlfn.XLOOKUP($A30,SRep!$A$2:$A$26,SRep!$B$2:$B$26, "Not Found",0,1)</f>
        <v>George Yates</v>
      </c>
      <c r="C30" s="2" t="s">
        <v>113</v>
      </c>
      <c r="D30" s="2" t="s">
        <v>143</v>
      </c>
      <c r="E30" s="12">
        <v>3406</v>
      </c>
      <c r="F30" s="6">
        <v>571</v>
      </c>
      <c r="G30" s="6">
        <v>1944826</v>
      </c>
      <c r="H30" s="7">
        <v>44612</v>
      </c>
      <c r="I30" s="6">
        <f t="shared" si="0"/>
        <v>5834.4780000000001</v>
      </c>
    </row>
    <row r="31" spans="1:9" x14ac:dyDescent="0.25">
      <c r="A31" t="s">
        <v>21</v>
      </c>
      <c r="B31" t="str">
        <f>_xlfn.XLOOKUP($A31,SRep!$A$2:$A$26,SRep!$B$2:$B$26, "Not Found",0,1)</f>
        <v>Faye Higgins</v>
      </c>
      <c r="C31" s="2" t="s">
        <v>119</v>
      </c>
      <c r="D31" s="2" t="s">
        <v>144</v>
      </c>
      <c r="E31" s="12">
        <v>4629</v>
      </c>
      <c r="F31" s="6">
        <v>413</v>
      </c>
      <c r="G31" s="6">
        <v>1911777</v>
      </c>
      <c r="H31" s="7">
        <v>44595</v>
      </c>
      <c r="I31" s="6">
        <f t="shared" si="0"/>
        <v>5735.3310000000001</v>
      </c>
    </row>
    <row r="32" spans="1:9" x14ac:dyDescent="0.25">
      <c r="A32" t="s">
        <v>7</v>
      </c>
      <c r="B32" t="str">
        <f>_xlfn.XLOOKUP($A32,SRep!$A$2:$A$26,SRep!$B$2:$B$26, "Not Found",0,1)</f>
        <v>Carl Garza</v>
      </c>
      <c r="C32" s="2" t="s">
        <v>119</v>
      </c>
      <c r="D32" s="2" t="s">
        <v>145</v>
      </c>
      <c r="E32" s="12">
        <v>3434</v>
      </c>
      <c r="F32" s="6">
        <v>781</v>
      </c>
      <c r="G32" s="6">
        <v>2681954</v>
      </c>
      <c r="H32" s="7">
        <v>44606</v>
      </c>
      <c r="I32" s="6">
        <f t="shared" si="0"/>
        <v>8045.8620000000001</v>
      </c>
    </row>
    <row r="33" spans="1:9" x14ac:dyDescent="0.25">
      <c r="A33" t="s">
        <v>1</v>
      </c>
      <c r="B33" t="str">
        <f>_xlfn.XLOOKUP($A33,SRep!$A$2:$A$26,SRep!$B$2:$B$26, "Not Found",0,1)</f>
        <v>Jamie Waters</v>
      </c>
      <c r="C33" s="2" t="s">
        <v>113</v>
      </c>
      <c r="D33" s="2" t="s">
        <v>146</v>
      </c>
      <c r="E33" s="12">
        <v>3241</v>
      </c>
      <c r="F33" s="6">
        <v>1154</v>
      </c>
      <c r="G33" s="6">
        <v>3740114</v>
      </c>
      <c r="H33" s="7">
        <v>44612</v>
      </c>
      <c r="I33" s="6">
        <f t="shared" si="0"/>
        <v>11220.342000000001</v>
      </c>
    </row>
    <row r="34" spans="1:9" x14ac:dyDescent="0.25">
      <c r="A34" t="s">
        <v>9</v>
      </c>
      <c r="B34" t="str">
        <f>_xlfn.XLOOKUP($A34,SRep!$A$2:$A$26,SRep!$B$2:$B$26, "Not Found",0,1)</f>
        <v>Alberto Edwards</v>
      </c>
      <c r="C34" s="2" t="s">
        <v>119</v>
      </c>
      <c r="D34" s="2" t="s">
        <v>147</v>
      </c>
      <c r="E34" s="12">
        <v>1500</v>
      </c>
      <c r="F34" s="6">
        <v>570</v>
      </c>
      <c r="G34" s="6">
        <v>855000</v>
      </c>
      <c r="H34" s="7">
        <v>44603</v>
      </c>
      <c r="I34" s="6">
        <f t="shared" si="0"/>
        <v>2565</v>
      </c>
    </row>
    <row r="35" spans="1:9" x14ac:dyDescent="0.25">
      <c r="A35" t="s">
        <v>25</v>
      </c>
      <c r="B35" t="str">
        <f>_xlfn.XLOOKUP($A35,SRep!$A$2:$A$26,SRep!$B$2:$B$26, "Not Found",0,1)</f>
        <v>Clifton Pierce</v>
      </c>
      <c r="C35" s="2" t="s">
        <v>111</v>
      </c>
      <c r="D35" s="2" t="s">
        <v>148</v>
      </c>
      <c r="E35" s="12">
        <v>2051</v>
      </c>
      <c r="F35" s="6">
        <v>1841</v>
      </c>
      <c r="G35" s="6">
        <v>3775891</v>
      </c>
      <c r="H35" s="7">
        <v>44602</v>
      </c>
      <c r="I35" s="6">
        <f t="shared" si="0"/>
        <v>11327.673000000001</v>
      </c>
    </row>
    <row r="36" spans="1:9" x14ac:dyDescent="0.25">
      <c r="A36" t="s">
        <v>9</v>
      </c>
      <c r="B36" t="str">
        <f>_xlfn.XLOOKUP($A36,SRep!$A$2:$A$26,SRep!$B$2:$B$26, "Not Found",0,1)</f>
        <v>Alberto Edwards</v>
      </c>
      <c r="C36" s="2" t="s">
        <v>127</v>
      </c>
      <c r="D36" s="2" t="s">
        <v>149</v>
      </c>
      <c r="E36" s="12">
        <v>2309</v>
      </c>
      <c r="F36" s="6">
        <v>1537</v>
      </c>
      <c r="G36" s="6">
        <v>3548933</v>
      </c>
      <c r="H36" s="7">
        <v>44612</v>
      </c>
      <c r="I36" s="6">
        <f t="shared" si="0"/>
        <v>10646.799000000001</v>
      </c>
    </row>
    <row r="37" spans="1:9" x14ac:dyDescent="0.25">
      <c r="A37" t="s">
        <v>18</v>
      </c>
      <c r="B37" t="str">
        <f>_xlfn.XLOOKUP($A37,SRep!$A$2:$A$26,SRep!$B$2:$B$26, "Not Found",0,1)</f>
        <v>Darrell Holland</v>
      </c>
      <c r="C37" s="2" t="s">
        <v>119</v>
      </c>
      <c r="D37" s="2" t="s">
        <v>150</v>
      </c>
      <c r="E37" s="12">
        <v>3859</v>
      </c>
      <c r="F37" s="6">
        <v>1045</v>
      </c>
      <c r="G37" s="6">
        <v>4032655</v>
      </c>
      <c r="H37" s="7">
        <v>44594</v>
      </c>
      <c r="I37" s="6">
        <f t="shared" si="0"/>
        <v>12097.965</v>
      </c>
    </row>
    <row r="38" spans="1:9" x14ac:dyDescent="0.25">
      <c r="A38" t="s">
        <v>20</v>
      </c>
      <c r="B38" t="str">
        <f>_xlfn.XLOOKUP($A38,SRep!$A$2:$A$26,SRep!$B$2:$B$26, "Not Found",0,1)</f>
        <v>Faith Bishop</v>
      </c>
      <c r="C38" s="2" t="s">
        <v>127</v>
      </c>
      <c r="D38" s="2" t="s">
        <v>151</v>
      </c>
      <c r="E38" s="12">
        <v>1129</v>
      </c>
      <c r="F38" s="6">
        <v>806</v>
      </c>
      <c r="G38" s="6">
        <v>909974</v>
      </c>
      <c r="H38" s="7">
        <v>44602</v>
      </c>
      <c r="I38" s="6">
        <f t="shared" si="0"/>
        <v>2729.922</v>
      </c>
    </row>
    <row r="39" spans="1:9" x14ac:dyDescent="0.25">
      <c r="A39" t="s">
        <v>3</v>
      </c>
      <c r="B39" t="str">
        <f>_xlfn.XLOOKUP($A39,SRep!$A$2:$A$26,SRep!$B$2:$B$26, "Not Found",0,1)</f>
        <v>Katie Gross</v>
      </c>
      <c r="C39" s="2" t="s">
        <v>113</v>
      </c>
      <c r="D39" s="2" t="s">
        <v>152</v>
      </c>
      <c r="E39" s="12">
        <v>1508</v>
      </c>
      <c r="F39" s="6">
        <v>479</v>
      </c>
      <c r="G39" s="6">
        <v>722332</v>
      </c>
      <c r="H39" s="7">
        <v>44608</v>
      </c>
      <c r="I39" s="6">
        <f t="shared" si="0"/>
        <v>2166.9960000000001</v>
      </c>
    </row>
    <row r="40" spans="1:9" x14ac:dyDescent="0.25">
      <c r="A40" t="s">
        <v>7</v>
      </c>
      <c r="B40" t="str">
        <f>_xlfn.XLOOKUP($A40,SRep!$A$2:$A$26,SRep!$B$2:$B$26, "Not Found",0,1)</f>
        <v>Carl Garza</v>
      </c>
      <c r="C40" s="2" t="s">
        <v>119</v>
      </c>
      <c r="D40" s="2" t="s">
        <v>153</v>
      </c>
      <c r="E40" s="12">
        <v>3217</v>
      </c>
      <c r="F40" s="6">
        <v>1580</v>
      </c>
      <c r="G40" s="6">
        <v>5082860</v>
      </c>
      <c r="H40" s="7">
        <v>44613</v>
      </c>
      <c r="I40" s="6">
        <f t="shared" si="0"/>
        <v>15248.58</v>
      </c>
    </row>
    <row r="41" spans="1:9" x14ac:dyDescent="0.25">
      <c r="A41" t="s">
        <v>14</v>
      </c>
      <c r="B41" t="str">
        <f>_xlfn.XLOOKUP($A41,SRep!$A$2:$A$26,SRep!$B$2:$B$26, "Not Found",0,1)</f>
        <v>Darin Baldwin</v>
      </c>
      <c r="C41" s="2" t="s">
        <v>119</v>
      </c>
      <c r="D41" s="2" t="s">
        <v>154</v>
      </c>
      <c r="E41" s="12">
        <v>3520</v>
      </c>
      <c r="F41" s="6">
        <v>134</v>
      </c>
      <c r="G41" s="6">
        <v>471680</v>
      </c>
      <c r="H41" s="7">
        <v>44598</v>
      </c>
      <c r="I41" s="6">
        <f t="shared" si="0"/>
        <v>1415.04</v>
      </c>
    </row>
    <row r="42" spans="1:9" x14ac:dyDescent="0.25">
      <c r="A42" t="s">
        <v>25</v>
      </c>
      <c r="B42" t="str">
        <f>_xlfn.XLOOKUP($A42,SRep!$A$2:$A$26,SRep!$B$2:$B$26, "Not Found",0,1)</f>
        <v>Clifton Pierce</v>
      </c>
      <c r="C42" s="2" t="s">
        <v>111</v>
      </c>
      <c r="D42" s="2" t="s">
        <v>155</v>
      </c>
      <c r="E42" s="12">
        <v>4827</v>
      </c>
      <c r="F42" s="6">
        <v>1646</v>
      </c>
      <c r="G42" s="6">
        <v>7945242</v>
      </c>
      <c r="H42" s="7">
        <v>44598</v>
      </c>
      <c r="I42" s="6">
        <f t="shared" si="0"/>
        <v>23835.725999999999</v>
      </c>
    </row>
    <row r="43" spans="1:9" x14ac:dyDescent="0.25">
      <c r="A43" t="s">
        <v>6</v>
      </c>
      <c r="B43" t="str">
        <f>_xlfn.XLOOKUP($A43,SRep!$A$2:$A$26,SRep!$B$2:$B$26, "Not Found",0,1)</f>
        <v>Tonya Poole</v>
      </c>
      <c r="C43" s="2" t="s">
        <v>127</v>
      </c>
      <c r="D43" s="2" t="s">
        <v>156</v>
      </c>
      <c r="E43" s="12">
        <v>1526</v>
      </c>
      <c r="F43" s="6">
        <v>817</v>
      </c>
      <c r="G43" s="6">
        <v>1246742</v>
      </c>
      <c r="H43" s="7">
        <v>44600</v>
      </c>
      <c r="I43" s="6">
        <f t="shared" si="0"/>
        <v>3740.2260000000001</v>
      </c>
    </row>
    <row r="44" spans="1:9" x14ac:dyDescent="0.25">
      <c r="A44" t="s">
        <v>22</v>
      </c>
      <c r="B44" t="str">
        <f>_xlfn.XLOOKUP($A44,SRep!$A$2:$A$26,SRep!$B$2:$B$26, "Not Found",0,1)</f>
        <v>Stacey Sherman</v>
      </c>
      <c r="C44" s="2" t="s">
        <v>111</v>
      </c>
      <c r="D44" s="2" t="s">
        <v>157</v>
      </c>
      <c r="E44" s="12">
        <v>2066</v>
      </c>
      <c r="F44" s="6">
        <v>1027</v>
      </c>
      <c r="G44" s="6">
        <v>2121782</v>
      </c>
      <c r="H44" s="7">
        <v>44598</v>
      </c>
      <c r="I44" s="6">
        <f t="shared" si="0"/>
        <v>6365.3460000000005</v>
      </c>
    </row>
    <row r="45" spans="1:9" x14ac:dyDescent="0.25">
      <c r="A45" t="s">
        <v>15</v>
      </c>
      <c r="B45" t="str">
        <f>_xlfn.XLOOKUP($A45,SRep!$A$2:$A$26,SRep!$B$2:$B$26, "Not Found",0,1)</f>
        <v>Lorenzo Long</v>
      </c>
      <c r="C45" s="2" t="s">
        <v>127</v>
      </c>
      <c r="D45" s="2" t="s">
        <v>158</v>
      </c>
      <c r="E45" s="12">
        <v>244</v>
      </c>
      <c r="F45" s="6">
        <v>378</v>
      </c>
      <c r="G45" s="6">
        <v>92232</v>
      </c>
      <c r="H45" s="7">
        <v>44595</v>
      </c>
      <c r="I45" s="6">
        <f t="shared" si="0"/>
        <v>276.69600000000003</v>
      </c>
    </row>
    <row r="46" spans="1:9" x14ac:dyDescent="0.25">
      <c r="A46" t="s">
        <v>19</v>
      </c>
      <c r="B46" t="str">
        <f>_xlfn.XLOOKUP($A46,SRep!$A$2:$A$26,SRep!$B$2:$B$26, "Not Found",0,1)</f>
        <v>Billy Jimenez</v>
      </c>
      <c r="C46" s="2" t="s">
        <v>113</v>
      </c>
      <c r="D46" s="2" t="s">
        <v>159</v>
      </c>
      <c r="E46" s="12">
        <v>163</v>
      </c>
      <c r="F46" s="6">
        <v>617</v>
      </c>
      <c r="G46" s="6">
        <v>100571</v>
      </c>
      <c r="H46" s="7">
        <v>44595</v>
      </c>
      <c r="I46" s="6">
        <f t="shared" si="0"/>
        <v>301.71300000000002</v>
      </c>
    </row>
    <row r="47" spans="1:9" x14ac:dyDescent="0.25">
      <c r="A47" t="s">
        <v>9</v>
      </c>
      <c r="B47" t="str">
        <f>_xlfn.XLOOKUP($A47,SRep!$A$2:$A$26,SRep!$B$2:$B$26, "Not Found",0,1)</f>
        <v>Alberto Edwards</v>
      </c>
      <c r="C47" s="2" t="s">
        <v>119</v>
      </c>
      <c r="D47" s="2" t="s">
        <v>160</v>
      </c>
      <c r="E47" s="12">
        <v>1809</v>
      </c>
      <c r="F47" s="6">
        <v>242</v>
      </c>
      <c r="G47" s="6">
        <v>437778</v>
      </c>
      <c r="H47" s="7">
        <v>44606</v>
      </c>
      <c r="I47" s="6">
        <f t="shared" si="0"/>
        <v>1313.3340000000001</v>
      </c>
    </row>
    <row r="48" spans="1:9" x14ac:dyDescent="0.25">
      <c r="A48" t="s">
        <v>9</v>
      </c>
      <c r="B48" t="str">
        <f>_xlfn.XLOOKUP($A48,SRep!$A$2:$A$26,SRep!$B$2:$B$26, "Not Found",0,1)</f>
        <v>Alberto Edwards</v>
      </c>
      <c r="C48" s="2" t="s">
        <v>111</v>
      </c>
      <c r="D48" s="2" t="s">
        <v>161</v>
      </c>
      <c r="E48" s="12">
        <v>1819</v>
      </c>
      <c r="F48" s="6">
        <v>1343</v>
      </c>
      <c r="G48" s="6">
        <v>2442917</v>
      </c>
      <c r="H48" s="7">
        <v>44596</v>
      </c>
      <c r="I48" s="6">
        <f t="shared" si="0"/>
        <v>7328.7510000000002</v>
      </c>
    </row>
    <row r="49" spans="1:9" x14ac:dyDescent="0.25">
      <c r="A49" t="s">
        <v>25</v>
      </c>
      <c r="B49" t="str">
        <f>_xlfn.XLOOKUP($A49,SRep!$A$2:$A$26,SRep!$B$2:$B$26, "Not Found",0,1)</f>
        <v>Clifton Pierce</v>
      </c>
      <c r="C49" s="2" t="s">
        <v>113</v>
      </c>
      <c r="D49" s="2" t="s">
        <v>162</v>
      </c>
      <c r="E49" s="12">
        <v>3610</v>
      </c>
      <c r="F49" s="6">
        <v>604</v>
      </c>
      <c r="G49" s="6">
        <v>2180440</v>
      </c>
      <c r="H49" s="7">
        <v>44596</v>
      </c>
      <c r="I49" s="6">
        <f t="shared" si="0"/>
        <v>6541.32</v>
      </c>
    </row>
    <row r="50" spans="1:9" x14ac:dyDescent="0.25">
      <c r="A50" t="s">
        <v>19</v>
      </c>
      <c r="B50" t="str">
        <f>_xlfn.XLOOKUP($A50,SRep!$A$2:$A$26,SRep!$B$2:$B$26, "Not Found",0,1)</f>
        <v>Billy Jimenez</v>
      </c>
      <c r="C50" s="2" t="s">
        <v>119</v>
      </c>
      <c r="D50" s="2" t="s">
        <v>163</v>
      </c>
      <c r="E50" s="12">
        <v>957</v>
      </c>
      <c r="F50" s="6">
        <v>1664</v>
      </c>
      <c r="G50" s="6">
        <v>1592448</v>
      </c>
      <c r="H50" s="7">
        <v>44606</v>
      </c>
      <c r="I50" s="6">
        <f t="shared" si="0"/>
        <v>4777.3440000000001</v>
      </c>
    </row>
    <row r="51" spans="1:9" x14ac:dyDescent="0.25">
      <c r="A51" t="s">
        <v>20</v>
      </c>
      <c r="B51" t="str">
        <f>_xlfn.XLOOKUP($A51,SRep!$A$2:$A$26,SRep!$B$2:$B$26, "Not Found",0,1)</f>
        <v>Faith Bishop</v>
      </c>
      <c r="C51" s="2" t="s">
        <v>127</v>
      </c>
      <c r="D51" s="2" t="s">
        <v>164</v>
      </c>
      <c r="E51" s="12">
        <v>4307</v>
      </c>
      <c r="F51" s="6">
        <v>522</v>
      </c>
      <c r="G51" s="6">
        <v>2248254</v>
      </c>
      <c r="H51" s="7">
        <v>44605</v>
      </c>
      <c r="I51" s="6">
        <f t="shared" si="0"/>
        <v>6744.7619999999997</v>
      </c>
    </row>
    <row r="52" spans="1:9" x14ac:dyDescent="0.25">
      <c r="A52" t="s">
        <v>25</v>
      </c>
      <c r="B52" t="str">
        <f>_xlfn.XLOOKUP($A52,SRep!$A$2:$A$26,SRep!$B$2:$B$26, "Not Found",0,1)</f>
        <v>Clifton Pierce</v>
      </c>
      <c r="C52" s="2" t="s">
        <v>113</v>
      </c>
      <c r="D52" s="2" t="s">
        <v>165</v>
      </c>
      <c r="E52" s="12">
        <v>4953</v>
      </c>
      <c r="F52" s="6">
        <v>349</v>
      </c>
      <c r="G52" s="6">
        <v>1728597</v>
      </c>
      <c r="H52" s="7">
        <v>44604</v>
      </c>
      <c r="I52" s="6">
        <f t="shared" si="0"/>
        <v>5185.7910000000002</v>
      </c>
    </row>
    <row r="53" spans="1:9" x14ac:dyDescent="0.25">
      <c r="A53" t="s">
        <v>170</v>
      </c>
      <c r="C53" s="1"/>
      <c r="E53" s="12">
        <f>SUM(E2:E52)</f>
        <v>124296</v>
      </c>
      <c r="F53" s="6">
        <f>SUM(F2:F52)</f>
        <v>50058</v>
      </c>
      <c r="G53" s="6">
        <f>SUM(G2:G52)</f>
        <v>124110459</v>
      </c>
      <c r="I53" s="6">
        <f>SUM(I2:I52)</f>
        <v>372331.37700000009</v>
      </c>
    </row>
  </sheetData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02FB4D-1F97-4DCC-82D7-DC2DDE7383A4}">
  <dimension ref="A1:J53"/>
  <sheetViews>
    <sheetView topLeftCell="A15" workbookViewId="0">
      <selection activeCell="I2" sqref="I2:I52"/>
    </sheetView>
  </sheetViews>
  <sheetFormatPr defaultRowHeight="15" x14ac:dyDescent="0.25"/>
  <cols>
    <col min="1" max="1" width="12.5703125" bestFit="1" customWidth="1"/>
    <col min="2" max="2" width="16.85546875" bestFit="1" customWidth="1"/>
    <col min="4" max="4" width="18.7109375" bestFit="1" customWidth="1"/>
    <col min="6" max="6" width="11.5703125" customWidth="1"/>
    <col min="7" max="7" width="10.140625" bestFit="1" customWidth="1"/>
    <col min="8" max="8" width="11.7109375" bestFit="1" customWidth="1"/>
    <col min="9" max="9" width="10.140625" bestFit="1" customWidth="1"/>
  </cols>
  <sheetData>
    <row r="1" spans="1:10" ht="30" x14ac:dyDescent="0.25">
      <c r="A1" s="3" t="s">
        <v>0</v>
      </c>
      <c r="B1" s="3" t="s">
        <v>104</v>
      </c>
      <c r="C1" s="3" t="s">
        <v>105</v>
      </c>
      <c r="D1" s="3" t="s">
        <v>106</v>
      </c>
      <c r="E1" s="3" t="s">
        <v>166</v>
      </c>
      <c r="F1" s="3" t="s">
        <v>168</v>
      </c>
      <c r="G1" s="3" t="s">
        <v>107</v>
      </c>
      <c r="H1" s="3" t="s">
        <v>167</v>
      </c>
      <c r="I1" s="3" t="s">
        <v>108</v>
      </c>
      <c r="J1" s="3" t="s">
        <v>109</v>
      </c>
    </row>
    <row r="2" spans="1:10" x14ac:dyDescent="0.25">
      <c r="A2" t="s">
        <v>20</v>
      </c>
      <c r="B2" t="str">
        <f>_xlfn.XLOOKUP($A2,SRep!$A$2:$A$26,SRep!$B$2:$B$26, "Not Found",0,1)</f>
        <v>Faith Bishop</v>
      </c>
      <c r="C2" s="2" t="s">
        <v>111</v>
      </c>
      <c r="D2" s="2" t="s">
        <v>112</v>
      </c>
      <c r="E2" s="12">
        <v>4994</v>
      </c>
      <c r="F2" s="6">
        <v>730</v>
      </c>
      <c r="G2" s="6">
        <v>3645620</v>
      </c>
      <c r="H2" s="7">
        <v>44641</v>
      </c>
      <c r="I2" s="6">
        <f>(G2/2)*$J$4</f>
        <v>10936.86</v>
      </c>
      <c r="J2" s="4" t="s">
        <v>172</v>
      </c>
    </row>
    <row r="3" spans="1:10" x14ac:dyDescent="0.25">
      <c r="A3" t="s">
        <v>16</v>
      </c>
      <c r="B3" t="str">
        <f>_xlfn.XLOOKUP($A3,SRep!$A$2:$A$26,SRep!$B$2:$B$26, "Not Found",0,1)</f>
        <v>Terrance Hopkins</v>
      </c>
      <c r="C3" s="2" t="s">
        <v>113</v>
      </c>
      <c r="D3" s="2" t="s">
        <v>114</v>
      </c>
      <c r="E3" s="12">
        <v>1835</v>
      </c>
      <c r="F3" s="6">
        <v>813</v>
      </c>
      <c r="G3" s="6">
        <v>1491855</v>
      </c>
      <c r="H3" s="7">
        <v>44650</v>
      </c>
      <c r="I3" s="6">
        <f t="shared" ref="I3:I52" si="0">(G3/2)*$J$4</f>
        <v>4475.5650000000005</v>
      </c>
      <c r="J3" t="s">
        <v>110</v>
      </c>
    </row>
    <row r="4" spans="1:10" x14ac:dyDescent="0.25">
      <c r="A4" t="s">
        <v>18</v>
      </c>
      <c r="B4" t="str">
        <f>_xlfn.XLOOKUP($A4,SRep!$A$2:$A$26,SRep!$B$2:$B$26, "Not Found",0,1)</f>
        <v>Darrell Holland</v>
      </c>
      <c r="C4" s="2" t="s">
        <v>113</v>
      </c>
      <c r="D4" s="2" t="s">
        <v>115</v>
      </c>
      <c r="E4" s="12">
        <v>4306</v>
      </c>
      <c r="F4" s="6">
        <v>488</v>
      </c>
      <c r="G4" s="6">
        <v>2101328</v>
      </c>
      <c r="H4" s="7">
        <v>44630</v>
      </c>
      <c r="I4" s="6">
        <f t="shared" si="0"/>
        <v>6303.9840000000004</v>
      </c>
      <c r="J4" s="5">
        <f>'1Qtr Summary'!O4</f>
        <v>6.0000000000000001E-3</v>
      </c>
    </row>
    <row r="5" spans="1:10" x14ac:dyDescent="0.25">
      <c r="A5" t="s">
        <v>20</v>
      </c>
      <c r="B5" t="str">
        <f>_xlfn.XLOOKUP($A5,SRep!$A$2:$A$26,SRep!$B$2:$B$26, "Not Found",0,1)</f>
        <v>Faith Bishop</v>
      </c>
      <c r="C5" s="2" t="s">
        <v>111</v>
      </c>
      <c r="D5" s="2" t="s">
        <v>116</v>
      </c>
      <c r="E5" s="12">
        <v>4257</v>
      </c>
      <c r="F5" s="6">
        <v>1334</v>
      </c>
      <c r="G5" s="6">
        <v>5678838</v>
      </c>
      <c r="H5" s="7">
        <v>44650</v>
      </c>
      <c r="I5" s="6">
        <f t="shared" si="0"/>
        <v>17036.513999999999</v>
      </c>
    </row>
    <row r="6" spans="1:10" x14ac:dyDescent="0.25">
      <c r="A6" t="s">
        <v>12</v>
      </c>
      <c r="B6" t="str">
        <f>_xlfn.XLOOKUP($A6,SRep!$A$2:$A$26,SRep!$B$2:$B$26, "Not Found",0,1)</f>
        <v>Clyde Armstrong</v>
      </c>
      <c r="C6" s="2" t="s">
        <v>113</v>
      </c>
      <c r="D6" s="2" t="s">
        <v>117</v>
      </c>
      <c r="E6" s="12">
        <v>1887</v>
      </c>
      <c r="F6" s="6">
        <v>1992</v>
      </c>
      <c r="G6" s="6">
        <v>3758904</v>
      </c>
      <c r="H6" s="7">
        <v>44646</v>
      </c>
      <c r="I6" s="6">
        <f t="shared" si="0"/>
        <v>11276.712</v>
      </c>
    </row>
    <row r="7" spans="1:10" x14ac:dyDescent="0.25">
      <c r="A7" t="s">
        <v>6</v>
      </c>
      <c r="B7" t="str">
        <f>_xlfn.XLOOKUP($A7,SRep!$A$2:$A$26,SRep!$B$2:$B$26, "Not Found",0,1)</f>
        <v>Tonya Poole</v>
      </c>
      <c r="C7" s="2" t="s">
        <v>113</v>
      </c>
      <c r="D7" s="2" t="s">
        <v>118</v>
      </c>
      <c r="E7" s="12">
        <v>2820</v>
      </c>
      <c r="F7" s="6">
        <v>430</v>
      </c>
      <c r="G7" s="6">
        <v>1212600</v>
      </c>
      <c r="H7" s="7">
        <v>44635</v>
      </c>
      <c r="I7" s="6">
        <f t="shared" si="0"/>
        <v>3637.8</v>
      </c>
    </row>
    <row r="8" spans="1:10" x14ac:dyDescent="0.25">
      <c r="A8" t="s">
        <v>16</v>
      </c>
      <c r="B8" t="str">
        <f>_xlfn.XLOOKUP($A8,SRep!$A$2:$A$26,SRep!$B$2:$B$26, "Not Found",0,1)</f>
        <v>Terrance Hopkins</v>
      </c>
      <c r="C8" s="2" t="s">
        <v>119</v>
      </c>
      <c r="D8" s="2" t="s">
        <v>120</v>
      </c>
      <c r="E8" s="12">
        <v>1021</v>
      </c>
      <c r="F8" s="6">
        <v>893</v>
      </c>
      <c r="G8" s="6">
        <v>911753</v>
      </c>
      <c r="H8" s="7">
        <v>44645</v>
      </c>
      <c r="I8" s="6">
        <f t="shared" si="0"/>
        <v>2735.259</v>
      </c>
    </row>
    <row r="9" spans="1:10" x14ac:dyDescent="0.25">
      <c r="A9" t="s">
        <v>13</v>
      </c>
      <c r="B9" t="str">
        <f>_xlfn.XLOOKUP($A9,SRep!$A$2:$A$26,SRep!$B$2:$B$26, "Not Found",0,1)</f>
        <v>George Yates</v>
      </c>
      <c r="C9" s="2" t="s">
        <v>119</v>
      </c>
      <c r="D9" s="2" t="s">
        <v>121</v>
      </c>
      <c r="E9" s="12">
        <v>1528</v>
      </c>
      <c r="F9" s="6">
        <v>1614</v>
      </c>
      <c r="G9" s="6">
        <v>2466192</v>
      </c>
      <c r="H9" s="7">
        <v>44641</v>
      </c>
      <c r="I9" s="6">
        <f t="shared" si="0"/>
        <v>7398.576</v>
      </c>
    </row>
    <row r="10" spans="1:10" x14ac:dyDescent="0.25">
      <c r="A10" t="s">
        <v>13</v>
      </c>
      <c r="B10" t="str">
        <f>_xlfn.XLOOKUP($A10,SRep!$A$2:$A$26,SRep!$B$2:$B$26, "Not Found",0,1)</f>
        <v>George Yates</v>
      </c>
      <c r="C10" s="2" t="s">
        <v>119</v>
      </c>
      <c r="D10" s="2" t="s">
        <v>122</v>
      </c>
      <c r="E10" s="12">
        <v>575</v>
      </c>
      <c r="F10" s="6">
        <v>705</v>
      </c>
      <c r="G10" s="6">
        <v>405375</v>
      </c>
      <c r="H10" s="7">
        <v>44639</v>
      </c>
      <c r="I10" s="6">
        <f t="shared" si="0"/>
        <v>1216.125</v>
      </c>
    </row>
    <row r="11" spans="1:10" x14ac:dyDescent="0.25">
      <c r="A11" t="s">
        <v>23</v>
      </c>
      <c r="B11" t="str">
        <f>_xlfn.XLOOKUP($A11,SRep!$A$2:$A$26,SRep!$B$2:$B$26, "Not Found",0,1)</f>
        <v>Michael Wade</v>
      </c>
      <c r="C11" s="2" t="s">
        <v>111</v>
      </c>
      <c r="D11" s="2" t="s">
        <v>123</v>
      </c>
      <c r="E11" s="12">
        <v>1032</v>
      </c>
      <c r="F11" s="6">
        <v>1122</v>
      </c>
      <c r="G11" s="6">
        <v>1157904</v>
      </c>
      <c r="H11" s="7">
        <v>44628</v>
      </c>
      <c r="I11" s="6">
        <f t="shared" si="0"/>
        <v>3473.712</v>
      </c>
    </row>
    <row r="12" spans="1:10" x14ac:dyDescent="0.25">
      <c r="A12" t="s">
        <v>16</v>
      </c>
      <c r="B12" t="str">
        <f>_xlfn.XLOOKUP($A12,SRep!$A$2:$A$26,SRep!$B$2:$B$26, "Not Found",0,1)</f>
        <v>Terrance Hopkins</v>
      </c>
      <c r="C12" s="2" t="s">
        <v>111</v>
      </c>
      <c r="D12" s="2" t="s">
        <v>124</v>
      </c>
      <c r="E12" s="12">
        <v>3903</v>
      </c>
      <c r="F12" s="6">
        <v>21</v>
      </c>
      <c r="G12" s="6">
        <v>81963</v>
      </c>
      <c r="H12" s="7">
        <v>44624</v>
      </c>
      <c r="I12" s="6">
        <f t="shared" si="0"/>
        <v>245.88900000000001</v>
      </c>
    </row>
    <row r="13" spans="1:10" x14ac:dyDescent="0.25">
      <c r="A13" t="s">
        <v>7</v>
      </c>
      <c r="B13" t="str">
        <f>_xlfn.XLOOKUP($A13,SRep!$A$2:$A$26,SRep!$B$2:$B$26, "Not Found",0,1)</f>
        <v>Carl Garza</v>
      </c>
      <c r="C13" s="2" t="s">
        <v>113</v>
      </c>
      <c r="D13" s="2" t="s">
        <v>125</v>
      </c>
      <c r="E13" s="12">
        <v>3810</v>
      </c>
      <c r="F13" s="6">
        <v>1843</v>
      </c>
      <c r="G13" s="6">
        <v>7021830</v>
      </c>
      <c r="H13" s="7">
        <v>44638</v>
      </c>
      <c r="I13" s="6">
        <f t="shared" si="0"/>
        <v>21065.49</v>
      </c>
    </row>
    <row r="14" spans="1:10" x14ac:dyDescent="0.25">
      <c r="A14" t="s">
        <v>1</v>
      </c>
      <c r="B14" t="str">
        <f>_xlfn.XLOOKUP($A14,SRep!$A$2:$A$26,SRep!$B$2:$B$26, "Not Found",0,1)</f>
        <v>Jamie Waters</v>
      </c>
      <c r="C14" s="2" t="s">
        <v>113</v>
      </c>
      <c r="D14" s="2" t="s">
        <v>126</v>
      </c>
      <c r="E14" s="12">
        <v>4422</v>
      </c>
      <c r="F14" s="6">
        <v>1293</v>
      </c>
      <c r="G14" s="6">
        <v>5717646</v>
      </c>
      <c r="H14" s="7">
        <v>44636</v>
      </c>
      <c r="I14" s="6">
        <f t="shared" si="0"/>
        <v>17152.938000000002</v>
      </c>
    </row>
    <row r="15" spans="1:10" x14ac:dyDescent="0.25">
      <c r="A15" t="s">
        <v>3</v>
      </c>
      <c r="B15" t="str">
        <f>_xlfn.XLOOKUP($A15,SRep!$A$2:$A$26,SRep!$B$2:$B$26, "Not Found",0,1)</f>
        <v>Katie Gross</v>
      </c>
      <c r="C15" s="2" t="s">
        <v>127</v>
      </c>
      <c r="D15" s="2" t="s">
        <v>128</v>
      </c>
      <c r="E15" s="12">
        <v>866</v>
      </c>
      <c r="F15" s="6">
        <v>1426</v>
      </c>
      <c r="G15" s="6">
        <v>1234916</v>
      </c>
      <c r="H15" s="7">
        <v>44638</v>
      </c>
      <c r="I15" s="6">
        <f t="shared" si="0"/>
        <v>3704.748</v>
      </c>
    </row>
    <row r="16" spans="1:10" x14ac:dyDescent="0.25">
      <c r="A16" t="s">
        <v>3</v>
      </c>
      <c r="B16" t="str">
        <f>_xlfn.XLOOKUP($A16,SRep!$A$2:$A$26,SRep!$B$2:$B$26, "Not Found",0,1)</f>
        <v>Katie Gross</v>
      </c>
      <c r="C16" s="2" t="s">
        <v>127</v>
      </c>
      <c r="D16" s="2" t="s">
        <v>129</v>
      </c>
      <c r="E16" s="12">
        <v>2252</v>
      </c>
      <c r="F16" s="6">
        <v>365</v>
      </c>
      <c r="G16" s="6">
        <v>821980</v>
      </c>
      <c r="H16" s="7">
        <v>44649</v>
      </c>
      <c r="I16" s="6">
        <f t="shared" si="0"/>
        <v>2465.94</v>
      </c>
    </row>
    <row r="17" spans="1:9" x14ac:dyDescent="0.25">
      <c r="A17" t="s">
        <v>11</v>
      </c>
      <c r="B17" t="str">
        <f>_xlfn.XLOOKUP($A17,SRep!$A$2:$A$26,SRep!$B$2:$B$26, "Not Found",0,1)</f>
        <v>Cedric Nelson</v>
      </c>
      <c r="C17" s="2" t="s">
        <v>127</v>
      </c>
      <c r="D17" s="2" t="s">
        <v>130</v>
      </c>
      <c r="E17" s="12">
        <v>183</v>
      </c>
      <c r="F17" s="6">
        <v>756</v>
      </c>
      <c r="G17" s="6">
        <v>138348</v>
      </c>
      <c r="H17" s="7">
        <v>44651</v>
      </c>
      <c r="I17" s="6">
        <f t="shared" si="0"/>
        <v>415.04399999999998</v>
      </c>
    </row>
    <row r="18" spans="1:9" x14ac:dyDescent="0.25">
      <c r="A18" t="s">
        <v>19</v>
      </c>
      <c r="B18" t="str">
        <f>_xlfn.XLOOKUP($A18,SRep!$A$2:$A$26,SRep!$B$2:$B$26, "Not Found",0,1)</f>
        <v>Billy Jimenez</v>
      </c>
      <c r="C18" s="2" t="s">
        <v>127</v>
      </c>
      <c r="D18" s="2" t="s">
        <v>131</v>
      </c>
      <c r="E18" s="12">
        <v>4574</v>
      </c>
      <c r="F18" s="6">
        <v>124</v>
      </c>
      <c r="G18" s="6">
        <v>567176</v>
      </c>
      <c r="H18" s="7">
        <v>44646</v>
      </c>
      <c r="I18" s="6">
        <f t="shared" si="0"/>
        <v>1701.528</v>
      </c>
    </row>
    <row r="19" spans="1:9" x14ac:dyDescent="0.25">
      <c r="A19" t="s">
        <v>20</v>
      </c>
      <c r="B19" t="str">
        <f>_xlfn.XLOOKUP($A19,SRep!$A$2:$A$26,SRep!$B$2:$B$26, "Not Found",0,1)</f>
        <v>Faith Bishop</v>
      </c>
      <c r="C19" s="2" t="s">
        <v>111</v>
      </c>
      <c r="D19" s="2" t="s">
        <v>132</v>
      </c>
      <c r="E19" s="12">
        <v>3764</v>
      </c>
      <c r="F19" s="6">
        <v>1442</v>
      </c>
      <c r="G19" s="6">
        <v>5427688</v>
      </c>
      <c r="H19" s="7">
        <v>44651</v>
      </c>
      <c r="I19" s="6">
        <f t="shared" si="0"/>
        <v>16283.064</v>
      </c>
    </row>
    <row r="20" spans="1:9" x14ac:dyDescent="0.25">
      <c r="A20" t="s">
        <v>24</v>
      </c>
      <c r="B20" t="str">
        <f>_xlfn.XLOOKUP($A20,SRep!$A$2:$A$26,SRep!$B$2:$B$26, "Not Found",0,1)</f>
        <v>Nathan Ford</v>
      </c>
      <c r="C20" s="2" t="s">
        <v>111</v>
      </c>
      <c r="D20" s="2" t="s">
        <v>133</v>
      </c>
      <c r="E20" s="12">
        <v>1474</v>
      </c>
      <c r="F20" s="6">
        <v>857</v>
      </c>
      <c r="G20" s="6">
        <v>1263218</v>
      </c>
      <c r="H20" s="7">
        <v>44644</v>
      </c>
      <c r="I20" s="6">
        <f t="shared" si="0"/>
        <v>3789.654</v>
      </c>
    </row>
    <row r="21" spans="1:9" x14ac:dyDescent="0.25">
      <c r="A21" t="s">
        <v>22</v>
      </c>
      <c r="B21" t="str">
        <f>_xlfn.XLOOKUP($A21,SRep!$A$2:$A$26,SRep!$B$2:$B$26, "Not Found",0,1)</f>
        <v>Stacey Sherman</v>
      </c>
      <c r="C21" s="2" t="s">
        <v>119</v>
      </c>
      <c r="D21" s="2" t="s">
        <v>134</v>
      </c>
      <c r="E21" s="12">
        <v>411</v>
      </c>
      <c r="F21" s="6">
        <v>1657</v>
      </c>
      <c r="G21" s="6">
        <v>681027</v>
      </c>
      <c r="H21" s="7">
        <v>44628</v>
      </c>
      <c r="I21" s="6">
        <f t="shared" si="0"/>
        <v>2043.0810000000001</v>
      </c>
    </row>
    <row r="22" spans="1:9" x14ac:dyDescent="0.25">
      <c r="A22" t="s">
        <v>10</v>
      </c>
      <c r="B22" t="str">
        <f>_xlfn.XLOOKUP($A22,SRep!$A$2:$A$26,SRep!$B$2:$B$26, "Not Found",0,1)</f>
        <v>Johnnie Chapman</v>
      </c>
      <c r="C22" s="2" t="s">
        <v>119</v>
      </c>
      <c r="D22" s="2" t="s">
        <v>135</v>
      </c>
      <c r="E22" s="12">
        <v>4086</v>
      </c>
      <c r="F22" s="6">
        <v>1997</v>
      </c>
      <c r="G22" s="6">
        <v>8159742</v>
      </c>
      <c r="H22" s="7">
        <v>44647</v>
      </c>
      <c r="I22" s="6">
        <f t="shared" si="0"/>
        <v>24479.225999999999</v>
      </c>
    </row>
    <row r="23" spans="1:9" x14ac:dyDescent="0.25">
      <c r="A23" t="s">
        <v>8</v>
      </c>
      <c r="B23" t="str">
        <f>_xlfn.XLOOKUP($A23,SRep!$A$2:$A$26,SRep!$B$2:$B$26, "Not Found",0,1)</f>
        <v>Irvin Craig</v>
      </c>
      <c r="C23" s="2" t="s">
        <v>119</v>
      </c>
      <c r="D23" s="2" t="s">
        <v>136</v>
      </c>
      <c r="E23" s="12">
        <v>1084</v>
      </c>
      <c r="F23" s="6">
        <v>976</v>
      </c>
      <c r="G23" s="6">
        <v>1057984</v>
      </c>
      <c r="H23" s="7">
        <v>44651</v>
      </c>
      <c r="I23" s="6">
        <f t="shared" si="0"/>
        <v>3173.9520000000002</v>
      </c>
    </row>
    <row r="24" spans="1:9" x14ac:dyDescent="0.25">
      <c r="A24" t="s">
        <v>18</v>
      </c>
      <c r="B24" t="str">
        <f>_xlfn.XLOOKUP($A24,SRep!$A$2:$A$26,SRep!$B$2:$B$26, "Not Found",0,1)</f>
        <v>Darrell Holland</v>
      </c>
      <c r="C24" s="2" t="s">
        <v>127</v>
      </c>
      <c r="D24" s="2" t="s">
        <v>137</v>
      </c>
      <c r="E24" s="12">
        <v>2749</v>
      </c>
      <c r="F24" s="6">
        <v>986</v>
      </c>
      <c r="G24" s="6">
        <v>2710514</v>
      </c>
      <c r="H24" s="7">
        <v>44645</v>
      </c>
      <c r="I24" s="6">
        <f t="shared" si="0"/>
        <v>8131.5420000000004</v>
      </c>
    </row>
    <row r="25" spans="1:9" x14ac:dyDescent="0.25">
      <c r="A25" t="s">
        <v>17</v>
      </c>
      <c r="B25" t="str">
        <f>_xlfn.XLOOKUP($A25,SRep!$A$2:$A$26,SRep!$B$2:$B$26, "Not Found",0,1)</f>
        <v>Rex Ramsey</v>
      </c>
      <c r="C25" s="2" t="s">
        <v>127</v>
      </c>
      <c r="D25" s="2" t="s">
        <v>138</v>
      </c>
      <c r="E25" s="12">
        <v>2590</v>
      </c>
      <c r="F25" s="6">
        <v>1429</v>
      </c>
      <c r="G25" s="6">
        <v>3701110</v>
      </c>
      <c r="H25" s="7">
        <v>44642</v>
      </c>
      <c r="I25" s="6">
        <f t="shared" si="0"/>
        <v>11103.33</v>
      </c>
    </row>
    <row r="26" spans="1:9" x14ac:dyDescent="0.25">
      <c r="A26" t="s">
        <v>20</v>
      </c>
      <c r="B26" t="str">
        <f>_xlfn.XLOOKUP($A26,SRep!$A$2:$A$26,SRep!$B$2:$B$26, "Not Found",0,1)</f>
        <v>Faith Bishop</v>
      </c>
      <c r="C26" s="2" t="s">
        <v>111</v>
      </c>
      <c r="D26" s="2" t="s">
        <v>139</v>
      </c>
      <c r="E26" s="12">
        <v>1451</v>
      </c>
      <c r="F26" s="6">
        <v>894</v>
      </c>
      <c r="G26" s="6">
        <v>1297194</v>
      </c>
      <c r="H26" s="7">
        <v>44648</v>
      </c>
      <c r="I26" s="6">
        <f t="shared" si="0"/>
        <v>3891.5819999999999</v>
      </c>
    </row>
    <row r="27" spans="1:9" x14ac:dyDescent="0.25">
      <c r="A27" t="s">
        <v>17</v>
      </c>
      <c r="B27" t="str">
        <f>_xlfn.XLOOKUP($A27,SRep!$A$2:$A$26,SRep!$B$2:$B$26, "Not Found",0,1)</f>
        <v>Rex Ramsey</v>
      </c>
      <c r="C27" s="2" t="s">
        <v>127</v>
      </c>
      <c r="D27" s="2" t="s">
        <v>140</v>
      </c>
      <c r="E27" s="12">
        <v>1668</v>
      </c>
      <c r="F27" s="6">
        <v>200</v>
      </c>
      <c r="G27" s="6">
        <v>333600</v>
      </c>
      <c r="H27" s="7">
        <v>44623</v>
      </c>
      <c r="I27" s="6">
        <f t="shared" si="0"/>
        <v>1000.8000000000001</v>
      </c>
    </row>
    <row r="28" spans="1:9" x14ac:dyDescent="0.25">
      <c r="A28" t="s">
        <v>13</v>
      </c>
      <c r="B28" t="str">
        <f>_xlfn.XLOOKUP($A28,SRep!$A$2:$A$26,SRep!$B$2:$B$26, "Not Found",0,1)</f>
        <v>George Yates</v>
      </c>
      <c r="C28" s="2" t="s">
        <v>113</v>
      </c>
      <c r="D28" s="2" t="s">
        <v>141</v>
      </c>
      <c r="E28" s="12">
        <v>2366</v>
      </c>
      <c r="F28" s="6">
        <v>744</v>
      </c>
      <c r="G28" s="6">
        <v>1760304</v>
      </c>
      <c r="H28" s="7">
        <v>44624</v>
      </c>
      <c r="I28" s="6">
        <f t="shared" si="0"/>
        <v>5280.9120000000003</v>
      </c>
    </row>
    <row r="29" spans="1:9" x14ac:dyDescent="0.25">
      <c r="A29" t="s">
        <v>21</v>
      </c>
      <c r="B29" t="str">
        <f>_xlfn.XLOOKUP($A29,SRep!$A$2:$A$26,SRep!$B$2:$B$26, "Not Found",0,1)</f>
        <v>Faye Higgins</v>
      </c>
      <c r="C29" s="2" t="s">
        <v>127</v>
      </c>
      <c r="D29" s="2" t="s">
        <v>142</v>
      </c>
      <c r="E29" s="12">
        <v>243</v>
      </c>
      <c r="F29" s="6">
        <v>902</v>
      </c>
      <c r="G29" s="6">
        <v>219186</v>
      </c>
      <c r="H29" s="7">
        <v>44646</v>
      </c>
      <c r="I29" s="6">
        <f t="shared" si="0"/>
        <v>657.55799999999999</v>
      </c>
    </row>
    <row r="30" spans="1:9" x14ac:dyDescent="0.25">
      <c r="A30" t="s">
        <v>13</v>
      </c>
      <c r="B30" t="str">
        <f>_xlfn.XLOOKUP($A30,SRep!$A$2:$A$26,SRep!$B$2:$B$26, "Not Found",0,1)</f>
        <v>George Yates</v>
      </c>
      <c r="C30" s="2" t="s">
        <v>113</v>
      </c>
      <c r="D30" s="2" t="s">
        <v>143</v>
      </c>
      <c r="E30" s="12">
        <v>419</v>
      </c>
      <c r="F30" s="6">
        <v>1464</v>
      </c>
      <c r="G30" s="6">
        <v>613416</v>
      </c>
      <c r="H30" s="7">
        <v>44628</v>
      </c>
      <c r="I30" s="6">
        <f t="shared" si="0"/>
        <v>1840.248</v>
      </c>
    </row>
    <row r="31" spans="1:9" x14ac:dyDescent="0.25">
      <c r="A31" t="s">
        <v>21</v>
      </c>
      <c r="B31" t="str">
        <f>_xlfn.XLOOKUP($A31,SRep!$A$2:$A$26,SRep!$B$2:$B$26, "Not Found",0,1)</f>
        <v>Faye Higgins</v>
      </c>
      <c r="C31" s="2" t="s">
        <v>119</v>
      </c>
      <c r="D31" s="2" t="s">
        <v>144</v>
      </c>
      <c r="E31" s="12">
        <v>356</v>
      </c>
      <c r="F31" s="6">
        <v>1233</v>
      </c>
      <c r="G31" s="6">
        <v>438948</v>
      </c>
      <c r="H31" s="7">
        <v>44635</v>
      </c>
      <c r="I31" s="6">
        <f t="shared" si="0"/>
        <v>1316.8440000000001</v>
      </c>
    </row>
    <row r="32" spans="1:9" x14ac:dyDescent="0.25">
      <c r="A32" t="s">
        <v>7</v>
      </c>
      <c r="B32" t="str">
        <f>_xlfn.XLOOKUP($A32,SRep!$A$2:$A$26,SRep!$B$2:$B$26, "Not Found",0,1)</f>
        <v>Carl Garza</v>
      </c>
      <c r="C32" s="2" t="s">
        <v>119</v>
      </c>
      <c r="D32" s="2" t="s">
        <v>145</v>
      </c>
      <c r="E32" s="12">
        <v>2125</v>
      </c>
      <c r="F32" s="6">
        <v>558</v>
      </c>
      <c r="G32" s="6">
        <v>1185750</v>
      </c>
      <c r="H32" s="7">
        <v>44644</v>
      </c>
      <c r="I32" s="6">
        <f t="shared" si="0"/>
        <v>3557.25</v>
      </c>
    </row>
    <row r="33" spans="1:9" x14ac:dyDescent="0.25">
      <c r="A33" t="s">
        <v>1</v>
      </c>
      <c r="B33" t="str">
        <f>_xlfn.XLOOKUP($A33,SRep!$A$2:$A$26,SRep!$B$2:$B$26, "Not Found",0,1)</f>
        <v>Jamie Waters</v>
      </c>
      <c r="C33" s="2" t="s">
        <v>113</v>
      </c>
      <c r="D33" s="2" t="s">
        <v>146</v>
      </c>
      <c r="E33" s="12">
        <v>3350</v>
      </c>
      <c r="F33" s="6">
        <v>1949</v>
      </c>
      <c r="G33" s="6">
        <v>6529150</v>
      </c>
      <c r="H33" s="7">
        <v>44636</v>
      </c>
      <c r="I33" s="6">
        <f t="shared" si="0"/>
        <v>19587.45</v>
      </c>
    </row>
    <row r="34" spans="1:9" x14ac:dyDescent="0.25">
      <c r="A34" t="s">
        <v>9</v>
      </c>
      <c r="B34" t="str">
        <f>_xlfn.XLOOKUP($A34,SRep!$A$2:$A$26,SRep!$B$2:$B$26, "Not Found",0,1)</f>
        <v>Alberto Edwards</v>
      </c>
      <c r="C34" s="2" t="s">
        <v>119</v>
      </c>
      <c r="D34" s="2" t="s">
        <v>147</v>
      </c>
      <c r="E34" s="12">
        <v>1099</v>
      </c>
      <c r="F34" s="6">
        <v>755</v>
      </c>
      <c r="G34" s="6">
        <v>829745</v>
      </c>
      <c r="H34" s="7">
        <v>44635</v>
      </c>
      <c r="I34" s="6">
        <f t="shared" si="0"/>
        <v>2489.2350000000001</v>
      </c>
    </row>
    <row r="35" spans="1:9" x14ac:dyDescent="0.25">
      <c r="A35" t="s">
        <v>25</v>
      </c>
      <c r="B35" t="str">
        <f>_xlfn.XLOOKUP($A35,SRep!$A$2:$A$26,SRep!$B$2:$B$26, "Not Found",0,1)</f>
        <v>Clifton Pierce</v>
      </c>
      <c r="C35" s="2" t="s">
        <v>111</v>
      </c>
      <c r="D35" s="2" t="s">
        <v>148</v>
      </c>
      <c r="E35" s="12">
        <v>1643</v>
      </c>
      <c r="F35" s="6">
        <v>1022</v>
      </c>
      <c r="G35" s="6">
        <v>1679146</v>
      </c>
      <c r="H35" s="7">
        <v>44635</v>
      </c>
      <c r="I35" s="6">
        <f t="shared" si="0"/>
        <v>5037.4380000000001</v>
      </c>
    </row>
    <row r="36" spans="1:9" x14ac:dyDescent="0.25">
      <c r="A36" t="s">
        <v>9</v>
      </c>
      <c r="B36" t="str">
        <f>_xlfn.XLOOKUP($A36,SRep!$A$2:$A$26,SRep!$B$2:$B$26, "Not Found",0,1)</f>
        <v>Alberto Edwards</v>
      </c>
      <c r="C36" s="2" t="s">
        <v>127</v>
      </c>
      <c r="D36" s="2" t="s">
        <v>149</v>
      </c>
      <c r="E36" s="12">
        <v>105</v>
      </c>
      <c r="F36" s="6">
        <v>989</v>
      </c>
      <c r="G36" s="6">
        <v>103845</v>
      </c>
      <c r="H36" s="7">
        <v>44635</v>
      </c>
      <c r="I36" s="6">
        <f t="shared" si="0"/>
        <v>311.53500000000003</v>
      </c>
    </row>
    <row r="37" spans="1:9" x14ac:dyDescent="0.25">
      <c r="A37" t="s">
        <v>18</v>
      </c>
      <c r="B37" t="str">
        <f>_xlfn.XLOOKUP($A37,SRep!$A$2:$A$26,SRep!$B$2:$B$26, "Not Found",0,1)</f>
        <v>Darrell Holland</v>
      </c>
      <c r="C37" s="2" t="s">
        <v>119</v>
      </c>
      <c r="D37" s="2" t="s">
        <v>150</v>
      </c>
      <c r="E37" s="12">
        <v>1036</v>
      </c>
      <c r="F37" s="6">
        <v>1366</v>
      </c>
      <c r="G37" s="6">
        <v>1415176</v>
      </c>
      <c r="H37" s="7">
        <v>44629</v>
      </c>
      <c r="I37" s="6">
        <f t="shared" si="0"/>
        <v>4245.5280000000002</v>
      </c>
    </row>
    <row r="38" spans="1:9" x14ac:dyDescent="0.25">
      <c r="A38" t="s">
        <v>20</v>
      </c>
      <c r="B38" t="str">
        <f>_xlfn.XLOOKUP($A38,SRep!$A$2:$A$26,SRep!$B$2:$B$26, "Not Found",0,1)</f>
        <v>Faith Bishop</v>
      </c>
      <c r="C38" s="2" t="s">
        <v>127</v>
      </c>
      <c r="D38" s="2" t="s">
        <v>151</v>
      </c>
      <c r="E38" s="12">
        <v>554</v>
      </c>
      <c r="F38" s="6">
        <v>675</v>
      </c>
      <c r="G38" s="6">
        <v>373950</v>
      </c>
      <c r="H38" s="7">
        <v>44633</v>
      </c>
      <c r="I38" s="6">
        <f t="shared" si="0"/>
        <v>1121.8500000000001</v>
      </c>
    </row>
    <row r="39" spans="1:9" x14ac:dyDescent="0.25">
      <c r="A39" t="s">
        <v>3</v>
      </c>
      <c r="B39" t="str">
        <f>_xlfn.XLOOKUP($A39,SRep!$A$2:$A$26,SRep!$B$2:$B$26, "Not Found",0,1)</f>
        <v>Katie Gross</v>
      </c>
      <c r="C39" s="2" t="s">
        <v>113</v>
      </c>
      <c r="D39" s="2" t="s">
        <v>152</v>
      </c>
      <c r="E39" s="12">
        <v>600</v>
      </c>
      <c r="F39" s="6">
        <v>953</v>
      </c>
      <c r="G39" s="6">
        <v>571800</v>
      </c>
      <c r="H39" s="7">
        <v>44627</v>
      </c>
      <c r="I39" s="6">
        <f t="shared" si="0"/>
        <v>1715.4</v>
      </c>
    </row>
    <row r="40" spans="1:9" x14ac:dyDescent="0.25">
      <c r="A40" t="s">
        <v>7</v>
      </c>
      <c r="B40" t="str">
        <f>_xlfn.XLOOKUP($A40,SRep!$A$2:$A$26,SRep!$B$2:$B$26, "Not Found",0,1)</f>
        <v>Carl Garza</v>
      </c>
      <c r="C40" s="2" t="s">
        <v>119</v>
      </c>
      <c r="D40" s="2" t="s">
        <v>153</v>
      </c>
      <c r="E40" s="12">
        <v>2782</v>
      </c>
      <c r="F40" s="6">
        <v>347</v>
      </c>
      <c r="G40" s="6">
        <v>965354</v>
      </c>
      <c r="H40" s="7">
        <v>44622</v>
      </c>
      <c r="I40" s="6">
        <f t="shared" si="0"/>
        <v>2896.0619999999999</v>
      </c>
    </row>
    <row r="41" spans="1:9" x14ac:dyDescent="0.25">
      <c r="A41" t="s">
        <v>14</v>
      </c>
      <c r="B41" t="str">
        <f>_xlfn.XLOOKUP($A41,SRep!$A$2:$A$26,SRep!$B$2:$B$26, "Not Found",0,1)</f>
        <v>Darin Baldwin</v>
      </c>
      <c r="C41" s="2" t="s">
        <v>119</v>
      </c>
      <c r="D41" s="2" t="s">
        <v>154</v>
      </c>
      <c r="E41" s="12">
        <v>3852</v>
      </c>
      <c r="F41" s="6">
        <v>1505</v>
      </c>
      <c r="G41" s="6">
        <v>5797260</v>
      </c>
      <c r="H41" s="7">
        <v>44646</v>
      </c>
      <c r="I41" s="6">
        <f t="shared" si="0"/>
        <v>17391.78</v>
      </c>
    </row>
    <row r="42" spans="1:9" x14ac:dyDescent="0.25">
      <c r="A42" t="s">
        <v>25</v>
      </c>
      <c r="B42" t="str">
        <f>_xlfn.XLOOKUP($A42,SRep!$A$2:$A$26,SRep!$B$2:$B$26, "Not Found",0,1)</f>
        <v>Clifton Pierce</v>
      </c>
      <c r="C42" s="2" t="s">
        <v>111</v>
      </c>
      <c r="D42" s="2" t="s">
        <v>155</v>
      </c>
      <c r="E42" s="12">
        <v>2976</v>
      </c>
      <c r="F42" s="6">
        <v>1133</v>
      </c>
      <c r="G42" s="6">
        <v>3371808</v>
      </c>
      <c r="H42" s="7">
        <v>44641</v>
      </c>
      <c r="I42" s="6">
        <f t="shared" si="0"/>
        <v>10115.424000000001</v>
      </c>
    </row>
    <row r="43" spans="1:9" x14ac:dyDescent="0.25">
      <c r="A43" t="s">
        <v>6</v>
      </c>
      <c r="B43" t="str">
        <f>_xlfn.XLOOKUP($A43,SRep!$A$2:$A$26,SRep!$B$2:$B$26, "Not Found",0,1)</f>
        <v>Tonya Poole</v>
      </c>
      <c r="C43" s="2" t="s">
        <v>127</v>
      </c>
      <c r="D43" s="2" t="s">
        <v>156</v>
      </c>
      <c r="E43" s="12">
        <v>4419</v>
      </c>
      <c r="F43" s="6">
        <v>309</v>
      </c>
      <c r="G43" s="6">
        <v>1365471</v>
      </c>
      <c r="H43" s="7">
        <v>44646</v>
      </c>
      <c r="I43" s="6">
        <f t="shared" si="0"/>
        <v>4096.4130000000005</v>
      </c>
    </row>
    <row r="44" spans="1:9" x14ac:dyDescent="0.25">
      <c r="A44" t="s">
        <v>22</v>
      </c>
      <c r="B44" t="str">
        <f>_xlfn.XLOOKUP($A44,SRep!$A$2:$A$26,SRep!$B$2:$B$26, "Not Found",0,1)</f>
        <v>Stacey Sherman</v>
      </c>
      <c r="C44" s="2" t="s">
        <v>111</v>
      </c>
      <c r="D44" s="2" t="s">
        <v>157</v>
      </c>
      <c r="E44" s="12">
        <v>3869</v>
      </c>
      <c r="F44" s="6">
        <v>959</v>
      </c>
      <c r="G44" s="6">
        <v>3710371</v>
      </c>
      <c r="H44" s="7">
        <v>44626</v>
      </c>
      <c r="I44" s="6">
        <f t="shared" si="0"/>
        <v>11131.112999999999</v>
      </c>
    </row>
    <row r="45" spans="1:9" x14ac:dyDescent="0.25">
      <c r="A45" t="s">
        <v>15</v>
      </c>
      <c r="B45" t="str">
        <f>_xlfn.XLOOKUP($A45,SRep!$A$2:$A$26,SRep!$B$2:$B$26, "Not Found",0,1)</f>
        <v>Lorenzo Long</v>
      </c>
      <c r="C45" s="2" t="s">
        <v>127</v>
      </c>
      <c r="D45" s="2" t="s">
        <v>158</v>
      </c>
      <c r="E45" s="12">
        <v>3801</v>
      </c>
      <c r="F45" s="6">
        <v>77</v>
      </c>
      <c r="G45" s="6">
        <v>292677</v>
      </c>
      <c r="H45" s="7">
        <v>44621</v>
      </c>
      <c r="I45" s="6">
        <f t="shared" si="0"/>
        <v>878.03100000000006</v>
      </c>
    </row>
    <row r="46" spans="1:9" x14ac:dyDescent="0.25">
      <c r="A46" t="s">
        <v>19</v>
      </c>
      <c r="B46" t="str">
        <f>_xlfn.XLOOKUP($A46,SRep!$A$2:$A$26,SRep!$B$2:$B$26, "Not Found",0,1)</f>
        <v>Billy Jimenez</v>
      </c>
      <c r="C46" s="2" t="s">
        <v>113</v>
      </c>
      <c r="D46" s="2" t="s">
        <v>159</v>
      </c>
      <c r="E46" s="12">
        <v>3811</v>
      </c>
      <c r="F46" s="6">
        <v>1469</v>
      </c>
      <c r="G46" s="6">
        <v>5598359</v>
      </c>
      <c r="H46" s="7">
        <v>44622</v>
      </c>
      <c r="I46" s="6">
        <f t="shared" si="0"/>
        <v>16795.077000000001</v>
      </c>
    </row>
    <row r="47" spans="1:9" x14ac:dyDescent="0.25">
      <c r="A47" t="s">
        <v>9</v>
      </c>
      <c r="B47" t="str">
        <f>_xlfn.XLOOKUP($A47,SRep!$A$2:$A$26,SRep!$B$2:$B$26, "Not Found",0,1)</f>
        <v>Alberto Edwards</v>
      </c>
      <c r="C47" s="2" t="s">
        <v>119</v>
      </c>
      <c r="D47" s="2" t="s">
        <v>160</v>
      </c>
      <c r="E47" s="12">
        <v>389</v>
      </c>
      <c r="F47" s="6">
        <v>1950</v>
      </c>
      <c r="G47" s="6">
        <v>758550</v>
      </c>
      <c r="H47" s="7">
        <v>44637</v>
      </c>
      <c r="I47" s="6">
        <f t="shared" si="0"/>
        <v>2275.65</v>
      </c>
    </row>
    <row r="48" spans="1:9" x14ac:dyDescent="0.25">
      <c r="A48" t="s">
        <v>9</v>
      </c>
      <c r="B48" t="str">
        <f>_xlfn.XLOOKUP($A48,SRep!$A$2:$A$26,SRep!$B$2:$B$26, "Not Found",0,1)</f>
        <v>Alberto Edwards</v>
      </c>
      <c r="C48" s="2" t="s">
        <v>111</v>
      </c>
      <c r="D48" s="2" t="s">
        <v>161</v>
      </c>
      <c r="E48" s="12">
        <v>595</v>
      </c>
      <c r="F48" s="6">
        <v>554</v>
      </c>
      <c r="G48" s="6">
        <v>329630</v>
      </c>
      <c r="H48" s="7">
        <v>44632</v>
      </c>
      <c r="I48" s="6">
        <f t="shared" si="0"/>
        <v>988.89</v>
      </c>
    </row>
    <row r="49" spans="1:9" x14ac:dyDescent="0.25">
      <c r="A49" t="s">
        <v>25</v>
      </c>
      <c r="B49" t="str">
        <f>_xlfn.XLOOKUP($A49,SRep!$A$2:$A$26,SRep!$B$2:$B$26, "Not Found",0,1)</f>
        <v>Clifton Pierce</v>
      </c>
      <c r="C49" s="2" t="s">
        <v>113</v>
      </c>
      <c r="D49" s="2" t="s">
        <v>162</v>
      </c>
      <c r="E49" s="12">
        <v>3631</v>
      </c>
      <c r="F49" s="6">
        <v>792</v>
      </c>
      <c r="G49" s="6">
        <v>2875752</v>
      </c>
      <c r="H49" s="7">
        <v>44647</v>
      </c>
      <c r="I49" s="6">
        <f t="shared" si="0"/>
        <v>8627.2559999999994</v>
      </c>
    </row>
    <row r="50" spans="1:9" x14ac:dyDescent="0.25">
      <c r="A50" t="s">
        <v>19</v>
      </c>
      <c r="B50" t="str">
        <f>_xlfn.XLOOKUP($A50,SRep!$A$2:$A$26,SRep!$B$2:$B$26, "Not Found",0,1)</f>
        <v>Billy Jimenez</v>
      </c>
      <c r="C50" s="2" t="s">
        <v>119</v>
      </c>
      <c r="D50" s="2" t="s">
        <v>163</v>
      </c>
      <c r="E50" s="12">
        <v>2017</v>
      </c>
      <c r="F50" s="6">
        <v>410</v>
      </c>
      <c r="G50" s="6">
        <v>826970</v>
      </c>
      <c r="H50" s="7">
        <v>44623</v>
      </c>
      <c r="I50" s="6">
        <f t="shared" si="0"/>
        <v>2480.91</v>
      </c>
    </row>
    <row r="51" spans="1:9" x14ac:dyDescent="0.25">
      <c r="A51" t="s">
        <v>20</v>
      </c>
      <c r="B51" t="str">
        <f>_xlfn.XLOOKUP($A51,SRep!$A$2:$A$26,SRep!$B$2:$B$26, "Not Found",0,1)</f>
        <v>Faith Bishop</v>
      </c>
      <c r="C51" s="2" t="s">
        <v>127</v>
      </c>
      <c r="D51" s="2" t="s">
        <v>164</v>
      </c>
      <c r="E51" s="12">
        <v>3738</v>
      </c>
      <c r="F51" s="6">
        <v>266</v>
      </c>
      <c r="G51" s="6">
        <v>994308</v>
      </c>
      <c r="H51" s="7">
        <v>44634</v>
      </c>
      <c r="I51" s="6">
        <f t="shared" si="0"/>
        <v>2982.924</v>
      </c>
    </row>
    <row r="52" spans="1:9" x14ac:dyDescent="0.25">
      <c r="A52" t="s">
        <v>25</v>
      </c>
      <c r="B52" t="str">
        <f>_xlfn.XLOOKUP($A52,SRep!$A$2:$A$26,SRep!$B$2:$B$26, "Not Found",0,1)</f>
        <v>Clifton Pierce</v>
      </c>
      <c r="C52" s="2" t="s">
        <v>113</v>
      </c>
      <c r="D52" s="2" t="s">
        <v>165</v>
      </c>
      <c r="E52" s="12">
        <v>2291</v>
      </c>
      <c r="F52" s="6">
        <v>1468</v>
      </c>
      <c r="G52" s="6">
        <v>3363188</v>
      </c>
      <c r="H52" s="7">
        <v>44621</v>
      </c>
      <c r="I52" s="6">
        <f t="shared" si="0"/>
        <v>10089.564</v>
      </c>
    </row>
    <row r="53" spans="1:9" x14ac:dyDescent="0.25">
      <c r="C53" s="1"/>
    </row>
  </sheetData>
  <pageMargins left="0.7" right="0.7" top="0.75" bottom="0.75" header="0.3" footer="0.3"/>
  <pageSetup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25B64E-D44D-4348-A5E9-C8053CDF6C51}">
  <dimension ref="A1:D26"/>
  <sheetViews>
    <sheetView workbookViewId="0">
      <selection activeCell="F40" sqref="F40"/>
    </sheetView>
  </sheetViews>
  <sheetFormatPr defaultRowHeight="15" x14ac:dyDescent="0.25"/>
  <cols>
    <col min="1" max="1" width="12.5703125" bestFit="1" customWidth="1"/>
    <col min="2" max="2" width="17.7109375" bestFit="1" customWidth="1"/>
    <col min="3" max="3" width="10.28515625" bestFit="1" customWidth="1"/>
    <col min="4" max="4" width="10.5703125" bestFit="1" customWidth="1"/>
  </cols>
  <sheetData>
    <row r="1" spans="1:4" x14ac:dyDescent="0.25">
      <c r="A1" t="s">
        <v>0</v>
      </c>
      <c r="B1" t="s">
        <v>26</v>
      </c>
      <c r="C1" t="s">
        <v>53</v>
      </c>
      <c r="D1" t="s">
        <v>52</v>
      </c>
    </row>
    <row r="2" spans="1:4" x14ac:dyDescent="0.25">
      <c r="A2" t="s">
        <v>1</v>
      </c>
      <c r="B2" t="s">
        <v>31</v>
      </c>
      <c r="C2" t="s">
        <v>54</v>
      </c>
      <c r="D2" t="s">
        <v>79</v>
      </c>
    </row>
    <row r="3" spans="1:4" x14ac:dyDescent="0.25">
      <c r="A3" t="s">
        <v>2</v>
      </c>
      <c r="B3" t="s">
        <v>32</v>
      </c>
      <c r="C3" t="s">
        <v>55</v>
      </c>
      <c r="D3" t="s">
        <v>80</v>
      </c>
    </row>
    <row r="4" spans="1:4" x14ac:dyDescent="0.25">
      <c r="A4" t="s">
        <v>3</v>
      </c>
      <c r="B4" t="s">
        <v>33</v>
      </c>
      <c r="C4" t="s">
        <v>56</v>
      </c>
      <c r="D4" t="s">
        <v>81</v>
      </c>
    </row>
    <row r="5" spans="1:4" x14ac:dyDescent="0.25">
      <c r="A5" t="s">
        <v>4</v>
      </c>
      <c r="B5" t="s">
        <v>34</v>
      </c>
      <c r="C5" t="s">
        <v>57</v>
      </c>
      <c r="D5" t="s">
        <v>82</v>
      </c>
    </row>
    <row r="6" spans="1:4" x14ac:dyDescent="0.25">
      <c r="A6" t="s">
        <v>5</v>
      </c>
      <c r="B6" t="s">
        <v>35</v>
      </c>
      <c r="C6" t="s">
        <v>58</v>
      </c>
      <c r="D6" t="s">
        <v>83</v>
      </c>
    </row>
    <row r="7" spans="1:4" x14ac:dyDescent="0.25">
      <c r="A7" t="s">
        <v>6</v>
      </c>
      <c r="B7" t="s">
        <v>36</v>
      </c>
      <c r="C7" t="s">
        <v>59</v>
      </c>
      <c r="D7" t="s">
        <v>84</v>
      </c>
    </row>
    <row r="8" spans="1:4" x14ac:dyDescent="0.25">
      <c r="A8" t="s">
        <v>7</v>
      </c>
      <c r="B8" t="s">
        <v>37</v>
      </c>
      <c r="C8" t="s">
        <v>60</v>
      </c>
      <c r="D8" t="s">
        <v>85</v>
      </c>
    </row>
    <row r="9" spans="1:4" x14ac:dyDescent="0.25">
      <c r="A9" t="s">
        <v>8</v>
      </c>
      <c r="B9" t="s">
        <v>38</v>
      </c>
      <c r="C9" t="s">
        <v>61</v>
      </c>
      <c r="D9" t="s">
        <v>86</v>
      </c>
    </row>
    <row r="10" spans="1:4" x14ac:dyDescent="0.25">
      <c r="A10" t="s">
        <v>9</v>
      </c>
      <c r="B10" t="s">
        <v>39</v>
      </c>
      <c r="C10" t="s">
        <v>62</v>
      </c>
      <c r="D10" t="s">
        <v>87</v>
      </c>
    </row>
    <row r="11" spans="1:4" x14ac:dyDescent="0.25">
      <c r="A11" t="s">
        <v>10</v>
      </c>
      <c r="B11" t="s">
        <v>40</v>
      </c>
      <c r="C11" t="s">
        <v>63</v>
      </c>
      <c r="D11" t="s">
        <v>88</v>
      </c>
    </row>
    <row r="12" spans="1:4" x14ac:dyDescent="0.25">
      <c r="A12" t="s">
        <v>11</v>
      </c>
      <c r="B12" t="s">
        <v>41</v>
      </c>
      <c r="C12" t="s">
        <v>64</v>
      </c>
      <c r="D12" t="s">
        <v>89</v>
      </c>
    </row>
    <row r="13" spans="1:4" x14ac:dyDescent="0.25">
      <c r="A13" t="s">
        <v>12</v>
      </c>
      <c r="B13" t="s">
        <v>42</v>
      </c>
      <c r="C13" t="s">
        <v>65</v>
      </c>
      <c r="D13" t="s">
        <v>90</v>
      </c>
    </row>
    <row r="14" spans="1:4" x14ac:dyDescent="0.25">
      <c r="A14" t="s">
        <v>13</v>
      </c>
      <c r="B14" t="s">
        <v>43</v>
      </c>
      <c r="C14" t="s">
        <v>66</v>
      </c>
      <c r="D14" t="s">
        <v>91</v>
      </c>
    </row>
    <row r="15" spans="1:4" x14ac:dyDescent="0.25">
      <c r="A15" t="s">
        <v>14</v>
      </c>
      <c r="B15" t="s">
        <v>44</v>
      </c>
      <c r="C15" t="s">
        <v>67</v>
      </c>
      <c r="D15" t="s">
        <v>92</v>
      </c>
    </row>
    <row r="16" spans="1:4" x14ac:dyDescent="0.25">
      <c r="A16" t="s">
        <v>15</v>
      </c>
      <c r="B16" t="s">
        <v>45</v>
      </c>
      <c r="C16" t="s">
        <v>68</v>
      </c>
      <c r="D16" t="s">
        <v>93</v>
      </c>
    </row>
    <row r="17" spans="1:4" x14ac:dyDescent="0.25">
      <c r="A17" t="s">
        <v>16</v>
      </c>
      <c r="B17" t="s">
        <v>46</v>
      </c>
      <c r="C17" t="s">
        <v>69</v>
      </c>
      <c r="D17" t="s">
        <v>94</v>
      </c>
    </row>
    <row r="18" spans="1:4" x14ac:dyDescent="0.25">
      <c r="A18" t="s">
        <v>17</v>
      </c>
      <c r="B18" t="s">
        <v>47</v>
      </c>
      <c r="C18" t="s">
        <v>70</v>
      </c>
      <c r="D18" t="s">
        <v>95</v>
      </c>
    </row>
    <row r="19" spans="1:4" x14ac:dyDescent="0.25">
      <c r="A19" t="s">
        <v>18</v>
      </c>
      <c r="B19" t="s">
        <v>48</v>
      </c>
      <c r="C19" t="s">
        <v>71</v>
      </c>
      <c r="D19" t="s">
        <v>96</v>
      </c>
    </row>
    <row r="20" spans="1:4" x14ac:dyDescent="0.25">
      <c r="A20" t="s">
        <v>19</v>
      </c>
      <c r="B20" t="s">
        <v>49</v>
      </c>
      <c r="C20" t="s">
        <v>72</v>
      </c>
      <c r="D20" t="s">
        <v>97</v>
      </c>
    </row>
    <row r="21" spans="1:4" x14ac:dyDescent="0.25">
      <c r="A21" t="s">
        <v>20</v>
      </c>
      <c r="B21" t="s">
        <v>50</v>
      </c>
      <c r="C21" t="s">
        <v>73</v>
      </c>
      <c r="D21" t="s">
        <v>98</v>
      </c>
    </row>
    <row r="22" spans="1:4" x14ac:dyDescent="0.25">
      <c r="A22" t="s">
        <v>21</v>
      </c>
      <c r="B22" t="s">
        <v>51</v>
      </c>
      <c r="C22" t="s">
        <v>74</v>
      </c>
      <c r="D22" t="s">
        <v>99</v>
      </c>
    </row>
    <row r="23" spans="1:4" x14ac:dyDescent="0.25">
      <c r="A23" t="s">
        <v>22</v>
      </c>
      <c r="B23" t="s">
        <v>30</v>
      </c>
      <c r="C23" t="s">
        <v>75</v>
      </c>
      <c r="D23" t="s">
        <v>100</v>
      </c>
    </row>
    <row r="24" spans="1:4" x14ac:dyDescent="0.25">
      <c r="A24" t="s">
        <v>23</v>
      </c>
      <c r="B24" t="s">
        <v>29</v>
      </c>
      <c r="C24" t="s">
        <v>76</v>
      </c>
      <c r="D24" t="s">
        <v>101</v>
      </c>
    </row>
    <row r="25" spans="1:4" x14ac:dyDescent="0.25">
      <c r="A25" t="s">
        <v>24</v>
      </c>
      <c r="B25" t="s">
        <v>28</v>
      </c>
      <c r="C25" t="s">
        <v>77</v>
      </c>
      <c r="D25" t="s">
        <v>102</v>
      </c>
    </row>
    <row r="26" spans="1:4" x14ac:dyDescent="0.25">
      <c r="A26" t="s">
        <v>25</v>
      </c>
      <c r="B26" t="s">
        <v>27</v>
      </c>
      <c r="C26" t="s">
        <v>78</v>
      </c>
      <c r="D26" t="s">
        <v>103</v>
      </c>
    </row>
  </sheetData>
  <phoneticPr fontId="2" type="noConversion"/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8E318A-A813-4DAB-8795-0EC7A89F5E3D}">
  <dimension ref="A1:J53"/>
  <sheetViews>
    <sheetView workbookViewId="0">
      <selection activeCell="A2" sqref="A2"/>
    </sheetView>
  </sheetViews>
  <sheetFormatPr defaultRowHeight="15" x14ac:dyDescent="0.25"/>
  <cols>
    <col min="1" max="1" width="12.5703125" bestFit="1" customWidth="1"/>
    <col min="2" max="2" width="14.7109375" bestFit="1" customWidth="1"/>
    <col min="4" max="4" width="16.42578125" bestFit="1" customWidth="1"/>
    <col min="6" max="6" width="11.5703125" customWidth="1"/>
    <col min="8" max="8" width="11.7109375" bestFit="1" customWidth="1"/>
  </cols>
  <sheetData>
    <row r="1" spans="1:10" ht="30" x14ac:dyDescent="0.25">
      <c r="A1" s="3" t="s">
        <v>0</v>
      </c>
      <c r="B1" s="3" t="s">
        <v>104</v>
      </c>
      <c r="C1" s="3" t="s">
        <v>105</v>
      </c>
      <c r="D1" s="3" t="s">
        <v>106</v>
      </c>
      <c r="E1" s="3" t="s">
        <v>166</v>
      </c>
      <c r="F1" s="3" t="s">
        <v>168</v>
      </c>
      <c r="G1" s="3" t="s">
        <v>107</v>
      </c>
      <c r="H1" s="3" t="s">
        <v>167</v>
      </c>
      <c r="I1" s="3" t="s">
        <v>108</v>
      </c>
      <c r="J1" s="3" t="s">
        <v>109</v>
      </c>
    </row>
    <row r="2" spans="1:10" x14ac:dyDescent="0.25">
      <c r="A2" t="s">
        <v>20</v>
      </c>
      <c r="B2" t="str">
        <f>_xlfn.XLOOKUP($A2,SRep!$A$2:$A$26,SRep!$B$2:$B$26, "Not Found",0,1)</f>
        <v>Faith Bishop</v>
      </c>
      <c r="C2" s="2" t="s">
        <v>111</v>
      </c>
      <c r="D2" s="2" t="s">
        <v>112</v>
      </c>
    </row>
    <row r="3" spans="1:10" x14ac:dyDescent="0.25">
      <c r="A3" t="s">
        <v>16</v>
      </c>
      <c r="B3" t="str">
        <f>_xlfn.XLOOKUP($A3,SRep!$A$2:$A$26,SRep!$B$2:$B$26, "Not Found",0,1)</f>
        <v>Terrance Hopkins</v>
      </c>
      <c r="C3" s="2" t="s">
        <v>113</v>
      </c>
      <c r="D3" s="2" t="s">
        <v>114</v>
      </c>
      <c r="J3" t="s">
        <v>110</v>
      </c>
    </row>
    <row r="4" spans="1:10" x14ac:dyDescent="0.25">
      <c r="A4" t="s">
        <v>18</v>
      </c>
      <c r="B4" t="str">
        <f>_xlfn.XLOOKUP($A4,SRep!$A$2:$A$26,SRep!$B$2:$B$26, "Not Found",0,1)</f>
        <v>Darrell Holland</v>
      </c>
      <c r="C4" s="2" t="s">
        <v>113</v>
      </c>
      <c r="D4" s="2" t="s">
        <v>115</v>
      </c>
    </row>
    <row r="5" spans="1:10" x14ac:dyDescent="0.25">
      <c r="A5" t="s">
        <v>20</v>
      </c>
      <c r="B5" t="str">
        <f>_xlfn.XLOOKUP($A5,SRep!$A$2:$A$26,SRep!$B$2:$B$26, "Not Found",0,1)</f>
        <v>Faith Bishop</v>
      </c>
      <c r="C5" s="2" t="s">
        <v>111</v>
      </c>
      <c r="D5" s="2" t="s">
        <v>116</v>
      </c>
    </row>
    <row r="6" spans="1:10" x14ac:dyDescent="0.25">
      <c r="A6" t="s">
        <v>12</v>
      </c>
      <c r="B6" t="str">
        <f>_xlfn.XLOOKUP($A6,SRep!$A$2:$A$26,SRep!$B$2:$B$26, "Not Found",0,1)</f>
        <v>Clyde Armstrong</v>
      </c>
      <c r="C6" s="2" t="s">
        <v>113</v>
      </c>
      <c r="D6" s="2" t="s">
        <v>117</v>
      </c>
    </row>
    <row r="7" spans="1:10" x14ac:dyDescent="0.25">
      <c r="A7" t="s">
        <v>6</v>
      </c>
      <c r="B7" t="str">
        <f>_xlfn.XLOOKUP($A7,SRep!$A$2:$A$26,SRep!$B$2:$B$26, "Not Found",0,1)</f>
        <v>Tonya Poole</v>
      </c>
      <c r="C7" s="2" t="s">
        <v>113</v>
      </c>
      <c r="D7" s="2" t="s">
        <v>118</v>
      </c>
    </row>
    <row r="8" spans="1:10" x14ac:dyDescent="0.25">
      <c r="A8" t="s">
        <v>16</v>
      </c>
      <c r="B8" t="str">
        <f>_xlfn.XLOOKUP($A8,SRep!$A$2:$A$26,SRep!$B$2:$B$26, "Not Found",0,1)</f>
        <v>Terrance Hopkins</v>
      </c>
      <c r="C8" s="2" t="s">
        <v>119</v>
      </c>
      <c r="D8" s="2" t="s">
        <v>120</v>
      </c>
    </row>
    <row r="9" spans="1:10" x14ac:dyDescent="0.25">
      <c r="A9" t="s">
        <v>13</v>
      </c>
      <c r="B9" t="str">
        <f>_xlfn.XLOOKUP($A9,SRep!$A$2:$A$26,SRep!$B$2:$B$26, "Not Found",0,1)</f>
        <v>George Yates</v>
      </c>
      <c r="C9" s="2" t="s">
        <v>119</v>
      </c>
      <c r="D9" s="2" t="s">
        <v>121</v>
      </c>
    </row>
    <row r="10" spans="1:10" x14ac:dyDescent="0.25">
      <c r="A10" t="s">
        <v>13</v>
      </c>
      <c r="B10" t="str">
        <f>_xlfn.XLOOKUP($A10,SRep!$A$2:$A$26,SRep!$B$2:$B$26, "Not Found",0,1)</f>
        <v>George Yates</v>
      </c>
      <c r="C10" s="2" t="s">
        <v>119</v>
      </c>
      <c r="D10" s="2" t="s">
        <v>122</v>
      </c>
    </row>
    <row r="11" spans="1:10" x14ac:dyDescent="0.25">
      <c r="A11" t="s">
        <v>23</v>
      </c>
      <c r="B11" t="str">
        <f>_xlfn.XLOOKUP($A11,SRep!$A$2:$A$26,SRep!$B$2:$B$26, "Not Found",0,1)</f>
        <v>Michael Wade</v>
      </c>
      <c r="C11" s="2" t="s">
        <v>111</v>
      </c>
      <c r="D11" s="2" t="s">
        <v>123</v>
      </c>
    </row>
    <row r="12" spans="1:10" x14ac:dyDescent="0.25">
      <c r="A12" t="s">
        <v>16</v>
      </c>
      <c r="B12" t="str">
        <f>_xlfn.XLOOKUP($A12,SRep!$A$2:$A$26,SRep!$B$2:$B$26, "Not Found",0,1)</f>
        <v>Terrance Hopkins</v>
      </c>
      <c r="C12" s="2" t="s">
        <v>111</v>
      </c>
      <c r="D12" s="2" t="s">
        <v>124</v>
      </c>
    </row>
    <row r="13" spans="1:10" x14ac:dyDescent="0.25">
      <c r="A13" t="s">
        <v>7</v>
      </c>
      <c r="B13" t="str">
        <f>_xlfn.XLOOKUP($A13,SRep!$A$2:$A$26,SRep!$B$2:$B$26, "Not Found",0,1)</f>
        <v>Carl Garza</v>
      </c>
      <c r="C13" s="2" t="s">
        <v>113</v>
      </c>
      <c r="D13" s="2" t="s">
        <v>125</v>
      </c>
    </row>
    <row r="14" spans="1:10" x14ac:dyDescent="0.25">
      <c r="A14" t="s">
        <v>1</v>
      </c>
      <c r="B14" t="str">
        <f>_xlfn.XLOOKUP($A14,SRep!$A$2:$A$26,SRep!$B$2:$B$26, "Not Found",0,1)</f>
        <v>Jamie Waters</v>
      </c>
      <c r="C14" s="2" t="s">
        <v>113</v>
      </c>
      <c r="D14" s="2" t="s">
        <v>126</v>
      </c>
    </row>
    <row r="15" spans="1:10" x14ac:dyDescent="0.25">
      <c r="A15" t="s">
        <v>3</v>
      </c>
      <c r="B15" t="str">
        <f>_xlfn.XLOOKUP($A15,SRep!$A$2:$A$26,SRep!$B$2:$B$26, "Not Found",0,1)</f>
        <v>Katie Gross</v>
      </c>
      <c r="C15" s="2" t="s">
        <v>127</v>
      </c>
      <c r="D15" s="2" t="s">
        <v>128</v>
      </c>
    </row>
    <row r="16" spans="1:10" x14ac:dyDescent="0.25">
      <c r="A16" t="s">
        <v>3</v>
      </c>
      <c r="B16" t="str">
        <f>_xlfn.XLOOKUP($A16,SRep!$A$2:$A$26,SRep!$B$2:$B$26, "Not Found",0,1)</f>
        <v>Katie Gross</v>
      </c>
      <c r="C16" s="2" t="s">
        <v>127</v>
      </c>
      <c r="D16" s="2" t="s">
        <v>129</v>
      </c>
    </row>
    <row r="17" spans="1:4" x14ac:dyDescent="0.25">
      <c r="A17" t="s">
        <v>11</v>
      </c>
      <c r="B17" t="str">
        <f>_xlfn.XLOOKUP($A17,SRep!$A$2:$A$26,SRep!$B$2:$B$26, "Not Found",0,1)</f>
        <v>Cedric Nelson</v>
      </c>
      <c r="C17" s="2" t="s">
        <v>127</v>
      </c>
      <c r="D17" s="2" t="s">
        <v>130</v>
      </c>
    </row>
    <row r="18" spans="1:4" x14ac:dyDescent="0.25">
      <c r="A18" t="s">
        <v>19</v>
      </c>
      <c r="B18" t="str">
        <f>_xlfn.XLOOKUP($A18,SRep!$A$2:$A$26,SRep!$B$2:$B$26, "Not Found",0,1)</f>
        <v>Billy Jimenez</v>
      </c>
      <c r="C18" s="2" t="s">
        <v>127</v>
      </c>
      <c r="D18" s="2" t="s">
        <v>131</v>
      </c>
    </row>
    <row r="19" spans="1:4" x14ac:dyDescent="0.25">
      <c r="A19" t="s">
        <v>20</v>
      </c>
      <c r="B19" t="str">
        <f>_xlfn.XLOOKUP($A19,SRep!$A$2:$A$26,SRep!$B$2:$B$26, "Not Found",0,1)</f>
        <v>Faith Bishop</v>
      </c>
      <c r="C19" s="2" t="s">
        <v>111</v>
      </c>
      <c r="D19" s="2" t="s">
        <v>132</v>
      </c>
    </row>
    <row r="20" spans="1:4" x14ac:dyDescent="0.25">
      <c r="A20" t="s">
        <v>24</v>
      </c>
      <c r="B20" t="str">
        <f>_xlfn.XLOOKUP($A20,SRep!$A$2:$A$26,SRep!$B$2:$B$26, "Not Found",0,1)</f>
        <v>Nathan Ford</v>
      </c>
      <c r="C20" s="2" t="s">
        <v>111</v>
      </c>
      <c r="D20" s="2" t="s">
        <v>133</v>
      </c>
    </row>
    <row r="21" spans="1:4" x14ac:dyDescent="0.25">
      <c r="A21" t="s">
        <v>22</v>
      </c>
      <c r="B21" t="str">
        <f>_xlfn.XLOOKUP($A21,SRep!$A$2:$A$26,SRep!$B$2:$B$26, "Not Found",0,1)</f>
        <v>Stacey Sherman</v>
      </c>
      <c r="C21" s="2" t="s">
        <v>119</v>
      </c>
      <c r="D21" s="2" t="s">
        <v>134</v>
      </c>
    </row>
    <row r="22" spans="1:4" x14ac:dyDescent="0.25">
      <c r="A22" t="s">
        <v>10</v>
      </c>
      <c r="B22" t="str">
        <f>_xlfn.XLOOKUP($A22,SRep!$A$2:$A$26,SRep!$B$2:$B$26, "Not Found",0,1)</f>
        <v>Johnnie Chapman</v>
      </c>
      <c r="C22" s="2" t="s">
        <v>119</v>
      </c>
      <c r="D22" s="2" t="s">
        <v>135</v>
      </c>
    </row>
    <row r="23" spans="1:4" x14ac:dyDescent="0.25">
      <c r="A23" t="s">
        <v>8</v>
      </c>
      <c r="B23" t="str">
        <f>_xlfn.XLOOKUP($A23,SRep!$A$2:$A$26,SRep!$B$2:$B$26, "Not Found",0,1)</f>
        <v>Irvin Craig</v>
      </c>
      <c r="C23" s="2" t="s">
        <v>119</v>
      </c>
      <c r="D23" s="2" t="s">
        <v>136</v>
      </c>
    </row>
    <row r="24" spans="1:4" x14ac:dyDescent="0.25">
      <c r="A24" t="s">
        <v>18</v>
      </c>
      <c r="B24" t="str">
        <f>_xlfn.XLOOKUP($A24,SRep!$A$2:$A$26,SRep!$B$2:$B$26, "Not Found",0,1)</f>
        <v>Darrell Holland</v>
      </c>
      <c r="C24" s="2" t="s">
        <v>127</v>
      </c>
      <c r="D24" s="2" t="s">
        <v>137</v>
      </c>
    </row>
    <row r="25" spans="1:4" x14ac:dyDescent="0.25">
      <c r="A25" t="s">
        <v>17</v>
      </c>
      <c r="B25" t="str">
        <f>_xlfn.XLOOKUP($A25,SRep!$A$2:$A$26,SRep!$B$2:$B$26, "Not Found",0,1)</f>
        <v>Rex Ramsey</v>
      </c>
      <c r="C25" s="2" t="s">
        <v>127</v>
      </c>
      <c r="D25" s="2" t="s">
        <v>138</v>
      </c>
    </row>
    <row r="26" spans="1:4" x14ac:dyDescent="0.25">
      <c r="A26" t="s">
        <v>20</v>
      </c>
      <c r="B26" t="str">
        <f>_xlfn.XLOOKUP($A26,SRep!$A$2:$A$26,SRep!$B$2:$B$26, "Not Found",0,1)</f>
        <v>Faith Bishop</v>
      </c>
      <c r="C26" s="2" t="s">
        <v>111</v>
      </c>
      <c r="D26" s="2" t="s">
        <v>139</v>
      </c>
    </row>
    <row r="27" spans="1:4" x14ac:dyDescent="0.25">
      <c r="A27" t="s">
        <v>17</v>
      </c>
      <c r="B27" t="str">
        <f>_xlfn.XLOOKUP($A27,SRep!$A$2:$A$26,SRep!$B$2:$B$26, "Not Found",0,1)</f>
        <v>Rex Ramsey</v>
      </c>
      <c r="C27" s="2" t="s">
        <v>127</v>
      </c>
      <c r="D27" s="2" t="s">
        <v>140</v>
      </c>
    </row>
    <row r="28" spans="1:4" x14ac:dyDescent="0.25">
      <c r="A28" t="s">
        <v>13</v>
      </c>
      <c r="B28" t="str">
        <f>_xlfn.XLOOKUP($A28,SRep!$A$2:$A$26,SRep!$B$2:$B$26, "Not Found",0,1)</f>
        <v>George Yates</v>
      </c>
      <c r="C28" s="2" t="s">
        <v>113</v>
      </c>
      <c r="D28" s="2" t="s">
        <v>141</v>
      </c>
    </row>
    <row r="29" spans="1:4" x14ac:dyDescent="0.25">
      <c r="A29" t="s">
        <v>21</v>
      </c>
      <c r="B29" t="str">
        <f>_xlfn.XLOOKUP($A29,SRep!$A$2:$A$26,SRep!$B$2:$B$26, "Not Found",0,1)</f>
        <v>Faye Higgins</v>
      </c>
      <c r="C29" s="2" t="s">
        <v>127</v>
      </c>
      <c r="D29" s="2" t="s">
        <v>142</v>
      </c>
    </row>
    <row r="30" spans="1:4" x14ac:dyDescent="0.25">
      <c r="A30" t="s">
        <v>13</v>
      </c>
      <c r="B30" t="str">
        <f>_xlfn.XLOOKUP($A30,SRep!$A$2:$A$26,SRep!$B$2:$B$26, "Not Found",0,1)</f>
        <v>George Yates</v>
      </c>
      <c r="C30" s="2" t="s">
        <v>113</v>
      </c>
      <c r="D30" s="2" t="s">
        <v>143</v>
      </c>
    </row>
    <row r="31" spans="1:4" x14ac:dyDescent="0.25">
      <c r="A31" t="s">
        <v>21</v>
      </c>
      <c r="B31" t="str">
        <f>_xlfn.XLOOKUP($A31,SRep!$A$2:$A$26,SRep!$B$2:$B$26, "Not Found",0,1)</f>
        <v>Faye Higgins</v>
      </c>
      <c r="C31" s="2" t="s">
        <v>119</v>
      </c>
      <c r="D31" s="2" t="s">
        <v>144</v>
      </c>
    </row>
    <row r="32" spans="1:4" x14ac:dyDescent="0.25">
      <c r="A32" t="s">
        <v>7</v>
      </c>
      <c r="B32" t="str">
        <f>_xlfn.XLOOKUP($A32,SRep!$A$2:$A$26,SRep!$B$2:$B$26, "Not Found",0,1)</f>
        <v>Carl Garza</v>
      </c>
      <c r="C32" s="2" t="s">
        <v>119</v>
      </c>
      <c r="D32" s="2" t="s">
        <v>145</v>
      </c>
    </row>
    <row r="33" spans="1:4" x14ac:dyDescent="0.25">
      <c r="A33" t="s">
        <v>1</v>
      </c>
      <c r="B33" t="str">
        <f>_xlfn.XLOOKUP($A33,SRep!$A$2:$A$26,SRep!$B$2:$B$26, "Not Found",0,1)</f>
        <v>Jamie Waters</v>
      </c>
      <c r="C33" s="2" t="s">
        <v>113</v>
      </c>
      <c r="D33" s="2" t="s">
        <v>146</v>
      </c>
    </row>
    <row r="34" spans="1:4" x14ac:dyDescent="0.25">
      <c r="A34" t="s">
        <v>9</v>
      </c>
      <c r="B34" t="str">
        <f>_xlfn.XLOOKUP($A34,SRep!$A$2:$A$26,SRep!$B$2:$B$26, "Not Found",0,1)</f>
        <v>Alberto Edwards</v>
      </c>
      <c r="C34" s="2" t="s">
        <v>119</v>
      </c>
      <c r="D34" s="2" t="s">
        <v>147</v>
      </c>
    </row>
    <row r="35" spans="1:4" x14ac:dyDescent="0.25">
      <c r="A35" t="s">
        <v>25</v>
      </c>
      <c r="B35" t="str">
        <f>_xlfn.XLOOKUP($A35,SRep!$A$2:$A$26,SRep!$B$2:$B$26, "Not Found",0,1)</f>
        <v>Clifton Pierce</v>
      </c>
      <c r="C35" s="2" t="s">
        <v>111</v>
      </c>
      <c r="D35" s="2" t="s">
        <v>148</v>
      </c>
    </row>
    <row r="36" spans="1:4" x14ac:dyDescent="0.25">
      <c r="A36" t="s">
        <v>9</v>
      </c>
      <c r="B36" t="str">
        <f>_xlfn.XLOOKUP($A36,SRep!$A$2:$A$26,SRep!$B$2:$B$26, "Not Found",0,1)</f>
        <v>Alberto Edwards</v>
      </c>
      <c r="C36" s="2" t="s">
        <v>127</v>
      </c>
      <c r="D36" s="2" t="s">
        <v>149</v>
      </c>
    </row>
    <row r="37" spans="1:4" x14ac:dyDescent="0.25">
      <c r="A37" t="s">
        <v>18</v>
      </c>
      <c r="B37" t="str">
        <f>_xlfn.XLOOKUP($A37,SRep!$A$2:$A$26,SRep!$B$2:$B$26, "Not Found",0,1)</f>
        <v>Darrell Holland</v>
      </c>
      <c r="C37" s="2" t="s">
        <v>119</v>
      </c>
      <c r="D37" s="2" t="s">
        <v>150</v>
      </c>
    </row>
    <row r="38" spans="1:4" x14ac:dyDescent="0.25">
      <c r="A38" t="s">
        <v>20</v>
      </c>
      <c r="B38" t="str">
        <f>_xlfn.XLOOKUP($A38,SRep!$A$2:$A$26,SRep!$B$2:$B$26, "Not Found",0,1)</f>
        <v>Faith Bishop</v>
      </c>
      <c r="C38" s="2" t="s">
        <v>127</v>
      </c>
      <c r="D38" s="2" t="s">
        <v>151</v>
      </c>
    </row>
    <row r="39" spans="1:4" x14ac:dyDescent="0.25">
      <c r="A39" t="s">
        <v>3</v>
      </c>
      <c r="B39" t="str">
        <f>_xlfn.XLOOKUP($A39,SRep!$A$2:$A$26,SRep!$B$2:$B$26, "Not Found",0,1)</f>
        <v>Katie Gross</v>
      </c>
      <c r="C39" s="2" t="s">
        <v>113</v>
      </c>
      <c r="D39" s="2" t="s">
        <v>152</v>
      </c>
    </row>
    <row r="40" spans="1:4" x14ac:dyDescent="0.25">
      <c r="A40" t="s">
        <v>7</v>
      </c>
      <c r="B40" t="str">
        <f>_xlfn.XLOOKUP($A40,SRep!$A$2:$A$26,SRep!$B$2:$B$26, "Not Found",0,1)</f>
        <v>Carl Garza</v>
      </c>
      <c r="C40" s="2" t="s">
        <v>119</v>
      </c>
      <c r="D40" s="2" t="s">
        <v>153</v>
      </c>
    </row>
    <row r="41" spans="1:4" x14ac:dyDescent="0.25">
      <c r="A41" t="s">
        <v>14</v>
      </c>
      <c r="B41" t="str">
        <f>_xlfn.XLOOKUP($A41,SRep!$A$2:$A$26,SRep!$B$2:$B$26, "Not Found",0,1)</f>
        <v>Darin Baldwin</v>
      </c>
      <c r="C41" s="2" t="s">
        <v>119</v>
      </c>
      <c r="D41" s="2" t="s">
        <v>154</v>
      </c>
    </row>
    <row r="42" spans="1:4" x14ac:dyDescent="0.25">
      <c r="A42" t="s">
        <v>25</v>
      </c>
      <c r="B42" t="str">
        <f>_xlfn.XLOOKUP($A42,SRep!$A$2:$A$26,SRep!$B$2:$B$26, "Not Found",0,1)</f>
        <v>Clifton Pierce</v>
      </c>
      <c r="C42" s="2" t="s">
        <v>111</v>
      </c>
      <c r="D42" s="2" t="s">
        <v>155</v>
      </c>
    </row>
    <row r="43" spans="1:4" x14ac:dyDescent="0.25">
      <c r="A43" t="s">
        <v>6</v>
      </c>
      <c r="B43" t="str">
        <f>_xlfn.XLOOKUP($A43,SRep!$A$2:$A$26,SRep!$B$2:$B$26, "Not Found",0,1)</f>
        <v>Tonya Poole</v>
      </c>
      <c r="C43" s="2" t="s">
        <v>127</v>
      </c>
      <c r="D43" s="2" t="s">
        <v>156</v>
      </c>
    </row>
    <row r="44" spans="1:4" x14ac:dyDescent="0.25">
      <c r="A44" t="s">
        <v>22</v>
      </c>
      <c r="B44" t="str">
        <f>_xlfn.XLOOKUP($A44,SRep!$A$2:$A$26,SRep!$B$2:$B$26, "Not Found",0,1)</f>
        <v>Stacey Sherman</v>
      </c>
      <c r="C44" s="2" t="s">
        <v>111</v>
      </c>
      <c r="D44" s="2" t="s">
        <v>157</v>
      </c>
    </row>
    <row r="45" spans="1:4" x14ac:dyDescent="0.25">
      <c r="A45" t="s">
        <v>15</v>
      </c>
      <c r="B45" t="str">
        <f>_xlfn.XLOOKUP($A45,SRep!$A$2:$A$26,SRep!$B$2:$B$26, "Not Found",0,1)</f>
        <v>Lorenzo Long</v>
      </c>
      <c r="C45" s="2" t="s">
        <v>127</v>
      </c>
      <c r="D45" s="2" t="s">
        <v>158</v>
      </c>
    </row>
    <row r="46" spans="1:4" x14ac:dyDescent="0.25">
      <c r="A46" t="s">
        <v>19</v>
      </c>
      <c r="B46" t="str">
        <f>_xlfn.XLOOKUP($A46,SRep!$A$2:$A$26,SRep!$B$2:$B$26, "Not Found",0,1)</f>
        <v>Billy Jimenez</v>
      </c>
      <c r="C46" s="2" t="s">
        <v>113</v>
      </c>
      <c r="D46" s="2" t="s">
        <v>159</v>
      </c>
    </row>
    <row r="47" spans="1:4" x14ac:dyDescent="0.25">
      <c r="A47" t="s">
        <v>9</v>
      </c>
      <c r="B47" t="str">
        <f>_xlfn.XLOOKUP($A47,SRep!$A$2:$A$26,SRep!$B$2:$B$26, "Not Found",0,1)</f>
        <v>Alberto Edwards</v>
      </c>
      <c r="C47" s="2" t="s">
        <v>119</v>
      </c>
      <c r="D47" s="2" t="s">
        <v>160</v>
      </c>
    </row>
    <row r="48" spans="1:4" x14ac:dyDescent="0.25">
      <c r="A48" t="s">
        <v>9</v>
      </c>
      <c r="B48" t="str">
        <f>_xlfn.XLOOKUP($A48,SRep!$A$2:$A$26,SRep!$B$2:$B$26, "Not Found",0,1)</f>
        <v>Alberto Edwards</v>
      </c>
      <c r="C48" s="2" t="s">
        <v>111</v>
      </c>
      <c r="D48" s="2" t="s">
        <v>161</v>
      </c>
    </row>
    <row r="49" spans="1:4" x14ac:dyDescent="0.25">
      <c r="A49" t="s">
        <v>25</v>
      </c>
      <c r="B49" t="str">
        <f>_xlfn.XLOOKUP($A49,SRep!$A$2:$A$26,SRep!$B$2:$B$26, "Not Found",0,1)</f>
        <v>Clifton Pierce</v>
      </c>
      <c r="C49" s="2" t="s">
        <v>113</v>
      </c>
      <c r="D49" s="2" t="s">
        <v>162</v>
      </c>
    </row>
    <row r="50" spans="1:4" x14ac:dyDescent="0.25">
      <c r="A50" t="s">
        <v>19</v>
      </c>
      <c r="B50" t="str">
        <f>_xlfn.XLOOKUP($A50,SRep!$A$2:$A$26,SRep!$B$2:$B$26, "Not Found",0,1)</f>
        <v>Billy Jimenez</v>
      </c>
      <c r="C50" s="2" t="s">
        <v>119</v>
      </c>
      <c r="D50" s="2" t="s">
        <v>163</v>
      </c>
    </row>
    <row r="51" spans="1:4" x14ac:dyDescent="0.25">
      <c r="A51" t="s">
        <v>20</v>
      </c>
      <c r="B51" t="str">
        <f>_xlfn.XLOOKUP($A51,SRep!$A$2:$A$26,SRep!$B$2:$B$26, "Not Found",0,1)</f>
        <v>Faith Bishop</v>
      </c>
      <c r="C51" s="2" t="s">
        <v>127</v>
      </c>
      <c r="D51" s="2" t="s">
        <v>164</v>
      </c>
    </row>
    <row r="52" spans="1:4" x14ac:dyDescent="0.25">
      <c r="A52" t="s">
        <v>25</v>
      </c>
      <c r="B52" t="str">
        <f>_xlfn.XLOOKUP($A52,SRep!$A$2:$A$26,SRep!$B$2:$B$26, "Not Found",0,1)</f>
        <v>Clifton Pierce</v>
      </c>
      <c r="C52" s="2" t="s">
        <v>113</v>
      </c>
      <c r="D52" s="2" t="s">
        <v>165</v>
      </c>
    </row>
    <row r="53" spans="1:4" x14ac:dyDescent="0.25">
      <c r="C53" s="1"/>
    </row>
  </sheetData>
  <pageMargins left="0.7" right="0.7" top="0.75" bottom="0.75" header="0.3" footer="0.3"/>
  <legacy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BFDE39CCC2DF845A08BD508952FF56A" ma:contentTypeVersion="7" ma:contentTypeDescription="Create a new document." ma:contentTypeScope="" ma:versionID="b4d7536dcecb4a5362a8b7422e6771fd">
  <xsd:schema xmlns:xsd="http://www.w3.org/2001/XMLSchema" xmlns:xs="http://www.w3.org/2001/XMLSchema" xmlns:p="http://schemas.microsoft.com/office/2006/metadata/properties" xmlns:ns3="0f62081f-7466-4dce-a143-25a2d02e9a88" xmlns:ns4="f1d5275a-139c-4307-b817-0ae9ad76e592" targetNamespace="http://schemas.microsoft.com/office/2006/metadata/properties" ma:root="true" ma:fieldsID="aa8e0678b25c5e9f35e71e7d524094b2" ns3:_="" ns4:_="">
    <xsd:import namespace="0f62081f-7466-4dce-a143-25a2d02e9a88"/>
    <xsd:import namespace="f1d5275a-139c-4307-b817-0ae9ad76e5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62081f-7466-4dce-a143-25a2d02e9a8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d5275a-139c-4307-b817-0ae9ad76e592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F268D2C-4719-4327-81B9-D2E755F4B768}">
  <ds:schemaRefs>
    <ds:schemaRef ds:uri="http://schemas.microsoft.com/office/2006/documentManagement/types"/>
    <ds:schemaRef ds:uri="http://purl.org/dc/dcmitype/"/>
    <ds:schemaRef ds:uri="f1d5275a-139c-4307-b817-0ae9ad76e592"/>
    <ds:schemaRef ds:uri="http://schemas.microsoft.com/office/2006/metadata/properties"/>
    <ds:schemaRef ds:uri="http://schemas.microsoft.com/office/infopath/2007/PartnerControls"/>
    <ds:schemaRef ds:uri="http://purl.org/dc/elements/1.1/"/>
    <ds:schemaRef ds:uri="http://www.w3.org/XML/1998/namespace"/>
    <ds:schemaRef ds:uri="http://schemas.openxmlformats.org/package/2006/metadata/core-properties"/>
    <ds:schemaRef ds:uri="0f62081f-7466-4dce-a143-25a2d02e9a88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5049CBD5-C232-457A-89D5-FD748135B24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48CD166-0106-4E35-99E4-799ED88A27B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f62081f-7466-4dce-a143-25a2d02e9a88"/>
    <ds:schemaRef ds:uri="f1d5275a-139c-4307-b817-0ae9ad76e5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19</vt:i4>
      </vt:variant>
    </vt:vector>
  </HeadingPairs>
  <TitlesOfParts>
    <vt:vector size="26" baseType="lpstr">
      <vt:lpstr>Sales Stars</vt:lpstr>
      <vt:lpstr>1Qtr Summary</vt:lpstr>
      <vt:lpstr>January Sales</vt:lpstr>
      <vt:lpstr>February Sales</vt:lpstr>
      <vt:lpstr>March Sales</vt:lpstr>
      <vt:lpstr>SRep</vt:lpstr>
      <vt:lpstr>Monthly Sales</vt:lpstr>
      <vt:lpstr>FebBonus</vt:lpstr>
      <vt:lpstr>FebCodes</vt:lpstr>
      <vt:lpstr>FebSales</vt:lpstr>
      <vt:lpstr>FebState</vt:lpstr>
      <vt:lpstr>FebSumBonus</vt:lpstr>
      <vt:lpstr>FebSumSales</vt:lpstr>
      <vt:lpstr>JanBonus</vt:lpstr>
      <vt:lpstr>JanCodes</vt:lpstr>
      <vt:lpstr>JanSales</vt:lpstr>
      <vt:lpstr>JanState</vt:lpstr>
      <vt:lpstr>JanSumBonus</vt:lpstr>
      <vt:lpstr>JanSumSales</vt:lpstr>
      <vt:lpstr>MarchBonus</vt:lpstr>
      <vt:lpstr>MarchCodes</vt:lpstr>
      <vt:lpstr>MarchSales</vt:lpstr>
      <vt:lpstr>MarchState</vt:lpstr>
      <vt:lpstr>MarchSumBonus</vt:lpstr>
      <vt:lpstr>MarchSumSales</vt:lpstr>
      <vt:lpstr>SRNames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Koby Manning</dc:creator>
  <cp:lastModifiedBy>Koby Manning</cp:lastModifiedBy>
  <dcterms:created xsi:type="dcterms:W3CDTF">2023-01-22T21:02:03Z</dcterms:created>
  <dcterms:modified xsi:type="dcterms:W3CDTF">2023-01-23T02:27:09Z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0x0101003BFDE39CCC2DF845A08BD508952FF56A</vt:lpwstr>
  </property>
</Properties>
</file>