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84b6468bc0858/Documents/USF Coursework/ISM 4547 Excel Data Modeling and Business Analytics/Module 1 Assignment/"/>
    </mc:Choice>
  </mc:AlternateContent>
  <xr:revisionPtr revIDLastSave="744" documentId="8_{196B925B-9BAB-487B-BC8D-3129F7624DD2}" xr6:coauthVersionLast="47" xr6:coauthVersionMax="47" xr10:uidLastSave="{C88918BE-EE6A-4043-B88F-BAC4F4C4A84F}"/>
  <bookViews>
    <workbookView xWindow="1185" yWindow="120" windowWidth="22980" windowHeight="16080" xr2:uid="{8DF637BB-A7E5-4B8E-811B-997B71663F64}"/>
  </bookViews>
  <sheets>
    <sheet name="Skill Screenshots" sheetId="3" r:id="rId1"/>
    <sheet name="Player Data" sheetId="1" r:id="rId2"/>
    <sheet name="Agent_Map Data" sheetId="2" r:id="rId3"/>
    <sheet name="Graph Analysis" sheetId="4" r:id="rId4"/>
    <sheet name="Tabular Analysis" sheetId="5" r:id="rId5"/>
  </sheets>
  <definedNames>
    <definedName name="MasterData">'Player Data'!$A$1:$W$82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I27" i="5"/>
  <c r="I28" i="5" s="1"/>
  <c r="I17" i="5"/>
  <c r="I16" i="5"/>
  <c r="I19" i="5"/>
  <c r="I24" i="5"/>
  <c r="I25" i="5" s="1"/>
  <c r="I22" i="5"/>
  <c r="I23" i="5" s="1"/>
  <c r="I31" i="5"/>
  <c r="I34" i="5"/>
  <c r="I33" i="5"/>
  <c r="I32" i="5"/>
  <c r="I21" i="5"/>
  <c r="I20" i="5"/>
  <c r="I14" i="5"/>
  <c r="B6" i="3"/>
  <c r="X3" i="1"/>
  <c r="X2" i="1"/>
  <c r="X4" i="1"/>
  <c r="X5" i="1"/>
  <c r="X6" i="1"/>
  <c r="X8" i="1"/>
  <c r="X7" i="1"/>
  <c r="X9" i="1"/>
  <c r="X11" i="1"/>
  <c r="X10" i="1"/>
  <c r="X13" i="1"/>
  <c r="X14" i="1"/>
  <c r="X12" i="1"/>
  <c r="X18" i="1"/>
  <c r="X16" i="1"/>
  <c r="X17" i="1"/>
  <c r="X15" i="1"/>
  <c r="X19" i="1"/>
  <c r="X20" i="1"/>
  <c r="X23" i="1"/>
  <c r="X22" i="1"/>
  <c r="X21" i="1"/>
  <c r="X24" i="1"/>
  <c r="X25" i="1"/>
  <c r="X26" i="1"/>
  <c r="X28" i="1"/>
  <c r="X27" i="1"/>
  <c r="X29" i="1"/>
  <c r="X30" i="1"/>
  <c r="X32" i="1"/>
  <c r="X31" i="1"/>
  <c r="X34" i="1"/>
  <c r="X35" i="1"/>
  <c r="X33" i="1"/>
  <c r="X36" i="1"/>
  <c r="X37" i="1"/>
  <c r="X38" i="1"/>
  <c r="X40" i="1"/>
  <c r="X42" i="1"/>
  <c r="X41" i="1"/>
  <c r="X39" i="1"/>
  <c r="X44" i="1"/>
  <c r="X43" i="1"/>
  <c r="X46" i="1"/>
  <c r="X48" i="1"/>
  <c r="X49" i="1"/>
  <c r="X45" i="1"/>
  <c r="X47" i="1"/>
  <c r="X53" i="1"/>
  <c r="X50" i="1"/>
  <c r="X51" i="1"/>
  <c r="X52" i="1"/>
  <c r="X55" i="1"/>
  <c r="X54" i="1"/>
  <c r="X58" i="1"/>
  <c r="X56" i="1"/>
  <c r="X57" i="1"/>
  <c r="X60" i="1"/>
  <c r="X59" i="1"/>
  <c r="X61" i="1"/>
  <c r="X63" i="1"/>
  <c r="X62" i="1"/>
  <c r="X64" i="1"/>
  <c r="X66" i="1"/>
  <c r="X65" i="1"/>
  <c r="X69" i="1"/>
  <c r="X68" i="1"/>
  <c r="X67" i="1"/>
  <c r="X70" i="1"/>
  <c r="X71" i="1"/>
  <c r="X72" i="1"/>
  <c r="X73" i="1"/>
  <c r="X74" i="1"/>
  <c r="X75" i="1"/>
  <c r="X76" i="1"/>
  <c r="X77" i="1"/>
  <c r="X78" i="1"/>
  <c r="X80" i="1"/>
  <c r="X79" i="1"/>
  <c r="X81" i="1"/>
  <c r="X82" i="1"/>
  <c r="O2" i="1"/>
  <c r="O4" i="1"/>
  <c r="O5" i="1"/>
  <c r="O6" i="1"/>
  <c r="O8" i="1"/>
  <c r="O7" i="1"/>
  <c r="O9" i="1"/>
  <c r="O11" i="1"/>
  <c r="O10" i="1"/>
  <c r="O13" i="1"/>
  <c r="O14" i="1"/>
  <c r="O12" i="1"/>
  <c r="O18" i="1"/>
  <c r="O16" i="1"/>
  <c r="O17" i="1"/>
  <c r="O15" i="1"/>
  <c r="O19" i="1"/>
  <c r="O20" i="1"/>
  <c r="O23" i="1"/>
  <c r="O22" i="1"/>
  <c r="O21" i="1"/>
  <c r="O24" i="1"/>
  <c r="O25" i="1"/>
  <c r="O26" i="1"/>
  <c r="O28" i="1"/>
  <c r="O27" i="1"/>
  <c r="O29" i="1"/>
  <c r="O30" i="1"/>
  <c r="O32" i="1"/>
  <c r="O31" i="1"/>
  <c r="O34" i="1"/>
  <c r="O35" i="1"/>
  <c r="O33" i="1"/>
  <c r="O36" i="1"/>
  <c r="O37" i="1"/>
  <c r="O38" i="1"/>
  <c r="O40" i="1"/>
  <c r="O42" i="1"/>
  <c r="O41" i="1"/>
  <c r="O39" i="1"/>
  <c r="O44" i="1"/>
  <c r="O43" i="1"/>
  <c r="O46" i="1"/>
  <c r="O48" i="1"/>
  <c r="O49" i="1"/>
  <c r="O45" i="1"/>
  <c r="O47" i="1"/>
  <c r="O53" i="1"/>
  <c r="O50" i="1"/>
  <c r="O51" i="1"/>
  <c r="O52" i="1"/>
  <c r="O55" i="1"/>
  <c r="O54" i="1"/>
  <c r="O58" i="1"/>
  <c r="O56" i="1"/>
  <c r="O57" i="1"/>
  <c r="O60" i="1"/>
  <c r="O59" i="1"/>
  <c r="O61" i="1"/>
  <c r="O63" i="1"/>
  <c r="O62" i="1"/>
  <c r="O64" i="1"/>
  <c r="O66" i="1"/>
  <c r="O65" i="1"/>
  <c r="O69" i="1"/>
  <c r="O68" i="1"/>
  <c r="O67" i="1"/>
  <c r="O70" i="1"/>
  <c r="O71" i="1"/>
  <c r="O72" i="1"/>
  <c r="O73" i="1"/>
  <c r="O74" i="1"/>
  <c r="O75" i="1"/>
  <c r="O76" i="1"/>
  <c r="O77" i="1"/>
  <c r="O78" i="1"/>
  <c r="O80" i="1"/>
  <c r="O79" i="1"/>
  <c r="O81" i="1"/>
  <c r="O82" i="1"/>
  <c r="I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Koby Manning</author>
  </authors>
  <commentList>
    <comment ref="B5" authorId="0" shapeId="0" xr:uid="{142C5D5A-4509-4C49-B89F-42BFB5236E4D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ctrl + 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Koby Manning</author>
  </authors>
  <commentList>
    <comment ref="A1" authorId="0" shapeId="0" xr:uid="{165622E7-5558-41C9-B499-5A54F56F8E07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Player Name
</t>
        </r>
      </text>
    </comment>
    <comment ref="B1" authorId="0" shapeId="0" xr:uid="{1417DA85-9B02-479E-9576-4C8D1D1AD719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Player Team
</t>
        </r>
      </text>
    </comment>
    <comment ref="C1" authorId="0" shapeId="0" xr:uid="{3BA682F9-FFEA-4E79-999A-02257DC7914C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Agents played (top 3)</t>
        </r>
      </text>
    </comment>
    <comment ref="D1" authorId="0" shapeId="0" xr:uid="{2FD5BE69-3279-45DA-A2E9-F9F07B2BA067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Rounds Played</t>
        </r>
      </text>
    </comment>
    <comment ref="E1" authorId="0" shapeId="0" xr:uid="{55E64002-DA04-4881-940B-5F720A93DD3B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Performance Rating (algorithm from vlr.gg)</t>
        </r>
      </text>
    </comment>
    <comment ref="F1" authorId="0" shapeId="0" xr:uid="{98C7BE78-4BC2-4EBB-ACFC-3F9A86D16501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Average Combat Score (Valorant proprietary statistic measuring game performance)</t>
        </r>
      </text>
    </comment>
    <comment ref="G1" authorId="0" shapeId="0" xr:uid="{497C7218-31B6-4142-8E18-78222D28A268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Kill:Death Ratio</t>
        </r>
      </text>
    </comment>
    <comment ref="H1" authorId="0" shapeId="0" xr:uid="{91397D1C-EAA7-4CEA-8C30-55C2C2702C77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Kills, Assists, Survived, Trade
proportion of rounds in which the player achieved one of these outcomes - overall round impact</t>
        </r>
      </text>
    </comment>
    <comment ref="I1" authorId="0" shapeId="0" xr:uid="{C95BDEC6-BE66-4573-BAAB-DC7764308E01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Average Damage/Round</t>
        </r>
      </text>
    </comment>
    <comment ref="K1" authorId="0" shapeId="0" xr:uid="{C0B4AB52-6F48-41BB-9874-71C2731A73AB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Assists per Round</t>
        </r>
      </text>
    </comment>
    <comment ref="L1" authorId="0" shapeId="0" xr:uid="{971CB772-F4A7-4DAB-AD3B-45C94F500439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First Kills Per round - how often a player got the first kill for their team</t>
        </r>
      </text>
    </comment>
    <comment ref="M1" authorId="0" shapeId="0" xr:uid="{9A67FFE3-4C4C-4D10-8584-C6318233AEA8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First Deaths per Round, see FKPR but deaths</t>
        </r>
      </text>
    </comment>
    <comment ref="N1" authorId="0" shapeId="0" xr:uid="{776CBAE2-A1A1-42B2-857B-832672298A03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Headshot%</t>
        </r>
      </text>
    </comment>
    <comment ref="O1" authorId="0" shapeId="0" xr:uid="{C397D1DA-2FFA-4BB6-A4DB-41FAF5BD08BD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Clutch %</t>
        </r>
      </text>
    </comment>
    <comment ref="P1" authorId="0" shapeId="0" xr:uid="{E656F0B2-09F0-4620-81B2-DC4BCA89D3B6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Clutches Won
</t>
        </r>
      </text>
    </comment>
    <comment ref="Q1" authorId="0" shapeId="0" xr:uid="{1C1C2D05-0F5D-4DC1-97D9-7D7DED29DE7C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Clutch Opportunities</t>
        </r>
      </text>
    </comment>
    <comment ref="R1" authorId="0" shapeId="0" xr:uid="{299E9A3E-69EC-4623-9B5F-090BE8BE8238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Max Kills in a Map</t>
        </r>
      </text>
    </comment>
    <comment ref="S1" authorId="0" shapeId="0" xr:uid="{653374E6-89E7-4AF0-B828-B0C20C679E01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Total Kills</t>
        </r>
      </text>
    </comment>
    <comment ref="T1" authorId="0" shapeId="0" xr:uid="{56395B42-E65F-44E0-B5C8-39C24B75502C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total Deaths</t>
        </r>
      </text>
    </comment>
    <comment ref="U1" authorId="0" shapeId="0" xr:uid="{F1B968FB-332C-46BB-8C37-81C3DEC8CB17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Total Assists</t>
        </r>
      </text>
    </comment>
    <comment ref="V1" authorId="0" shapeId="0" xr:uid="{0E66826A-67A4-4852-99DA-0BEDB5591C2B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Total First Kills
</t>
        </r>
      </text>
    </comment>
    <comment ref="W1" authorId="0" shapeId="0" xr:uid="{0567CE9C-2F0C-4959-B8FC-79609B915F1F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Total First Deaths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Koby Manning</author>
  </authors>
  <commentList>
    <comment ref="J3" authorId="0" shapeId="0" xr:uid="{F418C5AF-B57A-485F-9D78-C76C7D55B468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Player Name
</t>
        </r>
      </text>
    </comment>
    <comment ref="K3" authorId="0" shapeId="0" xr:uid="{7C007F3E-7552-4876-BAFA-F52B2960B438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Average Combat Score (Valorant proprietary statistic measuring game performance)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Koby Manning</author>
  </authors>
  <commentList>
    <comment ref="B2" authorId="0" shapeId="0" xr:uid="{F7DC8245-2E67-4076-AD64-351B8CEE192E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Player Name
</t>
        </r>
      </text>
    </comment>
    <comment ref="C2" authorId="0" shapeId="0" xr:uid="{53E9FB56-7390-452B-8C88-772525588C03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Rounds Played</t>
        </r>
      </text>
    </comment>
    <comment ref="E2" authorId="0" shapeId="0" xr:uid="{32C413FD-5B74-418A-AEC6-C1A8B26511C8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Player Name
</t>
        </r>
      </text>
    </comment>
    <comment ref="F2" authorId="0" shapeId="0" xr:uid="{4B3BE6DE-97F8-4F12-9D81-98DEF1171EC8}">
      <text>
        <r>
          <rPr>
            <b/>
            <sz val="9"/>
            <color indexed="81"/>
            <rFont val="Tahoma"/>
            <family val="2"/>
          </rPr>
          <t>Koby Manning:</t>
        </r>
        <r>
          <rPr>
            <sz val="9"/>
            <color indexed="81"/>
            <rFont val="Tahoma"/>
            <family val="2"/>
          </rPr>
          <t xml:space="preserve">
Average Combat Score (Valorant proprietary statistic measuring game performance)</t>
        </r>
      </text>
    </comment>
  </commentList>
</comments>
</file>

<file path=xl/sharedStrings.xml><?xml version="1.0" encoding="utf-8"?>
<sst xmlns="http://schemas.openxmlformats.org/spreadsheetml/2006/main" count="479" uniqueCount="255">
  <si>
    <t>RND</t>
  </si>
  <si>
    <t>R</t>
  </si>
  <si>
    <t>ACS</t>
  </si>
  <si>
    <t>K:D</t>
  </si>
  <si>
    <t>KAST</t>
  </si>
  <si>
    <t>ADR</t>
  </si>
  <si>
    <t>KPR</t>
  </si>
  <si>
    <t>APR</t>
  </si>
  <si>
    <t>FKPR</t>
  </si>
  <si>
    <t>FDPR</t>
  </si>
  <si>
    <t>HS%</t>
  </si>
  <si>
    <t>CL%</t>
  </si>
  <si>
    <t>KMAX</t>
  </si>
  <si>
    <t>K</t>
  </si>
  <si>
    <t>D</t>
  </si>
  <si>
    <t>A</t>
  </si>
  <si>
    <t>FK</t>
  </si>
  <si>
    <t>FD</t>
  </si>
  <si>
    <t>yay</t>
  </si>
  <si>
    <t>OPTC</t>
  </si>
  <si>
    <t>kiNgg</t>
  </si>
  <si>
    <t>LEV</t>
  </si>
  <si>
    <t>Laz</t>
  </si>
  <si>
    <t>ZETA</t>
  </si>
  <si>
    <t>pANcada</t>
  </si>
  <si>
    <t>LOUD</t>
  </si>
  <si>
    <t>Derke</t>
  </si>
  <si>
    <t>FNC</t>
  </si>
  <si>
    <t>Shao</t>
  </si>
  <si>
    <t>FPX</t>
  </si>
  <si>
    <t>Cryocells</t>
  </si>
  <si>
    <t>XSET</t>
  </si>
  <si>
    <t>Sacy</t>
  </si>
  <si>
    <t>MaKo</t>
  </si>
  <si>
    <t>DRX</t>
  </si>
  <si>
    <t>Less</t>
  </si>
  <si>
    <t>keznit</t>
  </si>
  <si>
    <t>SUYGETSU</t>
  </si>
  <si>
    <t>Alfajer</t>
  </si>
  <si>
    <t>Zyppan</t>
  </si>
  <si>
    <t>Mistic</t>
  </si>
  <si>
    <t>ScreaM</t>
  </si>
  <si>
    <t>TL</t>
  </si>
  <si>
    <t>Mazino</t>
  </si>
  <si>
    <t>NagZ</t>
  </si>
  <si>
    <t>Will</t>
  </si>
  <si>
    <t>100T</t>
  </si>
  <si>
    <t>Jamppi</t>
  </si>
  <si>
    <t>crashies</t>
  </si>
  <si>
    <t>ardiis</t>
  </si>
  <si>
    <t>BuZz</t>
  </si>
  <si>
    <t>CHICHOO</t>
  </si>
  <si>
    <t>EDG</t>
  </si>
  <si>
    <t>saadhak</t>
  </si>
  <si>
    <t>Melser</t>
  </si>
  <si>
    <t>bang</t>
  </si>
  <si>
    <t>BcJ</t>
  </si>
  <si>
    <t>ZmjjKK</t>
  </si>
  <si>
    <t>sScary</t>
  </si>
  <si>
    <t>XIA</t>
  </si>
  <si>
    <t>aspas</t>
  </si>
  <si>
    <t>d4v41</t>
  </si>
  <si>
    <t>PRX</t>
  </si>
  <si>
    <t>Shyy</t>
  </si>
  <si>
    <t>Boaster</t>
  </si>
  <si>
    <t>dgzin</t>
  </si>
  <si>
    <t>FUR</t>
  </si>
  <si>
    <t>Smoggy</t>
  </si>
  <si>
    <t>Marved</t>
  </si>
  <si>
    <t>stax</t>
  </si>
  <si>
    <t>zekken</t>
  </si>
  <si>
    <t>Victor</t>
  </si>
  <si>
    <t>Enzo</t>
  </si>
  <si>
    <t>Zest</t>
  </si>
  <si>
    <t>Dep</t>
  </si>
  <si>
    <t>Crws</t>
  </si>
  <si>
    <t>nzr</t>
  </si>
  <si>
    <t>Tacolilla</t>
  </si>
  <si>
    <t>AYRIN</t>
  </si>
  <si>
    <t>Nivera</t>
  </si>
  <si>
    <t>Quick</t>
  </si>
  <si>
    <t>delz1k</t>
  </si>
  <si>
    <t>f0rsakeN</t>
  </si>
  <si>
    <t>fl1pzjder</t>
  </si>
  <si>
    <t>BME</t>
  </si>
  <si>
    <t>tehbotoL</t>
  </si>
  <si>
    <t>Rb</t>
  </si>
  <si>
    <t>SugarZ3ro</t>
  </si>
  <si>
    <t>adverso</t>
  </si>
  <si>
    <t>mindfreak</t>
  </si>
  <si>
    <t>dimasick</t>
  </si>
  <si>
    <t>dephh</t>
  </si>
  <si>
    <t>Jinggg</t>
  </si>
  <si>
    <t>FNS</t>
  </si>
  <si>
    <t>blaZek1ng</t>
  </si>
  <si>
    <t>stellar</t>
  </si>
  <si>
    <t>TENNN</t>
  </si>
  <si>
    <t>soulcas</t>
  </si>
  <si>
    <t>Haodong</t>
  </si>
  <si>
    <t>Derrek</t>
  </si>
  <si>
    <t>Benkai</t>
  </si>
  <si>
    <t>Klaus</t>
  </si>
  <si>
    <t>nobody</t>
  </si>
  <si>
    <t>Asuna</t>
  </si>
  <si>
    <t>Famouz</t>
  </si>
  <si>
    <t>foxz</t>
  </si>
  <si>
    <t>Khalil</t>
  </si>
  <si>
    <t>Life</t>
  </si>
  <si>
    <t>Sushiboys</t>
  </si>
  <si>
    <t>ANGE1</t>
  </si>
  <si>
    <t>Mazin</t>
  </si>
  <si>
    <t>crow</t>
  </si>
  <si>
    <t>Surf</t>
  </si>
  <si>
    <t>BerserX</t>
  </si>
  <si>
    <t>Raze, KAY/O, Viper</t>
  </si>
  <si>
    <t>TEAM</t>
  </si>
  <si>
    <t>KRU</t>
  </si>
  <si>
    <t>MAP</t>
  </si>
  <si>
    <t>#</t>
  </si>
  <si>
    <t>ATK WIN</t>
  </si>
  <si>
    <t>DEF WIN</t>
  </si>
  <si>
    <t>A Ascent</t>
  </si>
  <si>
    <t>H Haven</t>
  </si>
  <si>
    <t>B Bind</t>
  </si>
  <si>
    <t>B Breeze</t>
  </si>
  <si>
    <t>F Fracture</t>
  </si>
  <si>
    <t>I Icebox</t>
  </si>
  <si>
    <t>P Pearl</t>
  </si>
  <si>
    <t>Chamber</t>
  </si>
  <si>
    <t>Fade</t>
  </si>
  <si>
    <t>Viper</t>
  </si>
  <si>
    <t>KAY/O</t>
  </si>
  <si>
    <t>Omen</t>
  </si>
  <si>
    <t>Raze</t>
  </si>
  <si>
    <t>Sova</t>
  </si>
  <si>
    <t>Jett</t>
  </si>
  <si>
    <t>Breach</t>
  </si>
  <si>
    <t>Astra</t>
  </si>
  <si>
    <t>Sage</t>
  </si>
  <si>
    <t>Skye</t>
  </si>
  <si>
    <t>Brimstone</t>
  </si>
  <si>
    <t>Killjoy</t>
  </si>
  <si>
    <t>Neon</t>
  </si>
  <si>
    <t>KAY/O, Chamber, Skye</t>
  </si>
  <si>
    <t>Omen, Viper, Astra</t>
  </si>
  <si>
    <t>Chamber, Jett</t>
  </si>
  <si>
    <t>Sage, Fade, Sova</t>
  </si>
  <si>
    <t>Sova, Fade</t>
  </si>
  <si>
    <t>Astra, Omen, Viper</t>
  </si>
  <si>
    <t>Killjoy, Chamber, Cypher</t>
  </si>
  <si>
    <t>KAY/O, Raze, Fade</t>
  </si>
  <si>
    <t>Viper, Cypher, Sage</t>
  </si>
  <si>
    <t>Neon, Raze, Killjoy</t>
  </si>
  <si>
    <t>Raze, Skye, KAY/O</t>
  </si>
  <si>
    <t>Skye, Breach, Sage</t>
  </si>
  <si>
    <t>Raze, Phoenix</t>
  </si>
  <si>
    <t>Sage, Skye, KAY/O</t>
  </si>
  <si>
    <t>Chamber, Sage, Killjoy</t>
  </si>
  <si>
    <t>Raze, Chamber, Jett</t>
  </si>
  <si>
    <t>Chamber, Sage</t>
  </si>
  <si>
    <t>Sova, Skye, KAY/O</t>
  </si>
  <si>
    <t>Chamber, KAY/O, Cypher</t>
  </si>
  <si>
    <t>Jett, Chamber, Raze</t>
  </si>
  <si>
    <t>Viper, Sage, Omen</t>
  </si>
  <si>
    <t>KAY/O, Viper, Skye</t>
  </si>
  <si>
    <t>Omen, Astra, Skye</t>
  </si>
  <si>
    <t>Omen, Astra, Brimstone</t>
  </si>
  <si>
    <t>Omen, Fade, Sova</t>
  </si>
  <si>
    <t>Chamber, Raze</t>
  </si>
  <si>
    <t>Viper, Omen</t>
  </si>
  <si>
    <t>Jett, Raze, Chamber</t>
  </si>
  <si>
    <t>Sage, Chamber, Skye</t>
  </si>
  <si>
    <t>Fade, KAY/O</t>
  </si>
  <si>
    <t>Astra, Brimstone, Viper</t>
  </si>
  <si>
    <t>Jett, Chamber KAY/O</t>
  </si>
  <si>
    <t>KAY/O, Jett</t>
  </si>
  <si>
    <t>KAY/O, Brimstone, Astra</t>
  </si>
  <si>
    <t>Fade, Breach, Skye</t>
  </si>
  <si>
    <t>Neon, Raze, KAY/O</t>
  </si>
  <si>
    <t>Jett, Raze, Neon</t>
  </si>
  <si>
    <t>Fade, Viper, Sova</t>
  </si>
  <si>
    <t>Jett, Neon, Omen</t>
  </si>
  <si>
    <t>Omen, Astra, Sage</t>
  </si>
  <si>
    <t>Chamber, Skye</t>
  </si>
  <si>
    <t>Sage, Viper, Astra</t>
  </si>
  <si>
    <t>Breach, KAY/O, Viper</t>
  </si>
  <si>
    <t>Killjoy, Raze, Sage</t>
  </si>
  <si>
    <t>Viper, Breach, Omen</t>
  </si>
  <si>
    <t>Chamber, Jett, Yoru</t>
  </si>
  <si>
    <t>KAY/O, Viper, Chamber</t>
  </si>
  <si>
    <t>Viper, Astra, Breach</t>
  </si>
  <si>
    <t>KAY/O, Killjoy, Chamber</t>
  </si>
  <si>
    <t>Astra, Brimstone, Omen</t>
  </si>
  <si>
    <t>Breach, Sova, Viper</t>
  </si>
  <si>
    <t>Astra, Viper, Brimstone</t>
  </si>
  <si>
    <t>Omen, Brimstone, Sova</t>
  </si>
  <si>
    <t>Breach, KAY/O, Cypher</t>
  </si>
  <si>
    <t>Raze, Sage, Reyna</t>
  </si>
  <si>
    <t>Viper, Breach, Fade</t>
  </si>
  <si>
    <t>Sova, Fade, Brimstone</t>
  </si>
  <si>
    <t>Viper, Sage, Cypher</t>
  </si>
  <si>
    <t>Killjoy, Raze, KAY/O</t>
  </si>
  <si>
    <t>Fade, Skye, KAY/O</t>
  </si>
  <si>
    <t>Astra, Viper, Breach</t>
  </si>
  <si>
    <t>Fade, Sova, Breach</t>
  </si>
  <si>
    <t>Fade, Cypher, Sage</t>
  </si>
  <si>
    <t>Sova, Viper, KAY/O</t>
  </si>
  <si>
    <t>Fade, Sova</t>
  </si>
  <si>
    <t>Sage, Skye, Raze</t>
  </si>
  <si>
    <t>Chamber, Raze, KAY/O</t>
  </si>
  <si>
    <t>Phoenix, Yoru, Sova</t>
  </si>
  <si>
    <t>Omen, Viper</t>
  </si>
  <si>
    <t>Breach, Sova, Killjoy</t>
  </si>
  <si>
    <t>Fade, Brimstone, Omen</t>
  </si>
  <si>
    <t>KAY/O, Breach, Jett</t>
  </si>
  <si>
    <t>Jett, Skye, Neon</t>
  </si>
  <si>
    <t>CW</t>
  </si>
  <si>
    <t>CO</t>
  </si>
  <si>
    <t>Phoenix</t>
  </si>
  <si>
    <t>Cypher</t>
  </si>
  <si>
    <t>Reyna</t>
  </si>
  <si>
    <t>Yoru</t>
  </si>
  <si>
    <t>Harbor</t>
  </si>
  <si>
    <t>Quick Access Toolbar</t>
  </si>
  <si>
    <t>AGENTS
(Top 3)</t>
  </si>
  <si>
    <t>PLAYER
ALIAS</t>
  </si>
  <si>
    <t>FK/FD</t>
  </si>
  <si>
    <t>Skill Screenshots</t>
  </si>
  <si>
    <t>Date of Creation:</t>
  </si>
  <si>
    <t>Date of Viewing:</t>
  </si>
  <si>
    <t>Koby Manning</t>
  </si>
  <si>
    <t>IDH 4547</t>
  </si>
  <si>
    <t>Clipboard</t>
  </si>
  <si>
    <t>View with 2 worksheets</t>
  </si>
  <si>
    <t>Sort a Table</t>
  </si>
  <si>
    <t>Format a Picture (solid white fill)</t>
  </si>
  <si>
    <t>Format a Shape</t>
  </si>
  <si>
    <t>Analysis</t>
  </si>
  <si>
    <t>Total Players:</t>
  </si>
  <si>
    <t>Missing Values:</t>
  </si>
  <si>
    <t>Mean ACS</t>
  </si>
  <si>
    <t>Median ACS</t>
  </si>
  <si>
    <t>Mode ACS</t>
  </si>
  <si>
    <t>95th Percentile ACS</t>
  </si>
  <si>
    <t>Number of Players in 95th percentile</t>
  </si>
  <si>
    <t>Mean ACS in the 95th percentile</t>
  </si>
  <si>
    <t>Maximum ACS</t>
  </si>
  <si>
    <t>Minimum ACS</t>
  </si>
  <si>
    <t>25th Highest ACS</t>
  </si>
  <si>
    <t>Player</t>
  </si>
  <si>
    <t>FNS's ACS</t>
  </si>
  <si>
    <t>FNS's ACS Ranking</t>
  </si>
  <si>
    <t>Total Rounds Played</t>
  </si>
  <si>
    <t>Mean Rounds Played</t>
  </si>
  <si>
    <t>Watch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</si>
</sst>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DashDotDot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1" fillId="3" borderId="1" xfId="0" applyFont="1" applyFill="1" applyBorder="1"/>
    <xf numFmtId="13" fontId="0" fillId="0" borderId="0" xfId="0" applyNumberFormat="1"/>
    <xf numFmtId="14" fontId="0" fillId="0" borderId="0" xfId="0" applyNumberFormat="1"/>
    <xf numFmtId="0" fontId="0" fillId="2" borderId="4" xfId="0" applyFill="1" applyBorder="1"/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/>
    <xf numFmtId="0" fontId="0" fillId="4" borderId="1" xfId="0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9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" fontId="0" fillId="0" borderId="9" xfId="0" applyNumberFormat="1" applyBorder="1"/>
    <xf numFmtId="0" fontId="5" fillId="5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8" formatCode="#\ ??/??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Players</a:t>
            </a:r>
            <a:r>
              <a:rPr lang="en-US" baseline="0"/>
              <a:t> by ACS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Analysis'!$K$3</c:f>
              <c:strCache>
                <c:ptCount val="1"/>
                <c:pt idx="0">
                  <c:v>ACS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Analysis'!$J$4:$J$13</c:f>
              <c:strCache>
                <c:ptCount val="10"/>
                <c:pt idx="0">
                  <c:v>kiNgg</c:v>
                </c:pt>
                <c:pt idx="1">
                  <c:v>yay</c:v>
                </c:pt>
                <c:pt idx="2">
                  <c:v>Derke</c:v>
                </c:pt>
                <c:pt idx="3">
                  <c:v>ZmjjKK</c:v>
                </c:pt>
                <c:pt idx="4">
                  <c:v>Will</c:v>
                </c:pt>
                <c:pt idx="5">
                  <c:v>Laz</c:v>
                </c:pt>
                <c:pt idx="6">
                  <c:v>Alfajer</c:v>
                </c:pt>
                <c:pt idx="7">
                  <c:v>keznit</c:v>
                </c:pt>
                <c:pt idx="8">
                  <c:v>Jinggg</c:v>
                </c:pt>
                <c:pt idx="9">
                  <c:v>ardiis</c:v>
                </c:pt>
              </c:strCache>
            </c:strRef>
          </c:cat>
          <c:val>
            <c:numRef>
              <c:f>'Graph Analysis'!$K$4:$K$13</c:f>
              <c:numCache>
                <c:formatCode>General</c:formatCode>
                <c:ptCount val="10"/>
                <c:pt idx="0">
                  <c:v>260</c:v>
                </c:pt>
                <c:pt idx="1">
                  <c:v>254.6</c:v>
                </c:pt>
                <c:pt idx="2">
                  <c:v>247.9</c:v>
                </c:pt>
                <c:pt idx="3">
                  <c:v>247.8</c:v>
                </c:pt>
                <c:pt idx="4">
                  <c:v>245.3</c:v>
                </c:pt>
                <c:pt idx="5">
                  <c:v>245</c:v>
                </c:pt>
                <c:pt idx="6">
                  <c:v>242.5</c:v>
                </c:pt>
                <c:pt idx="7">
                  <c:v>237.4</c:v>
                </c:pt>
                <c:pt idx="8">
                  <c:v>234.8</c:v>
                </c:pt>
                <c:pt idx="9">
                  <c:v>234.5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E-4C0E-97AA-9FBD65B6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273343"/>
        <c:axId val="530293727"/>
      </c:barChart>
      <c:catAx>
        <c:axId val="53027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93727"/>
        <c:crosses val="autoZero"/>
        <c:auto val="1"/>
        <c:lblAlgn val="ctr"/>
        <c:lblOffset val="100"/>
        <c:noMultiLvlLbl val="0"/>
      </c:catAx>
      <c:valAx>
        <c:axId val="5302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VLR</a:t>
            </a:r>
            <a:r>
              <a:rPr lang="en-US" baseline="0"/>
              <a:t> Rating vs ACS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010498687663943E-2"/>
                  <c:y val="-0.1844604841061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'Player Data'!$E$2:$E$82</c:f>
              <c:numCache>
                <c:formatCode>General</c:formatCode>
                <c:ptCount val="81"/>
                <c:pt idx="0">
                  <c:v>1.26</c:v>
                </c:pt>
                <c:pt idx="1">
                  <c:v>1.26</c:v>
                </c:pt>
                <c:pt idx="2">
                  <c:v>1.23</c:v>
                </c:pt>
                <c:pt idx="3">
                  <c:v>1.21</c:v>
                </c:pt>
                <c:pt idx="4">
                  <c:v>1.2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1.1399999999999999</c:v>
                </c:pt>
                <c:pt idx="8">
                  <c:v>1.1299999999999999</c:v>
                </c:pt>
                <c:pt idx="9">
                  <c:v>1.1299999999999999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1.07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1.04</c:v>
                </c:pt>
                <c:pt idx="26">
                  <c:v>1.04</c:v>
                </c:pt>
                <c:pt idx="27">
                  <c:v>1.03</c:v>
                </c:pt>
                <c:pt idx="28">
                  <c:v>1.03</c:v>
                </c:pt>
                <c:pt idx="29">
                  <c:v>1.02</c:v>
                </c:pt>
                <c:pt idx="30">
                  <c:v>1.02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</c:v>
                </c:pt>
                <c:pt idx="35">
                  <c:v>1</c:v>
                </c:pt>
                <c:pt idx="36">
                  <c:v>0.99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0.96</c:v>
                </c:pt>
                <c:pt idx="42">
                  <c:v>0.96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0.88</c:v>
                </c:pt>
                <c:pt idx="64">
                  <c:v>0.88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0.84</c:v>
                </c:pt>
                <c:pt idx="69">
                  <c:v>0.82</c:v>
                </c:pt>
                <c:pt idx="70">
                  <c:v>0.81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0.76</c:v>
                </c:pt>
                <c:pt idx="76">
                  <c:v>0.75</c:v>
                </c:pt>
                <c:pt idx="77">
                  <c:v>0.72</c:v>
                </c:pt>
                <c:pt idx="78">
                  <c:v>0.72</c:v>
                </c:pt>
                <c:pt idx="79">
                  <c:v>0.71</c:v>
                </c:pt>
                <c:pt idx="80">
                  <c:v>0.66</c:v>
                </c:pt>
              </c:numCache>
            </c:numRef>
          </c:xVal>
          <c:yVal>
            <c:numRef>
              <c:f>'Player Data'!$F$2:$F$82</c:f>
              <c:numCache>
                <c:formatCode>General</c:formatCode>
                <c:ptCount val="81"/>
                <c:pt idx="0">
                  <c:v>260</c:v>
                </c:pt>
                <c:pt idx="1">
                  <c:v>254.6</c:v>
                </c:pt>
                <c:pt idx="2">
                  <c:v>245</c:v>
                </c:pt>
                <c:pt idx="3">
                  <c:v>210.5</c:v>
                </c:pt>
                <c:pt idx="4">
                  <c:v>247.9</c:v>
                </c:pt>
                <c:pt idx="5">
                  <c:v>232.2</c:v>
                </c:pt>
                <c:pt idx="6">
                  <c:v>194.5</c:v>
                </c:pt>
                <c:pt idx="7">
                  <c:v>194</c:v>
                </c:pt>
                <c:pt idx="8">
                  <c:v>219.9</c:v>
                </c:pt>
                <c:pt idx="9">
                  <c:v>207.8</c:v>
                </c:pt>
                <c:pt idx="10">
                  <c:v>242.5</c:v>
                </c:pt>
                <c:pt idx="11">
                  <c:v>237.4</c:v>
                </c:pt>
                <c:pt idx="12">
                  <c:v>209.9</c:v>
                </c:pt>
                <c:pt idx="13">
                  <c:v>223.6</c:v>
                </c:pt>
                <c:pt idx="14">
                  <c:v>195.5</c:v>
                </c:pt>
                <c:pt idx="15">
                  <c:v>222.3</c:v>
                </c:pt>
                <c:pt idx="16">
                  <c:v>232.1</c:v>
                </c:pt>
                <c:pt idx="17">
                  <c:v>213.3</c:v>
                </c:pt>
                <c:pt idx="18">
                  <c:v>245.3</c:v>
                </c:pt>
                <c:pt idx="19">
                  <c:v>234.5</c:v>
                </c:pt>
                <c:pt idx="20">
                  <c:v>195.4</c:v>
                </c:pt>
                <c:pt idx="21">
                  <c:v>218.7</c:v>
                </c:pt>
                <c:pt idx="22">
                  <c:v>233.2</c:v>
                </c:pt>
                <c:pt idx="23">
                  <c:v>174.8</c:v>
                </c:pt>
                <c:pt idx="24">
                  <c:v>198.2</c:v>
                </c:pt>
                <c:pt idx="25">
                  <c:v>192</c:v>
                </c:pt>
                <c:pt idx="26">
                  <c:v>190</c:v>
                </c:pt>
                <c:pt idx="27">
                  <c:v>199.6</c:v>
                </c:pt>
                <c:pt idx="28">
                  <c:v>247.8</c:v>
                </c:pt>
                <c:pt idx="29">
                  <c:v>215.1</c:v>
                </c:pt>
                <c:pt idx="30">
                  <c:v>190.4</c:v>
                </c:pt>
                <c:pt idx="31">
                  <c:v>182.2</c:v>
                </c:pt>
                <c:pt idx="32">
                  <c:v>193.3</c:v>
                </c:pt>
                <c:pt idx="33">
                  <c:v>179.9</c:v>
                </c:pt>
                <c:pt idx="34">
                  <c:v>224</c:v>
                </c:pt>
                <c:pt idx="35">
                  <c:v>221.7</c:v>
                </c:pt>
                <c:pt idx="36">
                  <c:v>188.5</c:v>
                </c:pt>
                <c:pt idx="37">
                  <c:v>159.1</c:v>
                </c:pt>
                <c:pt idx="38">
                  <c:v>172.8</c:v>
                </c:pt>
                <c:pt idx="39">
                  <c:v>203</c:v>
                </c:pt>
                <c:pt idx="40">
                  <c:v>219.8</c:v>
                </c:pt>
                <c:pt idx="41">
                  <c:v>222.4</c:v>
                </c:pt>
                <c:pt idx="42">
                  <c:v>174</c:v>
                </c:pt>
                <c:pt idx="43">
                  <c:v>170.4</c:v>
                </c:pt>
                <c:pt idx="44">
                  <c:v>200.6</c:v>
                </c:pt>
                <c:pt idx="45">
                  <c:v>180.9</c:v>
                </c:pt>
                <c:pt idx="46">
                  <c:v>185.2</c:v>
                </c:pt>
                <c:pt idx="47">
                  <c:v>195</c:v>
                </c:pt>
                <c:pt idx="48">
                  <c:v>174</c:v>
                </c:pt>
                <c:pt idx="49">
                  <c:v>215.9</c:v>
                </c:pt>
                <c:pt idx="50">
                  <c:v>187.8</c:v>
                </c:pt>
                <c:pt idx="51">
                  <c:v>193</c:v>
                </c:pt>
                <c:pt idx="52">
                  <c:v>192.4</c:v>
                </c:pt>
                <c:pt idx="53">
                  <c:v>198.5</c:v>
                </c:pt>
                <c:pt idx="54">
                  <c:v>191</c:v>
                </c:pt>
                <c:pt idx="55">
                  <c:v>164.6</c:v>
                </c:pt>
                <c:pt idx="56">
                  <c:v>190.6</c:v>
                </c:pt>
                <c:pt idx="57">
                  <c:v>173.5</c:v>
                </c:pt>
                <c:pt idx="58">
                  <c:v>166.1</c:v>
                </c:pt>
                <c:pt idx="59">
                  <c:v>234.8</c:v>
                </c:pt>
                <c:pt idx="60">
                  <c:v>176</c:v>
                </c:pt>
                <c:pt idx="61">
                  <c:v>164.7</c:v>
                </c:pt>
                <c:pt idx="62">
                  <c:v>162.9</c:v>
                </c:pt>
                <c:pt idx="63">
                  <c:v>168.6</c:v>
                </c:pt>
                <c:pt idx="64">
                  <c:v>191.3</c:v>
                </c:pt>
                <c:pt idx="65">
                  <c:v>164.8</c:v>
                </c:pt>
                <c:pt idx="66">
                  <c:v>168</c:v>
                </c:pt>
                <c:pt idx="67">
                  <c:v>174.6</c:v>
                </c:pt>
                <c:pt idx="68">
                  <c:v>161.30000000000001</c:v>
                </c:pt>
                <c:pt idx="69">
                  <c:v>165.8</c:v>
                </c:pt>
                <c:pt idx="70">
                  <c:v>184.7</c:v>
                </c:pt>
                <c:pt idx="71">
                  <c:v>172</c:v>
                </c:pt>
                <c:pt idx="72">
                  <c:v>197.4</c:v>
                </c:pt>
                <c:pt idx="73">
                  <c:v>154.6</c:v>
                </c:pt>
                <c:pt idx="74">
                  <c:v>172</c:v>
                </c:pt>
                <c:pt idx="75">
                  <c:v>168.2</c:v>
                </c:pt>
                <c:pt idx="76">
                  <c:v>159.6</c:v>
                </c:pt>
                <c:pt idx="77">
                  <c:v>136.9</c:v>
                </c:pt>
                <c:pt idx="78">
                  <c:v>146.4</c:v>
                </c:pt>
                <c:pt idx="79">
                  <c:v>175.6</c:v>
                </c:pt>
                <c:pt idx="80">
                  <c:v>155.80000000000001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96-4D76-85EE-49BDDE52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86415"/>
        <c:axId val="532184335"/>
      </c:scatterChart>
      <c:valAx>
        <c:axId val="53218641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84335"/>
        <c:crosses val="autoZero"/>
        <c:crossBetween val="midCat"/>
      </c:valAx>
      <c:valAx>
        <c:axId val="53218433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8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VLR Rating</a:t>
            </a:r>
            <a:r>
              <a:rPr lang="en-US" baseline="0"/>
              <a:t> vs KAST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'Player Data'!$H$1</c:f>
              <c:strCache>
                <c:ptCount val="1"/>
                <c:pt idx="0">
                  <c:v>KAST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402887139107507E-2"/>
                  <c:y val="-0.15963947214931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'Player Data'!$E$2:$E$82</c:f>
              <c:numCache>
                <c:formatCode>General</c:formatCode>
                <c:ptCount val="81"/>
                <c:pt idx="0">
                  <c:v>1.26</c:v>
                </c:pt>
                <c:pt idx="1">
                  <c:v>1.26</c:v>
                </c:pt>
                <c:pt idx="2">
                  <c:v>1.23</c:v>
                </c:pt>
                <c:pt idx="3">
                  <c:v>1.21</c:v>
                </c:pt>
                <c:pt idx="4">
                  <c:v>1.2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1.1399999999999999</c:v>
                </c:pt>
                <c:pt idx="8">
                  <c:v>1.1299999999999999</c:v>
                </c:pt>
                <c:pt idx="9">
                  <c:v>1.1299999999999999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1.07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1.04</c:v>
                </c:pt>
                <c:pt idx="26">
                  <c:v>1.04</c:v>
                </c:pt>
                <c:pt idx="27">
                  <c:v>1.03</c:v>
                </c:pt>
                <c:pt idx="28">
                  <c:v>1.03</c:v>
                </c:pt>
                <c:pt idx="29">
                  <c:v>1.02</c:v>
                </c:pt>
                <c:pt idx="30">
                  <c:v>1.02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</c:v>
                </c:pt>
                <c:pt idx="35">
                  <c:v>1</c:v>
                </c:pt>
                <c:pt idx="36">
                  <c:v>0.99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0.96</c:v>
                </c:pt>
                <c:pt idx="42">
                  <c:v>0.96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0.88</c:v>
                </c:pt>
                <c:pt idx="64">
                  <c:v>0.88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0.84</c:v>
                </c:pt>
                <c:pt idx="69">
                  <c:v>0.82</c:v>
                </c:pt>
                <c:pt idx="70">
                  <c:v>0.81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0.76</c:v>
                </c:pt>
                <c:pt idx="76">
                  <c:v>0.75</c:v>
                </c:pt>
                <c:pt idx="77">
                  <c:v>0.72</c:v>
                </c:pt>
                <c:pt idx="78">
                  <c:v>0.72</c:v>
                </c:pt>
                <c:pt idx="79">
                  <c:v>0.71</c:v>
                </c:pt>
                <c:pt idx="80">
                  <c:v>0.66</c:v>
                </c:pt>
              </c:numCache>
            </c:numRef>
          </c:xVal>
          <c:yVal>
            <c:numRef>
              <c:f>'Player Data'!$H$2:$H$82</c:f>
              <c:numCache>
                <c:formatCode>0%</c:formatCode>
                <c:ptCount val="81"/>
                <c:pt idx="0">
                  <c:v>0.77</c:v>
                </c:pt>
                <c:pt idx="1">
                  <c:v>0.73</c:v>
                </c:pt>
                <c:pt idx="2">
                  <c:v>0.71</c:v>
                </c:pt>
                <c:pt idx="3">
                  <c:v>0.78</c:v>
                </c:pt>
                <c:pt idx="4">
                  <c:v>0.7</c:v>
                </c:pt>
                <c:pt idx="5">
                  <c:v>0.71</c:v>
                </c:pt>
                <c:pt idx="6">
                  <c:v>0.8</c:v>
                </c:pt>
                <c:pt idx="7">
                  <c:v>0.77</c:v>
                </c:pt>
                <c:pt idx="8">
                  <c:v>0.71</c:v>
                </c:pt>
                <c:pt idx="9">
                  <c:v>0.78</c:v>
                </c:pt>
                <c:pt idx="10">
                  <c:v>0.73</c:v>
                </c:pt>
                <c:pt idx="11">
                  <c:v>0.67</c:v>
                </c:pt>
                <c:pt idx="12">
                  <c:v>0.74</c:v>
                </c:pt>
                <c:pt idx="13">
                  <c:v>0.67</c:v>
                </c:pt>
                <c:pt idx="14">
                  <c:v>0.76</c:v>
                </c:pt>
                <c:pt idx="15">
                  <c:v>0.68</c:v>
                </c:pt>
                <c:pt idx="16">
                  <c:v>0.73</c:v>
                </c:pt>
                <c:pt idx="17">
                  <c:v>0.75</c:v>
                </c:pt>
                <c:pt idx="18">
                  <c:v>0.72</c:v>
                </c:pt>
                <c:pt idx="19">
                  <c:v>0.71</c:v>
                </c:pt>
                <c:pt idx="20">
                  <c:v>0.72</c:v>
                </c:pt>
                <c:pt idx="21">
                  <c:v>0.72</c:v>
                </c:pt>
                <c:pt idx="22">
                  <c:v>0.68</c:v>
                </c:pt>
                <c:pt idx="23">
                  <c:v>0.72</c:v>
                </c:pt>
                <c:pt idx="24">
                  <c:v>0.72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0.74</c:v>
                </c:pt>
                <c:pt idx="29">
                  <c:v>0.7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0.73</c:v>
                </c:pt>
                <c:pt idx="35">
                  <c:v>0.79</c:v>
                </c:pt>
                <c:pt idx="36">
                  <c:v>0.72</c:v>
                </c:pt>
                <c:pt idx="37">
                  <c:v>0.75</c:v>
                </c:pt>
                <c:pt idx="38">
                  <c:v>0.71</c:v>
                </c:pt>
                <c:pt idx="39">
                  <c:v>0.72</c:v>
                </c:pt>
                <c:pt idx="40">
                  <c:v>0.67</c:v>
                </c:pt>
                <c:pt idx="41">
                  <c:v>0.66</c:v>
                </c:pt>
                <c:pt idx="42">
                  <c:v>0.7</c:v>
                </c:pt>
                <c:pt idx="43">
                  <c:v>0.69</c:v>
                </c:pt>
                <c:pt idx="44">
                  <c:v>0.65</c:v>
                </c:pt>
                <c:pt idx="45">
                  <c:v>0.67</c:v>
                </c:pt>
                <c:pt idx="46">
                  <c:v>0.72</c:v>
                </c:pt>
                <c:pt idx="47">
                  <c:v>0.69</c:v>
                </c:pt>
                <c:pt idx="48">
                  <c:v>0.69</c:v>
                </c:pt>
                <c:pt idx="49">
                  <c:v>0.63</c:v>
                </c:pt>
                <c:pt idx="50">
                  <c:v>0.66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0.68</c:v>
                </c:pt>
                <c:pt idx="55">
                  <c:v>0.7</c:v>
                </c:pt>
                <c:pt idx="56">
                  <c:v>0.73</c:v>
                </c:pt>
                <c:pt idx="57">
                  <c:v>0.75</c:v>
                </c:pt>
                <c:pt idx="58">
                  <c:v>0.72</c:v>
                </c:pt>
                <c:pt idx="59">
                  <c:v>0.68</c:v>
                </c:pt>
                <c:pt idx="60">
                  <c:v>0.63</c:v>
                </c:pt>
                <c:pt idx="61">
                  <c:v>0.7</c:v>
                </c:pt>
                <c:pt idx="62">
                  <c:v>0.72</c:v>
                </c:pt>
                <c:pt idx="63">
                  <c:v>0.69</c:v>
                </c:pt>
                <c:pt idx="64">
                  <c:v>0.65</c:v>
                </c:pt>
                <c:pt idx="65">
                  <c:v>0.73</c:v>
                </c:pt>
                <c:pt idx="66">
                  <c:v>0.71</c:v>
                </c:pt>
                <c:pt idx="67">
                  <c:v>0.65</c:v>
                </c:pt>
                <c:pt idx="68">
                  <c:v>0.67</c:v>
                </c:pt>
                <c:pt idx="69">
                  <c:v>0.7</c:v>
                </c:pt>
                <c:pt idx="70">
                  <c:v>0.69</c:v>
                </c:pt>
                <c:pt idx="71">
                  <c:v>0.66</c:v>
                </c:pt>
                <c:pt idx="72">
                  <c:v>0.64</c:v>
                </c:pt>
                <c:pt idx="73">
                  <c:v>0.65</c:v>
                </c:pt>
                <c:pt idx="74">
                  <c:v>0.5</c:v>
                </c:pt>
                <c:pt idx="75">
                  <c:v>0.63</c:v>
                </c:pt>
                <c:pt idx="76">
                  <c:v>0.65</c:v>
                </c:pt>
                <c:pt idx="77">
                  <c:v>0.67</c:v>
                </c:pt>
                <c:pt idx="78">
                  <c:v>0.62</c:v>
                </c:pt>
                <c:pt idx="79">
                  <c:v>0.55000000000000004</c:v>
                </c:pt>
                <c:pt idx="80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4-4863-9F6C-61078398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14495"/>
        <c:axId val="539112831"/>
      </c:scatterChart>
      <c:valAx>
        <c:axId val="539114495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12831"/>
        <c:crosses val="autoZero"/>
        <c:crossBetween val="midCat"/>
      </c:valAx>
      <c:valAx>
        <c:axId val="53911283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1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9525</xdr:rowOff>
    </xdr:from>
    <xdr:to>
      <xdr:col>5</xdr:col>
      <xdr:colOff>114854</xdr:colOff>
      <xdr:row>13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034DFF-7B05-DD2B-896D-CC28A2503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6350"/>
          <a:ext cx="4181189" cy="1209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4763</xdr:rowOff>
    </xdr:from>
    <xdr:to>
      <xdr:col>4</xdr:col>
      <xdr:colOff>377079</xdr:colOff>
      <xdr:row>38</xdr:row>
      <xdr:rowOff>79531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F6219E-C169-89F4-9330-C6F71DF4B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1338"/>
          <a:ext cx="3795713" cy="38752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44823</xdr:rowOff>
    </xdr:from>
    <xdr:to>
      <xdr:col>5</xdr:col>
      <xdr:colOff>262160</xdr:colOff>
      <xdr:row>58</xdr:row>
      <xdr:rowOff>8403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3D5FDC-8675-73A2-6512-97D0FB477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575176"/>
          <a:ext cx="4334378" cy="2832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3285</xdr:rowOff>
    </xdr:from>
    <xdr:to>
      <xdr:col>5</xdr:col>
      <xdr:colOff>516723</xdr:colOff>
      <xdr:row>70</xdr:row>
      <xdr:rowOff>167808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9A2D2E-3230-39F6-CB0F-45C0509FB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203371"/>
          <a:ext cx="4581599" cy="1609696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0</xdr:row>
      <xdr:rowOff>28575</xdr:rowOff>
    </xdr:from>
    <xdr:to>
      <xdr:col>11</xdr:col>
      <xdr:colOff>157163</xdr:colOff>
      <xdr:row>11</xdr:row>
      <xdr:rowOff>119063</xdr:rowOff>
    </xdr:to>
    <xdr:pic>
      <xdr:nvPicPr>
        <xdr:cNvPr id="7" name="Picture 6" descr="Valorant Champions 2022">
          <a:extLst>
            <a:ext uri="{FF2B5EF4-FFF2-40B4-BE49-F238E27FC236}">
              <a16:creationId xmlns:a16="http://schemas.microsoft.com/office/drawing/2014/main" id="{4743254D-6DA5-D1D0-3C8C-FD14321F2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28575"/>
          <a:ext cx="2081213" cy="208121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oneCell">
    <xdr:from>
      <xdr:col>0</xdr:col>
      <xdr:colOff>0</xdr:colOff>
      <xdr:row>73</xdr:row>
      <xdr:rowOff>42863</xdr:rowOff>
    </xdr:from>
    <xdr:to>
      <xdr:col>9</xdr:col>
      <xdr:colOff>345253</xdr:colOff>
      <xdr:row>106</xdr:row>
      <xdr:rowOff>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B901EE-CFF3-026C-D664-C61307D8F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254038"/>
          <a:ext cx="7003228" cy="592931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109</xdr:row>
      <xdr:rowOff>1</xdr:rowOff>
    </xdr:from>
    <xdr:to>
      <xdr:col>6</xdr:col>
      <xdr:colOff>161566</xdr:colOff>
      <xdr:row>128</xdr:row>
      <xdr:rowOff>25979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D453DB-2A59-FF0A-8993-2C7F96711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9820661"/>
          <a:ext cx="4884234" cy="348095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131</xdr:row>
      <xdr:rowOff>4762</xdr:rowOff>
    </xdr:from>
    <xdr:to>
      <xdr:col>6</xdr:col>
      <xdr:colOff>104293</xdr:colOff>
      <xdr:row>141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A3FB07-193D-4A09-1928-32DD7BDC6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23712487"/>
          <a:ext cx="4809643" cy="1895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9</xdr:row>
      <xdr:rowOff>95251</xdr:rowOff>
    </xdr:from>
    <xdr:to>
      <xdr:col>3</xdr:col>
      <xdr:colOff>200024</xdr:colOff>
      <xdr:row>19</xdr:row>
      <xdr:rowOff>61913</xdr:rowOff>
    </xdr:to>
    <xdr:sp macro="" textlink="">
      <xdr:nvSpPr>
        <xdr:cNvPr id="22" name="Thought Bubble: Cloud 21">
          <a:extLst>
            <a:ext uri="{FF2B5EF4-FFF2-40B4-BE49-F238E27FC236}">
              <a16:creationId xmlns:a16="http://schemas.microsoft.com/office/drawing/2014/main" id="{804D587F-B9B7-FC13-40E0-B9A6FF7BA9DD}"/>
            </a:ext>
          </a:extLst>
        </xdr:cNvPr>
        <xdr:cNvSpPr/>
      </xdr:nvSpPr>
      <xdr:spPr>
        <a:xfrm>
          <a:off x="76199" y="1724026"/>
          <a:ext cx="2119313" cy="1776412"/>
        </a:xfrm>
        <a:prstGeom prst="cloudCallout">
          <a:avLst/>
        </a:prstGeom>
        <a:solidFill>
          <a:schemeClr val="accent1">
            <a:alpha val="40000"/>
          </a:schemeClr>
        </a:solidFill>
        <a:effectLst>
          <a:outerShdw blurRad="50800" dist="50800" dir="252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Agents with a pick</a:t>
          </a:r>
          <a:r>
            <a:rPr lang="en-US" sz="1100" baseline="0"/>
            <a:t> rate on a map higher than their overall pickrate are exceptionally viable on that map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</xdr:row>
      <xdr:rowOff>9525</xdr:rowOff>
    </xdr:from>
    <xdr:to>
      <xdr:col>8</xdr:col>
      <xdr:colOff>50006</xdr:colOff>
      <xdr:row>87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FFFF1-2101-8288-4A6F-737CA6B0E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645318</xdr:colOff>
      <xdr:row>89</xdr:row>
      <xdr:rowOff>4762</xdr:rowOff>
    </xdr:from>
    <xdr:to>
      <xdr:col>8</xdr:col>
      <xdr:colOff>35718</xdr:colOff>
      <xdr:row>104</xdr:row>
      <xdr:rowOff>33337</xdr:rowOff>
    </xdr:to>
    <xdr:graphicFrame macro="">
      <xdr:nvGraphicFramePr>
        <xdr:cNvPr id="4" name="Chart 249">
          <a:extLst>
            <a:ext uri="{FF2B5EF4-FFF2-40B4-BE49-F238E27FC236}">
              <a16:creationId xmlns:a16="http://schemas.microsoft.com/office/drawing/2014/main" id="{F1E916AD-CE16-3B42-0489-98FCA24F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89</xdr:row>
      <xdr:rowOff>0</xdr:rowOff>
    </xdr:from>
    <xdr:to>
      <xdr:col>16</xdr:col>
      <xdr:colOff>66675</xdr:colOff>
      <xdr:row>104</xdr:row>
      <xdr:rowOff>28575</xdr:rowOff>
    </xdr:to>
    <xdr:graphicFrame macro="">
      <xdr:nvGraphicFramePr>
        <xdr:cNvPr id="5" name="Chart 251">
          <a:extLst>
            <a:ext uri="{FF2B5EF4-FFF2-40B4-BE49-F238E27FC236}">
              <a16:creationId xmlns:a16="http://schemas.microsoft.com/office/drawing/2014/main" id="{833080D0-DB17-13CD-A271-F95F1E20C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</xdr:row>
      <xdr:rowOff>323850</xdr:rowOff>
    </xdr:from>
    <xdr:to>
      <xdr:col>10</xdr:col>
      <xdr:colOff>342899</xdr:colOff>
      <xdr:row>9</xdr:row>
      <xdr:rowOff>42863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F0F79C-4B35-DC31-2842-26A5FB42779D}"/>
            </a:ext>
          </a:extLst>
        </xdr:cNvPr>
        <xdr:cNvSpPr txBox="1"/>
      </xdr:nvSpPr>
      <xdr:spPr>
        <a:xfrm>
          <a:off x="4562474" y="504825"/>
          <a:ext cx="2257425" cy="1347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Players with</a:t>
          </a:r>
          <a:r>
            <a:rPr lang="en-US" sz="1100" baseline="0"/>
            <a:t> more than 200 rounds played but without an ACS &gt; 200 in red</a:t>
          </a:r>
        </a:p>
        <a:p>
          <a:endParaRPr lang="en-US" sz="1100" baseline="0"/>
        </a:p>
        <a:p>
          <a:r>
            <a:rPr lang="en-US" sz="1100" baseline="0"/>
            <a:t>Players with more than 200 rounds AND ACS &gt; 200 in green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90DA7-31AB-428B-9175-0108FE28DDA2}" name="Table1" displayName="Table1" ref="A1:X82" totalsRowShown="0" headerRowDxfId="38">
  <autoFilter ref="A1:X82" xr:uid="{FD790DA7-31AB-428B-9175-0108FE28DDA2}"/>
  <sortState xmlns:xlrd2="http://schemas.microsoft.com/office/spreadsheetml/2017/richdata2" ref="A2:X82">
    <sortCondition descending="1" ref="E1:E82"/>
  </sortState>
  <tableColumns count="24">
    <tableColumn id="1" xr3:uid="{84B2947C-A873-4A8E-A221-F8276FF415EC}" name="PLAYER_x000a_ALIAS"/>
    <tableColumn id="2" xr3:uid="{A2472D0B-64B7-4A13-8D1C-394CAA222AD7}" name="TEAM"/>
    <tableColumn id="3" xr3:uid="{9D083D1C-6AA6-46EC-AD25-792D732372F0}" name="AGENTS_x000a_(Top 3)"/>
    <tableColumn id="4" xr3:uid="{AF139A12-F527-4378-9799-3C448858EF94}" name="RND"/>
    <tableColumn id="5" xr3:uid="{9998D621-9FE2-4235-BD17-1EC23A981A40}" name="R"/>
    <tableColumn id="6" xr3:uid="{300E3865-4B9A-45B9-8099-73C97B4C3F9A}" name="ACS"/>
    <tableColumn id="7" xr3:uid="{FAC0D5FA-6591-4931-BB0F-E3F3342AB93B}" name="K:D"/>
    <tableColumn id="8" xr3:uid="{A6FCAB9B-9C25-4E1D-BD65-9563600E0763}" name="KAST" dataDxfId="37"/>
    <tableColumn id="9" xr3:uid="{F5612CD4-B43D-49AD-963C-8A2A4C897A1D}" name="ADR"/>
    <tableColumn id="10" xr3:uid="{2EC7BBEE-3ED8-4025-A098-B8BD58A2D07C}" name="KPR"/>
    <tableColumn id="11" xr3:uid="{26206472-A13D-4602-B980-07AC809211F8}" name="APR"/>
    <tableColumn id="12" xr3:uid="{2547F9B3-E4D1-4A72-BCA9-E8B3CCE861F9}" name="FKPR"/>
    <tableColumn id="13" xr3:uid="{85ABF490-8B22-4B10-B66F-F7290B705A8F}" name="FDPR"/>
    <tableColumn id="14" xr3:uid="{78805FE2-3C38-449C-AB8B-D18329BCAF57}" name="HS%" dataDxfId="36"/>
    <tableColumn id="15" xr3:uid="{A0147CDB-7E4C-4BC5-A677-F22A5F85E587}" name="CL%" dataDxfId="35">
      <calculatedColumnFormula>P2/Q2</calculatedColumnFormula>
    </tableColumn>
    <tableColumn id="16" xr3:uid="{35DF6BCC-D420-4B7A-81F7-D540C9164BF8}" name="CW" dataDxfId="34"/>
    <tableColumn id="17" xr3:uid="{77A912F1-419D-4426-84B5-57603FC68476}" name="CO" dataDxfId="33"/>
    <tableColumn id="18" xr3:uid="{3BAA2D00-FA72-4DF3-9F53-3F9747BFD975}" name="KMAX"/>
    <tableColumn id="19" xr3:uid="{29F6FC94-8B7B-421C-8904-E705FD99308B}" name="K"/>
    <tableColumn id="20" xr3:uid="{84C4CE15-3752-45A2-A3FF-566412F9527A}" name="D"/>
    <tableColumn id="21" xr3:uid="{74C0B00A-8616-41C7-8255-4A7454901C60}" name="A"/>
    <tableColumn id="22" xr3:uid="{FC1C73A8-6654-4B08-9D50-A392B1600624}" name="FK"/>
    <tableColumn id="23" xr3:uid="{C08C7A5E-38A1-4D07-8FAD-66EA0A79ED03}" name="FD"/>
    <tableColumn id="24" xr3:uid="{9DC25D2F-81D8-4C25-8B56-729BCB728E31}" name="FK/FD" dataDxfId="32">
      <calculatedColumnFormula>Table1[[#This Row],[FK]]/Table1[[#This Row],[FD]]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C952F2-6E6F-4628-96FB-9A36BB789C6E}" name="Table2" displayName="Table2" ref="A1:X9" totalsRowShown="0">
  <autoFilter ref="A1:X9" xr:uid="{F9C952F2-6E6F-4628-96FB-9A36BB789C6E}"/>
  <tableColumns count="24">
    <tableColumn id="1" xr3:uid="{0CB12087-CD59-4CC9-8931-B191613F599F}" name="MAP"/>
    <tableColumn id="2" xr3:uid="{8DABF673-B5D4-48E9-8EF9-AD8177137673}" name="#"/>
    <tableColumn id="3" xr3:uid="{198D2AA6-8DDA-4AEB-AA32-3325AA1410F6}" name="ATK WIN" dataDxfId="31"/>
    <tableColumn id="4" xr3:uid="{08529AAC-592D-4B5F-8D0E-AA1621725562}" name="DEF WIN" dataDxfId="30"/>
    <tableColumn id="5" xr3:uid="{D0E1A769-CD39-46E6-9DB6-0F27F142EA7E}" name="Chamber" dataDxfId="29"/>
    <tableColumn id="6" xr3:uid="{475C89C9-5E00-4FE3-9E31-CFE140C0E07C}" name="Fade" dataDxfId="28"/>
    <tableColumn id="7" xr3:uid="{4CDFC907-A5CF-497E-8C5F-BBBA54FD73F2}" name="Viper" dataDxfId="27"/>
    <tableColumn id="8" xr3:uid="{FC9E258C-E021-429C-8E73-B3EEE78A9C2B}" name="KAY/O" dataDxfId="26"/>
    <tableColumn id="9" xr3:uid="{214C4EA4-652F-401A-A523-B6DF129BECD6}" name="Omen" dataDxfId="25"/>
    <tableColumn id="10" xr3:uid="{0C3F7EA6-1D06-45A8-A2B8-E5DDB2A9A215}" name="Raze" dataDxfId="24"/>
    <tableColumn id="11" xr3:uid="{A952D467-0761-457C-B447-A6D4FE89AB6D}" name="Sova" dataDxfId="23"/>
    <tableColumn id="12" xr3:uid="{B7C417B5-4E7E-4088-9A4A-54C9241A88D1}" name="Jett" dataDxfId="22"/>
    <tableColumn id="13" xr3:uid="{949B0C5F-A302-4A81-A1CD-5BD46CE7D9CF}" name="Breach" dataDxfId="21"/>
    <tableColumn id="14" xr3:uid="{F9104ECC-EE0C-487E-8319-E3C8EEBDBD08}" name="Astra" dataDxfId="20"/>
    <tableColumn id="15" xr3:uid="{FAA7EB64-F241-47D9-B07C-050E8AF0F9CE}" name="Sage" dataDxfId="19"/>
    <tableColumn id="16" xr3:uid="{C5DB2AC1-678B-4691-8769-9DE0D931D134}" name="Skye" dataDxfId="18"/>
    <tableColumn id="17" xr3:uid="{3B214CED-1B96-4498-8D2C-2373E61B52F7}" name="Brimstone" dataDxfId="17"/>
    <tableColumn id="18" xr3:uid="{F2B5BB03-E7C6-4A00-B6E5-8C148781D584}" name="Killjoy" dataDxfId="16"/>
    <tableColumn id="19" xr3:uid="{ECBFF9BD-D21E-4AF3-9A46-F0EEA261D5AC}" name="Neon" dataDxfId="15"/>
    <tableColumn id="20" xr3:uid="{E11FE474-1E32-4F40-8855-2C6B40272A07}" name="Phoenix" dataDxfId="14"/>
    <tableColumn id="21" xr3:uid="{3D5560E0-A02A-4D95-8400-5AD9DB5E749F}" name="Cypher" dataDxfId="13"/>
    <tableColumn id="22" xr3:uid="{74C341BE-020A-4682-99BF-33E4BD57AD95}" name="Reyna" dataDxfId="12"/>
    <tableColumn id="23" xr3:uid="{B16DF20A-85A1-4F39-8761-90378E898D19}" name="Yoru" dataDxfId="11"/>
    <tableColumn id="24" xr3:uid="{06B9DCC2-28F1-4196-8E7D-A696E98A172B}" name="Harbor" dataDxfId="10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985F0-13D4-4284-9248-303D7CDC3798}" name="Table4" displayName="Table4" ref="J3:K84" totalsRowShown="0" dataDxfId="8" headerRowBorderDxfId="9" tableBorderDxfId="7" totalsRowBorderDxfId="6">
  <autoFilter ref="J3:K84" xr:uid="{C0D985F0-13D4-4284-9248-303D7CDC3798}">
    <filterColumn colId="1">
      <top10 val="10" filterVal="234.5"/>
    </filterColumn>
  </autoFilter>
  <sortState xmlns:xlrd2="http://schemas.microsoft.com/office/spreadsheetml/2017/richdata2" ref="J4:K84">
    <sortCondition descending="1" ref="K3:K84"/>
  </sortState>
  <tableColumns count="2">
    <tableColumn id="1" xr3:uid="{5505409C-9A40-4CCD-91C2-348DD3C76B12}" name="PLAYER_x000a_ALIAS" dataDxfId="5"/>
    <tableColumn id="2" xr3:uid="{DE65A450-EB16-4CE4-ADB6-AEB4B77B01E7}" name="AC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95F7-30CB-405B-8F69-5C241334D9D1}">
  <sheetPr>
    <tabColor theme="9"/>
  </sheetPr>
  <dimension ref="A1:H131"/>
  <sheetViews>
    <sheetView tabSelected="1" zoomScaleNormal="100" workbookViewId="0">
      <selection activeCell="H132" sqref="H132"/>
    </sheetView>
  </sheetViews>
  <sheetFormatPr defaultRowHeight="15" x14ac:dyDescent="0.25"/>
  <cols>
    <col min="1" max="1" width="20" bestFit="1" customWidth="1"/>
    <col min="2" max="2" width="9.7109375" bestFit="1" customWidth="1"/>
  </cols>
  <sheetData>
    <row r="1" spans="1:8" x14ac:dyDescent="0.25">
      <c r="A1" s="25" t="s">
        <v>227</v>
      </c>
      <c r="B1" s="25"/>
      <c r="C1" s="25"/>
      <c r="D1" s="25"/>
      <c r="E1" s="25"/>
      <c r="F1" s="25"/>
      <c r="G1" s="25"/>
      <c r="H1" s="25"/>
    </row>
    <row r="2" spans="1:8" x14ac:dyDescent="0.25">
      <c r="A2" s="26"/>
      <c r="B2" s="26"/>
      <c r="C2" s="26"/>
      <c r="D2" s="26"/>
      <c r="E2" s="26"/>
      <c r="F2" s="26"/>
      <c r="G2" s="26"/>
      <c r="H2" s="26"/>
    </row>
    <row r="3" spans="1:8" x14ac:dyDescent="0.25">
      <c r="A3" t="s">
        <v>230</v>
      </c>
    </row>
    <row r="4" spans="1:8" x14ac:dyDescent="0.25">
      <c r="A4" t="s">
        <v>231</v>
      </c>
    </row>
    <row r="5" spans="1:8" x14ac:dyDescent="0.25">
      <c r="A5" t="s">
        <v>228</v>
      </c>
      <c r="B5" s="10">
        <v>44969</v>
      </c>
    </row>
    <row r="6" spans="1:8" x14ac:dyDescent="0.25">
      <c r="A6" t="s">
        <v>229</v>
      </c>
      <c r="B6" s="10">
        <f ca="1">TODAY()</f>
        <v>45419</v>
      </c>
    </row>
    <row r="7" spans="1:8" x14ac:dyDescent="0.25">
      <c r="A7" t="s">
        <v>223</v>
      </c>
    </row>
    <row r="17" spans="1:1" x14ac:dyDescent="0.25">
      <c r="A17" t="s">
        <v>232</v>
      </c>
    </row>
    <row r="42" spans="1:1" x14ac:dyDescent="0.25">
      <c r="A42" t="s">
        <v>233</v>
      </c>
    </row>
    <row r="62" spans="1:1" x14ac:dyDescent="0.25">
      <c r="A62" t="s">
        <v>234</v>
      </c>
    </row>
    <row r="73" spans="1:1" x14ac:dyDescent="0.25">
      <c r="A73" t="s">
        <v>235</v>
      </c>
    </row>
    <row r="108" spans="1:1" x14ac:dyDescent="0.25">
      <c r="A108" t="s">
        <v>236</v>
      </c>
    </row>
    <row r="131" spans="1:1" x14ac:dyDescent="0.25">
      <c r="A131" t="s">
        <v>254</v>
      </c>
    </row>
  </sheetData>
  <mergeCells count="1">
    <mergeCell ref="A1:H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96AA-7B39-49D6-8C61-DEFDC7887C67}">
  <sheetPr>
    <tabColor rgb="FFFF0000"/>
  </sheetPr>
  <dimension ref="A1:X82"/>
  <sheetViews>
    <sheetView zoomScaleNormal="100" workbookViewId="0">
      <pane xSplit="3" topLeftCell="D1" activePane="topRight" state="frozen"/>
      <selection pane="topRight" activeCell="X3" sqref="X3"/>
    </sheetView>
  </sheetViews>
  <sheetFormatPr defaultRowHeight="15" x14ac:dyDescent="0.25"/>
  <cols>
    <col min="3" max="3" width="21.140625" bestFit="1" customWidth="1"/>
    <col min="11" max="11" width="0" hidden="1" customWidth="1"/>
    <col min="18" max="18" width="0" hidden="1" customWidth="1"/>
  </cols>
  <sheetData>
    <row r="1" spans="1:24" ht="30" x14ac:dyDescent="0.25">
      <c r="A1" s="3" t="s">
        <v>225</v>
      </c>
      <c r="B1" s="2" t="s">
        <v>115</v>
      </c>
      <c r="C1" s="3" t="s">
        <v>224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216</v>
      </c>
      <c r="Q1" s="2" t="s">
        <v>217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226</v>
      </c>
    </row>
    <row r="2" spans="1:24" x14ac:dyDescent="0.25">
      <c r="A2" t="s">
        <v>20</v>
      </c>
      <c r="B2" t="s">
        <v>21</v>
      </c>
      <c r="C2" t="s">
        <v>114</v>
      </c>
      <c r="D2">
        <v>179</v>
      </c>
      <c r="E2">
        <v>1.26</v>
      </c>
      <c r="F2">
        <v>260</v>
      </c>
      <c r="G2">
        <v>1.36</v>
      </c>
      <c r="H2" s="1">
        <v>0.77</v>
      </c>
      <c r="I2">
        <v>160.9</v>
      </c>
      <c r="J2">
        <v>0.89</v>
      </c>
      <c r="K2">
        <v>0.3</v>
      </c>
      <c r="L2">
        <v>0.23</v>
      </c>
      <c r="M2">
        <v>0.12</v>
      </c>
      <c r="N2" s="1">
        <v>0.23</v>
      </c>
      <c r="O2" s="1">
        <f t="shared" ref="O2:O33" si="0">P2/Q2</f>
        <v>0.1111111111111111</v>
      </c>
      <c r="P2">
        <v>2</v>
      </c>
      <c r="Q2">
        <v>18</v>
      </c>
      <c r="R2">
        <v>26</v>
      </c>
      <c r="S2">
        <v>159</v>
      </c>
      <c r="T2">
        <v>117</v>
      </c>
      <c r="U2">
        <v>53</v>
      </c>
      <c r="V2">
        <v>42</v>
      </c>
      <c r="W2">
        <v>21</v>
      </c>
      <c r="X2" s="9">
        <f>Table1[[#This Row],[FK]]/Table1[[#This Row],[FD]]</f>
        <v>2</v>
      </c>
    </row>
    <row r="3" spans="1:24" x14ac:dyDescent="0.25">
      <c r="A3" t="s">
        <v>18</v>
      </c>
      <c r="B3" t="s">
        <v>19</v>
      </c>
      <c r="C3" t="s">
        <v>145</v>
      </c>
      <c r="D3">
        <v>492</v>
      </c>
      <c r="E3">
        <v>1.26</v>
      </c>
      <c r="F3">
        <v>254.6</v>
      </c>
      <c r="G3">
        <v>1.5</v>
      </c>
      <c r="H3" s="1">
        <v>0.73</v>
      </c>
      <c r="I3">
        <v>159.80000000000001</v>
      </c>
      <c r="J3">
        <v>0.93</v>
      </c>
      <c r="K3">
        <v>0.09</v>
      </c>
      <c r="L3">
        <v>0.2</v>
      </c>
      <c r="M3">
        <v>0.08</v>
      </c>
      <c r="N3" s="1">
        <v>0.26</v>
      </c>
      <c r="O3" s="1">
        <f t="shared" si="0"/>
        <v>0.15254237288135594</v>
      </c>
      <c r="P3">
        <v>9</v>
      </c>
      <c r="Q3">
        <v>59</v>
      </c>
      <c r="R3">
        <v>30</v>
      </c>
      <c r="S3">
        <v>460</v>
      </c>
      <c r="T3">
        <v>306</v>
      </c>
      <c r="U3">
        <v>42</v>
      </c>
      <c r="V3">
        <v>96</v>
      </c>
      <c r="W3">
        <v>40</v>
      </c>
      <c r="X3" s="9">
        <f>Table1[[#This Row],[FK]]/Table1[[#This Row],[FD]]</f>
        <v>2.4</v>
      </c>
    </row>
    <row r="4" spans="1:24" x14ac:dyDescent="0.25">
      <c r="A4" t="s">
        <v>22</v>
      </c>
      <c r="B4" t="s">
        <v>23</v>
      </c>
      <c r="C4" t="s">
        <v>143</v>
      </c>
      <c r="D4">
        <v>148</v>
      </c>
      <c r="E4">
        <v>1.23</v>
      </c>
      <c r="F4">
        <v>245</v>
      </c>
      <c r="G4">
        <v>1.31</v>
      </c>
      <c r="H4" s="1">
        <v>0.71</v>
      </c>
      <c r="I4">
        <v>156.1</v>
      </c>
      <c r="J4">
        <v>0.86</v>
      </c>
      <c r="K4">
        <v>0.21</v>
      </c>
      <c r="L4">
        <v>0.15</v>
      </c>
      <c r="M4">
        <v>0.09</v>
      </c>
      <c r="N4" s="1">
        <v>0.28000000000000003</v>
      </c>
      <c r="O4" s="1">
        <f t="shared" si="0"/>
        <v>0.2</v>
      </c>
      <c r="P4">
        <v>6</v>
      </c>
      <c r="Q4">
        <v>30</v>
      </c>
      <c r="R4">
        <v>25</v>
      </c>
      <c r="S4">
        <v>128</v>
      </c>
      <c r="T4">
        <v>98</v>
      </c>
      <c r="U4">
        <v>31</v>
      </c>
      <c r="V4">
        <v>22</v>
      </c>
      <c r="W4">
        <v>14</v>
      </c>
      <c r="X4" s="9">
        <f>Table1[[#This Row],[FK]]/Table1[[#This Row],[FD]]</f>
        <v>1.5714285714285714</v>
      </c>
    </row>
    <row r="5" spans="1:24" x14ac:dyDescent="0.25">
      <c r="A5" t="s">
        <v>24</v>
      </c>
      <c r="B5" t="s">
        <v>25</v>
      </c>
      <c r="C5" t="s">
        <v>144</v>
      </c>
      <c r="D5">
        <v>366</v>
      </c>
      <c r="E5">
        <v>1.21</v>
      </c>
      <c r="F5">
        <v>210.5</v>
      </c>
      <c r="G5">
        <v>1.25</v>
      </c>
      <c r="H5" s="1">
        <v>0.78</v>
      </c>
      <c r="I5">
        <v>137.5</v>
      </c>
      <c r="J5">
        <v>0.76</v>
      </c>
      <c r="K5">
        <v>0.39</v>
      </c>
      <c r="L5">
        <v>0.08</v>
      </c>
      <c r="M5">
        <v>0.04</v>
      </c>
      <c r="N5" s="1">
        <v>0.34</v>
      </c>
      <c r="O5" s="1">
        <f t="shared" si="0"/>
        <v>0.14634146341463414</v>
      </c>
      <c r="P5">
        <v>6</v>
      </c>
      <c r="Q5">
        <v>41</v>
      </c>
      <c r="R5">
        <v>21</v>
      </c>
      <c r="S5">
        <v>277</v>
      </c>
      <c r="T5">
        <v>221</v>
      </c>
      <c r="U5">
        <v>143</v>
      </c>
      <c r="V5">
        <v>29</v>
      </c>
      <c r="W5">
        <v>16</v>
      </c>
      <c r="X5" s="9">
        <f>Table1[[#This Row],[FK]]/Table1[[#This Row],[FD]]</f>
        <v>1.8125</v>
      </c>
    </row>
    <row r="6" spans="1:24" x14ac:dyDescent="0.25">
      <c r="A6" t="s">
        <v>26</v>
      </c>
      <c r="B6" t="s">
        <v>27</v>
      </c>
      <c r="C6" t="s">
        <v>145</v>
      </c>
      <c r="D6">
        <v>319</v>
      </c>
      <c r="E6">
        <v>1.2</v>
      </c>
      <c r="F6">
        <v>247.9</v>
      </c>
      <c r="G6">
        <v>1.39</v>
      </c>
      <c r="H6" s="1">
        <v>0.7</v>
      </c>
      <c r="I6">
        <v>166.2</v>
      </c>
      <c r="J6">
        <v>0.92</v>
      </c>
      <c r="K6">
        <v>0.13</v>
      </c>
      <c r="L6">
        <v>0.17</v>
      </c>
      <c r="M6">
        <v>0.15</v>
      </c>
      <c r="N6" s="1">
        <v>0.34</v>
      </c>
      <c r="O6" s="1">
        <f t="shared" si="0"/>
        <v>0.20833333333333334</v>
      </c>
      <c r="P6">
        <v>5</v>
      </c>
      <c r="Q6">
        <v>24</v>
      </c>
      <c r="R6">
        <v>31</v>
      </c>
      <c r="S6">
        <v>292</v>
      </c>
      <c r="T6">
        <v>210</v>
      </c>
      <c r="U6">
        <v>42</v>
      </c>
      <c r="V6">
        <v>53</v>
      </c>
      <c r="W6">
        <v>47</v>
      </c>
      <c r="X6" s="9">
        <f>Table1[[#This Row],[FK]]/Table1[[#This Row],[FD]]</f>
        <v>1.1276595744680851</v>
      </c>
    </row>
    <row r="7" spans="1:24" x14ac:dyDescent="0.25">
      <c r="A7" t="s">
        <v>30</v>
      </c>
      <c r="B7" t="s">
        <v>31</v>
      </c>
      <c r="C7" t="s">
        <v>145</v>
      </c>
      <c r="D7">
        <v>285</v>
      </c>
      <c r="E7">
        <v>1.1499999999999999</v>
      </c>
      <c r="F7">
        <v>232.2</v>
      </c>
      <c r="G7">
        <v>1.27</v>
      </c>
      <c r="H7" s="1">
        <v>0.71</v>
      </c>
      <c r="I7">
        <v>143.4</v>
      </c>
      <c r="J7">
        <v>0.85</v>
      </c>
      <c r="K7">
        <v>0.13</v>
      </c>
      <c r="L7">
        <v>0.18</v>
      </c>
      <c r="M7">
        <v>0.13</v>
      </c>
      <c r="N7" s="1">
        <v>0.24</v>
      </c>
      <c r="O7" s="1">
        <f t="shared" si="0"/>
        <v>0.19047619047619047</v>
      </c>
      <c r="P7">
        <v>8</v>
      </c>
      <c r="Q7">
        <v>42</v>
      </c>
      <c r="R7">
        <v>26</v>
      </c>
      <c r="S7">
        <v>242</v>
      </c>
      <c r="T7">
        <v>191</v>
      </c>
      <c r="U7">
        <v>36</v>
      </c>
      <c r="V7">
        <v>50</v>
      </c>
      <c r="W7">
        <v>36</v>
      </c>
      <c r="X7" s="9">
        <f>Table1[[#This Row],[FK]]/Table1[[#This Row],[FD]]</f>
        <v>1.3888888888888888</v>
      </c>
    </row>
    <row r="8" spans="1:24" x14ac:dyDescent="0.25">
      <c r="A8" t="s">
        <v>28</v>
      </c>
      <c r="B8" t="s">
        <v>29</v>
      </c>
      <c r="C8" t="s">
        <v>146</v>
      </c>
      <c r="D8">
        <v>357</v>
      </c>
      <c r="E8">
        <v>1.1499999999999999</v>
      </c>
      <c r="F8">
        <v>194.5</v>
      </c>
      <c r="G8">
        <v>1.1200000000000001</v>
      </c>
      <c r="H8" s="1">
        <v>0.8</v>
      </c>
      <c r="I8">
        <v>133.69999999999999</v>
      </c>
      <c r="J8">
        <v>0.68</v>
      </c>
      <c r="K8">
        <v>0.43</v>
      </c>
      <c r="L8">
        <v>0.04</v>
      </c>
      <c r="M8">
        <v>0.04</v>
      </c>
      <c r="N8" s="1">
        <v>0.3</v>
      </c>
      <c r="O8" s="1">
        <f t="shared" si="0"/>
        <v>0.16071428571428573</v>
      </c>
      <c r="P8">
        <v>9</v>
      </c>
      <c r="Q8">
        <v>56</v>
      </c>
      <c r="R8">
        <v>28</v>
      </c>
      <c r="S8">
        <v>242</v>
      </c>
      <c r="T8">
        <v>216</v>
      </c>
      <c r="U8">
        <v>155</v>
      </c>
      <c r="V8">
        <v>14</v>
      </c>
      <c r="W8">
        <v>15</v>
      </c>
      <c r="X8" s="9">
        <f>Table1[[#This Row],[FK]]/Table1[[#This Row],[FD]]</f>
        <v>0.93333333333333335</v>
      </c>
    </row>
    <row r="9" spans="1:24" x14ac:dyDescent="0.25">
      <c r="A9" t="s">
        <v>32</v>
      </c>
      <c r="B9" t="s">
        <v>25</v>
      </c>
      <c r="C9" t="s">
        <v>147</v>
      </c>
      <c r="D9">
        <v>366</v>
      </c>
      <c r="E9">
        <v>1.1399999999999999</v>
      </c>
      <c r="F9">
        <v>194</v>
      </c>
      <c r="G9">
        <v>1.1399999999999999</v>
      </c>
      <c r="H9" s="1">
        <v>0.77</v>
      </c>
      <c r="I9">
        <v>127.5</v>
      </c>
      <c r="J9">
        <v>0.68</v>
      </c>
      <c r="K9">
        <v>0.41</v>
      </c>
      <c r="L9">
        <v>7.0000000000000007E-2</v>
      </c>
      <c r="M9">
        <v>0.05</v>
      </c>
      <c r="N9" s="1">
        <v>0.25</v>
      </c>
      <c r="O9" s="1">
        <f t="shared" si="0"/>
        <v>0.11904761904761904</v>
      </c>
      <c r="P9">
        <v>5</v>
      </c>
      <c r="Q9">
        <v>42</v>
      </c>
      <c r="R9">
        <v>32</v>
      </c>
      <c r="S9">
        <v>248</v>
      </c>
      <c r="T9">
        <v>217</v>
      </c>
      <c r="U9">
        <v>151</v>
      </c>
      <c r="V9">
        <v>27</v>
      </c>
      <c r="W9">
        <v>17</v>
      </c>
      <c r="X9" s="9">
        <f>Table1[[#This Row],[FK]]/Table1[[#This Row],[FD]]</f>
        <v>1.588235294117647</v>
      </c>
    </row>
    <row r="10" spans="1:24" x14ac:dyDescent="0.25">
      <c r="A10" t="s">
        <v>35</v>
      </c>
      <c r="B10" t="s">
        <v>25</v>
      </c>
      <c r="C10" t="s">
        <v>149</v>
      </c>
      <c r="D10">
        <v>366</v>
      </c>
      <c r="E10">
        <v>1.1299999999999999</v>
      </c>
      <c r="F10">
        <v>219.9</v>
      </c>
      <c r="G10">
        <v>1.31</v>
      </c>
      <c r="H10" s="1">
        <v>0.71</v>
      </c>
      <c r="I10">
        <v>142.6</v>
      </c>
      <c r="J10">
        <v>0.81</v>
      </c>
      <c r="K10">
        <v>0.17</v>
      </c>
      <c r="L10">
        <v>0.1</v>
      </c>
      <c r="M10">
        <v>0.1</v>
      </c>
      <c r="N10" s="1">
        <v>0.25</v>
      </c>
      <c r="O10" s="1">
        <f t="shared" si="0"/>
        <v>0.20588235294117646</v>
      </c>
      <c r="P10">
        <v>7</v>
      </c>
      <c r="Q10">
        <v>34</v>
      </c>
      <c r="R10">
        <v>27</v>
      </c>
      <c r="S10">
        <v>295</v>
      </c>
      <c r="T10">
        <v>226</v>
      </c>
      <c r="U10">
        <v>63</v>
      </c>
      <c r="V10">
        <v>37</v>
      </c>
      <c r="W10">
        <v>37</v>
      </c>
      <c r="X10" s="9">
        <f>Table1[[#This Row],[FK]]/Table1[[#This Row],[FD]]</f>
        <v>1</v>
      </c>
    </row>
    <row r="11" spans="1:24" x14ac:dyDescent="0.25">
      <c r="A11" t="s">
        <v>33</v>
      </c>
      <c r="B11" t="s">
        <v>34</v>
      </c>
      <c r="C11" t="s">
        <v>148</v>
      </c>
      <c r="D11">
        <v>416</v>
      </c>
      <c r="E11">
        <v>1.1299999999999999</v>
      </c>
      <c r="F11">
        <v>207.8</v>
      </c>
      <c r="G11">
        <v>1.1399999999999999</v>
      </c>
      <c r="H11" s="1">
        <v>0.78</v>
      </c>
      <c r="I11">
        <v>135.9</v>
      </c>
      <c r="J11">
        <v>0.72</v>
      </c>
      <c r="K11">
        <v>0.43</v>
      </c>
      <c r="L11">
        <v>7.0000000000000007E-2</v>
      </c>
      <c r="M11">
        <v>7.0000000000000007E-2</v>
      </c>
      <c r="N11" s="1">
        <v>0.28999999999999998</v>
      </c>
      <c r="O11" s="1">
        <f t="shared" si="0"/>
        <v>0.14285714285714285</v>
      </c>
      <c r="P11">
        <v>9</v>
      </c>
      <c r="Q11">
        <v>63</v>
      </c>
      <c r="R11">
        <v>28</v>
      </c>
      <c r="S11">
        <v>300</v>
      </c>
      <c r="T11">
        <v>263</v>
      </c>
      <c r="U11">
        <v>179</v>
      </c>
      <c r="V11">
        <v>29</v>
      </c>
      <c r="W11">
        <v>28</v>
      </c>
      <c r="X11" s="9">
        <f>Table1[[#This Row],[FK]]/Table1[[#This Row],[FD]]</f>
        <v>1.0357142857142858</v>
      </c>
    </row>
    <row r="12" spans="1:24" x14ac:dyDescent="0.25">
      <c r="A12" t="s">
        <v>38</v>
      </c>
      <c r="B12" t="s">
        <v>27</v>
      </c>
      <c r="C12" t="s">
        <v>152</v>
      </c>
      <c r="D12">
        <v>319</v>
      </c>
      <c r="E12">
        <v>1.1100000000000001</v>
      </c>
      <c r="F12">
        <v>242.5</v>
      </c>
      <c r="G12">
        <v>1.17</v>
      </c>
      <c r="H12" s="1">
        <v>0.73</v>
      </c>
      <c r="I12">
        <v>159.5</v>
      </c>
      <c r="J12">
        <v>0.81</v>
      </c>
      <c r="K12">
        <v>0.22</v>
      </c>
      <c r="L12">
        <v>0.14000000000000001</v>
      </c>
      <c r="M12">
        <v>0.15</v>
      </c>
      <c r="N12" s="1">
        <v>0.25</v>
      </c>
      <c r="O12" s="1">
        <f t="shared" si="0"/>
        <v>0.18181818181818182</v>
      </c>
      <c r="P12">
        <v>4</v>
      </c>
      <c r="Q12">
        <v>22</v>
      </c>
      <c r="R12">
        <v>27</v>
      </c>
      <c r="S12">
        <v>257</v>
      </c>
      <c r="T12">
        <v>219</v>
      </c>
      <c r="U12">
        <v>69</v>
      </c>
      <c r="V12">
        <v>45</v>
      </c>
      <c r="W12">
        <v>47</v>
      </c>
      <c r="X12" s="9">
        <f>Table1[[#This Row],[FK]]/Table1[[#This Row],[FD]]</f>
        <v>0.95744680851063835</v>
      </c>
    </row>
    <row r="13" spans="1:24" x14ac:dyDescent="0.25">
      <c r="A13" t="s">
        <v>36</v>
      </c>
      <c r="B13" t="s">
        <v>116</v>
      </c>
      <c r="C13" t="s">
        <v>150</v>
      </c>
      <c r="D13">
        <v>144</v>
      </c>
      <c r="E13">
        <v>1.1100000000000001</v>
      </c>
      <c r="F13">
        <v>237.4</v>
      </c>
      <c r="G13">
        <v>1.01</v>
      </c>
      <c r="H13" s="1">
        <v>0.67</v>
      </c>
      <c r="I13">
        <v>151.19999999999999</v>
      </c>
      <c r="J13">
        <v>0.78</v>
      </c>
      <c r="K13">
        <v>0.35</v>
      </c>
      <c r="L13">
        <v>0.19</v>
      </c>
      <c r="M13">
        <v>0.19</v>
      </c>
      <c r="N13" s="1">
        <v>0.27</v>
      </c>
      <c r="O13" s="1">
        <f t="shared" si="0"/>
        <v>0</v>
      </c>
      <c r="P13">
        <v>0</v>
      </c>
      <c r="Q13">
        <v>13</v>
      </c>
      <c r="R13">
        <v>23</v>
      </c>
      <c r="S13">
        <v>112</v>
      </c>
      <c r="T13">
        <v>111</v>
      </c>
      <c r="U13">
        <v>51</v>
      </c>
      <c r="V13">
        <v>27</v>
      </c>
      <c r="W13">
        <v>27</v>
      </c>
      <c r="X13" s="9">
        <f>Table1[[#This Row],[FK]]/Table1[[#This Row],[FD]]</f>
        <v>1</v>
      </c>
    </row>
    <row r="14" spans="1:24" x14ac:dyDescent="0.25">
      <c r="A14" t="s">
        <v>37</v>
      </c>
      <c r="B14" t="s">
        <v>29</v>
      </c>
      <c r="C14" t="s">
        <v>151</v>
      </c>
      <c r="D14">
        <v>357</v>
      </c>
      <c r="E14">
        <v>1.1100000000000001</v>
      </c>
      <c r="F14">
        <v>209.9</v>
      </c>
      <c r="G14">
        <v>1.1499999999999999</v>
      </c>
      <c r="H14" s="1">
        <v>0.74</v>
      </c>
      <c r="I14">
        <v>139.4</v>
      </c>
      <c r="J14">
        <v>0.74</v>
      </c>
      <c r="K14">
        <v>0.28999999999999998</v>
      </c>
      <c r="L14">
        <v>0.05</v>
      </c>
      <c r="M14">
        <v>0.04</v>
      </c>
      <c r="N14" s="1">
        <v>0.36</v>
      </c>
      <c r="O14" s="1">
        <f t="shared" si="0"/>
        <v>0.16666666666666666</v>
      </c>
      <c r="P14">
        <v>9</v>
      </c>
      <c r="Q14">
        <v>54</v>
      </c>
      <c r="R14">
        <v>24</v>
      </c>
      <c r="S14">
        <v>265</v>
      </c>
      <c r="T14">
        <v>231</v>
      </c>
      <c r="U14">
        <v>105</v>
      </c>
      <c r="V14">
        <v>19</v>
      </c>
      <c r="W14">
        <v>15</v>
      </c>
      <c r="X14" s="9">
        <f>Table1[[#This Row],[FK]]/Table1[[#This Row],[FD]]</f>
        <v>1.2666666666666666</v>
      </c>
    </row>
    <row r="15" spans="1:24" x14ac:dyDescent="0.25">
      <c r="A15" t="s">
        <v>43</v>
      </c>
      <c r="B15" t="s">
        <v>116</v>
      </c>
      <c r="C15" t="s">
        <v>156</v>
      </c>
      <c r="D15">
        <v>144</v>
      </c>
      <c r="E15">
        <v>1.0900000000000001</v>
      </c>
      <c r="F15">
        <v>223.6</v>
      </c>
      <c r="G15">
        <v>1.08</v>
      </c>
      <c r="H15" s="1">
        <v>0.67</v>
      </c>
      <c r="I15">
        <v>144.19999999999999</v>
      </c>
      <c r="J15">
        <v>0.75</v>
      </c>
      <c r="K15">
        <v>0.4</v>
      </c>
      <c r="L15">
        <v>7.0000000000000007E-2</v>
      </c>
      <c r="M15">
        <v>0.09</v>
      </c>
      <c r="N15" s="1">
        <v>0.28999999999999998</v>
      </c>
      <c r="O15" s="1">
        <f t="shared" si="0"/>
        <v>6.25E-2</v>
      </c>
      <c r="P15">
        <v>1</v>
      </c>
      <c r="Q15">
        <v>16</v>
      </c>
      <c r="R15">
        <v>19</v>
      </c>
      <c r="S15">
        <v>108</v>
      </c>
      <c r="T15">
        <v>100</v>
      </c>
      <c r="U15">
        <v>58</v>
      </c>
      <c r="V15">
        <v>10</v>
      </c>
      <c r="W15">
        <v>13</v>
      </c>
      <c r="X15" s="9">
        <f>Table1[[#This Row],[FK]]/Table1[[#This Row],[FD]]</f>
        <v>0.76923076923076927</v>
      </c>
    </row>
    <row r="16" spans="1:24" x14ac:dyDescent="0.25">
      <c r="A16" t="s">
        <v>40</v>
      </c>
      <c r="B16" t="s">
        <v>27</v>
      </c>
      <c r="C16" t="s">
        <v>154</v>
      </c>
      <c r="D16">
        <v>319</v>
      </c>
      <c r="E16">
        <v>1.0900000000000001</v>
      </c>
      <c r="F16">
        <v>195.5</v>
      </c>
      <c r="G16">
        <v>1.08</v>
      </c>
      <c r="H16" s="1">
        <v>0.76</v>
      </c>
      <c r="I16">
        <v>124.3</v>
      </c>
      <c r="J16">
        <v>0.7</v>
      </c>
      <c r="K16">
        <v>0.39</v>
      </c>
      <c r="L16">
        <v>0.09</v>
      </c>
      <c r="M16">
        <v>0.06</v>
      </c>
      <c r="N16" s="1">
        <v>0.27</v>
      </c>
      <c r="O16" s="1">
        <f t="shared" si="0"/>
        <v>0.17647058823529413</v>
      </c>
      <c r="P16">
        <v>6</v>
      </c>
      <c r="Q16">
        <v>34</v>
      </c>
      <c r="R16">
        <v>24</v>
      </c>
      <c r="S16">
        <v>224</v>
      </c>
      <c r="T16">
        <v>207</v>
      </c>
      <c r="U16">
        <v>123</v>
      </c>
      <c r="V16">
        <v>29</v>
      </c>
      <c r="W16">
        <v>19</v>
      </c>
      <c r="X16" s="9">
        <f>Table1[[#This Row],[FK]]/Table1[[#This Row],[FD]]</f>
        <v>1.5263157894736843</v>
      </c>
    </row>
    <row r="17" spans="1:24" x14ac:dyDescent="0.25">
      <c r="A17" t="s">
        <v>41</v>
      </c>
      <c r="B17" t="s">
        <v>42</v>
      </c>
      <c r="C17" t="s">
        <v>155</v>
      </c>
      <c r="D17">
        <v>257</v>
      </c>
      <c r="E17">
        <v>1.0900000000000001</v>
      </c>
      <c r="F17">
        <v>222.3</v>
      </c>
      <c r="G17">
        <v>1.1100000000000001</v>
      </c>
      <c r="H17" s="1">
        <v>0.68</v>
      </c>
      <c r="I17">
        <v>151.30000000000001</v>
      </c>
      <c r="J17">
        <v>0.73</v>
      </c>
      <c r="K17">
        <v>0.21</v>
      </c>
      <c r="L17">
        <v>0.16</v>
      </c>
      <c r="M17">
        <v>0.14000000000000001</v>
      </c>
      <c r="N17" s="1">
        <v>0.28999999999999998</v>
      </c>
      <c r="O17" s="1">
        <f t="shared" si="0"/>
        <v>7.6923076923076927E-2</v>
      </c>
      <c r="P17">
        <v>2</v>
      </c>
      <c r="Q17">
        <v>26</v>
      </c>
      <c r="R17">
        <v>20</v>
      </c>
      <c r="S17">
        <v>188</v>
      </c>
      <c r="T17">
        <v>169</v>
      </c>
      <c r="U17">
        <v>53</v>
      </c>
      <c r="V17">
        <v>41</v>
      </c>
      <c r="W17">
        <v>36</v>
      </c>
      <c r="X17" s="9">
        <f>Table1[[#This Row],[FK]]/Table1[[#This Row],[FD]]</f>
        <v>1.1388888888888888</v>
      </c>
    </row>
    <row r="18" spans="1:24" x14ac:dyDescent="0.25">
      <c r="A18" t="s">
        <v>39</v>
      </c>
      <c r="B18" t="s">
        <v>29</v>
      </c>
      <c r="C18" t="s">
        <v>153</v>
      </c>
      <c r="D18">
        <v>357</v>
      </c>
      <c r="E18">
        <v>1.0900000000000001</v>
      </c>
      <c r="F18">
        <v>232.1</v>
      </c>
      <c r="G18">
        <v>1.06</v>
      </c>
      <c r="H18" s="1">
        <v>0.73</v>
      </c>
      <c r="I18">
        <v>152.9</v>
      </c>
      <c r="J18">
        <v>0.79</v>
      </c>
      <c r="K18">
        <v>0.28000000000000003</v>
      </c>
      <c r="L18">
        <v>0.17</v>
      </c>
      <c r="M18">
        <v>0.12</v>
      </c>
      <c r="N18" s="1">
        <v>0.27</v>
      </c>
      <c r="O18" s="1">
        <f t="shared" si="0"/>
        <v>9.375E-2</v>
      </c>
      <c r="P18">
        <v>3</v>
      </c>
      <c r="Q18">
        <v>32</v>
      </c>
      <c r="R18">
        <v>30</v>
      </c>
      <c r="S18">
        <v>283</v>
      </c>
      <c r="T18">
        <v>266</v>
      </c>
      <c r="U18">
        <v>99</v>
      </c>
      <c r="V18">
        <v>61</v>
      </c>
      <c r="W18">
        <v>43</v>
      </c>
      <c r="X18" s="9">
        <f>Table1[[#This Row],[FK]]/Table1[[#This Row],[FD]]</f>
        <v>1.4186046511627908</v>
      </c>
    </row>
    <row r="19" spans="1:24" x14ac:dyDescent="0.25">
      <c r="A19" t="s">
        <v>44</v>
      </c>
      <c r="B19" t="s">
        <v>116</v>
      </c>
      <c r="C19" t="s">
        <v>157</v>
      </c>
      <c r="D19">
        <v>144</v>
      </c>
      <c r="E19">
        <v>1.08</v>
      </c>
      <c r="F19">
        <v>213.3</v>
      </c>
      <c r="G19">
        <v>1.1100000000000001</v>
      </c>
      <c r="H19" s="1">
        <v>0.75</v>
      </c>
      <c r="I19">
        <v>138</v>
      </c>
      <c r="J19">
        <v>0.76</v>
      </c>
      <c r="K19">
        <v>0.15</v>
      </c>
      <c r="L19">
        <v>0.17</v>
      </c>
      <c r="M19">
        <v>0.1</v>
      </c>
      <c r="N19" s="1">
        <v>0.25</v>
      </c>
      <c r="O19" s="1">
        <f t="shared" si="0"/>
        <v>0.15</v>
      </c>
      <c r="P19">
        <v>3</v>
      </c>
      <c r="Q19">
        <v>20</v>
      </c>
      <c r="R19">
        <v>24</v>
      </c>
      <c r="S19">
        <v>110</v>
      </c>
      <c r="T19">
        <v>99</v>
      </c>
      <c r="U19">
        <v>21</v>
      </c>
      <c r="V19">
        <v>24</v>
      </c>
      <c r="W19">
        <v>14</v>
      </c>
      <c r="X19" s="9">
        <f>Table1[[#This Row],[FK]]/Table1[[#This Row],[FD]]</f>
        <v>1.7142857142857142</v>
      </c>
    </row>
    <row r="20" spans="1:24" x14ac:dyDescent="0.25">
      <c r="A20" t="s">
        <v>45</v>
      </c>
      <c r="B20" t="s">
        <v>46</v>
      </c>
      <c r="C20" t="s">
        <v>158</v>
      </c>
      <c r="D20">
        <v>157</v>
      </c>
      <c r="E20">
        <v>1.07</v>
      </c>
      <c r="F20">
        <v>245.3</v>
      </c>
      <c r="G20">
        <v>1.1599999999999999</v>
      </c>
      <c r="H20" s="1">
        <v>0.72</v>
      </c>
      <c r="I20">
        <v>155</v>
      </c>
      <c r="J20">
        <v>0.86</v>
      </c>
      <c r="K20">
        <v>0.19</v>
      </c>
      <c r="L20">
        <v>0.2</v>
      </c>
      <c r="M20">
        <v>0.13</v>
      </c>
      <c r="N20" s="1">
        <v>0.18</v>
      </c>
      <c r="O20" s="1">
        <f t="shared" si="0"/>
        <v>0.125</v>
      </c>
      <c r="P20">
        <v>2</v>
      </c>
      <c r="Q20">
        <v>16</v>
      </c>
      <c r="R20">
        <v>28</v>
      </c>
      <c r="S20">
        <v>135</v>
      </c>
      <c r="T20">
        <v>116</v>
      </c>
      <c r="U20">
        <v>30</v>
      </c>
      <c r="V20">
        <v>31</v>
      </c>
      <c r="W20">
        <v>21</v>
      </c>
      <c r="X20" s="9">
        <f>Table1[[#This Row],[FK]]/Table1[[#This Row],[FD]]</f>
        <v>1.4761904761904763</v>
      </c>
    </row>
    <row r="21" spans="1:24" x14ac:dyDescent="0.25">
      <c r="A21" t="s">
        <v>49</v>
      </c>
      <c r="B21" t="s">
        <v>29</v>
      </c>
      <c r="C21" t="s">
        <v>161</v>
      </c>
      <c r="D21">
        <v>357</v>
      </c>
      <c r="E21">
        <v>1.06</v>
      </c>
      <c r="F21">
        <v>234.5</v>
      </c>
      <c r="G21">
        <v>1.0900000000000001</v>
      </c>
      <c r="H21" s="1">
        <v>0.71</v>
      </c>
      <c r="I21">
        <v>148.69999999999999</v>
      </c>
      <c r="J21">
        <v>0.82</v>
      </c>
      <c r="K21">
        <v>0.2</v>
      </c>
      <c r="L21">
        <v>0.19</v>
      </c>
      <c r="M21">
        <v>0.12</v>
      </c>
      <c r="N21" s="1">
        <v>0.21</v>
      </c>
      <c r="O21" s="1">
        <f t="shared" si="0"/>
        <v>0.125</v>
      </c>
      <c r="P21">
        <v>4</v>
      </c>
      <c r="Q21">
        <v>32</v>
      </c>
      <c r="R21">
        <v>30</v>
      </c>
      <c r="S21">
        <v>294</v>
      </c>
      <c r="T21">
        <v>269</v>
      </c>
      <c r="U21">
        <v>73</v>
      </c>
      <c r="V21">
        <v>67</v>
      </c>
      <c r="W21">
        <v>43</v>
      </c>
      <c r="X21" s="9">
        <f>Table1[[#This Row],[FK]]/Table1[[#This Row],[FD]]</f>
        <v>1.558139534883721</v>
      </c>
    </row>
    <row r="22" spans="1:24" x14ac:dyDescent="0.25">
      <c r="A22" t="s">
        <v>48</v>
      </c>
      <c r="B22" t="s">
        <v>19</v>
      </c>
      <c r="C22" t="s">
        <v>160</v>
      </c>
      <c r="D22">
        <v>492</v>
      </c>
      <c r="E22">
        <v>1.06</v>
      </c>
      <c r="F22">
        <v>195.4</v>
      </c>
      <c r="G22">
        <v>1.04</v>
      </c>
      <c r="H22" s="1">
        <v>0.72</v>
      </c>
      <c r="I22">
        <v>128.4</v>
      </c>
      <c r="J22">
        <v>0.68</v>
      </c>
      <c r="K22">
        <v>0.37</v>
      </c>
      <c r="L22">
        <v>7.0000000000000007E-2</v>
      </c>
      <c r="M22">
        <v>0.08</v>
      </c>
      <c r="N22" s="1">
        <v>0.26</v>
      </c>
      <c r="O22" s="1">
        <f t="shared" si="0"/>
        <v>0.10714285714285714</v>
      </c>
      <c r="P22">
        <v>6</v>
      </c>
      <c r="Q22">
        <v>56</v>
      </c>
      <c r="R22">
        <v>28</v>
      </c>
      <c r="S22">
        <v>337</v>
      </c>
      <c r="T22">
        <v>324</v>
      </c>
      <c r="U22">
        <v>180</v>
      </c>
      <c r="V22">
        <v>33</v>
      </c>
      <c r="W22">
        <v>41</v>
      </c>
      <c r="X22" s="9">
        <f>Table1[[#This Row],[FK]]/Table1[[#This Row],[FD]]</f>
        <v>0.80487804878048785</v>
      </c>
    </row>
    <row r="23" spans="1:24" x14ac:dyDescent="0.25">
      <c r="A23" t="s">
        <v>47</v>
      </c>
      <c r="B23" t="s">
        <v>42</v>
      </c>
      <c r="C23" t="s">
        <v>159</v>
      </c>
      <c r="D23">
        <v>257</v>
      </c>
      <c r="E23">
        <v>1.06</v>
      </c>
      <c r="F23">
        <v>218.7</v>
      </c>
      <c r="G23">
        <v>1.1299999999999999</v>
      </c>
      <c r="H23" s="1">
        <v>0.72</v>
      </c>
      <c r="I23">
        <v>143.69999999999999</v>
      </c>
      <c r="J23">
        <v>0.77</v>
      </c>
      <c r="K23">
        <v>0.16</v>
      </c>
      <c r="L23">
        <v>0.17</v>
      </c>
      <c r="M23">
        <v>0.12</v>
      </c>
      <c r="N23" s="1">
        <v>0.24</v>
      </c>
      <c r="O23" s="1">
        <f t="shared" si="0"/>
        <v>0.21428571428571427</v>
      </c>
      <c r="P23">
        <v>6</v>
      </c>
      <c r="Q23">
        <v>28</v>
      </c>
      <c r="R23">
        <v>29</v>
      </c>
      <c r="S23">
        <v>197</v>
      </c>
      <c r="T23">
        <v>175</v>
      </c>
      <c r="U23">
        <v>41</v>
      </c>
      <c r="V23">
        <v>43</v>
      </c>
      <c r="W23">
        <v>30</v>
      </c>
      <c r="X23" s="9">
        <f>Table1[[#This Row],[FK]]/Table1[[#This Row],[FD]]</f>
        <v>1.4333333333333333</v>
      </c>
    </row>
    <row r="24" spans="1:24" x14ac:dyDescent="0.25">
      <c r="A24" t="s">
        <v>50</v>
      </c>
      <c r="B24" t="s">
        <v>34</v>
      </c>
      <c r="C24" t="s">
        <v>162</v>
      </c>
      <c r="D24">
        <v>416</v>
      </c>
      <c r="E24">
        <v>1.05</v>
      </c>
      <c r="F24">
        <v>233.2</v>
      </c>
      <c r="G24">
        <v>1.04</v>
      </c>
      <c r="H24" s="1">
        <v>0.68</v>
      </c>
      <c r="I24">
        <v>152.30000000000001</v>
      </c>
      <c r="J24">
        <v>0.78</v>
      </c>
      <c r="K24">
        <v>0.18</v>
      </c>
      <c r="L24">
        <v>0.22</v>
      </c>
      <c r="M24">
        <v>0.17</v>
      </c>
      <c r="N24" s="1">
        <v>0.26</v>
      </c>
      <c r="O24" s="1">
        <f t="shared" si="0"/>
        <v>0.14705882352941177</v>
      </c>
      <c r="P24">
        <v>5</v>
      </c>
      <c r="Q24">
        <v>34</v>
      </c>
      <c r="R24">
        <v>36</v>
      </c>
      <c r="S24">
        <v>324</v>
      </c>
      <c r="T24">
        <v>311</v>
      </c>
      <c r="U24">
        <v>73</v>
      </c>
      <c r="V24">
        <v>90</v>
      </c>
      <c r="W24">
        <v>72</v>
      </c>
      <c r="X24" s="9">
        <f>Table1[[#This Row],[FK]]/Table1[[#This Row],[FD]]</f>
        <v>1.25</v>
      </c>
    </row>
    <row r="25" spans="1:24" x14ac:dyDescent="0.25">
      <c r="A25" t="s">
        <v>51</v>
      </c>
      <c r="B25" t="s">
        <v>52</v>
      </c>
      <c r="C25" t="s">
        <v>163</v>
      </c>
      <c r="D25">
        <v>107</v>
      </c>
      <c r="E25">
        <v>1.05</v>
      </c>
      <c r="F25">
        <v>174.8</v>
      </c>
      <c r="G25">
        <v>0.97</v>
      </c>
      <c r="H25" s="1">
        <v>0.72</v>
      </c>
      <c r="I25">
        <v>122.2</v>
      </c>
      <c r="J25">
        <v>0.6</v>
      </c>
      <c r="K25">
        <v>0.35</v>
      </c>
      <c r="L25">
        <v>0.04</v>
      </c>
      <c r="M25">
        <v>7.0000000000000007E-2</v>
      </c>
      <c r="N25" s="1">
        <v>0.28000000000000003</v>
      </c>
      <c r="O25" s="1">
        <f t="shared" si="0"/>
        <v>0.18181818181818182</v>
      </c>
      <c r="P25">
        <v>4</v>
      </c>
      <c r="Q25">
        <v>22</v>
      </c>
      <c r="R25">
        <v>20</v>
      </c>
      <c r="S25">
        <v>64</v>
      </c>
      <c r="T25">
        <v>66</v>
      </c>
      <c r="U25">
        <v>37</v>
      </c>
      <c r="V25">
        <v>4</v>
      </c>
      <c r="W25">
        <v>8</v>
      </c>
      <c r="X25" s="9">
        <f>Table1[[#This Row],[FK]]/Table1[[#This Row],[FD]]</f>
        <v>0.5</v>
      </c>
    </row>
    <row r="26" spans="1:24" x14ac:dyDescent="0.25">
      <c r="A26" t="s">
        <v>53</v>
      </c>
      <c r="B26" t="s">
        <v>25</v>
      </c>
      <c r="C26" t="s">
        <v>164</v>
      </c>
      <c r="D26">
        <v>366</v>
      </c>
      <c r="E26">
        <v>1.05</v>
      </c>
      <c r="F26">
        <v>198.2</v>
      </c>
      <c r="G26">
        <v>1.01</v>
      </c>
      <c r="H26" s="1">
        <v>0.72</v>
      </c>
      <c r="I26">
        <v>128.5</v>
      </c>
      <c r="J26">
        <v>0.66</v>
      </c>
      <c r="K26">
        <v>0.41</v>
      </c>
      <c r="L26">
        <v>0.08</v>
      </c>
      <c r="M26">
        <v>0.17</v>
      </c>
      <c r="N26" s="1">
        <v>0.21</v>
      </c>
      <c r="O26" s="1">
        <f t="shared" si="0"/>
        <v>8.3333333333333329E-2</v>
      </c>
      <c r="P26">
        <v>2</v>
      </c>
      <c r="Q26">
        <v>24</v>
      </c>
      <c r="R26">
        <v>26</v>
      </c>
      <c r="S26">
        <v>243</v>
      </c>
      <c r="T26">
        <v>240</v>
      </c>
      <c r="U26">
        <v>149</v>
      </c>
      <c r="V26">
        <v>31</v>
      </c>
      <c r="W26">
        <v>63</v>
      </c>
      <c r="X26" s="9">
        <f>Table1[[#This Row],[FK]]/Table1[[#This Row],[FD]]</f>
        <v>0.49206349206349204</v>
      </c>
    </row>
    <row r="27" spans="1:24" x14ac:dyDescent="0.25">
      <c r="A27" t="s">
        <v>55</v>
      </c>
      <c r="B27" t="s">
        <v>46</v>
      </c>
      <c r="C27" t="s">
        <v>166</v>
      </c>
      <c r="D27">
        <v>157</v>
      </c>
      <c r="E27">
        <v>1.04</v>
      </c>
      <c r="F27">
        <v>192</v>
      </c>
      <c r="G27">
        <v>1.08</v>
      </c>
      <c r="H27" s="1">
        <v>0.71</v>
      </c>
      <c r="I27">
        <v>129.1</v>
      </c>
      <c r="J27">
        <v>0.71</v>
      </c>
      <c r="K27">
        <v>0.36</v>
      </c>
      <c r="L27">
        <v>7.0000000000000007E-2</v>
      </c>
      <c r="M27">
        <v>0.09</v>
      </c>
      <c r="N27" s="1">
        <v>0.4</v>
      </c>
      <c r="O27" s="1">
        <f t="shared" si="0"/>
        <v>0.2857142857142857</v>
      </c>
      <c r="P27">
        <v>4</v>
      </c>
      <c r="Q27">
        <v>14</v>
      </c>
      <c r="R27">
        <v>35</v>
      </c>
      <c r="S27">
        <v>112</v>
      </c>
      <c r="T27">
        <v>104</v>
      </c>
      <c r="U27">
        <v>56</v>
      </c>
      <c r="V27">
        <v>11</v>
      </c>
      <c r="W27">
        <v>14</v>
      </c>
      <c r="X27" s="9">
        <f>Table1[[#This Row],[FK]]/Table1[[#This Row],[FD]]</f>
        <v>0.7857142857142857</v>
      </c>
    </row>
    <row r="28" spans="1:24" x14ac:dyDescent="0.25">
      <c r="A28" t="s">
        <v>54</v>
      </c>
      <c r="B28" t="s">
        <v>21</v>
      </c>
      <c r="C28" t="s">
        <v>165</v>
      </c>
      <c r="D28">
        <v>179</v>
      </c>
      <c r="E28">
        <v>1.04</v>
      </c>
      <c r="F28">
        <v>190</v>
      </c>
      <c r="G28">
        <v>1.1000000000000001</v>
      </c>
      <c r="H28" s="1">
        <v>0.73</v>
      </c>
      <c r="I28">
        <v>125.6</v>
      </c>
      <c r="J28">
        <v>0.68</v>
      </c>
      <c r="K28">
        <v>0.33</v>
      </c>
      <c r="L28">
        <v>0.04</v>
      </c>
      <c r="M28">
        <v>7.0000000000000007E-2</v>
      </c>
      <c r="N28" s="1">
        <v>0.26</v>
      </c>
      <c r="O28" s="1">
        <f t="shared" si="0"/>
        <v>6.8965517241379309E-2</v>
      </c>
      <c r="P28">
        <v>2</v>
      </c>
      <c r="Q28">
        <v>29</v>
      </c>
      <c r="R28">
        <v>20</v>
      </c>
      <c r="S28">
        <v>121</v>
      </c>
      <c r="T28">
        <v>110</v>
      </c>
      <c r="U28">
        <v>59</v>
      </c>
      <c r="V28">
        <v>8</v>
      </c>
      <c r="W28">
        <v>12</v>
      </c>
      <c r="X28" s="9">
        <f>Table1[[#This Row],[FK]]/Table1[[#This Row],[FD]]</f>
        <v>0.66666666666666663</v>
      </c>
    </row>
    <row r="29" spans="1:24" x14ac:dyDescent="0.25">
      <c r="A29" t="s">
        <v>56</v>
      </c>
      <c r="B29" t="s">
        <v>31</v>
      </c>
      <c r="C29" t="s">
        <v>167</v>
      </c>
      <c r="D29">
        <v>285</v>
      </c>
      <c r="E29">
        <v>1.03</v>
      </c>
      <c r="F29">
        <v>199.6</v>
      </c>
      <c r="G29">
        <v>1.01</v>
      </c>
      <c r="H29" s="1">
        <v>0.74</v>
      </c>
      <c r="I29">
        <v>128</v>
      </c>
      <c r="J29">
        <v>0.68</v>
      </c>
      <c r="K29">
        <v>0.37</v>
      </c>
      <c r="L29">
        <v>0.1</v>
      </c>
      <c r="M29">
        <v>0.09</v>
      </c>
      <c r="N29" s="1">
        <v>0.16</v>
      </c>
      <c r="O29" s="1">
        <f t="shared" si="0"/>
        <v>0.21739130434782608</v>
      </c>
      <c r="P29">
        <v>5</v>
      </c>
      <c r="Q29">
        <v>23</v>
      </c>
      <c r="R29">
        <v>24</v>
      </c>
      <c r="S29">
        <v>195</v>
      </c>
      <c r="T29">
        <v>194</v>
      </c>
      <c r="U29">
        <v>106</v>
      </c>
      <c r="V29">
        <v>29</v>
      </c>
      <c r="W29">
        <v>27</v>
      </c>
      <c r="X29" s="9">
        <f>Table1[[#This Row],[FK]]/Table1[[#This Row],[FD]]</f>
        <v>1.0740740740740742</v>
      </c>
    </row>
    <row r="30" spans="1:24" x14ac:dyDescent="0.25">
      <c r="A30" t="s">
        <v>57</v>
      </c>
      <c r="B30" t="s">
        <v>52</v>
      </c>
      <c r="C30" t="s">
        <v>168</v>
      </c>
      <c r="D30">
        <v>107</v>
      </c>
      <c r="E30">
        <v>1.03</v>
      </c>
      <c r="F30">
        <v>247.8</v>
      </c>
      <c r="G30">
        <v>1.07</v>
      </c>
      <c r="H30" s="1">
        <v>0.74</v>
      </c>
      <c r="I30">
        <v>150.5</v>
      </c>
      <c r="J30">
        <v>0.82</v>
      </c>
      <c r="K30">
        <v>0.15</v>
      </c>
      <c r="L30">
        <v>0.23</v>
      </c>
      <c r="M30">
        <v>0.09</v>
      </c>
      <c r="N30" s="1">
        <v>0.25</v>
      </c>
      <c r="O30" s="1">
        <f t="shared" si="0"/>
        <v>0.13333333333333333</v>
      </c>
      <c r="P30">
        <v>2</v>
      </c>
      <c r="Q30">
        <v>15</v>
      </c>
      <c r="R30">
        <v>19</v>
      </c>
      <c r="S30">
        <v>88</v>
      </c>
      <c r="T30">
        <v>82</v>
      </c>
      <c r="U30">
        <v>16</v>
      </c>
      <c r="V30">
        <v>25</v>
      </c>
      <c r="W30">
        <v>10</v>
      </c>
      <c r="X30" s="9">
        <f>Table1[[#This Row],[FK]]/Table1[[#This Row],[FD]]</f>
        <v>2.5</v>
      </c>
    </row>
    <row r="31" spans="1:24" x14ac:dyDescent="0.25">
      <c r="A31" t="s">
        <v>60</v>
      </c>
      <c r="B31" t="s">
        <v>25</v>
      </c>
      <c r="C31" t="s">
        <v>170</v>
      </c>
      <c r="D31">
        <v>366</v>
      </c>
      <c r="E31">
        <v>1.02</v>
      </c>
      <c r="F31">
        <v>215.1</v>
      </c>
      <c r="G31">
        <v>1.05</v>
      </c>
      <c r="H31" s="1">
        <v>0.7</v>
      </c>
      <c r="I31">
        <v>138.30000000000001</v>
      </c>
      <c r="J31">
        <v>0.75</v>
      </c>
      <c r="K31">
        <v>0.2</v>
      </c>
      <c r="L31">
        <v>0.15</v>
      </c>
      <c r="M31">
        <v>0.15</v>
      </c>
      <c r="N31" s="1">
        <v>0.24</v>
      </c>
      <c r="O31" s="1">
        <f t="shared" si="0"/>
        <v>6.8965517241379309E-2</v>
      </c>
      <c r="P31">
        <v>2</v>
      </c>
      <c r="Q31">
        <v>29</v>
      </c>
      <c r="R31">
        <v>26</v>
      </c>
      <c r="S31">
        <v>274</v>
      </c>
      <c r="T31">
        <v>261</v>
      </c>
      <c r="U31">
        <v>72</v>
      </c>
      <c r="V31">
        <v>54</v>
      </c>
      <c r="W31">
        <v>54</v>
      </c>
      <c r="X31" s="9">
        <f>Table1[[#This Row],[FK]]/Table1[[#This Row],[FD]]</f>
        <v>1</v>
      </c>
    </row>
    <row r="32" spans="1:24" x14ac:dyDescent="0.25">
      <c r="A32" t="s">
        <v>58</v>
      </c>
      <c r="B32" t="s">
        <v>59</v>
      </c>
      <c r="C32" t="s">
        <v>169</v>
      </c>
      <c r="D32">
        <v>103</v>
      </c>
      <c r="E32">
        <v>1.02</v>
      </c>
      <c r="F32">
        <v>190.4</v>
      </c>
      <c r="G32">
        <v>1.03</v>
      </c>
      <c r="H32" s="1">
        <v>0.72</v>
      </c>
      <c r="I32">
        <v>133.69999999999999</v>
      </c>
      <c r="J32">
        <v>0.66</v>
      </c>
      <c r="K32">
        <v>0.32</v>
      </c>
      <c r="L32">
        <v>0</v>
      </c>
      <c r="M32">
        <v>0.05</v>
      </c>
      <c r="N32" s="1">
        <v>0.22</v>
      </c>
      <c r="O32" s="1">
        <f t="shared" si="0"/>
        <v>0.25</v>
      </c>
      <c r="P32">
        <v>7</v>
      </c>
      <c r="Q32">
        <v>28</v>
      </c>
      <c r="R32">
        <v>21</v>
      </c>
      <c r="S32">
        <v>68</v>
      </c>
      <c r="T32">
        <v>66</v>
      </c>
      <c r="U32">
        <v>33</v>
      </c>
      <c r="V32">
        <v>0</v>
      </c>
      <c r="W32">
        <v>5</v>
      </c>
      <c r="X32" s="9">
        <f>Table1[[#This Row],[FK]]/Table1[[#This Row],[FD]]</f>
        <v>0</v>
      </c>
    </row>
    <row r="33" spans="1:24" x14ac:dyDescent="0.25">
      <c r="A33" t="s">
        <v>64</v>
      </c>
      <c r="B33" t="s">
        <v>27</v>
      </c>
      <c r="C33" t="s">
        <v>173</v>
      </c>
      <c r="D33">
        <v>319</v>
      </c>
      <c r="E33">
        <v>1.01</v>
      </c>
      <c r="F33">
        <v>182.2</v>
      </c>
      <c r="G33">
        <v>0.88</v>
      </c>
      <c r="H33" s="1">
        <v>0.72</v>
      </c>
      <c r="I33">
        <v>120.4</v>
      </c>
      <c r="J33">
        <v>0.57999999999999996</v>
      </c>
      <c r="K33">
        <v>0.41</v>
      </c>
      <c r="L33">
        <v>7.0000000000000007E-2</v>
      </c>
      <c r="M33">
        <v>0.09</v>
      </c>
      <c r="N33" s="1">
        <v>0.2</v>
      </c>
      <c r="O33" s="1">
        <f t="shared" si="0"/>
        <v>5.5555555555555552E-2</v>
      </c>
      <c r="P33">
        <v>2</v>
      </c>
      <c r="Q33">
        <v>36</v>
      </c>
      <c r="R33">
        <v>19</v>
      </c>
      <c r="S33">
        <v>186</v>
      </c>
      <c r="T33">
        <v>211</v>
      </c>
      <c r="U33">
        <v>131</v>
      </c>
      <c r="V33">
        <v>23</v>
      </c>
      <c r="W33">
        <v>30</v>
      </c>
      <c r="X33" s="9">
        <f>Table1[[#This Row],[FK]]/Table1[[#This Row],[FD]]</f>
        <v>0.76666666666666672</v>
      </c>
    </row>
    <row r="34" spans="1:24" x14ac:dyDescent="0.25">
      <c r="A34" t="s">
        <v>61</v>
      </c>
      <c r="B34" t="s">
        <v>62</v>
      </c>
      <c r="C34" t="s">
        <v>171</v>
      </c>
      <c r="D34">
        <v>174</v>
      </c>
      <c r="E34">
        <v>1.01</v>
      </c>
      <c r="F34">
        <v>193.3</v>
      </c>
      <c r="G34">
        <v>0.96</v>
      </c>
      <c r="H34" s="1">
        <v>0.74</v>
      </c>
      <c r="I34">
        <v>123.7</v>
      </c>
      <c r="J34">
        <v>0.68</v>
      </c>
      <c r="K34">
        <v>0.32</v>
      </c>
      <c r="L34">
        <v>0.05</v>
      </c>
      <c r="M34">
        <v>7.0000000000000007E-2</v>
      </c>
      <c r="N34" s="1">
        <v>0.25</v>
      </c>
      <c r="O34" s="1">
        <f t="shared" ref="O34:O65" si="1">P34/Q34</f>
        <v>0.34782608695652173</v>
      </c>
      <c r="P34">
        <v>8</v>
      </c>
      <c r="Q34">
        <v>23</v>
      </c>
      <c r="R34">
        <v>20</v>
      </c>
      <c r="S34">
        <v>118</v>
      </c>
      <c r="T34">
        <v>123</v>
      </c>
      <c r="U34">
        <v>56</v>
      </c>
      <c r="V34">
        <v>8</v>
      </c>
      <c r="W34">
        <v>13</v>
      </c>
      <c r="X34" s="9">
        <f>Table1[[#This Row],[FK]]/Table1[[#This Row],[FD]]</f>
        <v>0.61538461538461542</v>
      </c>
    </row>
    <row r="35" spans="1:24" x14ac:dyDescent="0.25">
      <c r="A35" t="s">
        <v>63</v>
      </c>
      <c r="B35" t="s">
        <v>21</v>
      </c>
      <c r="C35" t="s">
        <v>172</v>
      </c>
      <c r="D35">
        <v>179</v>
      </c>
      <c r="E35">
        <v>1.01</v>
      </c>
      <c r="F35">
        <v>179.9</v>
      </c>
      <c r="G35">
        <v>0.94</v>
      </c>
      <c r="H35" s="1">
        <v>0.74</v>
      </c>
      <c r="I35">
        <v>114.7</v>
      </c>
      <c r="J35">
        <v>0.63</v>
      </c>
      <c r="K35">
        <v>0.49</v>
      </c>
      <c r="L35">
        <v>0.05</v>
      </c>
      <c r="M35">
        <v>0.09</v>
      </c>
      <c r="N35" s="1">
        <v>0.25</v>
      </c>
      <c r="O35" s="1">
        <f t="shared" si="1"/>
        <v>0.21428571428571427</v>
      </c>
      <c r="P35">
        <v>3</v>
      </c>
      <c r="Q35">
        <v>14</v>
      </c>
      <c r="R35">
        <v>28</v>
      </c>
      <c r="S35">
        <v>113</v>
      </c>
      <c r="T35">
        <v>120</v>
      </c>
      <c r="U35">
        <v>88</v>
      </c>
      <c r="V35">
        <v>9</v>
      </c>
      <c r="W35">
        <v>17</v>
      </c>
      <c r="X35" s="9">
        <f>Table1[[#This Row],[FK]]/Table1[[#This Row],[FD]]</f>
        <v>0.52941176470588236</v>
      </c>
    </row>
    <row r="36" spans="1:24" x14ac:dyDescent="0.25">
      <c r="A36" t="s">
        <v>65</v>
      </c>
      <c r="B36" t="s">
        <v>66</v>
      </c>
      <c r="C36" t="s">
        <v>174</v>
      </c>
      <c r="D36">
        <v>113</v>
      </c>
      <c r="E36">
        <v>1</v>
      </c>
      <c r="F36">
        <v>224</v>
      </c>
      <c r="G36">
        <v>1.1000000000000001</v>
      </c>
      <c r="H36" s="1">
        <v>0.73</v>
      </c>
      <c r="I36">
        <v>139.19999999999999</v>
      </c>
      <c r="J36">
        <v>0.81</v>
      </c>
      <c r="K36">
        <v>0.13</v>
      </c>
      <c r="L36">
        <v>0.21</v>
      </c>
      <c r="M36">
        <v>0.1</v>
      </c>
      <c r="N36" s="1">
        <v>0.34</v>
      </c>
      <c r="O36" s="1">
        <f t="shared" si="1"/>
        <v>0.30769230769230771</v>
      </c>
      <c r="P36">
        <v>4</v>
      </c>
      <c r="Q36">
        <v>13</v>
      </c>
      <c r="R36">
        <v>25</v>
      </c>
      <c r="S36">
        <v>92</v>
      </c>
      <c r="T36">
        <v>84</v>
      </c>
      <c r="U36">
        <v>15</v>
      </c>
      <c r="V36">
        <v>24</v>
      </c>
      <c r="W36">
        <v>11</v>
      </c>
      <c r="X36" s="9">
        <f>Table1[[#This Row],[FK]]/Table1[[#This Row],[FD]]</f>
        <v>2.1818181818181817</v>
      </c>
    </row>
    <row r="37" spans="1:24" x14ac:dyDescent="0.25">
      <c r="A37" t="s">
        <v>67</v>
      </c>
      <c r="B37" t="s">
        <v>52</v>
      </c>
      <c r="C37" t="s">
        <v>175</v>
      </c>
      <c r="D37">
        <v>63</v>
      </c>
      <c r="E37">
        <v>1</v>
      </c>
      <c r="F37">
        <v>221.7</v>
      </c>
      <c r="G37">
        <v>1.06</v>
      </c>
      <c r="H37" s="1">
        <v>0.79</v>
      </c>
      <c r="I37">
        <v>144.4</v>
      </c>
      <c r="J37">
        <v>0.79</v>
      </c>
      <c r="K37">
        <v>0.38</v>
      </c>
      <c r="L37">
        <v>0.1</v>
      </c>
      <c r="M37">
        <v>0.08</v>
      </c>
      <c r="N37" s="1">
        <v>0.32</v>
      </c>
      <c r="O37" s="1">
        <f t="shared" si="1"/>
        <v>0</v>
      </c>
      <c r="P37">
        <v>0</v>
      </c>
      <c r="Q37">
        <v>2</v>
      </c>
      <c r="R37">
        <v>22</v>
      </c>
      <c r="S37">
        <v>50</v>
      </c>
      <c r="T37">
        <v>47</v>
      </c>
      <c r="U37">
        <v>24</v>
      </c>
      <c r="V37">
        <v>6</v>
      </c>
      <c r="W37">
        <v>5</v>
      </c>
      <c r="X37" s="9">
        <f>Table1[[#This Row],[FK]]/Table1[[#This Row],[FD]]</f>
        <v>1.2</v>
      </c>
    </row>
    <row r="38" spans="1:24" x14ac:dyDescent="0.25">
      <c r="A38" t="s">
        <v>68</v>
      </c>
      <c r="B38" t="s">
        <v>19</v>
      </c>
      <c r="C38" t="s">
        <v>176</v>
      </c>
      <c r="D38">
        <v>492</v>
      </c>
      <c r="E38">
        <v>0.99</v>
      </c>
      <c r="F38">
        <v>188.5</v>
      </c>
      <c r="G38">
        <v>0.94</v>
      </c>
      <c r="H38" s="1">
        <v>0.72</v>
      </c>
      <c r="I38">
        <v>123.2</v>
      </c>
      <c r="J38">
        <v>0.65</v>
      </c>
      <c r="K38">
        <v>0.35</v>
      </c>
      <c r="L38">
        <v>0.09</v>
      </c>
      <c r="M38">
        <v>0.08</v>
      </c>
      <c r="N38" s="1">
        <v>0.28999999999999998</v>
      </c>
      <c r="O38" s="1">
        <f t="shared" si="1"/>
        <v>0.20454545454545456</v>
      </c>
      <c r="P38">
        <v>9</v>
      </c>
      <c r="Q38">
        <v>44</v>
      </c>
      <c r="R38">
        <v>22</v>
      </c>
      <c r="S38">
        <v>318</v>
      </c>
      <c r="T38">
        <v>340</v>
      </c>
      <c r="U38">
        <v>171</v>
      </c>
      <c r="V38">
        <v>42</v>
      </c>
      <c r="W38">
        <v>41</v>
      </c>
      <c r="X38" s="9">
        <f>Table1[[#This Row],[FK]]/Table1[[#This Row],[FD]]</f>
        <v>1.024390243902439</v>
      </c>
    </row>
    <row r="39" spans="1:24" x14ac:dyDescent="0.25">
      <c r="A39" t="s">
        <v>72</v>
      </c>
      <c r="B39" t="s">
        <v>27</v>
      </c>
      <c r="C39" t="s">
        <v>180</v>
      </c>
      <c r="D39">
        <v>319</v>
      </c>
      <c r="E39">
        <v>0.98</v>
      </c>
      <c r="F39">
        <v>159.1</v>
      </c>
      <c r="G39">
        <v>0.9</v>
      </c>
      <c r="H39" s="1">
        <v>0.75</v>
      </c>
      <c r="I39">
        <v>106.2</v>
      </c>
      <c r="J39">
        <v>0.55000000000000004</v>
      </c>
      <c r="K39">
        <v>0.39</v>
      </c>
      <c r="L39">
        <v>0.03</v>
      </c>
      <c r="M39">
        <v>0.05</v>
      </c>
      <c r="N39" s="1">
        <v>0.22</v>
      </c>
      <c r="O39" s="1">
        <f t="shared" si="1"/>
        <v>0.1</v>
      </c>
      <c r="P39">
        <v>4</v>
      </c>
      <c r="Q39">
        <v>40</v>
      </c>
      <c r="R39">
        <v>19</v>
      </c>
      <c r="S39">
        <v>174</v>
      </c>
      <c r="T39">
        <v>193</v>
      </c>
      <c r="U39">
        <v>125</v>
      </c>
      <c r="V39">
        <v>10</v>
      </c>
      <c r="W39">
        <v>16</v>
      </c>
      <c r="X39" s="9">
        <f>Table1[[#This Row],[FK]]/Table1[[#This Row],[FD]]</f>
        <v>0.625</v>
      </c>
    </row>
    <row r="40" spans="1:24" x14ac:dyDescent="0.25">
      <c r="A40" t="s">
        <v>69</v>
      </c>
      <c r="B40" t="s">
        <v>34</v>
      </c>
      <c r="C40" t="s">
        <v>177</v>
      </c>
      <c r="D40">
        <v>416</v>
      </c>
      <c r="E40">
        <v>0.98</v>
      </c>
      <c r="F40">
        <v>172.8</v>
      </c>
      <c r="G40">
        <v>0.99</v>
      </c>
      <c r="H40" s="1">
        <v>0.71</v>
      </c>
      <c r="I40">
        <v>116.8</v>
      </c>
      <c r="J40">
        <v>0.64</v>
      </c>
      <c r="K40">
        <v>0.25</v>
      </c>
      <c r="L40">
        <v>0.05</v>
      </c>
      <c r="M40">
        <v>0.06</v>
      </c>
      <c r="N40" s="1">
        <v>0.37</v>
      </c>
      <c r="O40" s="1">
        <f t="shared" si="1"/>
        <v>0.22222222222222221</v>
      </c>
      <c r="P40">
        <v>14</v>
      </c>
      <c r="Q40">
        <v>63</v>
      </c>
      <c r="R40">
        <v>27</v>
      </c>
      <c r="S40">
        <v>268</v>
      </c>
      <c r="T40">
        <v>270</v>
      </c>
      <c r="U40">
        <v>105</v>
      </c>
      <c r="V40">
        <v>20</v>
      </c>
      <c r="W40">
        <v>24</v>
      </c>
      <c r="X40" s="9">
        <f>Table1[[#This Row],[FK]]/Table1[[#This Row],[FD]]</f>
        <v>0.83333333333333337</v>
      </c>
    </row>
    <row r="41" spans="1:24" x14ac:dyDescent="0.25">
      <c r="A41" t="s">
        <v>71</v>
      </c>
      <c r="B41" t="s">
        <v>19</v>
      </c>
      <c r="C41" t="s">
        <v>179</v>
      </c>
      <c r="D41">
        <v>492</v>
      </c>
      <c r="E41">
        <v>0.98</v>
      </c>
      <c r="F41">
        <v>203</v>
      </c>
      <c r="G41">
        <v>0.99</v>
      </c>
      <c r="H41" s="1">
        <v>0.72</v>
      </c>
      <c r="I41">
        <v>131.30000000000001</v>
      </c>
      <c r="J41">
        <v>0.69</v>
      </c>
      <c r="K41">
        <v>0.25</v>
      </c>
      <c r="L41">
        <v>0.15</v>
      </c>
      <c r="M41">
        <v>0.15</v>
      </c>
      <c r="N41" s="1">
        <v>0.25</v>
      </c>
      <c r="O41" s="1">
        <f t="shared" si="1"/>
        <v>0.13793103448275862</v>
      </c>
      <c r="P41">
        <v>4</v>
      </c>
      <c r="Q41">
        <v>29</v>
      </c>
      <c r="R41">
        <v>28</v>
      </c>
      <c r="S41">
        <v>339</v>
      </c>
      <c r="T41">
        <v>341</v>
      </c>
      <c r="U41">
        <v>121</v>
      </c>
      <c r="V41">
        <v>76</v>
      </c>
      <c r="W41">
        <v>73</v>
      </c>
      <c r="X41" s="9">
        <f>Table1[[#This Row],[FK]]/Table1[[#This Row],[FD]]</f>
        <v>1.0410958904109588</v>
      </c>
    </row>
    <row r="42" spans="1:24" x14ac:dyDescent="0.25">
      <c r="A42" t="s">
        <v>70</v>
      </c>
      <c r="B42" t="s">
        <v>31</v>
      </c>
      <c r="C42" t="s">
        <v>178</v>
      </c>
      <c r="D42">
        <v>285</v>
      </c>
      <c r="E42">
        <v>0.98</v>
      </c>
      <c r="F42">
        <v>219.8</v>
      </c>
      <c r="G42">
        <v>1</v>
      </c>
      <c r="H42" s="1">
        <v>0.67</v>
      </c>
      <c r="I42">
        <v>149.5</v>
      </c>
      <c r="J42">
        <v>0.77</v>
      </c>
      <c r="K42">
        <v>0.21</v>
      </c>
      <c r="L42">
        <v>0.15</v>
      </c>
      <c r="M42">
        <v>0.14000000000000001</v>
      </c>
      <c r="N42" s="1">
        <v>0.24</v>
      </c>
      <c r="O42" s="1">
        <f t="shared" si="1"/>
        <v>0.11538461538461539</v>
      </c>
      <c r="P42">
        <v>3</v>
      </c>
      <c r="Q42">
        <v>26</v>
      </c>
      <c r="R42">
        <v>30</v>
      </c>
      <c r="S42">
        <v>220</v>
      </c>
      <c r="T42">
        <v>220</v>
      </c>
      <c r="U42">
        <v>59</v>
      </c>
      <c r="V42">
        <v>42</v>
      </c>
      <c r="W42">
        <v>41</v>
      </c>
      <c r="X42" s="9">
        <f>Table1[[#This Row],[FK]]/Table1[[#This Row],[FD]]</f>
        <v>1.024390243902439</v>
      </c>
    </row>
    <row r="43" spans="1:24" x14ac:dyDescent="0.25">
      <c r="A43" t="s">
        <v>74</v>
      </c>
      <c r="B43" t="s">
        <v>23</v>
      </c>
      <c r="C43" t="s">
        <v>181</v>
      </c>
      <c r="D43">
        <v>148</v>
      </c>
      <c r="E43">
        <v>0.96</v>
      </c>
      <c r="F43">
        <v>222.4</v>
      </c>
      <c r="G43">
        <v>0.98</v>
      </c>
      <c r="H43" s="1">
        <v>0.66</v>
      </c>
      <c r="I43">
        <v>134.80000000000001</v>
      </c>
      <c r="J43">
        <v>0.76</v>
      </c>
      <c r="K43">
        <v>0.15</v>
      </c>
      <c r="L43">
        <v>0.15</v>
      </c>
      <c r="M43">
        <v>7.0000000000000007E-2</v>
      </c>
      <c r="N43" s="1">
        <v>0.26</v>
      </c>
      <c r="O43" s="1">
        <f t="shared" si="1"/>
        <v>0</v>
      </c>
      <c r="P43">
        <v>0</v>
      </c>
      <c r="Q43">
        <v>14</v>
      </c>
      <c r="R43">
        <v>26</v>
      </c>
      <c r="S43">
        <v>113</v>
      </c>
      <c r="T43">
        <v>115</v>
      </c>
      <c r="U43">
        <v>22</v>
      </c>
      <c r="V43">
        <v>22</v>
      </c>
      <c r="W43">
        <v>11</v>
      </c>
      <c r="X43" s="9">
        <f>Table1[[#This Row],[FK]]/Table1[[#This Row],[FD]]</f>
        <v>2</v>
      </c>
    </row>
    <row r="44" spans="1:24" x14ac:dyDescent="0.25">
      <c r="A44" t="s">
        <v>73</v>
      </c>
      <c r="B44" t="s">
        <v>34</v>
      </c>
      <c r="C44" t="s">
        <v>147</v>
      </c>
      <c r="D44">
        <v>416</v>
      </c>
      <c r="E44">
        <v>0.96</v>
      </c>
      <c r="F44">
        <v>174</v>
      </c>
      <c r="G44">
        <v>0.92</v>
      </c>
      <c r="H44" s="1">
        <v>0.7</v>
      </c>
      <c r="I44">
        <v>118</v>
      </c>
      <c r="J44">
        <v>0.63</v>
      </c>
      <c r="K44">
        <v>0.26</v>
      </c>
      <c r="L44">
        <v>7.0000000000000007E-2</v>
      </c>
      <c r="M44">
        <v>7.0000000000000007E-2</v>
      </c>
      <c r="N44" s="1">
        <v>0.32</v>
      </c>
      <c r="O44" s="1">
        <f t="shared" si="1"/>
        <v>0.11764705882352941</v>
      </c>
      <c r="P44">
        <v>4</v>
      </c>
      <c r="Q44">
        <v>34</v>
      </c>
      <c r="R44">
        <v>31</v>
      </c>
      <c r="S44">
        <v>260</v>
      </c>
      <c r="T44">
        <v>282</v>
      </c>
      <c r="U44">
        <v>107</v>
      </c>
      <c r="V44">
        <v>30</v>
      </c>
      <c r="W44">
        <v>30</v>
      </c>
      <c r="X44" s="9">
        <f>Table1[[#This Row],[FK]]/Table1[[#This Row],[FD]]</f>
        <v>1</v>
      </c>
    </row>
    <row r="45" spans="1:24" x14ac:dyDescent="0.25">
      <c r="A45" t="s">
        <v>78</v>
      </c>
      <c r="B45" t="s">
        <v>31</v>
      </c>
      <c r="C45" t="s">
        <v>184</v>
      </c>
      <c r="D45">
        <v>285</v>
      </c>
      <c r="E45">
        <v>0.95</v>
      </c>
      <c r="F45">
        <v>170.4</v>
      </c>
      <c r="G45">
        <v>0.89</v>
      </c>
      <c r="H45" s="1">
        <v>0.69</v>
      </c>
      <c r="I45">
        <v>114.9</v>
      </c>
      <c r="J45">
        <v>0.6</v>
      </c>
      <c r="K45">
        <v>0.28000000000000003</v>
      </c>
      <c r="L45">
        <v>0.02</v>
      </c>
      <c r="M45">
        <v>0.05</v>
      </c>
      <c r="N45" s="1">
        <v>0.2</v>
      </c>
      <c r="O45" s="1">
        <f t="shared" si="1"/>
        <v>0.12121212121212122</v>
      </c>
      <c r="P45">
        <v>4</v>
      </c>
      <c r="Q45">
        <v>33</v>
      </c>
      <c r="R45">
        <v>22</v>
      </c>
      <c r="S45">
        <v>172</v>
      </c>
      <c r="T45">
        <v>194</v>
      </c>
      <c r="U45">
        <v>79</v>
      </c>
      <c r="V45">
        <v>6</v>
      </c>
      <c r="W45">
        <v>13</v>
      </c>
      <c r="X45" s="9">
        <f>Table1[[#This Row],[FK]]/Table1[[#This Row],[FD]]</f>
        <v>0.46153846153846156</v>
      </c>
    </row>
    <row r="46" spans="1:24" x14ac:dyDescent="0.25">
      <c r="A46" t="s">
        <v>75</v>
      </c>
      <c r="B46" t="s">
        <v>59</v>
      </c>
      <c r="C46" t="s">
        <v>182</v>
      </c>
      <c r="D46">
        <v>103</v>
      </c>
      <c r="E46">
        <v>0.95</v>
      </c>
      <c r="F46">
        <v>200.6</v>
      </c>
      <c r="G46">
        <v>0.95</v>
      </c>
      <c r="H46" s="1">
        <v>0.65</v>
      </c>
      <c r="I46">
        <v>133.9</v>
      </c>
      <c r="J46">
        <v>0.72</v>
      </c>
      <c r="K46">
        <v>0.26</v>
      </c>
      <c r="L46">
        <v>7.0000000000000007E-2</v>
      </c>
      <c r="M46">
        <v>0.1</v>
      </c>
      <c r="N46" s="1">
        <v>0.34</v>
      </c>
      <c r="O46" s="1">
        <f t="shared" si="1"/>
        <v>0.18181818181818182</v>
      </c>
      <c r="P46">
        <v>2</v>
      </c>
      <c r="Q46">
        <v>11</v>
      </c>
      <c r="R46">
        <v>24</v>
      </c>
      <c r="S46">
        <v>74</v>
      </c>
      <c r="T46">
        <v>78</v>
      </c>
      <c r="U46">
        <v>27</v>
      </c>
      <c r="V46">
        <v>7</v>
      </c>
      <c r="W46">
        <v>10</v>
      </c>
      <c r="X46" s="9">
        <f>Table1[[#This Row],[FK]]/Table1[[#This Row],[FD]]</f>
        <v>0.7</v>
      </c>
    </row>
    <row r="47" spans="1:24" x14ac:dyDescent="0.25">
      <c r="A47" t="s">
        <v>79</v>
      </c>
      <c r="B47" t="s">
        <v>42</v>
      </c>
      <c r="C47" t="s">
        <v>185</v>
      </c>
      <c r="D47">
        <v>257</v>
      </c>
      <c r="E47">
        <v>0.95</v>
      </c>
      <c r="F47">
        <v>180.9</v>
      </c>
      <c r="G47">
        <v>0.88</v>
      </c>
      <c r="H47" s="1">
        <v>0.67</v>
      </c>
      <c r="I47">
        <v>117</v>
      </c>
      <c r="J47">
        <v>0.62</v>
      </c>
      <c r="K47">
        <v>0.3</v>
      </c>
      <c r="L47">
        <v>0.06</v>
      </c>
      <c r="M47">
        <v>0.09</v>
      </c>
      <c r="N47" s="1">
        <v>0.33</v>
      </c>
      <c r="O47" s="1">
        <f t="shared" si="1"/>
        <v>3.7037037037037035E-2</v>
      </c>
      <c r="P47">
        <v>1</v>
      </c>
      <c r="Q47">
        <v>27</v>
      </c>
      <c r="R47">
        <v>19</v>
      </c>
      <c r="S47">
        <v>160</v>
      </c>
      <c r="T47">
        <v>181</v>
      </c>
      <c r="U47">
        <v>77</v>
      </c>
      <c r="V47">
        <v>15</v>
      </c>
      <c r="W47">
        <v>22</v>
      </c>
      <c r="X47" s="9">
        <f>Table1[[#This Row],[FK]]/Table1[[#This Row],[FD]]</f>
        <v>0.68181818181818177</v>
      </c>
    </row>
    <row r="48" spans="1:24" x14ac:dyDescent="0.25">
      <c r="A48" t="s">
        <v>76</v>
      </c>
      <c r="B48" t="s">
        <v>66</v>
      </c>
      <c r="C48" t="s">
        <v>147</v>
      </c>
      <c r="D48">
        <v>113</v>
      </c>
      <c r="E48">
        <v>0.95</v>
      </c>
      <c r="F48">
        <v>185.2</v>
      </c>
      <c r="G48">
        <v>1.04</v>
      </c>
      <c r="H48" s="1">
        <v>0.72</v>
      </c>
      <c r="I48">
        <v>126.2</v>
      </c>
      <c r="J48">
        <v>0.7</v>
      </c>
      <c r="K48">
        <v>0.16</v>
      </c>
      <c r="L48">
        <v>0.05</v>
      </c>
      <c r="M48">
        <v>0.05</v>
      </c>
      <c r="N48" s="1">
        <v>0.24</v>
      </c>
      <c r="O48" s="1">
        <f t="shared" si="1"/>
        <v>0.15789473684210525</v>
      </c>
      <c r="P48">
        <v>3</v>
      </c>
      <c r="Q48">
        <v>19</v>
      </c>
      <c r="R48">
        <v>22</v>
      </c>
      <c r="S48">
        <v>79</v>
      </c>
      <c r="T48">
        <v>76</v>
      </c>
      <c r="U48">
        <v>18</v>
      </c>
      <c r="V48">
        <v>6</v>
      </c>
      <c r="W48">
        <v>6</v>
      </c>
      <c r="X48" s="9">
        <f>Table1[[#This Row],[FK]]/Table1[[#This Row],[FD]]</f>
        <v>1</v>
      </c>
    </row>
    <row r="49" spans="1:24" x14ac:dyDescent="0.25">
      <c r="A49" t="s">
        <v>77</v>
      </c>
      <c r="B49" t="s">
        <v>21</v>
      </c>
      <c r="C49" t="s">
        <v>183</v>
      </c>
      <c r="D49">
        <v>179</v>
      </c>
      <c r="E49">
        <v>0.95</v>
      </c>
      <c r="F49">
        <v>195</v>
      </c>
      <c r="G49">
        <v>0.98</v>
      </c>
      <c r="H49" s="1">
        <v>0.69</v>
      </c>
      <c r="I49">
        <v>126.8</v>
      </c>
      <c r="J49">
        <v>0.69</v>
      </c>
      <c r="K49">
        <v>0.22</v>
      </c>
      <c r="L49">
        <v>0.13</v>
      </c>
      <c r="M49">
        <v>0.14000000000000001</v>
      </c>
      <c r="N49" s="1">
        <v>0.27</v>
      </c>
      <c r="O49" s="1">
        <f t="shared" si="1"/>
        <v>0.18181818181818182</v>
      </c>
      <c r="P49">
        <v>4</v>
      </c>
      <c r="Q49">
        <v>22</v>
      </c>
      <c r="R49">
        <v>21</v>
      </c>
      <c r="S49">
        <v>124</v>
      </c>
      <c r="T49">
        <v>126</v>
      </c>
      <c r="U49">
        <v>39</v>
      </c>
      <c r="V49">
        <v>23</v>
      </c>
      <c r="W49">
        <v>25</v>
      </c>
      <c r="X49" s="9">
        <f>Table1[[#This Row],[FK]]/Table1[[#This Row],[FD]]</f>
        <v>0.92</v>
      </c>
    </row>
    <row r="50" spans="1:24" x14ac:dyDescent="0.25">
      <c r="A50" t="s">
        <v>81</v>
      </c>
      <c r="B50" t="s">
        <v>116</v>
      </c>
      <c r="C50" t="s">
        <v>187</v>
      </c>
      <c r="D50">
        <v>144</v>
      </c>
      <c r="E50">
        <v>0.94</v>
      </c>
      <c r="F50">
        <v>174</v>
      </c>
      <c r="G50">
        <v>0.92</v>
      </c>
      <c r="H50" s="1">
        <v>0.69</v>
      </c>
      <c r="I50">
        <v>116.2</v>
      </c>
      <c r="J50">
        <v>0.62</v>
      </c>
      <c r="K50">
        <v>0.25</v>
      </c>
      <c r="L50">
        <v>0.02</v>
      </c>
      <c r="M50">
        <v>7.0000000000000007E-2</v>
      </c>
      <c r="N50" s="1">
        <v>0.31</v>
      </c>
      <c r="O50" s="1">
        <f t="shared" si="1"/>
        <v>0.1111111111111111</v>
      </c>
      <c r="P50">
        <v>2</v>
      </c>
      <c r="Q50">
        <v>18</v>
      </c>
      <c r="R50">
        <v>24</v>
      </c>
      <c r="S50">
        <v>89</v>
      </c>
      <c r="T50">
        <v>97</v>
      </c>
      <c r="U50">
        <v>36</v>
      </c>
      <c r="V50">
        <v>3</v>
      </c>
      <c r="W50">
        <v>10</v>
      </c>
      <c r="X50" s="9">
        <f>Table1[[#This Row],[FK]]/Table1[[#This Row],[FD]]</f>
        <v>0.3</v>
      </c>
    </row>
    <row r="51" spans="1:24" x14ac:dyDescent="0.25">
      <c r="A51" t="s">
        <v>82</v>
      </c>
      <c r="B51" t="s">
        <v>62</v>
      </c>
      <c r="C51" t="s">
        <v>188</v>
      </c>
      <c r="D51">
        <v>174</v>
      </c>
      <c r="E51">
        <v>0.94</v>
      </c>
      <c r="F51">
        <v>215.9</v>
      </c>
      <c r="G51">
        <v>0.97</v>
      </c>
      <c r="H51" s="1">
        <v>0.63</v>
      </c>
      <c r="I51">
        <v>137.69999999999999</v>
      </c>
      <c r="J51">
        <v>0.74</v>
      </c>
      <c r="K51">
        <v>0.13</v>
      </c>
      <c r="L51">
        <v>0.14000000000000001</v>
      </c>
      <c r="M51">
        <v>0.2</v>
      </c>
      <c r="N51" s="1">
        <v>0.3</v>
      </c>
      <c r="O51" s="1">
        <f t="shared" si="1"/>
        <v>7.6923076923076927E-2</v>
      </c>
      <c r="P51">
        <v>1</v>
      </c>
      <c r="Q51">
        <v>13</v>
      </c>
      <c r="R51">
        <v>20</v>
      </c>
      <c r="S51">
        <v>129</v>
      </c>
      <c r="T51">
        <v>133</v>
      </c>
      <c r="U51">
        <v>22</v>
      </c>
      <c r="V51">
        <v>24</v>
      </c>
      <c r="W51">
        <v>34</v>
      </c>
      <c r="X51" s="9">
        <f>Table1[[#This Row],[FK]]/Table1[[#This Row],[FD]]</f>
        <v>0.70588235294117652</v>
      </c>
    </row>
    <row r="52" spans="1:24" x14ac:dyDescent="0.25">
      <c r="A52" t="s">
        <v>83</v>
      </c>
      <c r="B52" t="s">
        <v>84</v>
      </c>
      <c r="C52" t="s">
        <v>189</v>
      </c>
      <c r="D52">
        <v>131</v>
      </c>
      <c r="E52">
        <v>0.94</v>
      </c>
      <c r="F52">
        <v>187.8</v>
      </c>
      <c r="G52">
        <v>0.92</v>
      </c>
      <c r="H52" s="1">
        <v>0.66</v>
      </c>
      <c r="I52">
        <v>128.30000000000001</v>
      </c>
      <c r="J52">
        <v>0.67</v>
      </c>
      <c r="K52">
        <v>0.22</v>
      </c>
      <c r="L52">
        <v>0.1</v>
      </c>
      <c r="M52">
        <v>0.13</v>
      </c>
      <c r="N52" s="1">
        <v>0.28999999999999998</v>
      </c>
      <c r="O52" s="1">
        <f t="shared" si="1"/>
        <v>0.33333333333333331</v>
      </c>
      <c r="P52">
        <v>5</v>
      </c>
      <c r="Q52">
        <v>15</v>
      </c>
      <c r="R52">
        <v>26</v>
      </c>
      <c r="S52">
        <v>88</v>
      </c>
      <c r="T52">
        <v>96</v>
      </c>
      <c r="U52">
        <v>29</v>
      </c>
      <c r="V52">
        <v>13</v>
      </c>
      <c r="W52">
        <v>17</v>
      </c>
      <c r="X52" s="9">
        <f>Table1[[#This Row],[FK]]/Table1[[#This Row],[FD]]</f>
        <v>0.76470588235294112</v>
      </c>
    </row>
    <row r="53" spans="1:24" x14ac:dyDescent="0.25">
      <c r="A53" t="s">
        <v>80</v>
      </c>
      <c r="B53" t="s">
        <v>66</v>
      </c>
      <c r="C53" t="s">
        <v>186</v>
      </c>
      <c r="D53">
        <v>113</v>
      </c>
      <c r="E53">
        <v>0.94</v>
      </c>
      <c r="F53">
        <v>193</v>
      </c>
      <c r="G53">
        <v>0.96</v>
      </c>
      <c r="H53" s="1">
        <v>0.7</v>
      </c>
      <c r="I53">
        <v>130.9</v>
      </c>
      <c r="J53">
        <v>0.68</v>
      </c>
      <c r="K53">
        <v>0.24</v>
      </c>
      <c r="L53">
        <v>0.1</v>
      </c>
      <c r="M53">
        <v>0.12</v>
      </c>
      <c r="N53" s="1">
        <v>0.24</v>
      </c>
      <c r="O53" s="1">
        <f t="shared" si="1"/>
        <v>0.375</v>
      </c>
      <c r="P53">
        <v>3</v>
      </c>
      <c r="Q53">
        <v>8</v>
      </c>
      <c r="R53">
        <v>20</v>
      </c>
      <c r="S53">
        <v>77</v>
      </c>
      <c r="T53">
        <v>80</v>
      </c>
      <c r="U53">
        <v>27</v>
      </c>
      <c r="V53">
        <v>11</v>
      </c>
      <c r="W53">
        <v>14</v>
      </c>
      <c r="X53" s="9">
        <f>Table1[[#This Row],[FK]]/Table1[[#This Row],[FD]]</f>
        <v>0.7857142857142857</v>
      </c>
    </row>
    <row r="54" spans="1:24" x14ac:dyDescent="0.25">
      <c r="A54" t="s">
        <v>86</v>
      </c>
      <c r="B54" t="s">
        <v>34</v>
      </c>
      <c r="C54" t="s">
        <v>191</v>
      </c>
      <c r="D54">
        <v>416</v>
      </c>
      <c r="E54">
        <v>0.94</v>
      </c>
      <c r="F54">
        <v>192.4</v>
      </c>
      <c r="G54">
        <v>0.94</v>
      </c>
      <c r="H54" s="1">
        <v>0.7</v>
      </c>
      <c r="I54">
        <v>126.1</v>
      </c>
      <c r="J54">
        <v>0.66</v>
      </c>
      <c r="K54">
        <v>0.22</v>
      </c>
      <c r="L54">
        <v>0.11</v>
      </c>
      <c r="M54">
        <v>0.11</v>
      </c>
      <c r="N54" s="1">
        <v>0.27</v>
      </c>
      <c r="O54" s="1">
        <f t="shared" si="1"/>
        <v>9.6774193548387094E-2</v>
      </c>
      <c r="P54">
        <v>3</v>
      </c>
      <c r="Q54">
        <v>31</v>
      </c>
      <c r="R54">
        <v>27</v>
      </c>
      <c r="S54">
        <v>275</v>
      </c>
      <c r="T54">
        <v>292</v>
      </c>
      <c r="U54">
        <v>92</v>
      </c>
      <c r="V54">
        <v>46</v>
      </c>
      <c r="W54">
        <v>46</v>
      </c>
      <c r="X54" s="9">
        <f>Table1[[#This Row],[FK]]/Table1[[#This Row],[FD]]</f>
        <v>1</v>
      </c>
    </row>
    <row r="55" spans="1:24" x14ac:dyDescent="0.25">
      <c r="A55" t="s">
        <v>85</v>
      </c>
      <c r="B55" t="s">
        <v>84</v>
      </c>
      <c r="C55" t="s">
        <v>190</v>
      </c>
      <c r="D55">
        <v>131</v>
      </c>
      <c r="E55">
        <v>0.94</v>
      </c>
      <c r="F55">
        <v>198.5</v>
      </c>
      <c r="G55">
        <v>1.06</v>
      </c>
      <c r="H55" s="1">
        <v>0.7</v>
      </c>
      <c r="I55">
        <v>145</v>
      </c>
      <c r="J55">
        <v>0.79</v>
      </c>
      <c r="K55">
        <v>0.24</v>
      </c>
      <c r="L55">
        <v>0.08</v>
      </c>
      <c r="M55">
        <v>0.06</v>
      </c>
      <c r="N55" s="1">
        <v>0.33</v>
      </c>
      <c r="O55" s="1">
        <f t="shared" si="1"/>
        <v>0.1111111111111111</v>
      </c>
      <c r="P55">
        <v>2</v>
      </c>
      <c r="Q55">
        <v>18</v>
      </c>
      <c r="R55">
        <v>38</v>
      </c>
      <c r="S55">
        <v>103</v>
      </c>
      <c r="T55">
        <v>97</v>
      </c>
      <c r="U55">
        <v>32</v>
      </c>
      <c r="V55">
        <v>11</v>
      </c>
      <c r="W55">
        <v>8</v>
      </c>
      <c r="X55" s="9">
        <f>Table1[[#This Row],[FK]]/Table1[[#This Row],[FD]]</f>
        <v>1.375</v>
      </c>
    </row>
    <row r="56" spans="1:24" x14ac:dyDescent="0.25">
      <c r="A56" t="s">
        <v>88</v>
      </c>
      <c r="B56" t="s">
        <v>21</v>
      </c>
      <c r="C56" t="s">
        <v>193</v>
      </c>
      <c r="D56">
        <v>179</v>
      </c>
      <c r="E56">
        <v>0.93</v>
      </c>
      <c r="F56">
        <v>191</v>
      </c>
      <c r="G56">
        <v>0.89</v>
      </c>
      <c r="H56" s="1">
        <v>0.68</v>
      </c>
      <c r="I56">
        <v>126.8</v>
      </c>
      <c r="J56">
        <v>0.63</v>
      </c>
      <c r="K56">
        <v>0.28000000000000003</v>
      </c>
      <c r="L56">
        <v>0.06</v>
      </c>
      <c r="M56">
        <v>0.06</v>
      </c>
      <c r="N56" s="1">
        <v>0.22</v>
      </c>
      <c r="O56" s="1">
        <f t="shared" si="1"/>
        <v>0</v>
      </c>
      <c r="P56">
        <v>0</v>
      </c>
      <c r="Q56">
        <v>11</v>
      </c>
      <c r="R56">
        <v>18</v>
      </c>
      <c r="S56">
        <v>112</v>
      </c>
      <c r="T56">
        <v>126</v>
      </c>
      <c r="U56">
        <v>51</v>
      </c>
      <c r="V56">
        <v>11</v>
      </c>
      <c r="W56">
        <v>11</v>
      </c>
      <c r="X56" s="9">
        <f>Table1[[#This Row],[FK]]/Table1[[#This Row],[FD]]</f>
        <v>1</v>
      </c>
    </row>
    <row r="57" spans="1:24" x14ac:dyDescent="0.25">
      <c r="A57" t="s">
        <v>89</v>
      </c>
      <c r="B57" t="s">
        <v>62</v>
      </c>
      <c r="C57" t="s">
        <v>194</v>
      </c>
      <c r="D57">
        <v>174</v>
      </c>
      <c r="E57">
        <v>0.93</v>
      </c>
      <c r="F57">
        <v>164.6</v>
      </c>
      <c r="G57">
        <v>0.83</v>
      </c>
      <c r="H57" s="1">
        <v>0.7</v>
      </c>
      <c r="I57">
        <v>110.9</v>
      </c>
      <c r="J57">
        <v>0.56000000000000005</v>
      </c>
      <c r="K57">
        <v>0.28000000000000003</v>
      </c>
      <c r="L57">
        <v>0.05</v>
      </c>
      <c r="M57">
        <v>0.09</v>
      </c>
      <c r="N57" s="1">
        <v>0.28999999999999998</v>
      </c>
      <c r="O57" s="1">
        <f t="shared" si="1"/>
        <v>0.13793103448275862</v>
      </c>
      <c r="P57">
        <v>4</v>
      </c>
      <c r="Q57">
        <v>29</v>
      </c>
      <c r="R57">
        <v>16</v>
      </c>
      <c r="S57">
        <v>97</v>
      </c>
      <c r="T57">
        <v>117</v>
      </c>
      <c r="U57">
        <v>48</v>
      </c>
      <c r="V57">
        <v>9</v>
      </c>
      <c r="W57">
        <v>15</v>
      </c>
      <c r="X57" s="9">
        <f>Table1[[#This Row],[FK]]/Table1[[#This Row],[FD]]</f>
        <v>0.6</v>
      </c>
    </row>
    <row r="58" spans="1:24" x14ac:dyDescent="0.25">
      <c r="A58" t="s">
        <v>87</v>
      </c>
      <c r="B58" t="s">
        <v>23</v>
      </c>
      <c r="C58" t="s">
        <v>192</v>
      </c>
      <c r="D58">
        <v>148</v>
      </c>
      <c r="E58">
        <v>0.93</v>
      </c>
      <c r="F58">
        <v>190.6</v>
      </c>
      <c r="G58">
        <v>0.9</v>
      </c>
      <c r="H58" s="1">
        <v>0.73</v>
      </c>
      <c r="I58">
        <v>120.6</v>
      </c>
      <c r="J58">
        <v>0.66</v>
      </c>
      <c r="K58">
        <v>0.32</v>
      </c>
      <c r="L58">
        <v>7.0000000000000007E-2</v>
      </c>
      <c r="M58">
        <v>7.0000000000000007E-2</v>
      </c>
      <c r="N58" s="1">
        <v>0.31</v>
      </c>
      <c r="O58" s="1">
        <f t="shared" si="1"/>
        <v>0.23529411764705882</v>
      </c>
      <c r="P58">
        <v>4</v>
      </c>
      <c r="Q58">
        <v>17</v>
      </c>
      <c r="R58">
        <v>20</v>
      </c>
      <c r="S58">
        <v>97</v>
      </c>
      <c r="T58">
        <v>108</v>
      </c>
      <c r="U58">
        <v>48</v>
      </c>
      <c r="V58">
        <v>11</v>
      </c>
      <c r="W58">
        <v>11</v>
      </c>
      <c r="X58" s="9">
        <f>Table1[[#This Row],[FK]]/Table1[[#This Row],[FD]]</f>
        <v>1</v>
      </c>
    </row>
    <row r="59" spans="1:24" x14ac:dyDescent="0.25">
      <c r="A59" t="s">
        <v>91</v>
      </c>
      <c r="B59" t="s">
        <v>31</v>
      </c>
      <c r="C59" t="s">
        <v>196</v>
      </c>
      <c r="D59">
        <v>285</v>
      </c>
      <c r="E59">
        <v>0.91</v>
      </c>
      <c r="F59">
        <v>173.5</v>
      </c>
      <c r="G59">
        <v>0.84</v>
      </c>
      <c r="H59" s="1">
        <v>0.75</v>
      </c>
      <c r="I59">
        <v>112.3</v>
      </c>
      <c r="J59">
        <v>0.59</v>
      </c>
      <c r="K59">
        <v>0.36</v>
      </c>
      <c r="L59">
        <v>0.06</v>
      </c>
      <c r="M59">
        <v>0.08</v>
      </c>
      <c r="N59" s="1">
        <v>0.28000000000000003</v>
      </c>
      <c r="O59" s="1">
        <f t="shared" si="1"/>
        <v>3.125E-2</v>
      </c>
      <c r="P59">
        <v>1</v>
      </c>
      <c r="Q59">
        <v>32</v>
      </c>
      <c r="R59">
        <v>20</v>
      </c>
      <c r="S59">
        <v>169</v>
      </c>
      <c r="T59">
        <v>202</v>
      </c>
      <c r="U59">
        <v>102</v>
      </c>
      <c r="V59">
        <v>18</v>
      </c>
      <c r="W59">
        <v>23</v>
      </c>
      <c r="X59" s="9">
        <f>Table1[[#This Row],[FK]]/Table1[[#This Row],[FD]]</f>
        <v>0.78260869565217395</v>
      </c>
    </row>
    <row r="60" spans="1:24" x14ac:dyDescent="0.25">
      <c r="A60" t="s">
        <v>90</v>
      </c>
      <c r="B60" t="s">
        <v>42</v>
      </c>
      <c r="C60" t="s">
        <v>195</v>
      </c>
      <c r="D60">
        <v>257</v>
      </c>
      <c r="E60">
        <v>0.91</v>
      </c>
      <c r="F60">
        <v>166.1</v>
      </c>
      <c r="G60">
        <v>0.86</v>
      </c>
      <c r="H60" s="1">
        <v>0.72</v>
      </c>
      <c r="I60">
        <v>109.5</v>
      </c>
      <c r="J60">
        <v>0.59</v>
      </c>
      <c r="K60">
        <v>0.28999999999999998</v>
      </c>
      <c r="L60">
        <v>0.06</v>
      </c>
      <c r="M60">
        <v>7.0000000000000007E-2</v>
      </c>
      <c r="N60" s="1">
        <v>0.38</v>
      </c>
      <c r="O60" s="1">
        <f t="shared" si="1"/>
        <v>0.11538461538461539</v>
      </c>
      <c r="P60">
        <v>3</v>
      </c>
      <c r="Q60">
        <v>26</v>
      </c>
      <c r="R60">
        <v>19</v>
      </c>
      <c r="S60">
        <v>152</v>
      </c>
      <c r="T60">
        <v>177</v>
      </c>
      <c r="U60">
        <v>75</v>
      </c>
      <c r="V60">
        <v>16</v>
      </c>
      <c r="W60">
        <v>17</v>
      </c>
      <c r="X60" s="9">
        <f>Table1[[#This Row],[FK]]/Table1[[#This Row],[FD]]</f>
        <v>0.94117647058823528</v>
      </c>
    </row>
    <row r="61" spans="1:24" x14ac:dyDescent="0.25">
      <c r="A61" t="s">
        <v>92</v>
      </c>
      <c r="B61" t="s">
        <v>62</v>
      </c>
      <c r="C61" t="s">
        <v>197</v>
      </c>
      <c r="D61">
        <v>174</v>
      </c>
      <c r="E61">
        <v>0.91</v>
      </c>
      <c r="F61">
        <v>234.8</v>
      </c>
      <c r="G61">
        <v>0.95</v>
      </c>
      <c r="H61" s="1">
        <v>0.68</v>
      </c>
      <c r="I61">
        <v>154.19999999999999</v>
      </c>
      <c r="J61">
        <v>0.79</v>
      </c>
      <c r="K61">
        <v>0.21</v>
      </c>
      <c r="L61">
        <v>0.15</v>
      </c>
      <c r="M61">
        <v>0.14000000000000001</v>
      </c>
      <c r="N61" s="1">
        <v>0.2</v>
      </c>
      <c r="O61" s="1">
        <f t="shared" si="1"/>
        <v>0</v>
      </c>
      <c r="P61">
        <v>0</v>
      </c>
      <c r="Q61">
        <v>9</v>
      </c>
      <c r="R61">
        <v>30</v>
      </c>
      <c r="S61">
        <v>138</v>
      </c>
      <c r="T61">
        <v>146</v>
      </c>
      <c r="U61">
        <v>36</v>
      </c>
      <c r="V61">
        <v>26</v>
      </c>
      <c r="W61">
        <v>24</v>
      </c>
      <c r="X61" s="9">
        <f>Table1[[#This Row],[FK]]/Table1[[#This Row],[FD]]</f>
        <v>1.0833333333333333</v>
      </c>
    </row>
    <row r="62" spans="1:24" x14ac:dyDescent="0.25">
      <c r="A62" t="s">
        <v>94</v>
      </c>
      <c r="B62" t="s">
        <v>84</v>
      </c>
      <c r="C62" t="s">
        <v>199</v>
      </c>
      <c r="D62">
        <v>131</v>
      </c>
      <c r="E62">
        <v>0.9</v>
      </c>
      <c r="F62">
        <v>176</v>
      </c>
      <c r="G62">
        <v>0.84</v>
      </c>
      <c r="H62" s="1">
        <v>0.63</v>
      </c>
      <c r="I62">
        <v>112.2</v>
      </c>
      <c r="J62">
        <v>0.59</v>
      </c>
      <c r="K62">
        <v>0.27</v>
      </c>
      <c r="L62">
        <v>0.05</v>
      </c>
      <c r="M62">
        <v>7.0000000000000007E-2</v>
      </c>
      <c r="N62" s="1">
        <v>0.27</v>
      </c>
      <c r="O62" s="1">
        <f t="shared" si="1"/>
        <v>0</v>
      </c>
      <c r="P62">
        <v>0</v>
      </c>
      <c r="Q62">
        <v>33</v>
      </c>
      <c r="R62">
        <v>18</v>
      </c>
      <c r="S62">
        <v>77</v>
      </c>
      <c r="T62">
        <v>92</v>
      </c>
      <c r="U62">
        <v>36</v>
      </c>
      <c r="V62">
        <v>6</v>
      </c>
      <c r="W62">
        <v>9</v>
      </c>
      <c r="X62" s="9">
        <f>Table1[[#This Row],[FK]]/Table1[[#This Row],[FD]]</f>
        <v>0.66666666666666663</v>
      </c>
    </row>
    <row r="63" spans="1:24" x14ac:dyDescent="0.25">
      <c r="A63" t="s">
        <v>93</v>
      </c>
      <c r="B63" t="s">
        <v>19</v>
      </c>
      <c r="C63" t="s">
        <v>198</v>
      </c>
      <c r="D63">
        <v>492</v>
      </c>
      <c r="E63">
        <v>0.9</v>
      </c>
      <c r="F63">
        <v>164.7</v>
      </c>
      <c r="G63">
        <v>0.79</v>
      </c>
      <c r="H63" s="1">
        <v>0.7</v>
      </c>
      <c r="I63">
        <v>110.8</v>
      </c>
      <c r="J63">
        <v>0.53</v>
      </c>
      <c r="K63">
        <v>0.33</v>
      </c>
      <c r="L63">
        <v>0.03</v>
      </c>
      <c r="M63">
        <v>7.0000000000000007E-2</v>
      </c>
      <c r="N63" s="1">
        <v>0.21</v>
      </c>
      <c r="O63" s="1">
        <f t="shared" si="1"/>
        <v>7.4626865671641784E-2</v>
      </c>
      <c r="P63">
        <v>5</v>
      </c>
      <c r="Q63">
        <v>67</v>
      </c>
      <c r="R63">
        <v>20</v>
      </c>
      <c r="S63">
        <v>259</v>
      </c>
      <c r="T63">
        <v>329</v>
      </c>
      <c r="U63">
        <v>160</v>
      </c>
      <c r="V63">
        <v>17</v>
      </c>
      <c r="W63">
        <v>34</v>
      </c>
      <c r="X63" s="9">
        <f>Table1[[#This Row],[FK]]/Table1[[#This Row],[FD]]</f>
        <v>0.5</v>
      </c>
    </row>
    <row r="64" spans="1:24" x14ac:dyDescent="0.25">
      <c r="A64" t="s">
        <v>95</v>
      </c>
      <c r="B64" t="s">
        <v>46</v>
      </c>
      <c r="C64" t="s">
        <v>200</v>
      </c>
      <c r="D64">
        <v>157</v>
      </c>
      <c r="E64">
        <v>0.9</v>
      </c>
      <c r="F64">
        <v>162.9</v>
      </c>
      <c r="G64">
        <v>0.78</v>
      </c>
      <c r="H64" s="1">
        <v>0.72</v>
      </c>
      <c r="I64">
        <v>114.6</v>
      </c>
      <c r="J64">
        <v>0.55000000000000004</v>
      </c>
      <c r="K64">
        <v>0.33</v>
      </c>
      <c r="L64">
        <v>0.04</v>
      </c>
      <c r="M64">
        <v>0.1</v>
      </c>
      <c r="N64" s="1">
        <v>0.28999999999999998</v>
      </c>
      <c r="O64" s="1">
        <f t="shared" si="1"/>
        <v>3.8461538461538464E-2</v>
      </c>
      <c r="P64">
        <v>1</v>
      </c>
      <c r="Q64">
        <v>26</v>
      </c>
      <c r="R64">
        <v>24</v>
      </c>
      <c r="S64">
        <v>87</v>
      </c>
      <c r="T64">
        <v>111</v>
      </c>
      <c r="U64">
        <v>52</v>
      </c>
      <c r="V64">
        <v>6</v>
      </c>
      <c r="W64">
        <v>15</v>
      </c>
      <c r="X64" s="9">
        <f>Table1[[#This Row],[FK]]/Table1[[#This Row],[FD]]</f>
        <v>0.4</v>
      </c>
    </row>
    <row r="65" spans="1:24" x14ac:dyDescent="0.25">
      <c r="A65" t="s">
        <v>97</v>
      </c>
      <c r="B65" t="s">
        <v>42</v>
      </c>
      <c r="C65" t="s">
        <v>202</v>
      </c>
      <c r="D65">
        <v>257</v>
      </c>
      <c r="E65">
        <v>0.88</v>
      </c>
      <c r="F65">
        <v>168.6</v>
      </c>
      <c r="G65">
        <v>0.89</v>
      </c>
      <c r="H65" s="1">
        <v>0.69</v>
      </c>
      <c r="I65">
        <v>115.7</v>
      </c>
      <c r="J65">
        <v>0.61</v>
      </c>
      <c r="K65">
        <v>0.28999999999999998</v>
      </c>
      <c r="L65">
        <v>0.05</v>
      </c>
      <c r="M65">
        <v>0.09</v>
      </c>
      <c r="N65" s="1">
        <v>0.33</v>
      </c>
      <c r="O65" s="1">
        <f t="shared" si="1"/>
        <v>5.8823529411764705E-2</v>
      </c>
      <c r="P65">
        <v>2</v>
      </c>
      <c r="Q65">
        <v>34</v>
      </c>
      <c r="R65">
        <v>22</v>
      </c>
      <c r="S65">
        <v>157</v>
      </c>
      <c r="T65">
        <v>176</v>
      </c>
      <c r="U65">
        <v>74</v>
      </c>
      <c r="V65">
        <v>13</v>
      </c>
      <c r="W65">
        <v>24</v>
      </c>
      <c r="X65" s="9">
        <f>Table1[[#This Row],[FK]]/Table1[[#This Row],[FD]]</f>
        <v>0.54166666666666663</v>
      </c>
    </row>
    <row r="66" spans="1:24" x14ac:dyDescent="0.25">
      <c r="A66" t="s">
        <v>96</v>
      </c>
      <c r="B66" t="s">
        <v>23</v>
      </c>
      <c r="C66" t="s">
        <v>201</v>
      </c>
      <c r="D66">
        <v>148</v>
      </c>
      <c r="E66">
        <v>0.88</v>
      </c>
      <c r="F66">
        <v>191.3</v>
      </c>
      <c r="G66">
        <v>0.83</v>
      </c>
      <c r="H66" s="1">
        <v>0.65</v>
      </c>
      <c r="I66">
        <v>127.6</v>
      </c>
      <c r="J66">
        <v>0.62</v>
      </c>
      <c r="K66">
        <v>0.22</v>
      </c>
      <c r="L66">
        <v>0.14000000000000001</v>
      </c>
      <c r="M66">
        <v>0.16</v>
      </c>
      <c r="N66" s="1">
        <v>0.26</v>
      </c>
      <c r="O66" s="1">
        <f t="shared" ref="O66:O82" si="2">P66/Q66</f>
        <v>0</v>
      </c>
      <c r="P66">
        <v>0</v>
      </c>
      <c r="Q66">
        <v>13</v>
      </c>
      <c r="R66">
        <v>15</v>
      </c>
      <c r="S66">
        <v>92</v>
      </c>
      <c r="T66">
        <v>111</v>
      </c>
      <c r="U66">
        <v>33</v>
      </c>
      <c r="V66">
        <v>20</v>
      </c>
      <c r="W66">
        <v>24</v>
      </c>
      <c r="X66" s="9">
        <f>Table1[[#This Row],[FK]]/Table1[[#This Row],[FD]]</f>
        <v>0.83333333333333337</v>
      </c>
    </row>
    <row r="67" spans="1:24" x14ac:dyDescent="0.25">
      <c r="A67" t="s">
        <v>100</v>
      </c>
      <c r="B67" t="s">
        <v>62</v>
      </c>
      <c r="C67" t="s">
        <v>205</v>
      </c>
      <c r="D67">
        <v>174</v>
      </c>
      <c r="E67">
        <v>0.87</v>
      </c>
      <c r="F67">
        <v>164.8</v>
      </c>
      <c r="G67">
        <v>0.79</v>
      </c>
      <c r="H67" s="1">
        <v>0.73</v>
      </c>
      <c r="I67">
        <v>109.8</v>
      </c>
      <c r="J67">
        <v>0.56999999999999995</v>
      </c>
      <c r="K67">
        <v>0.3</v>
      </c>
      <c r="L67">
        <v>0.05</v>
      </c>
      <c r="M67">
        <v>7.0000000000000007E-2</v>
      </c>
      <c r="N67" s="1">
        <v>0.28999999999999998</v>
      </c>
      <c r="O67" s="1">
        <f t="shared" si="2"/>
        <v>0.1</v>
      </c>
      <c r="P67">
        <v>3</v>
      </c>
      <c r="Q67">
        <v>30</v>
      </c>
      <c r="R67">
        <v>22</v>
      </c>
      <c r="S67">
        <v>100</v>
      </c>
      <c r="T67">
        <v>126</v>
      </c>
      <c r="U67">
        <v>52</v>
      </c>
      <c r="V67">
        <v>8</v>
      </c>
      <c r="W67">
        <v>13</v>
      </c>
      <c r="X67" s="9">
        <f>Table1[[#This Row],[FK]]/Table1[[#This Row],[FD]]</f>
        <v>0.61538461538461542</v>
      </c>
    </row>
    <row r="68" spans="1:24" x14ac:dyDescent="0.25">
      <c r="A68" t="s">
        <v>99</v>
      </c>
      <c r="B68" t="s">
        <v>46</v>
      </c>
      <c r="C68" t="s">
        <v>204</v>
      </c>
      <c r="D68">
        <v>157</v>
      </c>
      <c r="E68">
        <v>0.87</v>
      </c>
      <c r="F68">
        <v>168</v>
      </c>
      <c r="G68">
        <v>0.83</v>
      </c>
      <c r="H68" s="1">
        <v>0.71</v>
      </c>
      <c r="I68">
        <v>114.4</v>
      </c>
      <c r="J68">
        <v>0.61</v>
      </c>
      <c r="K68">
        <v>0.28999999999999998</v>
      </c>
      <c r="L68">
        <v>7.0000000000000007E-2</v>
      </c>
      <c r="M68">
        <v>0.06</v>
      </c>
      <c r="N68" s="1">
        <v>0.36</v>
      </c>
      <c r="O68" s="1">
        <f t="shared" si="2"/>
        <v>8.3333333333333329E-2</v>
      </c>
      <c r="P68">
        <v>2</v>
      </c>
      <c r="Q68">
        <v>24</v>
      </c>
      <c r="R68">
        <v>22</v>
      </c>
      <c r="S68">
        <v>95</v>
      </c>
      <c r="T68">
        <v>115</v>
      </c>
      <c r="U68">
        <v>46</v>
      </c>
      <c r="V68">
        <v>11</v>
      </c>
      <c r="W68">
        <v>9</v>
      </c>
      <c r="X68" s="9">
        <f>Table1[[#This Row],[FK]]/Table1[[#This Row],[FD]]</f>
        <v>1.2222222222222223</v>
      </c>
    </row>
    <row r="69" spans="1:24" x14ac:dyDescent="0.25">
      <c r="A69" t="s">
        <v>98</v>
      </c>
      <c r="B69" t="s">
        <v>52</v>
      </c>
      <c r="C69" t="s">
        <v>203</v>
      </c>
      <c r="D69">
        <v>107</v>
      </c>
      <c r="E69">
        <v>0.87</v>
      </c>
      <c r="F69">
        <v>174.6</v>
      </c>
      <c r="G69">
        <v>0.84</v>
      </c>
      <c r="H69" s="1">
        <v>0.65</v>
      </c>
      <c r="I69">
        <v>116.4</v>
      </c>
      <c r="J69">
        <v>0.61</v>
      </c>
      <c r="K69">
        <v>0.21</v>
      </c>
      <c r="L69">
        <v>0.09</v>
      </c>
      <c r="M69">
        <v>0.09</v>
      </c>
      <c r="N69" s="1">
        <v>0.33</v>
      </c>
      <c r="O69" s="1">
        <f t="shared" si="2"/>
        <v>9.0909090909090912E-2</v>
      </c>
      <c r="P69">
        <v>1</v>
      </c>
      <c r="Q69">
        <v>11</v>
      </c>
      <c r="R69">
        <v>19</v>
      </c>
      <c r="S69">
        <v>65</v>
      </c>
      <c r="T69">
        <v>77</v>
      </c>
      <c r="U69">
        <v>23</v>
      </c>
      <c r="V69">
        <v>10</v>
      </c>
      <c r="W69">
        <v>10</v>
      </c>
      <c r="X69" s="9">
        <f>Table1[[#This Row],[FK]]/Table1[[#This Row],[FD]]</f>
        <v>1</v>
      </c>
    </row>
    <row r="70" spans="1:24" x14ac:dyDescent="0.25">
      <c r="A70" t="s">
        <v>101</v>
      </c>
      <c r="B70" t="s">
        <v>116</v>
      </c>
      <c r="C70" t="s">
        <v>206</v>
      </c>
      <c r="D70">
        <v>144</v>
      </c>
      <c r="E70">
        <v>0.84</v>
      </c>
      <c r="F70">
        <v>161.30000000000001</v>
      </c>
      <c r="G70">
        <v>0.76</v>
      </c>
      <c r="H70" s="1">
        <v>0.67</v>
      </c>
      <c r="I70">
        <v>109.5</v>
      </c>
      <c r="J70">
        <v>0.56000000000000005</v>
      </c>
      <c r="K70">
        <v>0.33</v>
      </c>
      <c r="L70">
        <v>0.04</v>
      </c>
      <c r="M70">
        <v>7.0000000000000007E-2</v>
      </c>
      <c r="N70" s="1">
        <v>0.22</v>
      </c>
      <c r="O70" s="1">
        <f t="shared" si="2"/>
        <v>0</v>
      </c>
      <c r="P70">
        <v>0</v>
      </c>
      <c r="Q70">
        <v>14</v>
      </c>
      <c r="R70">
        <v>16</v>
      </c>
      <c r="S70">
        <v>81</v>
      </c>
      <c r="T70">
        <v>107</v>
      </c>
      <c r="U70">
        <v>48</v>
      </c>
      <c r="V70">
        <v>6</v>
      </c>
      <c r="W70">
        <v>10</v>
      </c>
      <c r="X70" s="9">
        <f>Table1[[#This Row],[FK]]/Table1[[#This Row],[FD]]</f>
        <v>0.6</v>
      </c>
    </row>
    <row r="71" spans="1:24" x14ac:dyDescent="0.25">
      <c r="A71" t="s">
        <v>102</v>
      </c>
      <c r="B71" t="s">
        <v>52</v>
      </c>
      <c r="C71" t="s">
        <v>207</v>
      </c>
      <c r="D71">
        <v>107</v>
      </c>
      <c r="E71">
        <v>0.82</v>
      </c>
      <c r="F71">
        <v>165.8</v>
      </c>
      <c r="G71">
        <v>0.76</v>
      </c>
      <c r="H71" s="1">
        <v>0.7</v>
      </c>
      <c r="I71">
        <v>109.5</v>
      </c>
      <c r="J71">
        <v>0.57999999999999996</v>
      </c>
      <c r="K71">
        <v>0.19</v>
      </c>
      <c r="L71">
        <v>0.06</v>
      </c>
      <c r="M71">
        <v>0.08</v>
      </c>
      <c r="N71" s="1">
        <v>0.28999999999999998</v>
      </c>
      <c r="O71" s="1">
        <f t="shared" si="2"/>
        <v>0.1</v>
      </c>
      <c r="P71">
        <v>1</v>
      </c>
      <c r="Q71">
        <v>10</v>
      </c>
      <c r="R71">
        <v>19</v>
      </c>
      <c r="S71">
        <v>62</v>
      </c>
      <c r="T71">
        <v>82</v>
      </c>
      <c r="U71">
        <v>20</v>
      </c>
      <c r="V71">
        <v>6</v>
      </c>
      <c r="W71">
        <v>9</v>
      </c>
      <c r="X71" s="9">
        <f>Table1[[#This Row],[FK]]/Table1[[#This Row],[FD]]</f>
        <v>0.66666666666666663</v>
      </c>
    </row>
    <row r="72" spans="1:24" x14ac:dyDescent="0.25">
      <c r="A72" t="s">
        <v>103</v>
      </c>
      <c r="B72" t="s">
        <v>46</v>
      </c>
      <c r="C72" t="s">
        <v>208</v>
      </c>
      <c r="D72">
        <v>157</v>
      </c>
      <c r="E72">
        <v>0.81</v>
      </c>
      <c r="F72">
        <v>184.7</v>
      </c>
      <c r="G72">
        <v>0.79</v>
      </c>
      <c r="H72" s="1">
        <v>0.69</v>
      </c>
      <c r="I72">
        <v>112.2</v>
      </c>
      <c r="J72">
        <v>0.62</v>
      </c>
      <c r="K72">
        <v>0.32</v>
      </c>
      <c r="L72">
        <v>0.11</v>
      </c>
      <c r="M72">
        <v>0.14000000000000001</v>
      </c>
      <c r="N72" s="1">
        <v>0.22</v>
      </c>
      <c r="O72" s="1">
        <f t="shared" si="2"/>
        <v>7.6923076923076927E-2</v>
      </c>
      <c r="P72">
        <v>1</v>
      </c>
      <c r="Q72">
        <v>13</v>
      </c>
      <c r="R72">
        <v>17</v>
      </c>
      <c r="S72">
        <v>98</v>
      </c>
      <c r="T72">
        <v>124</v>
      </c>
      <c r="U72">
        <v>50</v>
      </c>
      <c r="V72">
        <v>17</v>
      </c>
      <c r="W72">
        <v>22</v>
      </c>
      <c r="X72" s="9">
        <f>Table1[[#This Row],[FK]]/Table1[[#This Row],[FD]]</f>
        <v>0.77272727272727271</v>
      </c>
    </row>
    <row r="73" spans="1:24" x14ac:dyDescent="0.25">
      <c r="A73" t="s">
        <v>104</v>
      </c>
      <c r="B73" t="s">
        <v>84</v>
      </c>
      <c r="C73" t="s">
        <v>209</v>
      </c>
      <c r="D73">
        <v>131</v>
      </c>
      <c r="E73">
        <v>0.79</v>
      </c>
      <c r="F73">
        <v>172</v>
      </c>
      <c r="G73">
        <v>0.71</v>
      </c>
      <c r="H73" s="1">
        <v>0.66</v>
      </c>
      <c r="I73">
        <v>116.6</v>
      </c>
      <c r="J73">
        <v>0.55000000000000004</v>
      </c>
      <c r="K73">
        <v>0.23</v>
      </c>
      <c r="L73">
        <v>0.08</v>
      </c>
      <c r="M73">
        <v>0.12</v>
      </c>
      <c r="N73" s="1">
        <v>0.15</v>
      </c>
      <c r="O73" s="1">
        <f t="shared" si="2"/>
        <v>6.6666666666666666E-2</v>
      </c>
      <c r="P73">
        <v>1</v>
      </c>
      <c r="Q73">
        <v>15</v>
      </c>
      <c r="R73">
        <v>20</v>
      </c>
      <c r="S73">
        <v>72</v>
      </c>
      <c r="T73">
        <v>102</v>
      </c>
      <c r="U73">
        <v>30</v>
      </c>
      <c r="V73">
        <v>10</v>
      </c>
      <c r="W73">
        <v>16</v>
      </c>
      <c r="X73" s="9">
        <f>Table1[[#This Row],[FK]]/Table1[[#This Row],[FD]]</f>
        <v>0.625</v>
      </c>
    </row>
    <row r="74" spans="1:24" x14ac:dyDescent="0.25">
      <c r="A74" t="s">
        <v>105</v>
      </c>
      <c r="B74" t="s">
        <v>59</v>
      </c>
      <c r="C74" t="s">
        <v>210</v>
      </c>
      <c r="D74">
        <v>103</v>
      </c>
      <c r="E74">
        <v>0.78</v>
      </c>
      <c r="F74">
        <v>197.4</v>
      </c>
      <c r="G74">
        <v>0.88</v>
      </c>
      <c r="H74" s="1">
        <v>0.64</v>
      </c>
      <c r="I74">
        <v>129.30000000000001</v>
      </c>
      <c r="J74">
        <v>0.69</v>
      </c>
      <c r="K74">
        <v>0.14000000000000001</v>
      </c>
      <c r="L74">
        <v>0.11</v>
      </c>
      <c r="M74">
        <v>0.12</v>
      </c>
      <c r="N74" s="1">
        <v>0.24</v>
      </c>
      <c r="O74" s="1">
        <f t="shared" si="2"/>
        <v>0.21428571428571427</v>
      </c>
      <c r="P74">
        <v>3</v>
      </c>
      <c r="Q74">
        <v>14</v>
      </c>
      <c r="R74">
        <v>21</v>
      </c>
      <c r="S74">
        <v>71</v>
      </c>
      <c r="T74">
        <v>81</v>
      </c>
      <c r="U74">
        <v>14</v>
      </c>
      <c r="V74">
        <v>11</v>
      </c>
      <c r="W74">
        <v>12</v>
      </c>
      <c r="X74" s="9">
        <f>Table1[[#This Row],[FK]]/Table1[[#This Row],[FD]]</f>
        <v>0.91666666666666663</v>
      </c>
    </row>
    <row r="75" spans="1:24" x14ac:dyDescent="0.25">
      <c r="A75" t="s">
        <v>106</v>
      </c>
      <c r="B75" t="s">
        <v>66</v>
      </c>
      <c r="C75" t="s">
        <v>211</v>
      </c>
      <c r="D75">
        <v>113</v>
      </c>
      <c r="E75">
        <v>0.77</v>
      </c>
      <c r="F75">
        <v>154.6</v>
      </c>
      <c r="G75">
        <v>0.77</v>
      </c>
      <c r="H75" s="1">
        <v>0.65</v>
      </c>
      <c r="I75">
        <v>103.8</v>
      </c>
      <c r="J75">
        <v>0.56999999999999995</v>
      </c>
      <c r="K75">
        <v>0.27</v>
      </c>
      <c r="L75">
        <v>0.06</v>
      </c>
      <c r="M75">
        <v>0.09</v>
      </c>
      <c r="N75" s="1">
        <v>0.24</v>
      </c>
      <c r="O75" s="1">
        <f t="shared" si="2"/>
        <v>7.6923076923076927E-2</v>
      </c>
      <c r="P75">
        <v>1</v>
      </c>
      <c r="Q75">
        <v>13</v>
      </c>
      <c r="R75">
        <v>18</v>
      </c>
      <c r="S75">
        <v>64</v>
      </c>
      <c r="T75">
        <v>83</v>
      </c>
      <c r="U75">
        <v>30</v>
      </c>
      <c r="V75">
        <v>7</v>
      </c>
      <c r="W75">
        <v>10</v>
      </c>
      <c r="X75" s="9">
        <f>Table1[[#This Row],[FK]]/Table1[[#This Row],[FD]]</f>
        <v>0.7</v>
      </c>
    </row>
    <row r="76" spans="1:24" x14ac:dyDescent="0.25">
      <c r="A76" t="s">
        <v>107</v>
      </c>
      <c r="B76" t="s">
        <v>52</v>
      </c>
      <c r="C76" t="s">
        <v>135</v>
      </c>
      <c r="D76">
        <v>44</v>
      </c>
      <c r="E76">
        <v>0.76</v>
      </c>
      <c r="F76">
        <v>172</v>
      </c>
      <c r="G76">
        <v>0.79</v>
      </c>
      <c r="H76" s="1">
        <v>0.5</v>
      </c>
      <c r="I76">
        <v>124</v>
      </c>
      <c r="J76">
        <v>0.61</v>
      </c>
      <c r="K76">
        <v>0.14000000000000001</v>
      </c>
      <c r="L76">
        <v>0.09</v>
      </c>
      <c r="M76">
        <v>0.23</v>
      </c>
      <c r="N76" s="1">
        <v>0.28999999999999998</v>
      </c>
      <c r="O76" s="1">
        <f t="shared" si="2"/>
        <v>0</v>
      </c>
      <c r="P76">
        <v>0</v>
      </c>
      <c r="Q76">
        <v>3</v>
      </c>
      <c r="R76">
        <v>21</v>
      </c>
      <c r="S76">
        <v>27</v>
      </c>
      <c r="T76">
        <v>34</v>
      </c>
      <c r="U76">
        <v>6</v>
      </c>
      <c r="V76">
        <v>4</v>
      </c>
      <c r="W76">
        <v>10</v>
      </c>
      <c r="X76" s="9">
        <f>Table1[[#This Row],[FK]]/Table1[[#This Row],[FD]]</f>
        <v>0.4</v>
      </c>
    </row>
    <row r="77" spans="1:24" x14ac:dyDescent="0.25">
      <c r="A77" t="s">
        <v>108</v>
      </c>
      <c r="B77" t="s">
        <v>59</v>
      </c>
      <c r="C77" t="s">
        <v>212</v>
      </c>
      <c r="D77">
        <v>103</v>
      </c>
      <c r="E77">
        <v>0.76</v>
      </c>
      <c r="F77">
        <v>168.2</v>
      </c>
      <c r="G77">
        <v>0.66</v>
      </c>
      <c r="H77" s="1">
        <v>0.63</v>
      </c>
      <c r="I77">
        <v>113.8</v>
      </c>
      <c r="J77">
        <v>0.52</v>
      </c>
      <c r="K77">
        <v>0.28000000000000003</v>
      </c>
      <c r="L77">
        <v>0.09</v>
      </c>
      <c r="M77">
        <v>0.13</v>
      </c>
      <c r="N77" s="1">
        <v>0.21</v>
      </c>
      <c r="O77" s="1">
        <f t="shared" si="2"/>
        <v>0.16666666666666666</v>
      </c>
      <c r="P77">
        <v>1</v>
      </c>
      <c r="Q77">
        <v>6</v>
      </c>
      <c r="R77">
        <v>14</v>
      </c>
      <c r="S77">
        <v>54</v>
      </c>
      <c r="T77">
        <v>82</v>
      </c>
      <c r="U77">
        <v>29</v>
      </c>
      <c r="V77">
        <v>9</v>
      </c>
      <c r="W77">
        <v>13</v>
      </c>
      <c r="X77" s="9">
        <f>Table1[[#This Row],[FK]]/Table1[[#This Row],[FD]]</f>
        <v>0.69230769230769229</v>
      </c>
    </row>
    <row r="78" spans="1:24" x14ac:dyDescent="0.25">
      <c r="A78" t="s">
        <v>109</v>
      </c>
      <c r="B78" t="s">
        <v>29</v>
      </c>
      <c r="C78" t="s">
        <v>213</v>
      </c>
      <c r="D78">
        <v>357</v>
      </c>
      <c r="E78">
        <v>0.75</v>
      </c>
      <c r="F78">
        <v>159.6</v>
      </c>
      <c r="G78">
        <v>0.68</v>
      </c>
      <c r="H78" s="1">
        <v>0.65</v>
      </c>
      <c r="I78">
        <v>106.5</v>
      </c>
      <c r="J78">
        <v>0.53</v>
      </c>
      <c r="K78">
        <v>0.28000000000000003</v>
      </c>
      <c r="L78">
        <v>0.08</v>
      </c>
      <c r="M78">
        <v>0.15</v>
      </c>
      <c r="N78" s="1">
        <v>0.31</v>
      </c>
      <c r="O78" s="1">
        <f t="shared" si="2"/>
        <v>9.5238095238095233E-2</v>
      </c>
      <c r="P78">
        <v>2</v>
      </c>
      <c r="Q78">
        <v>21</v>
      </c>
      <c r="R78">
        <v>18</v>
      </c>
      <c r="S78">
        <v>189</v>
      </c>
      <c r="T78">
        <v>276</v>
      </c>
      <c r="U78">
        <v>99</v>
      </c>
      <c r="V78">
        <v>27</v>
      </c>
      <c r="W78">
        <v>53</v>
      </c>
      <c r="X78" s="9">
        <f>Table1[[#This Row],[FK]]/Table1[[#This Row],[FD]]</f>
        <v>0.50943396226415094</v>
      </c>
    </row>
    <row r="79" spans="1:24" x14ac:dyDescent="0.25">
      <c r="A79" t="s">
        <v>111</v>
      </c>
      <c r="B79" t="s">
        <v>23</v>
      </c>
      <c r="C79" t="s">
        <v>177</v>
      </c>
      <c r="D79">
        <v>148</v>
      </c>
      <c r="E79">
        <v>0.72</v>
      </c>
      <c r="F79">
        <v>136.9</v>
      </c>
      <c r="G79">
        <v>0.66</v>
      </c>
      <c r="H79" s="1">
        <v>0.67</v>
      </c>
      <c r="I79">
        <v>95.6</v>
      </c>
      <c r="J79">
        <v>0.47</v>
      </c>
      <c r="K79">
        <v>0.32</v>
      </c>
      <c r="L79">
        <v>0.03</v>
      </c>
      <c r="M79">
        <v>0.05</v>
      </c>
      <c r="N79" s="1">
        <v>0.28999999999999998</v>
      </c>
      <c r="O79" s="1">
        <f t="shared" si="2"/>
        <v>0.14285714285714285</v>
      </c>
      <c r="P79">
        <v>2</v>
      </c>
      <c r="Q79">
        <v>14</v>
      </c>
      <c r="R79">
        <v>14</v>
      </c>
      <c r="S79">
        <v>69</v>
      </c>
      <c r="T79">
        <v>105</v>
      </c>
      <c r="U79">
        <v>48</v>
      </c>
      <c r="V79">
        <v>5</v>
      </c>
      <c r="W79">
        <v>8</v>
      </c>
      <c r="X79" s="9">
        <f>Table1[[#This Row],[FK]]/Table1[[#This Row],[FD]]</f>
        <v>0.625</v>
      </c>
    </row>
    <row r="80" spans="1:24" x14ac:dyDescent="0.25">
      <c r="A80" t="s">
        <v>110</v>
      </c>
      <c r="B80" t="s">
        <v>66</v>
      </c>
      <c r="C80" t="s">
        <v>214</v>
      </c>
      <c r="D80">
        <v>113</v>
      </c>
      <c r="E80">
        <v>0.72</v>
      </c>
      <c r="F80">
        <v>146.4</v>
      </c>
      <c r="G80">
        <v>0.7</v>
      </c>
      <c r="H80" s="1">
        <v>0.62</v>
      </c>
      <c r="I80">
        <v>108.3</v>
      </c>
      <c r="J80">
        <v>0.54</v>
      </c>
      <c r="K80">
        <v>0.35</v>
      </c>
      <c r="L80">
        <v>0.04</v>
      </c>
      <c r="M80">
        <v>0.19</v>
      </c>
      <c r="N80" s="1">
        <v>0.27</v>
      </c>
      <c r="O80" s="1">
        <f t="shared" si="2"/>
        <v>6.6666666666666666E-2</v>
      </c>
      <c r="P80">
        <v>1</v>
      </c>
      <c r="Q80">
        <v>15</v>
      </c>
      <c r="R80">
        <v>28</v>
      </c>
      <c r="S80">
        <v>61</v>
      </c>
      <c r="T80">
        <v>87</v>
      </c>
      <c r="U80">
        <v>39</v>
      </c>
      <c r="V80">
        <v>4</v>
      </c>
      <c r="W80">
        <v>21</v>
      </c>
      <c r="X80" s="9">
        <f>Table1[[#This Row],[FK]]/Table1[[#This Row],[FD]]</f>
        <v>0.19047619047619047</v>
      </c>
    </row>
    <row r="81" spans="1:24" x14ac:dyDescent="0.25">
      <c r="A81" t="s">
        <v>112</v>
      </c>
      <c r="B81" t="s">
        <v>59</v>
      </c>
      <c r="C81" t="s">
        <v>145</v>
      </c>
      <c r="D81">
        <v>103</v>
      </c>
      <c r="E81">
        <v>0.71</v>
      </c>
      <c r="F81">
        <v>175.6</v>
      </c>
      <c r="G81">
        <v>0.77</v>
      </c>
      <c r="H81" s="1">
        <v>0.55000000000000004</v>
      </c>
      <c r="I81">
        <v>117.4</v>
      </c>
      <c r="J81">
        <v>0.61</v>
      </c>
      <c r="K81">
        <v>0.12</v>
      </c>
      <c r="L81">
        <v>0.12</v>
      </c>
      <c r="M81">
        <v>0.23</v>
      </c>
      <c r="N81" s="1">
        <v>0.25</v>
      </c>
      <c r="O81" s="1">
        <f t="shared" si="2"/>
        <v>0</v>
      </c>
      <c r="P81">
        <v>0</v>
      </c>
      <c r="Q81">
        <v>8</v>
      </c>
      <c r="R81">
        <v>17</v>
      </c>
      <c r="S81">
        <v>63</v>
      </c>
      <c r="T81">
        <v>82</v>
      </c>
      <c r="U81">
        <v>12</v>
      </c>
      <c r="V81">
        <v>12</v>
      </c>
      <c r="W81">
        <v>24</v>
      </c>
      <c r="X81" s="9">
        <f>Table1[[#This Row],[FK]]/Table1[[#This Row],[FD]]</f>
        <v>0.5</v>
      </c>
    </row>
    <row r="82" spans="1:24" x14ac:dyDescent="0.25">
      <c r="A82" t="s">
        <v>113</v>
      </c>
      <c r="B82" t="s">
        <v>84</v>
      </c>
      <c r="C82" t="s">
        <v>215</v>
      </c>
      <c r="D82">
        <v>131</v>
      </c>
      <c r="E82">
        <v>0.66</v>
      </c>
      <c r="F82">
        <v>155.80000000000001</v>
      </c>
      <c r="G82">
        <v>0.69</v>
      </c>
      <c r="H82" s="1">
        <v>0.61</v>
      </c>
      <c r="I82">
        <v>100.7</v>
      </c>
      <c r="J82">
        <v>0.55000000000000004</v>
      </c>
      <c r="K82">
        <v>0.12</v>
      </c>
      <c r="L82">
        <v>0.12</v>
      </c>
      <c r="M82">
        <v>0.19</v>
      </c>
      <c r="N82" s="1">
        <v>0.18</v>
      </c>
      <c r="O82" s="1">
        <f t="shared" si="2"/>
        <v>0</v>
      </c>
      <c r="P82">
        <v>0</v>
      </c>
      <c r="Q82">
        <v>6</v>
      </c>
      <c r="R82">
        <v>21</v>
      </c>
      <c r="S82">
        <v>72</v>
      </c>
      <c r="T82">
        <v>105</v>
      </c>
      <c r="U82">
        <v>16</v>
      </c>
      <c r="V82">
        <v>16</v>
      </c>
      <c r="W82">
        <v>25</v>
      </c>
      <c r="X82" s="9">
        <f>Table1[[#This Row],[FK]]/Table1[[#This Row],[FD]]</f>
        <v>0.64</v>
      </c>
    </row>
  </sheetData>
  <conditionalFormatting sqref="D2:D8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H2:H82">
    <cfRule type="cellIs" dxfId="3" priority="1" operator="greaterThan">
      <formula>0.75</formula>
    </cfRule>
  </conditionalFormatting>
  <conditionalFormatting sqref="N2:N8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{5E145B07-26B5-4A23-A91C-126878F9AE3A}</x14:id>
        </ext>
      </extLst>
    </cfRule>
  </conditionalFormatting>
  <conditionalFormatting sqref="O2:O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2">
    <cfRule type="expression" priority="2">
      <formula>COUNTIF($V$2:$V$82,W2)&gt;0</formula>
    </cfRule>
  </conditionalFormatting>
  <conditionalFormatting sqref="Y13">
    <cfRule type="expression" priority="5">
      <formula>"IF($V$2=$W$2)"</formula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145B07-26B5-4A23-A91C-126878F9AE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D86E-695C-4FB2-9495-A68AD51A322C}">
  <sheetPr>
    <tabColor rgb="FF00B0F0"/>
  </sheetPr>
  <dimension ref="A1:X9"/>
  <sheetViews>
    <sheetView workbookViewId="0">
      <selection activeCell="E2" sqref="E2"/>
    </sheetView>
  </sheetViews>
  <sheetFormatPr defaultRowHeight="15" x14ac:dyDescent="0.25"/>
  <cols>
    <col min="3" max="3" width="9.85546875" customWidth="1"/>
    <col min="4" max="4" width="9.5703125" customWidth="1"/>
    <col min="5" max="5" width="10" customWidth="1"/>
    <col min="17" max="17" width="11" customWidth="1"/>
    <col min="20" max="20" width="9.140625" customWidth="1"/>
  </cols>
  <sheetData>
    <row r="1" spans="1:24" x14ac:dyDescent="0.25">
      <c r="A1" t="s">
        <v>117</v>
      </c>
      <c r="B1" t="s">
        <v>118</v>
      </c>
      <c r="C1" t="s">
        <v>119</v>
      </c>
      <c r="D1" t="s">
        <v>120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</row>
    <row r="2" spans="1:24" x14ac:dyDescent="0.25">
      <c r="B2">
        <v>86</v>
      </c>
      <c r="C2" s="1">
        <v>0.49</v>
      </c>
      <c r="D2" s="1">
        <v>0.51</v>
      </c>
      <c r="E2" s="1">
        <v>0.67</v>
      </c>
      <c r="F2" s="1">
        <v>0.53</v>
      </c>
      <c r="G2" s="1">
        <v>0.46</v>
      </c>
      <c r="H2" s="1">
        <v>0.45</v>
      </c>
      <c r="I2" s="1">
        <v>0.35</v>
      </c>
      <c r="J2" s="1">
        <v>0.34</v>
      </c>
      <c r="K2" s="1">
        <v>0.33</v>
      </c>
      <c r="L2" s="1">
        <v>0.31</v>
      </c>
      <c r="M2" s="1">
        <v>0.26</v>
      </c>
      <c r="N2" s="1">
        <v>0.22</v>
      </c>
      <c r="O2" s="1">
        <v>0.22</v>
      </c>
      <c r="P2" s="1">
        <v>0.21</v>
      </c>
      <c r="Q2" s="1">
        <v>0.2</v>
      </c>
      <c r="R2" s="1">
        <v>0.16</v>
      </c>
      <c r="S2" s="1">
        <v>0.16</v>
      </c>
      <c r="T2" s="1">
        <v>0.06</v>
      </c>
      <c r="U2" s="1">
        <v>0.06</v>
      </c>
      <c r="V2" s="1">
        <v>0.01</v>
      </c>
      <c r="W2" s="1">
        <v>0.01</v>
      </c>
      <c r="X2" s="1">
        <v>0</v>
      </c>
    </row>
    <row r="3" spans="1:24" x14ac:dyDescent="0.25">
      <c r="A3" t="s">
        <v>121</v>
      </c>
      <c r="B3">
        <v>17</v>
      </c>
      <c r="C3" s="1">
        <v>0.45</v>
      </c>
      <c r="D3" s="1">
        <v>0.55000000000000004</v>
      </c>
      <c r="E3" s="1">
        <v>0.35</v>
      </c>
      <c r="F3" s="1">
        <v>0.71</v>
      </c>
      <c r="G3" s="1">
        <v>0</v>
      </c>
      <c r="H3" s="1">
        <v>0.97</v>
      </c>
      <c r="I3" s="1">
        <v>0.65</v>
      </c>
      <c r="J3" s="1">
        <v>0.03</v>
      </c>
      <c r="K3" s="1">
        <v>0.56000000000000005</v>
      </c>
      <c r="L3" s="1">
        <v>0.65</v>
      </c>
      <c r="M3" s="1">
        <v>0.03</v>
      </c>
      <c r="N3" s="1">
        <v>0.35</v>
      </c>
      <c r="O3" s="1">
        <v>0.12</v>
      </c>
      <c r="P3" s="1">
        <v>0</v>
      </c>
      <c r="Q3" s="1">
        <v>0</v>
      </c>
      <c r="R3" s="1">
        <v>0.47</v>
      </c>
      <c r="S3" s="1">
        <v>0</v>
      </c>
      <c r="T3" s="1">
        <v>0.09</v>
      </c>
      <c r="U3" s="1">
        <v>0.03</v>
      </c>
      <c r="V3" s="1">
        <v>0</v>
      </c>
      <c r="W3" s="1">
        <v>0</v>
      </c>
      <c r="X3" s="1">
        <v>0</v>
      </c>
    </row>
    <row r="4" spans="1:24" x14ac:dyDescent="0.25">
      <c r="A4" t="s">
        <v>122</v>
      </c>
      <c r="B4">
        <v>16</v>
      </c>
      <c r="C4" s="1">
        <v>0.48</v>
      </c>
      <c r="D4" s="1">
        <v>0.52</v>
      </c>
      <c r="E4" s="1">
        <v>0.78</v>
      </c>
      <c r="F4" s="1">
        <v>0.84</v>
      </c>
      <c r="G4" s="1">
        <v>0.03</v>
      </c>
      <c r="H4" s="1">
        <v>0.06</v>
      </c>
      <c r="I4" s="1">
        <v>0.84</v>
      </c>
      <c r="J4" s="1">
        <v>0.53</v>
      </c>
      <c r="K4" s="1">
        <v>0.06</v>
      </c>
      <c r="L4" s="1">
        <v>0.25</v>
      </c>
      <c r="M4" s="1">
        <v>0.66</v>
      </c>
      <c r="N4" s="1">
        <v>0.16</v>
      </c>
      <c r="O4" s="1">
        <v>0.13</v>
      </c>
      <c r="P4" s="1">
        <v>0.13</v>
      </c>
      <c r="Q4" s="1">
        <v>0</v>
      </c>
      <c r="R4" s="1">
        <v>0.25</v>
      </c>
      <c r="S4" s="1">
        <v>0.06</v>
      </c>
      <c r="T4" s="1">
        <v>0.09</v>
      </c>
      <c r="U4" s="1">
        <v>0.06</v>
      </c>
      <c r="V4" s="1">
        <v>0.06</v>
      </c>
      <c r="W4" s="1">
        <v>0</v>
      </c>
      <c r="X4" s="1">
        <v>0</v>
      </c>
    </row>
    <row r="5" spans="1:24" x14ac:dyDescent="0.25">
      <c r="A5" t="s">
        <v>123</v>
      </c>
      <c r="B5">
        <v>13</v>
      </c>
      <c r="C5" s="1">
        <v>0.52</v>
      </c>
      <c r="D5" s="1">
        <v>0.48</v>
      </c>
      <c r="E5" s="1">
        <v>0.35</v>
      </c>
      <c r="F5" s="1">
        <v>0.46</v>
      </c>
      <c r="G5" s="1">
        <v>0.88</v>
      </c>
      <c r="H5" s="1">
        <v>0.08</v>
      </c>
      <c r="I5" s="1">
        <v>0</v>
      </c>
      <c r="J5" s="1">
        <v>1</v>
      </c>
      <c r="K5" s="1">
        <v>0</v>
      </c>
      <c r="L5" s="1">
        <v>0.08</v>
      </c>
      <c r="M5" s="1">
        <v>0.12</v>
      </c>
      <c r="N5" s="1">
        <v>0.15</v>
      </c>
      <c r="O5" s="1">
        <v>0.15</v>
      </c>
      <c r="P5" s="1">
        <v>0.85</v>
      </c>
      <c r="Q5" s="1">
        <v>0.85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0.04</v>
      </c>
      <c r="X5" s="1">
        <v>0</v>
      </c>
    </row>
    <row r="6" spans="1:24" x14ac:dyDescent="0.25">
      <c r="A6" t="s">
        <v>124</v>
      </c>
      <c r="B6">
        <v>11</v>
      </c>
      <c r="C6" s="1">
        <v>0.47</v>
      </c>
      <c r="D6" s="1">
        <v>0.53</v>
      </c>
      <c r="E6" s="1">
        <v>0.68</v>
      </c>
      <c r="F6" s="1">
        <v>0</v>
      </c>
      <c r="G6" s="1">
        <v>1</v>
      </c>
      <c r="H6" s="1">
        <v>0.64</v>
      </c>
      <c r="I6" s="1">
        <v>0.05</v>
      </c>
      <c r="J6" s="1">
        <v>0</v>
      </c>
      <c r="K6" s="1">
        <v>1</v>
      </c>
      <c r="L6" s="1">
        <v>0.82</v>
      </c>
      <c r="M6" s="1">
        <v>0.09</v>
      </c>
      <c r="N6" s="1">
        <v>0</v>
      </c>
      <c r="O6" s="1">
        <v>0</v>
      </c>
      <c r="P6" s="1">
        <v>0.27</v>
      </c>
      <c r="Q6" s="1">
        <v>0</v>
      </c>
      <c r="R6" s="1">
        <v>0</v>
      </c>
      <c r="S6" s="1">
        <v>0.09</v>
      </c>
      <c r="T6" s="1">
        <v>0.09</v>
      </c>
      <c r="U6" s="1">
        <v>0.27</v>
      </c>
      <c r="V6" s="1">
        <v>0</v>
      </c>
      <c r="W6" s="1">
        <v>0</v>
      </c>
      <c r="X6" s="1">
        <v>0</v>
      </c>
    </row>
    <row r="7" spans="1:24" x14ac:dyDescent="0.25">
      <c r="A7" t="s">
        <v>125</v>
      </c>
      <c r="B7">
        <v>10</v>
      </c>
      <c r="C7" s="1">
        <v>0.49</v>
      </c>
      <c r="D7" s="1">
        <v>0.51</v>
      </c>
      <c r="E7" s="1">
        <v>1</v>
      </c>
      <c r="F7" s="1">
        <v>0.3</v>
      </c>
      <c r="G7" s="1">
        <v>0.2</v>
      </c>
      <c r="H7" s="1">
        <v>0.35</v>
      </c>
      <c r="I7" s="1">
        <v>0.35</v>
      </c>
      <c r="J7" s="1">
        <v>0.3</v>
      </c>
      <c r="K7" s="1">
        <v>0</v>
      </c>
      <c r="L7" s="1">
        <v>0</v>
      </c>
      <c r="M7" s="1">
        <v>0.85</v>
      </c>
      <c r="N7" s="1">
        <v>0</v>
      </c>
      <c r="O7" s="1">
        <v>0.15</v>
      </c>
      <c r="P7" s="1">
        <v>0</v>
      </c>
      <c r="Q7" s="1">
        <v>0.65</v>
      </c>
      <c r="R7" s="1">
        <v>0</v>
      </c>
      <c r="S7" s="1">
        <v>0.8</v>
      </c>
      <c r="T7" s="1">
        <v>0.05</v>
      </c>
      <c r="U7" s="1">
        <v>0</v>
      </c>
      <c r="V7" s="1">
        <v>0</v>
      </c>
      <c r="W7" s="1">
        <v>0</v>
      </c>
      <c r="X7" s="1">
        <v>0</v>
      </c>
    </row>
    <row r="8" spans="1:24" x14ac:dyDescent="0.25">
      <c r="A8" t="s">
        <v>126</v>
      </c>
      <c r="B8">
        <v>10</v>
      </c>
      <c r="C8" s="1">
        <v>0.54</v>
      </c>
      <c r="D8" s="1">
        <v>0.46</v>
      </c>
      <c r="E8" s="1">
        <v>0.9</v>
      </c>
      <c r="F8" s="1">
        <v>0.35</v>
      </c>
      <c r="G8" s="1">
        <v>1</v>
      </c>
      <c r="H8" s="1">
        <v>0.5</v>
      </c>
      <c r="I8" s="1">
        <v>0</v>
      </c>
      <c r="J8" s="1">
        <v>0.2</v>
      </c>
      <c r="K8" s="1">
        <v>0.65</v>
      </c>
      <c r="L8" s="1">
        <v>0.2</v>
      </c>
      <c r="M8" s="1">
        <v>0</v>
      </c>
      <c r="N8" s="1">
        <v>0.05</v>
      </c>
      <c r="O8" s="1">
        <v>0.9</v>
      </c>
      <c r="P8" s="1">
        <v>0</v>
      </c>
      <c r="Q8" s="1">
        <v>0</v>
      </c>
      <c r="R8" s="1">
        <v>0.2</v>
      </c>
      <c r="S8" s="1">
        <v>0</v>
      </c>
      <c r="T8" s="1">
        <v>0</v>
      </c>
      <c r="U8" s="1">
        <v>0</v>
      </c>
      <c r="V8" s="1">
        <v>0</v>
      </c>
      <c r="W8" s="1">
        <v>0.05</v>
      </c>
      <c r="X8" s="1">
        <v>0</v>
      </c>
    </row>
    <row r="9" spans="1:24" x14ac:dyDescent="0.25">
      <c r="A9" t="s">
        <v>127</v>
      </c>
      <c r="B9">
        <v>9</v>
      </c>
      <c r="C9" s="1">
        <v>0.47</v>
      </c>
      <c r="D9" s="1">
        <v>0.53</v>
      </c>
      <c r="E9" s="1">
        <v>0.89</v>
      </c>
      <c r="F9" s="1">
        <v>0.89</v>
      </c>
      <c r="G9" s="1">
        <v>0.5</v>
      </c>
      <c r="H9" s="1">
        <v>0.5</v>
      </c>
      <c r="I9" s="1">
        <v>0.17</v>
      </c>
      <c r="J9" s="1">
        <v>0.28000000000000003</v>
      </c>
      <c r="K9" s="1">
        <v>0</v>
      </c>
      <c r="L9" s="1">
        <v>0</v>
      </c>
      <c r="M9" s="1">
        <v>0</v>
      </c>
      <c r="N9" s="1">
        <v>0.83</v>
      </c>
      <c r="O9" s="1">
        <v>0.22</v>
      </c>
      <c r="P9" s="1">
        <v>0.22</v>
      </c>
      <c r="Q9" s="1">
        <v>0</v>
      </c>
      <c r="R9" s="1">
        <v>0</v>
      </c>
      <c r="S9" s="1">
        <v>0.39</v>
      </c>
      <c r="T9" s="1">
        <v>0.06</v>
      </c>
      <c r="U9" s="1">
        <v>0.06</v>
      </c>
      <c r="V9" s="1">
        <v>0</v>
      </c>
      <c r="W9" s="1">
        <v>0</v>
      </c>
      <c r="X9" s="1">
        <v>0</v>
      </c>
    </row>
  </sheetData>
  <conditionalFormatting sqref="E3:W9">
    <cfRule type="cellIs" dxfId="2" priority="1" operator="greaterThan">
      <formula>E$2</formula>
    </cfRule>
  </conditionalFormatting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2EA2-B9B3-4146-9F05-45A0642B0DD1}">
  <sheetPr>
    <tabColor rgb="FF7030A0"/>
  </sheetPr>
  <dimension ref="J3:K84"/>
  <sheetViews>
    <sheetView workbookViewId="0">
      <selection activeCell="B107" sqref="B107"/>
    </sheetView>
  </sheetViews>
  <sheetFormatPr defaultRowHeight="15" x14ac:dyDescent="0.25"/>
  <sheetData>
    <row r="3" spans="10:11" ht="30" x14ac:dyDescent="0.25">
      <c r="J3" s="13" t="s">
        <v>225</v>
      </c>
      <c r="K3" s="14" t="s">
        <v>2</v>
      </c>
    </row>
    <row r="4" spans="10:11" x14ac:dyDescent="0.25">
      <c r="J4" s="4" t="s">
        <v>20</v>
      </c>
      <c r="K4" s="4">
        <v>260</v>
      </c>
    </row>
    <row r="5" spans="10:11" x14ac:dyDescent="0.25">
      <c r="J5" s="5" t="s">
        <v>18</v>
      </c>
      <c r="K5" s="5">
        <v>254.6</v>
      </c>
    </row>
    <row r="6" spans="10:11" x14ac:dyDescent="0.25">
      <c r="J6" s="5" t="s">
        <v>26</v>
      </c>
      <c r="K6" s="5">
        <v>247.9</v>
      </c>
    </row>
    <row r="7" spans="10:11" x14ac:dyDescent="0.25">
      <c r="J7" s="5" t="s">
        <v>57</v>
      </c>
      <c r="K7" s="5">
        <v>247.8</v>
      </c>
    </row>
    <row r="8" spans="10:11" x14ac:dyDescent="0.25">
      <c r="J8" s="5" t="s">
        <v>45</v>
      </c>
      <c r="K8" s="5">
        <v>245.3</v>
      </c>
    </row>
    <row r="9" spans="10:11" x14ac:dyDescent="0.25">
      <c r="J9" s="5" t="s">
        <v>22</v>
      </c>
      <c r="K9" s="5">
        <v>245</v>
      </c>
    </row>
    <row r="10" spans="10:11" x14ac:dyDescent="0.25">
      <c r="J10" s="5" t="s">
        <v>38</v>
      </c>
      <c r="K10" s="5">
        <v>242.5</v>
      </c>
    </row>
    <row r="11" spans="10:11" x14ac:dyDescent="0.25">
      <c r="J11" s="5" t="s">
        <v>36</v>
      </c>
      <c r="K11" s="5">
        <v>237.4</v>
      </c>
    </row>
    <row r="12" spans="10:11" x14ac:dyDescent="0.25">
      <c r="J12" s="4" t="s">
        <v>92</v>
      </c>
      <c r="K12" s="4">
        <v>234.8</v>
      </c>
    </row>
    <row r="13" spans="10:11" x14ac:dyDescent="0.25">
      <c r="J13" s="15" t="s">
        <v>49</v>
      </c>
      <c r="K13" s="15">
        <v>234.5</v>
      </c>
    </row>
    <row r="14" spans="10:11" hidden="1" x14ac:dyDescent="0.25">
      <c r="J14" s="5" t="s">
        <v>50</v>
      </c>
      <c r="K14" s="5">
        <v>233.2</v>
      </c>
    </row>
    <row r="15" spans="10:11" hidden="1" x14ac:dyDescent="0.25">
      <c r="J15" s="5" t="s">
        <v>30</v>
      </c>
      <c r="K15" s="5">
        <v>232.2</v>
      </c>
    </row>
    <row r="16" spans="10:11" hidden="1" x14ac:dyDescent="0.25">
      <c r="J16" s="4" t="s">
        <v>39</v>
      </c>
      <c r="K16" s="4">
        <v>232.1</v>
      </c>
    </row>
    <row r="17" spans="10:11" hidden="1" x14ac:dyDescent="0.25">
      <c r="J17" s="5" t="s">
        <v>65</v>
      </c>
      <c r="K17" s="5">
        <v>224</v>
      </c>
    </row>
    <row r="18" spans="10:11" hidden="1" x14ac:dyDescent="0.25">
      <c r="J18" s="5" t="s">
        <v>43</v>
      </c>
      <c r="K18" s="5">
        <v>223.6</v>
      </c>
    </row>
    <row r="19" spans="10:11" hidden="1" x14ac:dyDescent="0.25">
      <c r="J19" s="5" t="s">
        <v>74</v>
      </c>
      <c r="K19" s="5">
        <v>222.4</v>
      </c>
    </row>
    <row r="20" spans="10:11" hidden="1" x14ac:dyDescent="0.25">
      <c r="J20" s="4" t="s">
        <v>41</v>
      </c>
      <c r="K20" s="4">
        <v>222.3</v>
      </c>
    </row>
    <row r="21" spans="10:11" hidden="1" x14ac:dyDescent="0.25">
      <c r="J21" s="4" t="s">
        <v>67</v>
      </c>
      <c r="K21" s="4">
        <v>221.7</v>
      </c>
    </row>
    <row r="22" spans="10:11" hidden="1" x14ac:dyDescent="0.25">
      <c r="J22" s="4" t="s">
        <v>35</v>
      </c>
      <c r="K22" s="4">
        <v>219.9</v>
      </c>
    </row>
    <row r="23" spans="10:11" hidden="1" x14ac:dyDescent="0.25">
      <c r="J23" s="5" t="s">
        <v>70</v>
      </c>
      <c r="K23" s="5">
        <v>219.8</v>
      </c>
    </row>
    <row r="24" spans="10:11" hidden="1" x14ac:dyDescent="0.25">
      <c r="J24" s="4" t="s">
        <v>47</v>
      </c>
      <c r="K24" s="4">
        <v>218.7</v>
      </c>
    </row>
    <row r="25" spans="10:11" hidden="1" x14ac:dyDescent="0.25">
      <c r="J25" s="5" t="s">
        <v>82</v>
      </c>
      <c r="K25" s="5">
        <v>215.9</v>
      </c>
    </row>
    <row r="26" spans="10:11" hidden="1" x14ac:dyDescent="0.25">
      <c r="J26" s="5" t="s">
        <v>60</v>
      </c>
      <c r="K26" s="5">
        <v>215.1</v>
      </c>
    </row>
    <row r="27" spans="10:11" hidden="1" x14ac:dyDescent="0.25">
      <c r="J27" s="4" t="s">
        <v>44</v>
      </c>
      <c r="K27" s="4">
        <v>213.3</v>
      </c>
    </row>
    <row r="28" spans="10:11" hidden="1" x14ac:dyDescent="0.25">
      <c r="J28" s="4" t="s">
        <v>24</v>
      </c>
      <c r="K28" s="4">
        <v>210.5</v>
      </c>
    </row>
    <row r="29" spans="10:11" hidden="1" x14ac:dyDescent="0.25">
      <c r="J29" s="4" t="s">
        <v>37</v>
      </c>
      <c r="K29" s="4">
        <v>209.9</v>
      </c>
    </row>
    <row r="30" spans="10:11" hidden="1" x14ac:dyDescent="0.25">
      <c r="J30" s="5" t="s">
        <v>33</v>
      </c>
      <c r="K30" s="5">
        <v>207.8</v>
      </c>
    </row>
    <row r="31" spans="10:11" hidden="1" x14ac:dyDescent="0.25">
      <c r="J31" s="4" t="s">
        <v>71</v>
      </c>
      <c r="K31" s="4">
        <v>203</v>
      </c>
    </row>
    <row r="32" spans="10:11" hidden="1" x14ac:dyDescent="0.25">
      <c r="J32" s="4" t="s">
        <v>75</v>
      </c>
      <c r="K32" s="4">
        <v>200.6</v>
      </c>
    </row>
    <row r="33" spans="10:11" hidden="1" x14ac:dyDescent="0.25">
      <c r="J33" s="4" t="s">
        <v>56</v>
      </c>
      <c r="K33" s="4">
        <v>199.6</v>
      </c>
    </row>
    <row r="34" spans="10:11" hidden="1" x14ac:dyDescent="0.25">
      <c r="J34" s="5" t="s">
        <v>85</v>
      </c>
      <c r="K34" s="5">
        <v>198.5</v>
      </c>
    </row>
    <row r="35" spans="10:11" hidden="1" x14ac:dyDescent="0.25">
      <c r="J35" s="5" t="s">
        <v>53</v>
      </c>
      <c r="K35" s="5">
        <v>198.2</v>
      </c>
    </row>
    <row r="36" spans="10:11" hidden="1" x14ac:dyDescent="0.25">
      <c r="J36" s="5" t="s">
        <v>105</v>
      </c>
      <c r="K36" s="5">
        <v>197.4</v>
      </c>
    </row>
    <row r="37" spans="10:11" hidden="1" x14ac:dyDescent="0.25">
      <c r="J37" s="5" t="s">
        <v>40</v>
      </c>
      <c r="K37" s="5">
        <v>195.5</v>
      </c>
    </row>
    <row r="38" spans="10:11" hidden="1" x14ac:dyDescent="0.25">
      <c r="J38" s="5" t="s">
        <v>48</v>
      </c>
      <c r="K38" s="5">
        <v>195.4</v>
      </c>
    </row>
    <row r="39" spans="10:11" hidden="1" x14ac:dyDescent="0.25">
      <c r="J39" s="4" t="s">
        <v>77</v>
      </c>
      <c r="K39" s="4">
        <v>195</v>
      </c>
    </row>
    <row r="40" spans="10:11" hidden="1" x14ac:dyDescent="0.25">
      <c r="J40" s="4" t="s">
        <v>28</v>
      </c>
      <c r="K40" s="4">
        <v>194.5</v>
      </c>
    </row>
    <row r="41" spans="10:11" hidden="1" x14ac:dyDescent="0.25">
      <c r="J41" s="4" t="s">
        <v>32</v>
      </c>
      <c r="K41" s="4">
        <v>194</v>
      </c>
    </row>
    <row r="42" spans="10:11" hidden="1" x14ac:dyDescent="0.25">
      <c r="J42" s="4" t="s">
        <v>61</v>
      </c>
      <c r="K42" s="4">
        <v>193.3</v>
      </c>
    </row>
    <row r="43" spans="10:11" hidden="1" x14ac:dyDescent="0.25">
      <c r="J43" s="5" t="s">
        <v>80</v>
      </c>
      <c r="K43" s="5">
        <v>193</v>
      </c>
    </row>
    <row r="44" spans="10:11" hidden="1" x14ac:dyDescent="0.25">
      <c r="J44" s="4" t="s">
        <v>86</v>
      </c>
      <c r="K44" s="4">
        <v>192.4</v>
      </c>
    </row>
    <row r="45" spans="10:11" hidden="1" x14ac:dyDescent="0.25">
      <c r="J45" s="5" t="s">
        <v>55</v>
      </c>
      <c r="K45" s="5">
        <v>192</v>
      </c>
    </row>
    <row r="46" spans="10:11" hidden="1" x14ac:dyDescent="0.25">
      <c r="J46" s="4" t="s">
        <v>96</v>
      </c>
      <c r="K46" s="4">
        <v>191.3</v>
      </c>
    </row>
    <row r="47" spans="10:11" hidden="1" x14ac:dyDescent="0.25">
      <c r="J47" s="4" t="s">
        <v>88</v>
      </c>
      <c r="K47" s="4">
        <v>191</v>
      </c>
    </row>
    <row r="48" spans="10:11" hidden="1" x14ac:dyDescent="0.25">
      <c r="J48" s="5" t="s">
        <v>87</v>
      </c>
      <c r="K48" s="5">
        <v>190.6</v>
      </c>
    </row>
    <row r="49" spans="10:11" hidden="1" x14ac:dyDescent="0.25">
      <c r="J49" s="4" t="s">
        <v>58</v>
      </c>
      <c r="K49" s="4">
        <v>190.4</v>
      </c>
    </row>
    <row r="50" spans="10:11" hidden="1" x14ac:dyDescent="0.25">
      <c r="J50" s="4" t="s">
        <v>54</v>
      </c>
      <c r="K50" s="4">
        <v>190</v>
      </c>
    </row>
    <row r="51" spans="10:11" hidden="1" x14ac:dyDescent="0.25">
      <c r="J51" s="5" t="s">
        <v>68</v>
      </c>
      <c r="K51" s="5">
        <v>188.5</v>
      </c>
    </row>
    <row r="52" spans="10:11" hidden="1" x14ac:dyDescent="0.25">
      <c r="J52" s="4" t="s">
        <v>83</v>
      </c>
      <c r="K52" s="4">
        <v>187.8</v>
      </c>
    </row>
    <row r="53" spans="10:11" hidden="1" x14ac:dyDescent="0.25">
      <c r="J53" s="5" t="s">
        <v>76</v>
      </c>
      <c r="K53" s="5">
        <v>185.2</v>
      </c>
    </row>
    <row r="54" spans="10:11" hidden="1" x14ac:dyDescent="0.25">
      <c r="J54" s="5" t="s">
        <v>103</v>
      </c>
      <c r="K54" s="5">
        <v>184.7</v>
      </c>
    </row>
    <row r="55" spans="10:11" hidden="1" x14ac:dyDescent="0.25">
      <c r="J55" s="4" t="s">
        <v>64</v>
      </c>
      <c r="K55" s="4">
        <v>182.2</v>
      </c>
    </row>
    <row r="56" spans="10:11" hidden="1" x14ac:dyDescent="0.25">
      <c r="J56" s="4" t="s">
        <v>79</v>
      </c>
      <c r="K56" s="4">
        <v>180.9</v>
      </c>
    </row>
    <row r="57" spans="10:11" hidden="1" x14ac:dyDescent="0.25">
      <c r="J57" s="5" t="s">
        <v>63</v>
      </c>
      <c r="K57" s="5">
        <v>179.9</v>
      </c>
    </row>
    <row r="58" spans="10:11" hidden="1" x14ac:dyDescent="0.25">
      <c r="J58" s="4" t="s">
        <v>94</v>
      </c>
      <c r="K58" s="4">
        <v>176</v>
      </c>
    </row>
    <row r="59" spans="10:11" hidden="1" x14ac:dyDescent="0.25">
      <c r="J59" s="4" t="s">
        <v>112</v>
      </c>
      <c r="K59" s="4">
        <v>175.6</v>
      </c>
    </row>
    <row r="60" spans="10:11" hidden="1" x14ac:dyDescent="0.25">
      <c r="J60" s="4" t="s">
        <v>51</v>
      </c>
      <c r="K60" s="4">
        <v>174.8</v>
      </c>
    </row>
    <row r="61" spans="10:11" hidden="1" x14ac:dyDescent="0.25">
      <c r="J61" s="4" t="s">
        <v>98</v>
      </c>
      <c r="K61" s="4">
        <v>174.6</v>
      </c>
    </row>
    <row r="62" spans="10:11" hidden="1" x14ac:dyDescent="0.25">
      <c r="J62" s="4" t="s">
        <v>73</v>
      </c>
      <c r="K62" s="4">
        <v>174</v>
      </c>
    </row>
    <row r="63" spans="10:11" hidden="1" x14ac:dyDescent="0.25">
      <c r="J63" s="4" t="s">
        <v>81</v>
      </c>
      <c r="K63" s="4">
        <v>174</v>
      </c>
    </row>
    <row r="64" spans="10:11" hidden="1" x14ac:dyDescent="0.25">
      <c r="J64" s="5" t="s">
        <v>91</v>
      </c>
      <c r="K64" s="5">
        <v>173.5</v>
      </c>
    </row>
    <row r="65" spans="10:11" hidden="1" x14ac:dyDescent="0.25">
      <c r="J65" s="4" t="s">
        <v>69</v>
      </c>
      <c r="K65" s="4">
        <v>172.8</v>
      </c>
    </row>
    <row r="66" spans="10:11" hidden="1" x14ac:dyDescent="0.25">
      <c r="J66" s="4" t="s">
        <v>104</v>
      </c>
      <c r="K66" s="4">
        <v>172</v>
      </c>
    </row>
    <row r="67" spans="10:11" hidden="1" x14ac:dyDescent="0.25">
      <c r="J67" s="5" t="s">
        <v>107</v>
      </c>
      <c r="K67" s="5">
        <v>172</v>
      </c>
    </row>
    <row r="68" spans="10:11" hidden="1" x14ac:dyDescent="0.25">
      <c r="J68" s="5" t="s">
        <v>78</v>
      </c>
      <c r="K68" s="5">
        <v>170.4</v>
      </c>
    </row>
    <row r="69" spans="10:11" hidden="1" x14ac:dyDescent="0.25">
      <c r="J69" s="5" t="s">
        <v>97</v>
      </c>
      <c r="K69" s="5">
        <v>168.6</v>
      </c>
    </row>
    <row r="70" spans="10:11" hidden="1" x14ac:dyDescent="0.25">
      <c r="J70" s="4" t="s">
        <v>108</v>
      </c>
      <c r="K70" s="4">
        <v>168.2</v>
      </c>
    </row>
    <row r="71" spans="10:11" hidden="1" x14ac:dyDescent="0.25">
      <c r="J71" s="5" t="s">
        <v>99</v>
      </c>
      <c r="K71" s="5">
        <v>168</v>
      </c>
    </row>
    <row r="72" spans="10:11" hidden="1" x14ac:dyDescent="0.25">
      <c r="J72" s="4" t="s">
        <v>90</v>
      </c>
      <c r="K72" s="4">
        <v>166.1</v>
      </c>
    </row>
    <row r="73" spans="10:11" hidden="1" x14ac:dyDescent="0.25">
      <c r="J73" s="4" t="s">
        <v>102</v>
      </c>
      <c r="K73" s="4">
        <v>165.8</v>
      </c>
    </row>
    <row r="74" spans="10:11" hidden="1" x14ac:dyDescent="0.25">
      <c r="J74" s="4" t="s">
        <v>100</v>
      </c>
      <c r="K74" s="4">
        <v>164.8</v>
      </c>
    </row>
    <row r="75" spans="10:11" hidden="1" x14ac:dyDescent="0.25">
      <c r="J75" s="5" t="s">
        <v>93</v>
      </c>
      <c r="K75" s="5">
        <v>164.7</v>
      </c>
    </row>
    <row r="76" spans="10:11" hidden="1" x14ac:dyDescent="0.25">
      <c r="J76" s="5" t="s">
        <v>89</v>
      </c>
      <c r="K76" s="5">
        <v>164.6</v>
      </c>
    </row>
    <row r="77" spans="10:11" hidden="1" x14ac:dyDescent="0.25">
      <c r="J77" s="5" t="s">
        <v>95</v>
      </c>
      <c r="K77" s="5">
        <v>162.9</v>
      </c>
    </row>
    <row r="78" spans="10:11" hidden="1" x14ac:dyDescent="0.25">
      <c r="J78" s="5" t="s">
        <v>101</v>
      </c>
      <c r="K78" s="5">
        <v>161.30000000000001</v>
      </c>
    </row>
    <row r="79" spans="10:11" hidden="1" x14ac:dyDescent="0.25">
      <c r="J79" s="5" t="s">
        <v>109</v>
      </c>
      <c r="K79" s="5">
        <v>159.6</v>
      </c>
    </row>
    <row r="80" spans="10:11" hidden="1" x14ac:dyDescent="0.25">
      <c r="J80" s="5" t="s">
        <v>72</v>
      </c>
      <c r="K80" s="5">
        <v>159.1</v>
      </c>
    </row>
    <row r="81" spans="10:11" hidden="1" x14ac:dyDescent="0.25">
      <c r="J81" s="5" t="s">
        <v>113</v>
      </c>
      <c r="K81" s="5">
        <v>155.80000000000001</v>
      </c>
    </row>
    <row r="82" spans="10:11" hidden="1" x14ac:dyDescent="0.25">
      <c r="J82" s="4" t="s">
        <v>106</v>
      </c>
      <c r="K82" s="4">
        <v>154.6</v>
      </c>
    </row>
    <row r="83" spans="10:11" hidden="1" x14ac:dyDescent="0.25">
      <c r="J83" s="4" t="s">
        <v>110</v>
      </c>
      <c r="K83" s="4">
        <v>146.4</v>
      </c>
    </row>
    <row r="84" spans="10:11" hidden="1" x14ac:dyDescent="0.25">
      <c r="J84" s="11" t="s">
        <v>111</v>
      </c>
      <c r="K84" s="11">
        <v>136.9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5483-B114-4A8A-B9C1-A8534C02A50F}">
  <sheetPr>
    <tabColor rgb="FFFFC000"/>
  </sheetPr>
  <dimension ref="B2:I37"/>
  <sheetViews>
    <sheetView workbookViewId="0">
      <selection activeCell="I14" sqref="I14"/>
    </sheetView>
  </sheetViews>
  <sheetFormatPr defaultRowHeight="15" x14ac:dyDescent="0.25"/>
  <cols>
    <col min="8" max="8" width="30" bestFit="1" customWidth="1"/>
  </cols>
  <sheetData>
    <row r="2" spans="2:9" ht="30" x14ac:dyDescent="0.25">
      <c r="B2" s="12" t="s">
        <v>225</v>
      </c>
      <c r="C2" s="8" t="s">
        <v>0</v>
      </c>
      <c r="E2" s="12" t="s">
        <v>225</v>
      </c>
      <c r="F2" s="8" t="s">
        <v>2</v>
      </c>
    </row>
    <row r="3" spans="2:9" x14ac:dyDescent="0.25">
      <c r="B3" s="7" t="s">
        <v>18</v>
      </c>
      <c r="C3" s="5">
        <v>492</v>
      </c>
      <c r="E3" s="7" t="s">
        <v>20</v>
      </c>
      <c r="F3" s="5">
        <v>260</v>
      </c>
    </row>
    <row r="4" spans="2:9" x14ac:dyDescent="0.25">
      <c r="B4" s="6" t="s">
        <v>48</v>
      </c>
      <c r="C4" s="4">
        <v>492</v>
      </c>
      <c r="E4" s="6" t="s">
        <v>18</v>
      </c>
      <c r="F4" s="4">
        <v>254.6</v>
      </c>
    </row>
    <row r="5" spans="2:9" x14ac:dyDescent="0.25">
      <c r="B5" s="7" t="s">
        <v>68</v>
      </c>
      <c r="C5" s="5">
        <v>492</v>
      </c>
      <c r="E5" s="7" t="s">
        <v>26</v>
      </c>
      <c r="F5" s="5">
        <v>247.9</v>
      </c>
    </row>
    <row r="6" spans="2:9" x14ac:dyDescent="0.25">
      <c r="B6" s="6" t="s">
        <v>71</v>
      </c>
      <c r="C6" s="4">
        <v>492</v>
      </c>
      <c r="E6" s="6" t="s">
        <v>57</v>
      </c>
      <c r="F6" s="4">
        <v>247.8</v>
      </c>
    </row>
    <row r="7" spans="2:9" x14ac:dyDescent="0.25">
      <c r="B7" s="7" t="s">
        <v>93</v>
      </c>
      <c r="C7" s="5">
        <v>492</v>
      </c>
      <c r="E7" s="7" t="s">
        <v>45</v>
      </c>
      <c r="F7" s="5">
        <v>245.3</v>
      </c>
    </row>
    <row r="8" spans="2:9" x14ac:dyDescent="0.25">
      <c r="B8" s="6" t="s">
        <v>33</v>
      </c>
      <c r="C8" s="4">
        <v>416</v>
      </c>
      <c r="E8" s="6" t="s">
        <v>22</v>
      </c>
      <c r="F8" s="4">
        <v>245</v>
      </c>
    </row>
    <row r="9" spans="2:9" x14ac:dyDescent="0.25">
      <c r="B9" s="7" t="s">
        <v>50</v>
      </c>
      <c r="C9" s="5">
        <v>416</v>
      </c>
      <c r="E9" s="7" t="s">
        <v>38</v>
      </c>
      <c r="F9" s="5">
        <v>242.5</v>
      </c>
    </row>
    <row r="10" spans="2:9" x14ac:dyDescent="0.25">
      <c r="B10" s="6" t="s">
        <v>69</v>
      </c>
      <c r="C10" s="4">
        <v>416</v>
      </c>
      <c r="E10" s="6" t="s">
        <v>36</v>
      </c>
      <c r="F10" s="4">
        <v>237.4</v>
      </c>
    </row>
    <row r="11" spans="2:9" x14ac:dyDescent="0.25">
      <c r="B11" s="7" t="s">
        <v>73</v>
      </c>
      <c r="C11" s="5">
        <v>416</v>
      </c>
      <c r="E11" s="7" t="s">
        <v>92</v>
      </c>
      <c r="F11" s="5">
        <v>234.8</v>
      </c>
    </row>
    <row r="12" spans="2:9" ht="15.75" thickBot="1" x14ac:dyDescent="0.3">
      <c r="B12" s="6" t="s">
        <v>86</v>
      </c>
      <c r="C12" s="4">
        <v>416</v>
      </c>
      <c r="E12" s="6" t="s">
        <v>49</v>
      </c>
      <c r="F12" s="4">
        <v>234.5</v>
      </c>
    </row>
    <row r="13" spans="2:9" ht="15.75" thickTop="1" x14ac:dyDescent="0.25">
      <c r="B13" s="7" t="s">
        <v>24</v>
      </c>
      <c r="C13" s="5">
        <v>366</v>
      </c>
      <c r="E13" s="7" t="s">
        <v>50</v>
      </c>
      <c r="F13" s="5">
        <v>233.2</v>
      </c>
      <c r="H13" s="16" t="s">
        <v>237</v>
      </c>
      <c r="I13" s="17"/>
    </row>
    <row r="14" spans="2:9" x14ac:dyDescent="0.25">
      <c r="B14" s="6" t="s">
        <v>32</v>
      </c>
      <c r="C14" s="4">
        <v>366</v>
      </c>
      <c r="E14" s="6" t="s">
        <v>30</v>
      </c>
      <c r="F14" s="4">
        <v>232.2</v>
      </c>
      <c r="H14" s="18" t="s">
        <v>238</v>
      </c>
      <c r="I14" s="19">
        <f>COUNTA(Table1[PLAYER
ALIAS])</f>
        <v>81</v>
      </c>
    </row>
    <row r="15" spans="2:9" x14ac:dyDescent="0.25">
      <c r="B15" s="7" t="s">
        <v>35</v>
      </c>
      <c r="C15" s="5">
        <v>366</v>
      </c>
      <c r="E15" s="7" t="s">
        <v>39</v>
      </c>
      <c r="F15" s="5">
        <v>232.1</v>
      </c>
      <c r="H15" s="18" t="s">
        <v>239</v>
      </c>
      <c r="I15" s="19">
        <f ca="1">COUNTBLANK('Tabular Analysis'!A2:X82)</f>
        <v>0</v>
      </c>
    </row>
    <row r="16" spans="2:9" x14ac:dyDescent="0.25">
      <c r="B16" s="6" t="s">
        <v>53</v>
      </c>
      <c r="C16" s="4">
        <v>366</v>
      </c>
      <c r="E16" s="6" t="s">
        <v>65</v>
      </c>
      <c r="F16" s="4">
        <v>224</v>
      </c>
      <c r="H16" s="18" t="s">
        <v>252</v>
      </c>
      <c r="I16" s="19">
        <f>SUM(Table1[RND])/10</f>
        <v>1874</v>
      </c>
    </row>
    <row r="17" spans="2:9" x14ac:dyDescent="0.25">
      <c r="B17" s="7" t="s">
        <v>60</v>
      </c>
      <c r="C17" s="5">
        <v>366</v>
      </c>
      <c r="E17" s="7" t="s">
        <v>43</v>
      </c>
      <c r="F17" s="5">
        <v>223.6</v>
      </c>
      <c r="H17" s="18" t="s">
        <v>253</v>
      </c>
      <c r="I17" s="21">
        <f>GEOMEAN(Table1[RND])</f>
        <v>200.91942387532367</v>
      </c>
    </row>
    <row r="18" spans="2:9" x14ac:dyDescent="0.25">
      <c r="B18" s="6" t="s">
        <v>28</v>
      </c>
      <c r="C18" s="4">
        <v>357</v>
      </c>
      <c r="E18" s="6" t="s">
        <v>74</v>
      </c>
      <c r="F18" s="4">
        <v>222.4</v>
      </c>
      <c r="H18" s="18"/>
      <c r="I18" s="19"/>
    </row>
    <row r="19" spans="2:9" x14ac:dyDescent="0.25">
      <c r="B19" s="7" t="s">
        <v>37</v>
      </c>
      <c r="C19" s="5">
        <v>357</v>
      </c>
      <c r="E19" s="7" t="s">
        <v>41</v>
      </c>
      <c r="F19" s="5">
        <v>222.3</v>
      </c>
      <c r="H19" s="18" t="s">
        <v>240</v>
      </c>
      <c r="I19" s="22">
        <f>IFERROR(SUM(Table1[ACS])/COUNT(Table1[ACS]),0)</f>
        <v>195.73086419753082</v>
      </c>
    </row>
    <row r="20" spans="2:9" x14ac:dyDescent="0.25">
      <c r="B20" s="6" t="s">
        <v>39</v>
      </c>
      <c r="C20" s="4">
        <v>357</v>
      </c>
      <c r="E20" s="6" t="s">
        <v>67</v>
      </c>
      <c r="F20" s="4">
        <v>221.7</v>
      </c>
      <c r="H20" s="18" t="s">
        <v>241</v>
      </c>
      <c r="I20" s="19">
        <f>MEDIAN(Table1[ACS])</f>
        <v>192.4</v>
      </c>
    </row>
    <row r="21" spans="2:9" x14ac:dyDescent="0.25">
      <c r="B21" s="7" t="s">
        <v>49</v>
      </c>
      <c r="C21" s="5">
        <v>357</v>
      </c>
      <c r="E21" s="7" t="s">
        <v>35</v>
      </c>
      <c r="F21" s="5">
        <v>219.9</v>
      </c>
      <c r="H21" s="18" t="s">
        <v>242</v>
      </c>
      <c r="I21" s="19">
        <f>_xlfn.MODE.SNGL(Table1[ACS])</f>
        <v>174</v>
      </c>
    </row>
    <row r="22" spans="2:9" x14ac:dyDescent="0.25">
      <c r="B22" s="6" t="s">
        <v>109</v>
      </c>
      <c r="C22" s="4">
        <v>357</v>
      </c>
      <c r="E22" s="6" t="s">
        <v>70</v>
      </c>
      <c r="F22" s="4">
        <v>219.8</v>
      </c>
      <c r="H22" s="18" t="s">
        <v>246</v>
      </c>
      <c r="I22" s="19">
        <f>MAX(Table1[ACS])</f>
        <v>260</v>
      </c>
    </row>
    <row r="23" spans="2:9" x14ac:dyDescent="0.25">
      <c r="B23" s="7" t="s">
        <v>26</v>
      </c>
      <c r="C23" s="5">
        <v>319</v>
      </c>
      <c r="E23" s="7" t="s">
        <v>47</v>
      </c>
      <c r="F23" s="5">
        <v>218.7</v>
      </c>
      <c r="H23" s="18" t="s">
        <v>249</v>
      </c>
      <c r="I23" s="19" t="str">
        <f>_xlfn.XLOOKUP(I22,Table1[ACS],Table1[PLAYER
ALIAS],"ACS not Found")</f>
        <v>kiNgg</v>
      </c>
    </row>
    <row r="24" spans="2:9" x14ac:dyDescent="0.25">
      <c r="B24" s="6" t="s">
        <v>38</v>
      </c>
      <c r="C24" s="4">
        <v>319</v>
      </c>
      <c r="E24" s="6" t="s">
        <v>82</v>
      </c>
      <c r="F24" s="4">
        <v>215.9</v>
      </c>
      <c r="H24" s="18" t="s">
        <v>247</v>
      </c>
      <c r="I24" s="19">
        <f>MIN(Table1[ACS])</f>
        <v>136.9</v>
      </c>
    </row>
    <row r="25" spans="2:9" x14ac:dyDescent="0.25">
      <c r="B25" s="7" t="s">
        <v>40</v>
      </c>
      <c r="C25" s="5">
        <v>319</v>
      </c>
      <c r="E25" s="7" t="s">
        <v>60</v>
      </c>
      <c r="F25" s="5">
        <v>215.1</v>
      </c>
      <c r="H25" s="18" t="s">
        <v>249</v>
      </c>
      <c r="I25" s="19" t="str">
        <f>_xlfn.XLOOKUP(I24,Table1[ACS],Table1[PLAYER
ALIAS],"ACS not Found")</f>
        <v>crow</v>
      </c>
    </row>
    <row r="26" spans="2:9" x14ac:dyDescent="0.25">
      <c r="B26" s="6" t="s">
        <v>64</v>
      </c>
      <c r="C26" s="4">
        <v>319</v>
      </c>
      <c r="E26" s="6" t="s">
        <v>44</v>
      </c>
      <c r="F26" s="4">
        <v>213.3</v>
      </c>
      <c r="H26" s="18"/>
      <c r="I26" s="19"/>
    </row>
    <row r="27" spans="2:9" x14ac:dyDescent="0.25">
      <c r="B27" s="7" t="s">
        <v>72</v>
      </c>
      <c r="C27" s="5">
        <v>319</v>
      </c>
      <c r="E27" s="7" t="s">
        <v>24</v>
      </c>
      <c r="F27" s="5">
        <v>210.5</v>
      </c>
      <c r="H27" s="18" t="s">
        <v>250</v>
      </c>
      <c r="I27" s="19">
        <f>IFERROR(VLOOKUP("FNS",Table1[],6),"Player not Found")</f>
        <v>159.1</v>
      </c>
    </row>
    <row r="28" spans="2:9" x14ac:dyDescent="0.25">
      <c r="B28" s="6" t="s">
        <v>30</v>
      </c>
      <c r="C28" s="4">
        <v>285</v>
      </c>
      <c r="E28" s="6" t="s">
        <v>37</v>
      </c>
      <c r="F28" s="4">
        <v>209.9</v>
      </c>
      <c r="H28" s="18" t="s">
        <v>251</v>
      </c>
      <c r="I28" s="19">
        <f>_xlfn.RANK.EQ(I27,Table1[ACS],0)</f>
        <v>77</v>
      </c>
    </row>
    <row r="29" spans="2:9" x14ac:dyDescent="0.25">
      <c r="B29" s="7" t="s">
        <v>56</v>
      </c>
      <c r="C29" s="5">
        <v>285</v>
      </c>
      <c r="E29" s="7" t="s">
        <v>33</v>
      </c>
      <c r="F29" s="5">
        <v>207.8</v>
      </c>
      <c r="H29" s="18"/>
      <c r="I29" s="19"/>
    </row>
    <row r="30" spans="2:9" x14ac:dyDescent="0.25">
      <c r="B30" s="6" t="s">
        <v>70</v>
      </c>
      <c r="C30" s="4">
        <v>285</v>
      </c>
      <c r="E30" s="6" t="s">
        <v>71</v>
      </c>
      <c r="F30" s="4">
        <v>203</v>
      </c>
      <c r="H30" s="18"/>
      <c r="I30" s="19"/>
    </row>
    <row r="31" spans="2:9" x14ac:dyDescent="0.25">
      <c r="B31" s="7" t="s">
        <v>78</v>
      </c>
      <c r="C31" s="5">
        <v>285</v>
      </c>
      <c r="E31" s="7" t="s">
        <v>75</v>
      </c>
      <c r="F31" s="5">
        <v>200.6</v>
      </c>
      <c r="H31" s="18" t="s">
        <v>248</v>
      </c>
      <c r="I31" s="19">
        <f>LARGE(Table1[ACS],25)</f>
        <v>210.5</v>
      </c>
    </row>
    <row r="32" spans="2:9" x14ac:dyDescent="0.25">
      <c r="B32" s="6" t="s">
        <v>91</v>
      </c>
      <c r="C32" s="4">
        <v>285</v>
      </c>
      <c r="H32" s="18" t="s">
        <v>243</v>
      </c>
      <c r="I32" s="19">
        <f>_xlfn.PERCENTILE.INC(Table1[ACS],0.95)</f>
        <v>245.3</v>
      </c>
    </row>
    <row r="33" spans="2:9" x14ac:dyDescent="0.25">
      <c r="B33" s="7" t="s">
        <v>41</v>
      </c>
      <c r="C33" s="5">
        <v>257</v>
      </c>
      <c r="H33" s="18" t="s">
        <v>244</v>
      </c>
      <c r="I33" s="24">
        <f>COUNTIF(Table1[ACS],"&gt;245.3")</f>
        <v>4</v>
      </c>
    </row>
    <row r="34" spans="2:9" ht="15.75" thickBot="1" x14ac:dyDescent="0.3">
      <c r="B34" s="6" t="s">
        <v>47</v>
      </c>
      <c r="C34" s="4">
        <v>257</v>
      </c>
      <c r="H34" s="20" t="s">
        <v>245</v>
      </c>
      <c r="I34" s="23">
        <f>AVERAGEIF(Table1[ACS], "&gt;245.3")</f>
        <v>252.57499999999999</v>
      </c>
    </row>
    <row r="35" spans="2:9" ht="15.75" thickTop="1" x14ac:dyDescent="0.25">
      <c r="B35" s="7" t="s">
        <v>79</v>
      </c>
      <c r="C35" s="5">
        <v>257</v>
      </c>
    </row>
    <row r="36" spans="2:9" x14ac:dyDescent="0.25">
      <c r="B36" s="6" t="s">
        <v>90</v>
      </c>
      <c r="C36" s="4">
        <v>257</v>
      </c>
    </row>
    <row r="37" spans="2:9" x14ac:dyDescent="0.25">
      <c r="B37" s="7" t="s">
        <v>97</v>
      </c>
      <c r="C37" s="5">
        <v>257</v>
      </c>
    </row>
  </sheetData>
  <conditionalFormatting sqref="B3:B37">
    <cfRule type="expression" dxfId="1" priority="9">
      <formula>COUNTIF($E$3:$E$31,B3)&gt;0</formula>
    </cfRule>
    <cfRule type="expression" dxfId="0" priority="10">
      <formula>COUNTIF($E$3:$E$31,B3)=0</formula>
    </cfRule>
  </conditionalFormatting>
  <pageMargins left="0.7" right="0.7" top="0.75" bottom="0.75" header="0.3" footer="0.3"/>
  <cellWatches>
    <cellWatch r="I14"/>
  </cellWatche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Skill Screenshots</vt:lpstr>
      <vt:lpstr>Player Data</vt:lpstr>
      <vt:lpstr>Agent_Map Data</vt:lpstr>
      <vt:lpstr>Graph Analysis</vt:lpstr>
      <vt:lpstr>Tabular Analysis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 Manning</dc:creator>
  <cp:lastModifiedBy>Koby Manning</cp:lastModifiedBy>
  <dcterms:created xsi:type="dcterms:W3CDTF">2023-02-12T19:18:38Z</dcterms:created>
  <dcterms:modified xsi:type="dcterms:W3CDTF">2024-05-08T03:09:02Z</dcterms:modified>
</cp:coreProperties>
</file>