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mol\Desktop\Feb 21\"/>
    </mc:Choice>
  </mc:AlternateContent>
  <xr:revisionPtr revIDLastSave="0" documentId="8_{D6C4FAFA-C837-44D3-B3DD-C2EC37383E77}" xr6:coauthVersionLast="47" xr6:coauthVersionMax="47" xr10:uidLastSave="{00000000-0000-0000-0000-000000000000}"/>
  <bookViews>
    <workbookView xWindow="0" yWindow="0" windowWidth="20490" windowHeight="6930" xr2:uid="{00000000-000D-0000-FFFF-FFFF00000000}"/>
  </bookViews>
  <sheets>
    <sheet name="Cash Flow" sheetId="1" r:id="rId1"/>
    <sheet name="Monthly Income" sheetId="3" r:id="rId2"/>
    <sheet name="Monthly Expense" sheetId="4" r:id="rId3"/>
    <sheet name="CHART DATA" sheetId="2" state="hidden" r:id="rId4"/>
    <sheet name="Pivot Table" sheetId="5" r:id="rId5"/>
  </sheets>
  <definedNames>
    <definedName name="BudgetTitle">'Cash Flow'!$B$2</definedName>
    <definedName name="Month">'Cash Flow'!$B$3</definedName>
    <definedName name="Name">'Cash Flow'!$B$1</definedName>
    <definedName name="_xlnm.Print_Titles" localSheetId="0">'Cash Flow'!$6:$6</definedName>
    <definedName name="_xlnm.Print_Titles" localSheetId="2">'Monthly Expense'!$5:$5</definedName>
    <definedName name="_xlnm.Print_Titles" localSheetId="1">'Monthly Income'!$5:$5</definedName>
    <definedName name="Year">'Cash Flow'!$B$4</definedName>
  </definedNames>
  <calcPr calcId="191028"/>
  <pivotCaches>
    <pivotCache cacheId="968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E7" i="3"/>
  <c r="E6" i="3"/>
  <c r="C9" i="3" l="1"/>
  <c r="D9" i="3"/>
  <c r="B2" i="4" l="1"/>
  <c r="B1" i="4"/>
  <c r="B2" i="3" l="1"/>
  <c r="B1" i="3"/>
  <c r="D26" i="4"/>
  <c r="D6" i="2" s="1"/>
  <c r="C26" i="4"/>
  <c r="C6" i="2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5" i="2"/>
  <c r="E9" i="3" l="1"/>
  <c r="E7" i="1" s="1"/>
  <c r="C5" i="2"/>
  <c r="E26" i="4"/>
  <c r="E8" i="1" s="1"/>
  <c r="B3" i="1"/>
  <c r="B4" i="1"/>
  <c r="B3" i="3" l="1"/>
  <c r="B3" i="4"/>
  <c r="B4" i="3"/>
  <c r="B4" i="4"/>
  <c r="C9" i="1"/>
  <c r="C4" i="2" s="1"/>
  <c r="D9" i="1"/>
  <c r="D4" i="2" s="1"/>
  <c r="E9" i="1"/>
</calcChain>
</file>

<file path=xl/sharedStrings.xml><?xml version="1.0" encoding="utf-8"?>
<sst xmlns="http://schemas.openxmlformats.org/spreadsheetml/2006/main" count="74" uniqueCount="42">
  <si>
    <t>Name</t>
  </si>
  <si>
    <t>Global Events Budget</t>
  </si>
  <si>
    <t>Note: Cash flow table is automatically calculated based on entries from the Monthly Income and Monthly Expense worksheets</t>
  </si>
  <si>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</si>
  <si>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</si>
  <si>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</si>
  <si>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</si>
  <si>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</si>
  <si>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</si>
  <si>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</si>
  <si>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</si>
  <si>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Renissance Hotel Frisco</t>
  </si>
  <si>
    <t>Sheraton Hotel Dallas</t>
  </si>
  <si>
    <t>Other Income</t>
  </si>
  <si>
    <t>Monthly Expense</t>
  </si>
  <si>
    <t>Rental fees</t>
  </si>
  <si>
    <t>Catering</t>
  </si>
  <si>
    <t>Truss</t>
  </si>
  <si>
    <t>Electric / Gas</t>
  </si>
  <si>
    <t>Venue</t>
  </si>
  <si>
    <t>Wedding Decor</t>
  </si>
  <si>
    <t>Internet</t>
  </si>
  <si>
    <t>Maintenance / Repairs</t>
  </si>
  <si>
    <t>Entertainment</t>
  </si>
  <si>
    <t>Drapery</t>
  </si>
  <si>
    <t>Bar services</t>
  </si>
  <si>
    <t>Transportation</t>
  </si>
  <si>
    <t>Table Setting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</si>
  <si>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</si>
  <si>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</si>
  <si>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</si>
  <si>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</si>
  <si>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</si>
  <si>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</si>
  <si>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</si>
  <si>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</si>
  <si>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>CHART DATA</t>
  </si>
  <si>
    <t>Sum of Projected</t>
  </si>
  <si>
    <t>Sum of Actual</t>
  </si>
  <si>
    <t>Sum of Variance</t>
  </si>
  <si>
    <t>Rent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</si>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</sst>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b/>
      <sz val="13"/>
      <color theme="2" tint="-0.749961851863155"/>
      <name val="Calibri"/>
      <family val="2"/>
      <scheme val="minor"/>
    </font>
    <font>
      <b/>
      <sz val="13"/>
      <name val="Calibri"/>
      <family val="2"/>
      <scheme val="minor"/>
    </font>
    <font>
      <b/>
      <sz val="25"/>
      <color theme="5" tint="-0.499984740745262"/>
      <name val="Calibri"/>
      <family val="2"/>
      <scheme val="major"/>
    </font>
    <font>
      <b/>
      <sz val="25"/>
      <color theme="4" tint="-0.24994659260841701"/>
      <name val="Calibri"/>
      <family val="2"/>
      <scheme val="major"/>
    </font>
    <font>
      <b/>
      <sz val="31"/>
      <color theme="4" tint="-0.24994659260841701"/>
      <name val="Calibri"/>
      <family val="2"/>
      <scheme val="major"/>
    </font>
    <font>
      <i/>
      <sz val="11"/>
      <color theme="1" tint="0.34998626667073579"/>
      <name val="Calibri"/>
      <family val="2"/>
      <scheme val="minor"/>
    </font>
    <font>
      <b/>
      <sz val="20"/>
      <color theme="5" tint="-0.499984740745262"/>
      <name val="Calibri"/>
      <family val="2"/>
      <scheme val="major"/>
    </font>
    <font>
      <b/>
      <sz val="20"/>
      <color theme="1" tint="0.499984740745262"/>
      <name val="Calibri"/>
      <family val="2"/>
      <scheme val="major"/>
    </font>
    <font>
      <b/>
      <sz val="13"/>
      <color theme="2" tint="-0.749961851863155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3"/>
      <color theme="2" tint="-0.749961851863155"/>
      <name val="Calibri"/>
      <scheme val="minor"/>
    </font>
    <font>
      <b/>
      <sz val="25"/>
      <color theme="6" tint="-0.499984740745262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theme="2" tint="-0.24994659260841701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Protection="0"/>
    <xf numFmtId="0" fontId="2" fillId="0" borderId="0" applyNumberFormat="0" applyFill="0" applyBorder="0" applyProtection="0"/>
    <xf numFmtId="0" fontId="11" fillId="0" borderId="0" applyNumberFormat="0" applyFill="0" applyBorder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Protection="0"/>
    <xf numFmtId="0" fontId="7" fillId="0" borderId="1">
      <alignment horizontal="left" vertical="center"/>
    </xf>
    <xf numFmtId="0" fontId="8" fillId="0" borderId="0"/>
    <xf numFmtId="3" fontId="8" fillId="0" borderId="0">
      <alignment horizontal="right"/>
    </xf>
    <xf numFmtId="3" fontId="8" fillId="0" borderId="0">
      <alignment horizontal="right"/>
    </xf>
  </cellStyleXfs>
  <cellXfs count="23">
    <xf numFmtId="0" fontId="0" fillId="0" borderId="0" xfId="0"/>
    <xf numFmtId="0" fontId="4" fillId="0" borderId="0" xfId="1" applyAlignment="1">
      <alignment vertical="center"/>
    </xf>
    <xf numFmtId="3" fontId="0" fillId="0" borderId="0" xfId="0" applyNumberFormat="1"/>
    <xf numFmtId="0" fontId="1" fillId="0" borderId="0" xfId="0" applyFont="1"/>
    <xf numFmtId="0" fontId="4" fillId="0" borderId="0" xfId="1" applyAlignment="1">
      <alignment horizontal="left" vertical="center"/>
    </xf>
    <xf numFmtId="0" fontId="6" fillId="0" borderId="0" xfId="5" applyAlignment="1">
      <alignment vertical="center"/>
    </xf>
    <xf numFmtId="0" fontId="5" fillId="0" borderId="0" xfId="6"/>
    <xf numFmtId="0" fontId="7" fillId="0" borderId="1" xfId="7">
      <alignment horizontal="left" vertical="center"/>
    </xf>
    <xf numFmtId="0" fontId="11" fillId="0" borderId="0" xfId="4"/>
    <xf numFmtId="0" fontId="3" fillId="0" borderId="0" xfId="2"/>
    <xf numFmtId="0" fontId="6" fillId="0" borderId="0" xfId="5"/>
    <xf numFmtId="0" fontId="2" fillId="0" borderId="0" xfId="3"/>
    <xf numFmtId="0" fontId="8" fillId="0" borderId="0" xfId="8"/>
    <xf numFmtId="3" fontId="8" fillId="0" borderId="0" xfId="9">
      <alignment horizontal="right"/>
    </xf>
    <xf numFmtId="3" fontId="8" fillId="0" borderId="0" xfId="10">
      <alignment horizontal="right"/>
    </xf>
    <xf numFmtId="0" fontId="0" fillId="0" borderId="0" xfId="8" applyFont="1"/>
    <xf numFmtId="3" fontId="0" fillId="0" borderId="0" xfId="9" applyFont="1">
      <alignment horizontal="right"/>
    </xf>
    <xf numFmtId="3" fontId="0" fillId="0" borderId="0" xfId="10" applyFont="1">
      <alignment horizontal="right"/>
    </xf>
    <xf numFmtId="0" fontId="3" fillId="0" borderId="0" xfId="2" applyBorder="1"/>
    <xf numFmtId="0" fontId="9" fillId="0" borderId="0" xfId="6" applyFont="1" applyAlignment="1">
      <alignment horizontal="left"/>
    </xf>
    <xf numFmtId="0" fontId="10" fillId="0" borderId="0" xfId="0" applyFont="1"/>
    <xf numFmtId="3" fontId="10" fillId="0" borderId="0" xfId="0" applyNumberFormat="1" applyFont="1"/>
    <xf numFmtId="0" fontId="0" fillId="0" borderId="0" xfId="0" pivotButton="1"/>
  </cellXfs>
  <cellStyles count="11">
    <cellStyle name="Amounts" xfId="9" xr:uid="{00000000-0005-0000-0000-000000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8" xr:uid="{00000000-0005-0000-0000-000007000000}"/>
    <cellStyle name="Title" xfId="1" builtinId="15" customBuiltin="1"/>
    <cellStyle name="Variance" xfId="10" xr:uid="{00000000-0005-0000-0000-000009000000}"/>
    <cellStyle name="Year" xfId="7" xr:uid="{00000000-0005-0000-0000-00000A000000}"/>
  </cellStyles>
  <dxfs count="19"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6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18"/>
      <tableStyleElement type="headerRow" dxfId="17"/>
      <tableStyleElement type="totalRow" dxfId="16"/>
    </tableStyle>
    <tableStyle name="Family budget monthly expense" pivot="0" count="3" xr9:uid="{00000000-0011-0000-FFFF-FFFF01000000}">
      <tableStyleElement type="wholeTable" dxfId="15"/>
      <tableStyleElement type="headerRow" dxfId="14"/>
      <tableStyleElement type="totalRow" dxfId="13"/>
    </tableStyle>
    <tableStyle name="Family budget monthly income" pivot="0" count="3" xr9:uid="{00000000-0011-0000-FFFF-FFFF02000000}">
      <tableStyleElement type="wholeTable" dxfId="12"/>
      <tableStyleElement type="headerRow" dxfId="11"/>
      <tableStyleElement type="total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28765741589453"/>
          <c:y val="0.13710580090580649"/>
          <c:w val="0.68894258484169146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DATA'!$C$3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DATA'!$B$4:$B$6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DATA'!$C$4:$C$6</c:f>
              <c:numCache>
                <c:formatCode>General</c:formatCode>
                <c:ptCount val="3"/>
                <c:pt idx="0">
                  <c:v>170000</c:v>
                </c:pt>
                <c:pt idx="1">
                  <c:v>220000</c:v>
                </c:pt>
                <c:pt idx="2">
                  <c:v>327200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DATA'!$B$4:$B$6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DATA'!$D$4:$D$6</c:f>
              <c:numCache>
                <c:formatCode>General</c:formatCode>
                <c:ptCount val="3"/>
                <c:pt idx="0">
                  <c:v>248000</c:v>
                </c:pt>
                <c:pt idx="1">
                  <c:v>90000</c:v>
                </c:pt>
                <c:pt idx="2">
                  <c:v>183270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3.6966424077775693E-2"/>
          <c:y val="0.68999918686350659"/>
          <c:w val="0.12874683649413149"/>
          <c:h val="0.17871135732900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3</xdr:row>
      <xdr:rowOff>190500</xdr:rowOff>
    </xdr:from>
    <xdr:to>
      <xdr:col>5</xdr:col>
      <xdr:colOff>0</xdr:colOff>
      <xdr:row>4</xdr:row>
      <xdr:rowOff>2599592</xdr:rowOff>
    </xdr:to>
    <xdr:graphicFrame macro="">
      <xdr:nvGraphicFramePr>
        <xdr:cNvPr id="3" name="Budget Chart" descr="A chart showing the comparison of Actual and Projected Cash Flow, Monthly Income and Monthly Expens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419100</xdr:colOff>
      <xdr:row>0</xdr:row>
      <xdr:rowOff>0</xdr:rowOff>
    </xdr:from>
    <xdr:to>
      <xdr:col>13</xdr:col>
      <xdr:colOff>419100</xdr:colOff>
      <xdr:row>5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AAF4AD-B8D7-4D73-4095-C3E95A42DA4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0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0</xdr:rowOff>
    </xdr:from>
    <xdr:to>
      <xdr:col>14</xdr:col>
      <xdr:colOff>47625</xdr:colOff>
      <xdr:row>16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0F4537-2737-4D91-1CD5-A503E6E2C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0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695325</xdr:colOff>
      <xdr:row>2</xdr:row>
      <xdr:rowOff>161925</xdr:rowOff>
    </xdr:from>
    <xdr:to>
      <xdr:col>13</xdr:col>
      <xdr:colOff>695325</xdr:colOff>
      <xdr:row>20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7FFACE-1E22-BC95-8D5F-105AF5E1D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1047750"/>
          <a:ext cx="4572000" cy="4572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50.234556481482" createdVersion="8" refreshedVersion="8" minRefreshableVersion="3" recordCount="20" xr:uid="{F4F20787-41E9-4D13-B1A5-17F1036CD371}">
  <cacheSource type="worksheet">
    <worksheetSource name="Expense" sheet="Monthly Expense"/>
  </cacheSource>
  <cacheFields count="4">
    <cacheField name="Monthly Expense" numFmtId="0">
      <sharedItems count="20">
        <s v="Rent"/>
        <s v="Catering"/>
        <s v="Truss"/>
        <s v="Electric / Gas"/>
        <s v="Venue"/>
        <s v="Wedding Decor"/>
        <s v="Internet"/>
        <s v="Maintenance / Repairs"/>
        <s v="Entertainment"/>
        <s v="Drapery"/>
        <s v="Bar services"/>
        <s v="Transportation"/>
        <s v="Table Setting"/>
        <s v="Insurance"/>
        <s v="Credit Cards"/>
        <s v="Loans"/>
        <s v="Taxes"/>
        <s v="Gifts / Charity"/>
        <s v="Savings"/>
        <s v="Other"/>
      </sharedItems>
    </cacheField>
    <cacheField name="Projected" numFmtId="3">
      <sharedItems containsSemiMixedTypes="0" containsString="0" containsNumber="1" containsInteger="1" minValue="100" maxValue="120000"/>
    </cacheField>
    <cacheField name="Actual" numFmtId="3">
      <sharedItems containsSemiMixedTypes="0" containsString="0" containsNumber="1" containsInteger="1" minValue="0" maxValue="111500"/>
    </cacheField>
    <cacheField name="Variance" numFmtId="3">
      <sharedItems containsSemiMixedTypes="0" containsString="0" containsNumber="1" containsInteger="1" minValue="-5000" maxValue="39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0000"/>
    <n v="1500"/>
    <n v="8500"/>
  </r>
  <r>
    <x v="1"/>
    <n v="30000"/>
    <n v="280"/>
    <n v="29720"/>
  </r>
  <r>
    <x v="2"/>
    <n v="1000"/>
    <n v="600"/>
    <n v="400"/>
  </r>
  <r>
    <x v="3"/>
    <n v="2000"/>
    <n v="4000"/>
    <n v="-2000"/>
  </r>
  <r>
    <x v="4"/>
    <n v="120000"/>
    <n v="111500"/>
    <n v="8500"/>
  </r>
  <r>
    <x v="5"/>
    <n v="18000"/>
    <n v="10000"/>
    <n v="8000"/>
  </r>
  <r>
    <x v="6"/>
    <n v="100"/>
    <n v="160"/>
    <n v="-60"/>
  </r>
  <r>
    <x v="7"/>
    <n v="10000"/>
    <n v="15000"/>
    <n v="-5000"/>
  </r>
  <r>
    <x v="8"/>
    <n v="5000"/>
    <n v="10000"/>
    <n v="-5000"/>
  </r>
  <r>
    <x v="9"/>
    <n v="4000"/>
    <n v="7000"/>
    <n v="-3000"/>
  </r>
  <r>
    <x v="10"/>
    <n v="1000"/>
    <n v="1500"/>
    <n v="-500"/>
  </r>
  <r>
    <x v="11"/>
    <n v="6000"/>
    <n v="9000"/>
    <n v="-3000"/>
  </r>
  <r>
    <x v="12"/>
    <n v="19000"/>
    <n v="12000"/>
    <n v="7000"/>
  </r>
  <r>
    <x v="13"/>
    <n v="2000"/>
    <n v="255"/>
    <n v="1745"/>
  </r>
  <r>
    <x v="14"/>
    <n v="9000"/>
    <n v="100"/>
    <n v="8900"/>
  </r>
  <r>
    <x v="15"/>
    <n v="10000"/>
    <n v="0"/>
    <n v="10000"/>
  </r>
  <r>
    <x v="16"/>
    <n v="7000"/>
    <n v="0"/>
    <n v="7000"/>
  </r>
  <r>
    <x v="17"/>
    <n v="15000"/>
    <n v="150"/>
    <n v="14850"/>
  </r>
  <r>
    <x v="18"/>
    <n v="40000"/>
    <n v="225"/>
    <n v="39775"/>
  </r>
  <r>
    <x v="19"/>
    <n v="18000"/>
    <n v="0"/>
    <n v="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2BCD8-27D4-4D85-8B7D-DB5A9168A3AA}" name="PivotTable1" cacheId="96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24" firstHeaderRow="0" firstDataRow="1" firstDataCol="1"/>
  <pivotFields count="4">
    <pivotField axis="axisRow" compact="0" outline="0" showAll="0">
      <items count="21">
        <item x="10"/>
        <item x="1"/>
        <item x="14"/>
        <item x="9"/>
        <item x="3"/>
        <item x="8"/>
        <item x="17"/>
        <item x="13"/>
        <item x="6"/>
        <item x="15"/>
        <item x="7"/>
        <item x="19"/>
        <item x="0"/>
        <item x="18"/>
        <item x="12"/>
        <item x="16"/>
        <item x="11"/>
        <item x="2"/>
        <item x="4"/>
        <item x="5"/>
        <item t="default"/>
      </items>
    </pivotField>
    <pivotField dataField="1" compact="0" numFmtId="3" outline="0" showAll="0"/>
    <pivotField dataField="1" compact="0" numFmtId="3" outline="0" showAll="0"/>
    <pivotField dataField="1" compact="0" numFmtId="3" outline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jected" fld="1" baseField="0" baseItem="0"/>
    <dataField name="Sum of Actual" fld="2" baseField="0" baseItem="0"/>
    <dataField name="Sum of Varian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6:E9" totalsRowCount="1">
  <autoFilter ref="B6:E8" xr:uid="{00000000-0009-0000-0100-000001000000}"/>
  <tableColumns count="4">
    <tableColumn id="1" xr3:uid="{00000000-0010-0000-0000-000001000000}" name="Cash Flow" totalsRowLabel="Total Cash"/>
    <tableColumn id="3" xr3:uid="{00000000-0010-0000-0000-000003000000}" name="Projected" totalsRowFunction="custom" totalsRowDxfId="9">
      <totalsRowFormula>C7-C8</totalsRowFormula>
    </tableColumn>
    <tableColumn id="4" xr3:uid="{00000000-0010-0000-0000-000004000000}" name="Actual" totalsRowFunction="custom" totalsRowDxfId="8">
      <totalsRowFormula>D7-D8</totalsRowFormula>
    </tableColumn>
    <tableColumn id="5" xr3:uid="{00000000-0010-0000-0000-000005000000}" name="Variance" totalsRowFunction="sum" totalsRowDxfId="7">
      <calculatedColumnFormula>Income[[#Totals],[Variance]]</calculatedColumnFormula>
    </tableColumn>
  </tableColumns>
  <tableStyleInfo name="Family budget cash flow" showFirstColumn="0" showLastColumn="0" showRowStripes="0" showColumnStripes="0"/>
  <extLst>
    <ext xmlns:x14="http://schemas.microsoft.com/office/spreadsheetml/2009/9/main" uri="{504A1905-F514-4f6f-8877-14C23A59335A}">
      <x14:table altTextSummary="Projected, Actual, and Variance cash flow are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Income" displayName="Income" ref="B5:E9" totalsRowCount="1">
  <autoFilter ref="B5:E8" xr:uid="{00000000-0009-0000-0100-000005000000}"/>
  <tableColumns count="4">
    <tableColumn id="1" xr3:uid="{00000000-0010-0000-0100-000001000000}" name="Monthly Income" totalsRowLabel="Total Income" totalsRowDxfId="6" dataCellStyle="Table Details"/>
    <tableColumn id="3" xr3:uid="{00000000-0010-0000-0100-000003000000}" name="Projected" totalsRowFunction="sum" totalsRowDxfId="5" dataCellStyle="Amounts"/>
    <tableColumn id="4" xr3:uid="{00000000-0010-0000-0100-000004000000}" name="Actual" totalsRowFunction="sum" totalsRowDxfId="4" dataCellStyle="Amounts"/>
    <tableColumn id="5" xr3:uid="{00000000-0010-0000-0100-000005000000}" name="Variance" totalsRowFunction="sum" totalsRowDxfId="3" dataCellStyle="Variance">
      <calculatedColumnFormula>Income[[#This Row],[Actual]]-Income[[#This Row],[Projected]]</calculatedColumnFormula>
    </tableColumn>
  </tableColumns>
  <tableStyleInfo name="Family budget monthly income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for Projected and Actual income in this table. Variance is automatically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Expense" displayName="Expense" ref="B5:E26" totalsRowCount="1">
  <autoFilter ref="B5:E25" xr:uid="{00000000-0009-0000-0100-000009000000}"/>
  <tableColumns count="4">
    <tableColumn id="1" xr3:uid="{00000000-0010-0000-0200-000001000000}" name="Monthly Expense" totalsRowLabel="Total" dataCellStyle="Table Details"/>
    <tableColumn id="3" xr3:uid="{00000000-0010-0000-0200-000003000000}" name="Projected" totalsRowFunction="sum" totalsRowDxfId="2" dataCellStyle="Amounts"/>
    <tableColumn id="4" xr3:uid="{00000000-0010-0000-0200-000004000000}" name="Actual" totalsRowFunction="sum" totalsRowDxfId="1" dataCellStyle="Amounts"/>
    <tableColumn id="5" xr3:uid="{00000000-0010-0000-0200-000005000000}" name="Variance" totalsRowFunction="sum" totalsRowDxfId="0" dataCellStyle="Variance">
      <calculatedColumnFormula>Expense[[#This Row],[Projected]]-Expense[[#This Row],[Actual]]</calculatedColumnFormula>
    </tableColumn>
  </tableColumns>
  <tableStyleInfo name="Family budget monthly expens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for Projected and Actual expenses in this table. Varianc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9"/>
  <sheetViews>
    <sheetView showGridLines="0" tabSelected="1" zoomScaleNormal="100" workbookViewId="0">
      <selection activeCell="I11" sqref="I11"/>
    </sheetView>
  </sheetViews>
  <sheetFormatPr defaultRowHeight="17.25" customHeight="1"/>
  <cols>
    <col min="1" max="1" width="2.77734375" customWidth="1"/>
    <col min="2" max="2" width="44.44140625" customWidth="1"/>
    <col min="3" max="3" width="18.109375" customWidth="1"/>
    <col min="4" max="5" width="14.33203125" style="2" customWidth="1"/>
    <col min="6" max="6" width="2.77734375" customWidth="1"/>
  </cols>
  <sheetData>
    <row r="1" spans="2:5" ht="23.25" customHeight="1">
      <c r="B1" s="5" t="s">
        <v>0</v>
      </c>
      <c r="C1" s="2"/>
    </row>
    <row r="2" spans="2:5" ht="46.5" customHeight="1">
      <c r="B2" s="4" t="s">
        <v>1</v>
      </c>
      <c r="C2" s="2"/>
    </row>
    <row r="3" spans="2:5" ht="27" thickBot="1">
      <c r="B3" s="10" t="str">
        <f ca="1">TEXT(TODAY(),"mmmm")</f>
        <v>August</v>
      </c>
      <c r="C3" s="2"/>
    </row>
    <row r="4" spans="2:5" ht="26.25">
      <c r="B4" s="7">
        <f ca="1">YEAR(TODAY())</f>
        <v>2022</v>
      </c>
      <c r="C4" s="2"/>
    </row>
    <row r="5" spans="2:5" ht="219.75" customHeight="1">
      <c r="B5" s="6" t="s">
        <v>2</v>
      </c>
      <c r="C5" s="19"/>
      <c r="D5" s="19"/>
      <c r="E5" s="19"/>
    </row>
    <row r="6" spans="2:5" ht="45" customHeight="1">
      <c r="B6" s="18" t="s">
        <v>3</v>
      </c>
      <c r="C6" t="s">
        <v>4</v>
      </c>
      <c r="D6" t="s">
        <v>5</v>
      </c>
      <c r="E6" t="s">
        <v>6</v>
      </c>
    </row>
    <row r="7" spans="2:5" ht="17.25" customHeight="1">
      <c r="B7" s="15" t="s">
        <v>7</v>
      </c>
      <c r="C7" s="16">
        <v>220000</v>
      </c>
      <c r="D7" s="16">
        <v>250000</v>
      </c>
      <c r="E7" s="17">
        <f>Income[[#Totals],[Variance]]</f>
        <v>-130000</v>
      </c>
    </row>
    <row r="8" spans="2:5" ht="17.25" customHeight="1">
      <c r="B8" s="15" t="s">
        <v>8</v>
      </c>
      <c r="C8" s="16">
        <v>50000</v>
      </c>
      <c r="D8" s="16">
        <v>2000</v>
      </c>
      <c r="E8" s="17">
        <f>Expense[[#Totals],[Variance]]</f>
        <v>143930</v>
      </c>
    </row>
    <row r="9" spans="2:5" ht="17.25" customHeight="1">
      <c r="B9" t="s">
        <v>9</v>
      </c>
      <c r="C9" s="2">
        <f>C7-C8</f>
        <v>170000</v>
      </c>
      <c r="D9" s="2">
        <f>D7-D8</f>
        <v>248000</v>
      </c>
      <c r="E9" s="2">
        <f>SUBTOTAL(109,CashFlow[Variance])</f>
        <v>13930</v>
      </c>
    </row>
  </sheetData>
  <dataValidations count="10">
    <dataValidation allowBlank="1" showInputMessage="1" showErrorMessage="1" prompt="Create a Family Budget in this workbook. Chart and Cash Flow table in this worksheet are automatically updated based on Monthly Income and Expenses entered in other worksheets" sqref="A1" xr:uid="{00000000-0002-0000-0000-000000000000}"/>
    <dataValidation allowBlank="1" showInputMessage="1" showErrorMessage="1" prompt="Enter name for the budget in this cell" sqref="B1" xr:uid="{00000000-0002-0000-0000-000001000000}"/>
    <dataValidation allowBlank="1" showInputMessage="1" showErrorMessage="1" prompt="Enter month in this cell and year in cell below" sqref="B3" xr:uid="{00000000-0002-0000-0000-000002000000}"/>
    <dataValidation allowBlank="1" showInputMessage="1" showErrorMessage="1" prompt="Enter year in this cell" sqref="B4" xr:uid="{00000000-0002-0000-0000-000003000000}"/>
    <dataValidation allowBlank="1" showInputMessage="1" showErrorMessage="1" prompt="Total Income and Total Expense items are automatically updated in this column under this heading based on inputs in the Income and Expense tables" sqref="B6" xr:uid="{00000000-0002-0000-0000-000004000000}"/>
    <dataValidation allowBlank="1" showInputMessage="1" showErrorMessage="1" prompt="Actual Income and Expenses are automatically updated in this column under this heading" sqref="D6" xr:uid="{00000000-0002-0000-0000-000005000000}"/>
    <dataValidation allowBlank="1" showInputMessage="1" showErrorMessage="1" prompt="Variance amount and icon are automatically updated in this column under this heading" sqref="E6" xr:uid="{00000000-0002-0000-0000-000006000000}"/>
    <dataValidation allowBlank="1" showInputMessage="1" showErrorMessage="1" prompt="A chart showing the comparison of Actual and Projected Cash Flow, Monthly Income and Monthly Expense" sqref="B5" xr:uid="{00000000-0002-0000-0000-000007000000}"/>
    <dataValidation allowBlank="1" showInputMessage="1" showErrorMessage="1" prompt="Title of this worksheet is in this cell and Chart and Tip in cell B5. Enter month in cell below" sqref="B2" xr:uid="{00000000-0002-0000-0000-000008000000}"/>
    <dataValidation allowBlank="1" showInputMessage="1" showErrorMessage="1" prompt="Projected Income and Expenses are automatically updated in this column under this heading" sqref="C6" xr:uid="{00000000-0002-0000-0000-000009000000}"/>
  </dataValidations>
  <printOptions horizontalCentered="1"/>
  <pageMargins left="0.4" right="0.4" top="0.4" bottom="0.4" header="0.25" footer="0.25"/>
  <pageSetup fitToWidth="0" orientation="landscape" r:id="rId1"/>
  <headerFooter differentFirst="1">
    <oddFooter>&amp;CPage &amp;P of &amp;N</oddFooter>
  </headerFooter>
  <ignoredErrors>
    <ignoredError sqref="E8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B1:E9"/>
  <sheetViews>
    <sheetView showGridLines="0" zoomScaleNormal="100" workbookViewId="0">
      <selection activeCell="C7" sqref="C7"/>
    </sheetView>
  </sheetViews>
  <sheetFormatPr defaultRowHeight="17.25" customHeight="1"/>
  <cols>
    <col min="1" max="1" width="2.77734375" customWidth="1"/>
    <col min="2" max="2" width="44.44140625" customWidth="1"/>
    <col min="3" max="3" width="18.109375" customWidth="1"/>
    <col min="4" max="5" width="14.33203125" style="2" customWidth="1"/>
    <col min="6" max="6" width="2.77734375" customWidth="1"/>
  </cols>
  <sheetData>
    <row r="1" spans="2:5" ht="23.25" customHeight="1">
      <c r="B1" s="5" t="str">
        <f>Name</f>
        <v>Name</v>
      </c>
      <c r="C1" s="2"/>
    </row>
    <row r="2" spans="2:5" ht="46.5" customHeight="1">
      <c r="B2" s="4" t="str">
        <f>BudgetTitle</f>
        <v>Global Events Budget</v>
      </c>
    </row>
    <row r="3" spans="2:5" ht="27" thickBot="1">
      <c r="B3" s="10" t="str">
        <f ca="1">Month</f>
        <v>August</v>
      </c>
      <c r="C3" s="2"/>
    </row>
    <row r="4" spans="2:5" ht="26.25">
      <c r="B4" s="7">
        <f ca="1">Year</f>
        <v>2022</v>
      </c>
      <c r="C4" s="2"/>
    </row>
    <row r="5" spans="2:5" ht="45" customHeight="1">
      <c r="B5" s="11" t="s">
        <v>10</v>
      </c>
      <c r="C5" t="s">
        <v>4</v>
      </c>
      <c r="D5" t="s">
        <v>5</v>
      </c>
      <c r="E5" t="s">
        <v>6</v>
      </c>
    </row>
    <row r="6" spans="2:5" ht="17.25" customHeight="1">
      <c r="B6" s="15" t="s">
        <v>11</v>
      </c>
      <c r="C6" s="13">
        <v>80000</v>
      </c>
      <c r="D6" s="13">
        <v>40000</v>
      </c>
      <c r="E6" s="14">
        <f>Income[[#This Row],[Actual]]-Income[[#This Row],[Projected]]</f>
        <v>-40000</v>
      </c>
    </row>
    <row r="7" spans="2:5" ht="17.25" customHeight="1">
      <c r="B7" s="15" t="s">
        <v>12</v>
      </c>
      <c r="C7" s="13">
        <v>120000</v>
      </c>
      <c r="D7" s="13">
        <v>30000</v>
      </c>
      <c r="E7" s="14">
        <f>Income[[#This Row],[Actual]]-Income[[#This Row],[Projected]]</f>
        <v>-90000</v>
      </c>
    </row>
    <row r="8" spans="2:5" ht="17.25" customHeight="1">
      <c r="B8" s="12" t="s">
        <v>13</v>
      </c>
      <c r="C8" s="13">
        <v>20000</v>
      </c>
      <c r="D8" s="13">
        <v>20000</v>
      </c>
      <c r="E8" s="14">
        <f>Income[[#This Row],[Actual]]-Income[[#This Row],[Projected]]</f>
        <v>0</v>
      </c>
    </row>
    <row r="9" spans="2:5" ht="17.25" customHeight="1">
      <c r="B9" s="20" t="s">
        <v>7</v>
      </c>
      <c r="C9" s="21">
        <f>SUBTOTAL(109,Income[Projected])</f>
        <v>220000</v>
      </c>
      <c r="D9" s="21">
        <f>SUBTOTAL(109,Income[Actual])</f>
        <v>90000</v>
      </c>
      <c r="E9" s="21">
        <f>SUBTOTAL(109,Income[Variance])</f>
        <v>-130000</v>
      </c>
    </row>
  </sheetData>
  <dataValidations count="9">
    <dataValidation allowBlank="1" showInputMessage="1" showErrorMessage="1" prompt="Variance is automatically calculated, and icon is updated in this column under this heading" sqref="E5" xr:uid="{00000000-0002-0000-0100-000000000000}"/>
    <dataValidation allowBlank="1" showInputMessage="1" showErrorMessage="1" prompt="Enter Actual income in this column under this heading" sqref="D5" xr:uid="{00000000-0002-0000-0100-000001000000}"/>
    <dataValidation allowBlank="1" showInputMessage="1" showErrorMessage="1" prompt="Enter Projected income in this column under this heading" sqref="C5" xr:uid="{00000000-0002-0000-0100-000002000000}"/>
    <dataValidation allowBlank="1" showInputMessage="1" showErrorMessage="1" prompt="Enter Monthly Income items in this column under this heading. Use heading filters to find specific entries" sqref="B5" xr:uid="{00000000-0002-0000-0100-000003000000}"/>
    <dataValidation allowBlank="1" showInputMessage="1" showErrorMessage="1" prompt="Year is automatically updated based on year entered in cell B4 in Cash Flow worksheet. Enter income details in table below" sqref="B4" xr:uid="{00000000-0002-0000-0100-000004000000}"/>
    <dataValidation allowBlank="1" showInputMessage="1" showErrorMessage="1" prompt="Month is automatically updated based on month entered in cell B3 in Cash Flow worksheet" sqref="B3" xr:uid="{00000000-0002-0000-0100-000005000000}"/>
    <dataValidation allowBlank="1" showInputMessage="1" showErrorMessage="1" prompt="Name is automatically updated based on Name entered in cell B1 in Cash Flow worksheet" sqref="B1" xr:uid="{00000000-0002-0000-0100-000006000000}"/>
    <dataValidation allowBlank="1" showInputMessage="1" showErrorMessage="1" prompt="Enter details in Income table in this worksheet for tracking Projected and Actual Monthly income" sqref="A1" xr:uid="{00000000-0002-0000-0100-000007000000}"/>
    <dataValidation allowBlank="1" showInputMessage="1" showErrorMessage="1" prompt="Title is automatically updated based on title entered in cell B2 in Cash Flow worksheet" sqref="B2" xr:uid="{00000000-0002-0000-0100-000008000000}"/>
  </dataValidations>
  <printOptions horizontalCentered="1"/>
  <pageMargins left="0.4" right="0.4" top="0.4" bottom="0.4" header="0.25" footer="0.25"/>
  <pageSetup fitToWidth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6F0DD961-455D-48EE-B855-82B2BFC255F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E6:E8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B1:E26"/>
  <sheetViews>
    <sheetView showGridLines="0" topLeftCell="A3" zoomScaleNormal="100" workbookViewId="0">
      <selection activeCell="C13" sqref="C13"/>
    </sheetView>
  </sheetViews>
  <sheetFormatPr defaultRowHeight="17.25" customHeight="1"/>
  <cols>
    <col min="1" max="1" width="2.77734375" customWidth="1"/>
    <col min="2" max="2" width="44.44140625" customWidth="1"/>
    <col min="3" max="3" width="18.109375" customWidth="1"/>
    <col min="4" max="5" width="14.33203125" style="2" customWidth="1"/>
    <col min="6" max="6" width="2.77734375" customWidth="1"/>
  </cols>
  <sheetData>
    <row r="1" spans="2:5" ht="23.25" customHeight="1">
      <c r="B1" s="5" t="str">
        <f>Name</f>
        <v>Name</v>
      </c>
      <c r="C1" s="2"/>
    </row>
    <row r="2" spans="2:5" ht="46.5" customHeight="1">
      <c r="B2" s="4" t="str">
        <f>BudgetTitle</f>
        <v>Global Events Budget</v>
      </c>
      <c r="C2" s="2"/>
    </row>
    <row r="3" spans="2:5" ht="27" thickBot="1">
      <c r="B3" s="10" t="str">
        <f ca="1">Month</f>
        <v>August</v>
      </c>
      <c r="C3" s="2"/>
    </row>
    <row r="4" spans="2:5" ht="26.25">
      <c r="B4" s="7">
        <f ca="1">Year</f>
        <v>2022</v>
      </c>
      <c r="C4" s="2"/>
    </row>
    <row r="5" spans="2:5" ht="45" customHeight="1">
      <c r="B5" s="8" t="s">
        <v>14</v>
      </c>
      <c r="C5" t="s">
        <v>4</v>
      </c>
      <c r="D5" t="s">
        <v>5</v>
      </c>
      <c r="E5" t="s">
        <v>6</v>
      </c>
    </row>
    <row r="6" spans="2:5" ht="17.25" customHeight="1">
      <c r="B6" s="12" t="s">
        <v>15</v>
      </c>
      <c r="C6" s="13">
        <v>10000</v>
      </c>
      <c r="D6" s="13">
        <v>1500</v>
      </c>
      <c r="E6" s="14">
        <f>Expense[[#This Row],[Projected]]-Expense[[#This Row],[Actual]]</f>
        <v>8500</v>
      </c>
    </row>
    <row r="7" spans="2:5" ht="17.25" customHeight="1">
      <c r="B7" s="12" t="s">
        <v>16</v>
      </c>
      <c r="C7" s="13">
        <v>30000</v>
      </c>
      <c r="D7" s="13">
        <v>280</v>
      </c>
      <c r="E7" s="14">
        <f>Expense[[#This Row],[Projected]]-Expense[[#This Row],[Actual]]</f>
        <v>29720</v>
      </c>
    </row>
    <row r="8" spans="2:5" ht="17.25" customHeight="1">
      <c r="B8" s="12" t="s">
        <v>17</v>
      </c>
      <c r="C8" s="13">
        <v>1000</v>
      </c>
      <c r="D8" s="13">
        <v>600</v>
      </c>
      <c r="E8" s="14">
        <f>Expense[[#This Row],[Projected]]-Expense[[#This Row],[Actual]]</f>
        <v>400</v>
      </c>
    </row>
    <row r="9" spans="2:5" ht="17.25" customHeight="1">
      <c r="B9" s="12" t="s">
        <v>18</v>
      </c>
      <c r="C9" s="13">
        <v>2000</v>
      </c>
      <c r="D9" s="13">
        <v>4000</v>
      </c>
      <c r="E9" s="14">
        <f>Expense[[#This Row],[Projected]]-Expense[[#This Row],[Actual]]</f>
        <v>-2000</v>
      </c>
    </row>
    <row r="10" spans="2:5" ht="17.25" customHeight="1">
      <c r="B10" s="12" t="s">
        <v>19</v>
      </c>
      <c r="C10" s="13">
        <v>120000</v>
      </c>
      <c r="D10" s="13">
        <v>111500</v>
      </c>
      <c r="E10" s="14">
        <f>Expense[[#This Row],[Projected]]-Expense[[#This Row],[Actual]]</f>
        <v>8500</v>
      </c>
    </row>
    <row r="11" spans="2:5" ht="17.25" customHeight="1">
      <c r="B11" s="12" t="s">
        <v>20</v>
      </c>
      <c r="C11" s="13">
        <v>18000</v>
      </c>
      <c r="D11" s="13">
        <v>10000</v>
      </c>
      <c r="E11" s="14">
        <f>Expense[[#This Row],[Projected]]-Expense[[#This Row],[Actual]]</f>
        <v>8000</v>
      </c>
    </row>
    <row r="12" spans="2:5" ht="17.25" customHeight="1">
      <c r="B12" s="12" t="s">
        <v>21</v>
      </c>
      <c r="C12" s="13">
        <v>200</v>
      </c>
      <c r="D12" s="13">
        <v>160</v>
      </c>
      <c r="E12" s="14">
        <f>Expense[[#This Row],[Projected]]-Expense[[#This Row],[Actual]]</f>
        <v>40</v>
      </c>
    </row>
    <row r="13" spans="2:5" ht="17.25" customHeight="1">
      <c r="B13" s="12" t="s">
        <v>22</v>
      </c>
      <c r="C13" s="13">
        <v>10000</v>
      </c>
      <c r="D13" s="13">
        <v>15000</v>
      </c>
      <c r="E13" s="14">
        <f>Expense[[#This Row],[Projected]]-Expense[[#This Row],[Actual]]</f>
        <v>-5000</v>
      </c>
    </row>
    <row r="14" spans="2:5" ht="17.25" customHeight="1">
      <c r="B14" s="12" t="s">
        <v>23</v>
      </c>
      <c r="C14" s="13">
        <v>5000</v>
      </c>
      <c r="D14" s="13">
        <v>10000</v>
      </c>
      <c r="E14" s="14">
        <f>Expense[[#This Row],[Projected]]-Expense[[#This Row],[Actual]]</f>
        <v>-5000</v>
      </c>
    </row>
    <row r="15" spans="2:5" ht="17.25" customHeight="1">
      <c r="B15" s="12" t="s">
        <v>24</v>
      </c>
      <c r="C15" s="13">
        <v>4000</v>
      </c>
      <c r="D15" s="13">
        <v>7000</v>
      </c>
      <c r="E15" s="14">
        <f>Expense[[#This Row],[Projected]]-Expense[[#This Row],[Actual]]</f>
        <v>-3000</v>
      </c>
    </row>
    <row r="16" spans="2:5" ht="17.25" customHeight="1">
      <c r="B16" s="12" t="s">
        <v>25</v>
      </c>
      <c r="C16" s="13">
        <v>1000</v>
      </c>
      <c r="D16" s="13">
        <v>1500</v>
      </c>
      <c r="E16" s="14">
        <f>Expense[[#This Row],[Projected]]-Expense[[#This Row],[Actual]]</f>
        <v>-500</v>
      </c>
    </row>
    <row r="17" spans="2:5" ht="17.25" customHeight="1">
      <c r="B17" s="12" t="s">
        <v>26</v>
      </c>
      <c r="C17" s="13">
        <v>6000</v>
      </c>
      <c r="D17" s="13">
        <v>9000</v>
      </c>
      <c r="E17" s="14">
        <f>Expense[[#This Row],[Projected]]-Expense[[#This Row],[Actual]]</f>
        <v>-3000</v>
      </c>
    </row>
    <row r="18" spans="2:5" ht="17.25" customHeight="1">
      <c r="B18" s="12" t="s">
        <v>27</v>
      </c>
      <c r="C18" s="13">
        <v>19000</v>
      </c>
      <c r="D18" s="13">
        <v>12000</v>
      </c>
      <c r="E18" s="14">
        <f>Expense[[#This Row],[Projected]]-Expense[[#This Row],[Actual]]</f>
        <v>7000</v>
      </c>
    </row>
    <row r="19" spans="2:5" ht="17.25" customHeight="1">
      <c r="B19" s="12" t="s">
        <v>28</v>
      </c>
      <c r="C19" s="13">
        <v>2000</v>
      </c>
      <c r="D19" s="13">
        <v>255</v>
      </c>
      <c r="E19" s="14">
        <f>Expense[[#This Row],[Projected]]-Expense[[#This Row],[Actual]]</f>
        <v>1745</v>
      </c>
    </row>
    <row r="20" spans="2:5" ht="17.25" customHeight="1">
      <c r="B20" s="12" t="s">
        <v>29</v>
      </c>
      <c r="C20" s="13">
        <v>9000</v>
      </c>
      <c r="D20" s="13">
        <v>100</v>
      </c>
      <c r="E20" s="14">
        <f>Expense[[#This Row],[Projected]]-Expense[[#This Row],[Actual]]</f>
        <v>8900</v>
      </c>
    </row>
    <row r="21" spans="2:5" ht="17.25" customHeight="1">
      <c r="B21" s="12" t="s">
        <v>30</v>
      </c>
      <c r="C21" s="13">
        <v>10000</v>
      </c>
      <c r="D21" s="13">
        <v>0</v>
      </c>
      <c r="E21" s="14">
        <f>Expense[[#This Row],[Projected]]-Expense[[#This Row],[Actual]]</f>
        <v>10000</v>
      </c>
    </row>
    <row r="22" spans="2:5" ht="17.25" customHeight="1">
      <c r="B22" s="12" t="s">
        <v>31</v>
      </c>
      <c r="C22" s="13">
        <v>7000</v>
      </c>
      <c r="D22" s="13">
        <v>0</v>
      </c>
      <c r="E22" s="14">
        <f>Expense[[#This Row],[Projected]]-Expense[[#This Row],[Actual]]</f>
        <v>7000</v>
      </c>
    </row>
    <row r="23" spans="2:5" ht="17.25" customHeight="1">
      <c r="B23" s="12" t="s">
        <v>32</v>
      </c>
      <c r="C23" s="13">
        <v>15000</v>
      </c>
      <c r="D23" s="13">
        <v>150</v>
      </c>
      <c r="E23" s="14">
        <f>Expense[[#This Row],[Projected]]-Expense[[#This Row],[Actual]]</f>
        <v>14850</v>
      </c>
    </row>
    <row r="24" spans="2:5" ht="17.25" customHeight="1">
      <c r="B24" s="12" t="s">
        <v>33</v>
      </c>
      <c r="C24" s="13">
        <v>40000</v>
      </c>
      <c r="D24" s="13">
        <v>225</v>
      </c>
      <c r="E24" s="14">
        <f>Expense[[#This Row],[Projected]]-Expense[[#This Row],[Actual]]</f>
        <v>39775</v>
      </c>
    </row>
    <row r="25" spans="2:5" ht="17.25" customHeight="1">
      <c r="B25" s="12" t="s">
        <v>34</v>
      </c>
      <c r="C25" s="13">
        <v>18000</v>
      </c>
      <c r="D25" s="13">
        <v>0</v>
      </c>
      <c r="E25" s="14">
        <f>Expense[[#This Row],[Projected]]-Expense[[#This Row],[Actual]]</f>
        <v>18000</v>
      </c>
    </row>
    <row r="26" spans="2:5" ht="17.25" customHeight="1">
      <c r="B26" t="s">
        <v>35</v>
      </c>
      <c r="C26" s="2">
        <f>SUBTOTAL(109,Expense[Projected])</f>
        <v>327200</v>
      </c>
      <c r="D26" s="2">
        <f>SUBTOTAL(109,Expense[Actual])</f>
        <v>183270</v>
      </c>
      <c r="E26" s="2">
        <f>SUBTOTAL(109,Expense[Variance])</f>
        <v>143930</v>
      </c>
    </row>
  </sheetData>
  <dataValidations count="9">
    <dataValidation allowBlank="1" showInputMessage="1" showErrorMessage="1" prompt="Enter details in Expense table in this worksheet for tracking Projected and Actual Monthly Expenses" sqref="A1" xr:uid="{00000000-0002-0000-0200-000000000000}"/>
    <dataValidation allowBlank="1" showInputMessage="1" showErrorMessage="1" prompt="Name is automatically updated based on name entered in cell B1 in Cash Flow worksheet" sqref="B1" xr:uid="{00000000-0002-0000-0200-000001000000}"/>
    <dataValidation allowBlank="1" showInputMessage="1" showErrorMessage="1" prompt="Month is automatically updated based on month entered in cell B3 in Cash Flow worksheet" sqref="B3" xr:uid="{00000000-0002-0000-0200-000002000000}"/>
    <dataValidation allowBlank="1" showInputMessage="1" showErrorMessage="1" prompt="Year is automatically updated based on year entered in cell B4 in Cash Flow worksheet. Enter expense details in table below" sqref="B4" xr:uid="{00000000-0002-0000-0200-000003000000}"/>
    <dataValidation allowBlank="1" showInputMessage="1" showErrorMessage="1" prompt="Enter Monthly Expense items in this column under this heading. Use heading filters to find specific entries" sqref="B5" xr:uid="{00000000-0002-0000-0200-000004000000}"/>
    <dataValidation allowBlank="1" showInputMessage="1" showErrorMessage="1" prompt="Enter Projected expense in this column under this heading" sqref="C5" xr:uid="{00000000-0002-0000-0200-000005000000}"/>
    <dataValidation allowBlank="1" showInputMessage="1" showErrorMessage="1" prompt="Enter Actual expense in this column under this heading" sqref="D5" xr:uid="{00000000-0002-0000-0200-000006000000}"/>
    <dataValidation allowBlank="1" showInputMessage="1" showErrorMessage="1" prompt="Variance is automatically calculated, and icon is updated in this column under this heading" sqref="E5" xr:uid="{00000000-0002-0000-0200-000007000000}"/>
    <dataValidation allowBlank="1" showInputMessage="1" showErrorMessage="1" prompt="Title is automatically updated based on title entered in cell B2 in Cash Flow worksheet" sqref="B2" xr:uid="{00000000-0002-0000-0200-000008000000}"/>
  </dataValidations>
  <printOptions horizontalCentered="1"/>
  <pageMargins left="0.4" right="0.4" top="0.4" bottom="0.4" header="0.25" footer="0.25"/>
  <pageSetup fitToWidth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67763B4-2C55-44EE-AC84-368FA4355A3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E6:E25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5"/>
  </sheetPr>
  <dimension ref="B1:D6"/>
  <sheetViews>
    <sheetView showGridLines="0" workbookViewId="0"/>
  </sheetViews>
  <sheetFormatPr defaultRowHeight="17.25"/>
  <cols>
    <col min="1" max="1" width="1.77734375" customWidth="1"/>
    <col min="2" max="2" width="14.77734375" customWidth="1"/>
    <col min="3" max="4" width="12.44140625" customWidth="1"/>
  </cols>
  <sheetData>
    <row r="1" spans="2:4" ht="39.75">
      <c r="B1" s="9" t="s">
        <v>36</v>
      </c>
      <c r="C1" s="1"/>
      <c r="D1" s="1"/>
    </row>
    <row r="3" spans="2:4">
      <c r="B3" s="3"/>
      <c r="C3" s="3" t="s">
        <v>4</v>
      </c>
      <c r="D3" s="3" t="s">
        <v>5</v>
      </c>
    </row>
    <row r="4" spans="2:4">
      <c r="B4" s="3" t="s">
        <v>3</v>
      </c>
      <c r="C4" s="3">
        <f>CashFlow[[#Totals],[Projected]]</f>
        <v>170000</v>
      </c>
      <c r="D4" s="3">
        <f>CashFlow[[#Totals],[Actual]]</f>
        <v>248000</v>
      </c>
    </row>
    <row r="5" spans="2:4">
      <c r="B5" s="3" t="s">
        <v>10</v>
      </c>
      <c r="C5" s="3">
        <f>Income[[#Totals],[Projected]]</f>
        <v>220000</v>
      </c>
      <c r="D5" s="3">
        <f>Income[[#Totals],[Actual]]</f>
        <v>90000</v>
      </c>
    </row>
    <row r="6" spans="2:4">
      <c r="B6" s="3" t="s">
        <v>14</v>
      </c>
      <c r="C6" s="3">
        <f>Expense[[#Totals],[Projected]]</f>
        <v>327200</v>
      </c>
      <c r="D6" s="3">
        <f>Expense[[#Totals],[Actual]]</f>
        <v>183270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0147-713F-4EA3-A041-3CD415EE900D}">
  <sheetPr>
    <tabColor rgb="FFC00000"/>
    <pageSetUpPr fitToPage="1"/>
  </sheetPr>
  <dimension ref="A3:D24"/>
  <sheetViews>
    <sheetView workbookViewId="0">
      <selection activeCell="A3" sqref="A3"/>
    </sheetView>
  </sheetViews>
  <sheetFormatPr defaultRowHeight="17.25"/>
  <cols>
    <col min="1" max="1" width="19.21875" bestFit="1" customWidth="1"/>
    <col min="2" max="2" width="14.6640625" bestFit="1" customWidth="1"/>
    <col min="3" max="3" width="12" bestFit="1" customWidth="1"/>
    <col min="4" max="4" width="14" bestFit="1" customWidth="1"/>
  </cols>
  <sheetData>
    <row r="3" spans="1:4">
      <c r="A3" s="22" t="s">
        <v>14</v>
      </c>
      <c r="B3" t="s">
        <v>37</v>
      </c>
      <c r="C3" t="s">
        <v>38</v>
      </c>
      <c r="D3" t="s">
        <v>39</v>
      </c>
    </row>
    <row r="4" spans="1:4">
      <c r="A4" t="s">
        <v>25</v>
      </c>
      <c r="B4">
        <v>1000</v>
      </c>
      <c r="C4">
        <v>1500</v>
      </c>
      <c r="D4">
        <v>-500</v>
      </c>
    </row>
    <row r="5" spans="1:4">
      <c r="A5" t="s">
        <v>16</v>
      </c>
      <c r="B5">
        <v>30000</v>
      </c>
      <c r="C5">
        <v>280</v>
      </c>
      <c r="D5">
        <v>29720</v>
      </c>
    </row>
    <row r="6" spans="1:4">
      <c r="A6" t="s">
        <v>29</v>
      </c>
      <c r="B6">
        <v>9000</v>
      </c>
      <c r="C6">
        <v>100</v>
      </c>
      <c r="D6">
        <v>8900</v>
      </c>
    </row>
    <row r="7" spans="1:4">
      <c r="A7" t="s">
        <v>24</v>
      </c>
      <c r="B7">
        <v>4000</v>
      </c>
      <c r="C7">
        <v>7000</v>
      </c>
      <c r="D7">
        <v>-3000</v>
      </c>
    </row>
    <row r="8" spans="1:4">
      <c r="A8" t="s">
        <v>18</v>
      </c>
      <c r="B8">
        <v>2000</v>
      </c>
      <c r="C8">
        <v>4000</v>
      </c>
      <c r="D8">
        <v>-2000</v>
      </c>
    </row>
    <row r="9" spans="1:4">
      <c r="A9" t="s">
        <v>23</v>
      </c>
      <c r="B9">
        <v>5000</v>
      </c>
      <c r="C9">
        <v>10000</v>
      </c>
      <c r="D9">
        <v>-5000</v>
      </c>
    </row>
    <row r="10" spans="1:4">
      <c r="A10" t="s">
        <v>32</v>
      </c>
      <c r="B10">
        <v>15000</v>
      </c>
      <c r="C10">
        <v>150</v>
      </c>
      <c r="D10">
        <v>14850</v>
      </c>
    </row>
    <row r="11" spans="1:4">
      <c r="A11" t="s">
        <v>28</v>
      </c>
      <c r="B11">
        <v>2000</v>
      </c>
      <c r="C11">
        <v>255</v>
      </c>
      <c r="D11">
        <v>1745</v>
      </c>
    </row>
    <row r="12" spans="1:4">
      <c r="A12" t="s">
        <v>21</v>
      </c>
      <c r="B12">
        <v>100</v>
      </c>
      <c r="C12">
        <v>160</v>
      </c>
      <c r="D12">
        <v>-60</v>
      </c>
    </row>
    <row r="13" spans="1:4">
      <c r="A13" t="s">
        <v>30</v>
      </c>
      <c r="B13">
        <v>10000</v>
      </c>
      <c r="C13">
        <v>0</v>
      </c>
      <c r="D13">
        <v>10000</v>
      </c>
    </row>
    <row r="14" spans="1:4">
      <c r="A14" t="s">
        <v>22</v>
      </c>
      <c r="B14">
        <v>10000</v>
      </c>
      <c r="C14">
        <v>15000</v>
      </c>
      <c r="D14">
        <v>-5000</v>
      </c>
    </row>
    <row r="15" spans="1:4">
      <c r="A15" t="s">
        <v>34</v>
      </c>
      <c r="B15">
        <v>18000</v>
      </c>
      <c r="C15">
        <v>0</v>
      </c>
      <c r="D15">
        <v>18000</v>
      </c>
    </row>
    <row r="16" spans="1:4">
      <c r="A16" t="s">
        <v>40</v>
      </c>
      <c r="B16">
        <v>10000</v>
      </c>
      <c r="C16">
        <v>1500</v>
      </c>
      <c r="D16">
        <v>8500</v>
      </c>
    </row>
    <row r="17" spans="1:4">
      <c r="A17" t="s">
        <v>33</v>
      </c>
      <c r="B17">
        <v>40000</v>
      </c>
      <c r="C17">
        <v>225</v>
      </c>
      <c r="D17">
        <v>39775</v>
      </c>
    </row>
    <row r="18" spans="1:4">
      <c r="A18" t="s">
        <v>27</v>
      </c>
      <c r="B18">
        <v>19000</v>
      </c>
      <c r="C18">
        <v>12000</v>
      </c>
      <c r="D18">
        <v>7000</v>
      </c>
    </row>
    <row r="19" spans="1:4">
      <c r="A19" t="s">
        <v>31</v>
      </c>
      <c r="B19">
        <v>7000</v>
      </c>
      <c r="C19">
        <v>0</v>
      </c>
      <c r="D19">
        <v>7000</v>
      </c>
    </row>
    <row r="20" spans="1:4">
      <c r="A20" t="s">
        <v>26</v>
      </c>
      <c r="B20">
        <v>6000</v>
      </c>
      <c r="C20">
        <v>9000</v>
      </c>
      <c r="D20">
        <v>-3000</v>
      </c>
    </row>
    <row r="21" spans="1:4">
      <c r="A21" t="s">
        <v>17</v>
      </c>
      <c r="B21">
        <v>1000</v>
      </c>
      <c r="C21">
        <v>600</v>
      </c>
      <c r="D21">
        <v>400</v>
      </c>
    </row>
    <row r="22" spans="1:4">
      <c r="A22" t="s">
        <v>19</v>
      </c>
      <c r="B22">
        <v>120000</v>
      </c>
      <c r="C22">
        <v>111500</v>
      </c>
      <c r="D22">
        <v>8500</v>
      </c>
    </row>
    <row r="23" spans="1:4">
      <c r="A23" t="s">
        <v>20</v>
      </c>
      <c r="B23">
        <v>18000</v>
      </c>
      <c r="C23">
        <v>10000</v>
      </c>
      <c r="D23">
        <v>8000</v>
      </c>
    </row>
    <row r="24" spans="1:4">
      <c r="A24" t="s">
        <v>41</v>
      </c>
      <c r="B24">
        <v>327100</v>
      </c>
      <c r="C24">
        <v>183270</v>
      </c>
      <c r="D24">
        <v>143830</v>
      </c>
    </row>
  </sheetData>
  <pageMargins left="0.7" right="0.7" top="0.75" bottom="0.75" header="0.3" footer="0.3"/>
  <pageSetup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TM10000094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/>
  <cp:revision/>
  <dcterms:created xsi:type="dcterms:W3CDTF">2022-07-07T23:43:21Z</dcterms:created>
  <dcterms:modified xsi:type="dcterms:W3CDTF">2022-08-19T19:33:00Z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2018-02-18T19:38:08.3824208Z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