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"/>
    </mc:Choice>
  </mc:AlternateContent>
  <bookViews>
    <workbookView xWindow="0" yWindow="0" windowWidth="29220" windowHeight="14040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  <c r="J4" i="2" s="1"/>
  <c r="G18" i="2"/>
  <c r="H6" i="2"/>
  <c r="H7" i="2"/>
  <c r="H8" i="2"/>
  <c r="H9" i="2"/>
  <c r="H10" i="2"/>
  <c r="H11" i="2"/>
  <c r="H12" i="2"/>
  <c r="H13" i="2"/>
  <c r="H14" i="2"/>
  <c r="H15" i="2"/>
  <c r="H16" i="2"/>
  <c r="H17" i="2"/>
  <c r="H5" i="2"/>
  <c r="G17" i="2"/>
  <c r="I17" i="2" s="1"/>
  <c r="G16" i="2"/>
  <c r="J16" i="2" s="1"/>
  <c r="G15" i="2"/>
  <c r="I15" i="2" s="1"/>
  <c r="G14" i="2"/>
  <c r="I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I6" i="2" s="1"/>
  <c r="G5" i="2"/>
  <c r="I5" i="2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7" i="1"/>
  <c r="J17" i="1"/>
  <c r="I4" i="2" l="1"/>
  <c r="K4" i="2" s="1"/>
  <c r="I13" i="2"/>
  <c r="K13" i="2" s="1"/>
  <c r="I9" i="2"/>
  <c r="K9" i="2" s="1"/>
  <c r="J15" i="2"/>
  <c r="K15" i="2" s="1"/>
  <c r="I16" i="2"/>
  <c r="K16" i="2" s="1"/>
  <c r="I12" i="2"/>
  <c r="K12" i="2" s="1"/>
  <c r="I8" i="2"/>
  <c r="K8" i="2" s="1"/>
  <c r="J6" i="2"/>
  <c r="K6" i="2" s="1"/>
  <c r="J14" i="2"/>
  <c r="K14" i="2" s="1"/>
  <c r="I11" i="2"/>
  <c r="K11" i="2" s="1"/>
  <c r="I7" i="2"/>
  <c r="K7" i="2" s="1"/>
  <c r="J5" i="2"/>
  <c r="K5" i="2" s="1"/>
  <c r="I10" i="2"/>
  <c r="K10" i="2" s="1"/>
  <c r="D26" i="1"/>
  <c r="D27" i="1"/>
  <c r="D28" i="1"/>
  <c r="D36" i="1"/>
  <c r="D35" i="1"/>
  <c r="D34" i="1"/>
  <c r="D33" i="1"/>
  <c r="D32" i="1" l="1"/>
  <c r="D31" i="1"/>
  <c r="D30" i="1"/>
  <c r="D29" i="1"/>
  <c r="D25" i="1"/>
  <c r="D24" i="1"/>
  <c r="D23" i="1"/>
  <c r="D22" i="1"/>
  <c r="D21" i="1"/>
  <c r="D20" i="1"/>
  <c r="D18" i="1"/>
  <c r="D19" i="1"/>
  <c r="D17" i="1"/>
  <c r="K17" i="1" s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52" i="1"/>
  <c r="U40" i="1"/>
  <c r="T40" i="1"/>
  <c r="T52" i="1"/>
  <c r="T58" i="1"/>
  <c r="T74" i="1"/>
  <c r="T80" i="1"/>
  <c r="T84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S52" i="1"/>
  <c r="S80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40" i="1"/>
  <c r="G33" i="1" l="1"/>
  <c r="H33" i="1"/>
  <c r="G34" i="1"/>
  <c r="H34" i="1"/>
  <c r="G35" i="1"/>
  <c r="H35" i="1"/>
  <c r="G36" i="1"/>
  <c r="H36" i="1"/>
  <c r="H29" i="1"/>
  <c r="H30" i="1"/>
  <c r="H31" i="1"/>
  <c r="H32" i="1"/>
  <c r="G29" i="1"/>
  <c r="G30" i="1"/>
  <c r="G31" i="1"/>
  <c r="G32" i="1"/>
  <c r="I29" i="1" l="1"/>
  <c r="I36" i="1"/>
  <c r="I34" i="1"/>
  <c r="I35" i="1"/>
  <c r="I31" i="1"/>
  <c r="I33" i="1"/>
  <c r="I30" i="1"/>
  <c r="I32" i="1"/>
  <c r="M27" i="1"/>
  <c r="M28" i="1"/>
  <c r="M18" i="1"/>
  <c r="M19" i="1"/>
  <c r="M20" i="1"/>
  <c r="M21" i="1"/>
  <c r="M22" i="1"/>
  <c r="M23" i="1"/>
  <c r="M24" i="1"/>
  <c r="M25" i="1"/>
  <c r="M26" i="1"/>
  <c r="M17" i="1"/>
  <c r="H26" i="1"/>
  <c r="H27" i="1"/>
  <c r="H28" i="1"/>
  <c r="G26" i="1"/>
  <c r="G27" i="1"/>
  <c r="G28" i="1"/>
  <c r="G25" i="1"/>
  <c r="H25" i="1"/>
  <c r="G24" i="1"/>
  <c r="H24" i="1"/>
  <c r="G23" i="1"/>
  <c r="H23" i="1"/>
  <c r="H22" i="1"/>
  <c r="G22" i="1"/>
  <c r="H21" i="1"/>
  <c r="G21" i="1"/>
  <c r="H20" i="1"/>
  <c r="G20" i="1"/>
  <c r="H19" i="1"/>
  <c r="G19" i="1"/>
  <c r="H18" i="1"/>
  <c r="G18" i="1"/>
  <c r="G17" i="1"/>
  <c r="H17" i="1"/>
  <c r="I19" i="1" l="1"/>
  <c r="J19" i="1" s="1"/>
  <c r="I21" i="1"/>
  <c r="I20" i="1"/>
  <c r="J20" i="1" s="1"/>
  <c r="I25" i="1"/>
  <c r="J25" i="1" s="1"/>
  <c r="K34" i="1"/>
  <c r="J34" i="1"/>
  <c r="K21" i="1"/>
  <c r="K36" i="1"/>
  <c r="K18" i="1"/>
  <c r="K22" i="1"/>
  <c r="J35" i="1"/>
  <c r="K25" i="1"/>
  <c r="K24" i="1"/>
  <c r="K20" i="1"/>
  <c r="K35" i="1"/>
  <c r="J36" i="1"/>
  <c r="K33" i="1"/>
  <c r="J21" i="1"/>
  <c r="K23" i="1"/>
  <c r="K19" i="1"/>
  <c r="T19" i="1" s="1"/>
  <c r="J33" i="1"/>
  <c r="K27" i="1"/>
  <c r="J32" i="1"/>
  <c r="K26" i="1"/>
  <c r="J31" i="1"/>
  <c r="S39" i="1" s="1"/>
  <c r="K29" i="1"/>
  <c r="K28" i="1"/>
  <c r="J30" i="1"/>
  <c r="K30" i="1"/>
  <c r="K31" i="1"/>
  <c r="T39" i="1" s="1"/>
  <c r="J29" i="1"/>
  <c r="K32" i="1"/>
  <c r="I27" i="1"/>
  <c r="J27" i="1" s="1"/>
  <c r="I26" i="1"/>
  <c r="J26" i="1" s="1"/>
  <c r="I24" i="1"/>
  <c r="J24" i="1" s="1"/>
  <c r="I23" i="1"/>
  <c r="J23" i="1" s="1"/>
  <c r="I22" i="1"/>
  <c r="J22" i="1" s="1"/>
  <c r="I28" i="1"/>
  <c r="J28" i="1" s="1"/>
  <c r="I18" i="1"/>
  <c r="J18" i="1" s="1"/>
  <c r="I17" i="1"/>
  <c r="U84" i="1" l="1"/>
  <c r="U58" i="1"/>
  <c r="S58" i="1"/>
  <c r="U74" i="1"/>
  <c r="S74" i="1"/>
  <c r="S84" i="1"/>
  <c r="S19" i="1"/>
  <c r="U19" i="1"/>
  <c r="U23" i="1"/>
  <c r="S66" i="1"/>
  <c r="S35" i="1"/>
  <c r="S59" i="1"/>
  <c r="S71" i="1"/>
  <c r="U66" i="1"/>
  <c r="U59" i="1"/>
  <c r="U71" i="1"/>
  <c r="S23" i="1"/>
  <c r="U48" i="1"/>
  <c r="U35" i="1"/>
  <c r="S48" i="1"/>
  <c r="U73" i="1"/>
  <c r="U25" i="1"/>
  <c r="S25" i="1"/>
  <c r="S73" i="1"/>
  <c r="T20" i="1"/>
  <c r="T24" i="1"/>
  <c r="T44" i="1"/>
  <c r="T56" i="1"/>
  <c r="T16" i="1"/>
  <c r="T41" i="1"/>
  <c r="T49" i="1"/>
  <c r="T61" i="1"/>
  <c r="T81" i="1"/>
  <c r="T26" i="1"/>
  <c r="T30" i="1"/>
  <c r="T34" i="1"/>
  <c r="T50" i="1"/>
  <c r="T54" i="1"/>
  <c r="T27" i="1"/>
  <c r="T51" i="1"/>
  <c r="T53" i="1"/>
  <c r="T82" i="1"/>
  <c r="T36" i="1"/>
  <c r="T60" i="1"/>
  <c r="T64" i="1"/>
  <c r="T68" i="1"/>
  <c r="T72" i="1"/>
  <c r="T33" i="1"/>
  <c r="T45" i="1"/>
  <c r="T65" i="1"/>
  <c r="T69" i="1"/>
  <c r="T77" i="1"/>
  <c r="T22" i="1"/>
  <c r="T63" i="1"/>
  <c r="T87" i="1"/>
  <c r="U87" i="1"/>
  <c r="U65" i="1"/>
  <c r="U69" i="1"/>
  <c r="U77" i="1"/>
  <c r="U36" i="1"/>
  <c r="U45" i="1"/>
  <c r="S63" i="1"/>
  <c r="S87" i="1"/>
  <c r="U33" i="1"/>
  <c r="U63" i="1"/>
  <c r="S60" i="1"/>
  <c r="S64" i="1"/>
  <c r="S68" i="1"/>
  <c r="S72" i="1"/>
  <c r="S33" i="1"/>
  <c r="S45" i="1"/>
  <c r="U60" i="1"/>
  <c r="U64" i="1"/>
  <c r="U68" i="1"/>
  <c r="U72" i="1"/>
  <c r="U22" i="1"/>
  <c r="S69" i="1"/>
  <c r="S22" i="1"/>
  <c r="S65" i="1"/>
  <c r="S77" i="1"/>
  <c r="S36" i="1"/>
  <c r="U53" i="1"/>
  <c r="S82" i="1"/>
  <c r="U82" i="1"/>
  <c r="S53" i="1"/>
  <c r="T25" i="1"/>
  <c r="T73" i="1"/>
  <c r="T76" i="1"/>
  <c r="T70" i="1"/>
  <c r="U80" i="1"/>
  <c r="U39" i="1"/>
  <c r="T55" i="1"/>
  <c r="T75" i="1"/>
  <c r="T79" i="1"/>
  <c r="U57" i="1"/>
  <c r="U32" i="1"/>
  <c r="S62" i="1"/>
  <c r="S78" i="1"/>
  <c r="S47" i="1"/>
  <c r="S17" i="1"/>
  <c r="S21" i="1"/>
  <c r="U37" i="1"/>
  <c r="S32" i="1"/>
  <c r="U62" i="1"/>
  <c r="U78" i="1"/>
  <c r="U47" i="1"/>
  <c r="U42" i="1"/>
  <c r="U17" i="1"/>
  <c r="U21" i="1"/>
  <c r="S37" i="1"/>
  <c r="U18" i="1"/>
  <c r="S57" i="1"/>
  <c r="S42" i="1"/>
  <c r="S18" i="1"/>
  <c r="T32" i="1"/>
  <c r="T17" i="1"/>
  <c r="T21" i="1"/>
  <c r="T37" i="1"/>
  <c r="T57" i="1"/>
  <c r="T18" i="1"/>
  <c r="T42" i="1"/>
  <c r="T62" i="1"/>
  <c r="T78" i="1"/>
  <c r="T47" i="1"/>
  <c r="S86" i="1"/>
  <c r="S31" i="1"/>
  <c r="S43" i="1"/>
  <c r="U28" i="1"/>
  <c r="S67" i="1"/>
  <c r="S83" i="1"/>
  <c r="S28" i="1"/>
  <c r="U88" i="1"/>
  <c r="U46" i="1"/>
  <c r="U85" i="1"/>
  <c r="U89" i="1"/>
  <c r="U67" i="1"/>
  <c r="U83" i="1"/>
  <c r="U38" i="1"/>
  <c r="U29" i="1"/>
  <c r="S88" i="1"/>
  <c r="S29" i="1"/>
  <c r="U86" i="1"/>
  <c r="U31" i="1"/>
  <c r="U43" i="1"/>
  <c r="S89" i="1"/>
  <c r="S85" i="1"/>
  <c r="S38" i="1"/>
  <c r="S46" i="1"/>
  <c r="S70" i="1"/>
  <c r="S55" i="1"/>
  <c r="S75" i="1"/>
  <c r="S79" i="1"/>
  <c r="U70" i="1"/>
  <c r="U55" i="1"/>
  <c r="U75" i="1"/>
  <c r="U79" i="1"/>
  <c r="S76" i="1"/>
  <c r="U76" i="1"/>
  <c r="U49" i="1"/>
  <c r="U61" i="1"/>
  <c r="U81" i="1"/>
  <c r="U44" i="1"/>
  <c r="U27" i="1"/>
  <c r="U16" i="1"/>
  <c r="S54" i="1"/>
  <c r="S27" i="1"/>
  <c r="S16" i="1"/>
  <c r="U41" i="1"/>
  <c r="U20" i="1"/>
  <c r="U24" i="1"/>
  <c r="S51" i="1"/>
  <c r="U50" i="1"/>
  <c r="U54" i="1"/>
  <c r="U51" i="1"/>
  <c r="U34" i="1"/>
  <c r="S56" i="1"/>
  <c r="S41" i="1"/>
  <c r="S49" i="1"/>
  <c r="U56" i="1"/>
  <c r="U26" i="1"/>
  <c r="U30" i="1"/>
  <c r="S30" i="1"/>
  <c r="S20" i="1"/>
  <c r="S81" i="1"/>
  <c r="S61" i="1"/>
  <c r="S44" i="1"/>
  <c r="S24" i="1"/>
  <c r="S26" i="1"/>
  <c r="S34" i="1"/>
  <c r="S50" i="1"/>
  <c r="T28" i="1"/>
  <c r="T88" i="1"/>
  <c r="T29" i="1"/>
  <c r="T85" i="1"/>
  <c r="T89" i="1"/>
  <c r="T38" i="1"/>
  <c r="T46" i="1"/>
  <c r="T86" i="1"/>
  <c r="T31" i="1"/>
  <c r="T43" i="1"/>
  <c r="T67" i="1"/>
  <c r="T83" i="1"/>
  <c r="T48" i="1"/>
  <c r="T66" i="1"/>
  <c r="T23" i="1"/>
  <c r="T35" i="1"/>
  <c r="T59" i="1"/>
  <c r="T71" i="1"/>
  <c r="X16" i="1" l="1"/>
  <c r="W16" i="1"/>
</calcChain>
</file>

<file path=xl/sharedStrings.xml><?xml version="1.0" encoding="utf-8"?>
<sst xmlns="http://schemas.openxmlformats.org/spreadsheetml/2006/main" count="13" uniqueCount="12">
  <si>
    <t>per bet</t>
  </si>
  <si>
    <t>antal bets</t>
  </si>
  <si>
    <t>multiplier</t>
  </si>
  <si>
    <t>gevinst</t>
  </si>
  <si>
    <t>cost</t>
  </si>
  <si>
    <t>profit</t>
  </si>
  <si>
    <t>Profit minus sunkcost</t>
  </si>
  <si>
    <t>Running cost</t>
  </si>
  <si>
    <t>Spin</t>
  </si>
  <si>
    <t>Test</t>
  </si>
  <si>
    <t>Betsize</t>
  </si>
  <si>
    <t>Wins to gain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</si>
</sst>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quotePrefix="1"/>
    <xf numFmtId="172" fontId="0" fillId="0" borderId="0" xfId="0" applyNumberFormat="1"/>
  </cellXfs>
  <cellStyles count="2">
    <cellStyle name="G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X123"/>
  <sheetViews>
    <sheetView tabSelected="1" topLeftCell="A13" workbookViewId="0">
      <selection activeCell="C31" sqref="C31:K31"/>
    </sheetView>
  </sheetViews>
  <sheetFormatPr defaultRowHeight="15" x14ac:dyDescent="0.25"/>
  <cols>
    <col min="4" max="4" width="11" customWidth="1"/>
    <col min="5" max="5" width="11.85546875" customWidth="1"/>
    <col min="6" max="6" width="12.5703125" customWidth="1"/>
    <col min="10" max="10" width="20.28515625" bestFit="1" customWidth="1"/>
    <col min="11" max="11" width="13.85546875" customWidth="1"/>
    <col min="12" max="12" width="16.7109375" customWidth="1"/>
  </cols>
  <sheetData>
    <row r="11" spans="1:24" x14ac:dyDescent="0.25">
      <c r="U11" t="s">
        <v>9</v>
      </c>
      <c r="V11">
        <v>9</v>
      </c>
    </row>
    <row r="16" spans="1:24" x14ac:dyDescent="0.25">
      <c r="A16" t="s">
        <v>10</v>
      </c>
      <c r="C16" t="s">
        <v>8</v>
      </c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11</v>
      </c>
      <c r="R16">
        <v>2</v>
      </c>
      <c r="S16">
        <f>INDEX($J$17:$J$32,MATCH(R16,$C$17:$C$32,0))</f>
        <v>0.90000000000000024</v>
      </c>
      <c r="T16">
        <f>INDEX($K$17:$K$32,MATCH(R16,$C$17:$C$32,0))</f>
        <v>0.30000000000000004</v>
      </c>
      <c r="U16">
        <f>IF(R16&gt;$V$11,-1*INDEX($K$17:$K$32,MATCH($V$11,$C$17:$C$32,0)),INDEX($J$17:$J$32,MATCH(R16,$C$17:$C$32,0)))</f>
        <v>0.90000000000000024</v>
      </c>
      <c r="W16" t="e">
        <f>SUM(S16:S123)</f>
        <v>#N/A</v>
      </c>
      <c r="X16">
        <f>SUM(U16:U39)</f>
        <v>-17.900000000000006</v>
      </c>
    </row>
    <row r="17" spans="1:21" x14ac:dyDescent="0.25">
      <c r="A17">
        <v>0.1</v>
      </c>
      <c r="C17">
        <v>1</v>
      </c>
      <c r="D17">
        <f>1*$A$17</f>
        <v>0.1</v>
      </c>
      <c r="E17">
        <v>1</v>
      </c>
      <c r="F17">
        <v>12</v>
      </c>
      <c r="G17">
        <f t="shared" ref="G17:G25" si="0">(D17*F17)</f>
        <v>1.2000000000000002</v>
      </c>
      <c r="H17">
        <f t="shared" ref="H17:H25" si="1">D17*E17</f>
        <v>0.1</v>
      </c>
      <c r="I17">
        <f t="shared" ref="I17:I25" si="2">G17-H17</f>
        <v>1.1000000000000001</v>
      </c>
      <c r="J17">
        <f>G17-K17</f>
        <v>1.1000000000000001</v>
      </c>
      <c r="K17">
        <f>E17*D17</f>
        <v>0.1</v>
      </c>
      <c r="L17" s="3">
        <f>K17/AVERAGE($J$17:$J$36)</f>
        <v>7.1942446043165409E-2</v>
      </c>
      <c r="M17">
        <f>3*E17/37*100</f>
        <v>8.1081081081081088</v>
      </c>
      <c r="R17">
        <v>3</v>
      </c>
      <c r="S17">
        <f t="shared" ref="S17:S80" si="3">INDEX($J$17:$J$32,MATCH(R17,$C$17:$C$32,0))</f>
        <v>0.60000000000000009</v>
      </c>
      <c r="T17">
        <f t="shared" ref="T17:T80" si="4">INDEX($K$17:$K$32,MATCH(R17,$C$17:$C$32,0))</f>
        <v>0.60000000000000009</v>
      </c>
      <c r="U17">
        <f t="shared" ref="U17:U80" si="5">IF(R17&gt;$V$11,-1*INDEX($K$17:$K$32,MATCH($V$11,$C$17:$C$32,0)),INDEX($J$17:$J$32,MATCH(R17,$C$17:$C$32,0)))</f>
        <v>0.60000000000000009</v>
      </c>
    </row>
    <row r="18" spans="1:21" x14ac:dyDescent="0.25">
      <c r="C18">
        <v>2</v>
      </c>
      <c r="D18">
        <f t="shared" ref="D18:D19" si="6">1*$A$17</f>
        <v>0.1</v>
      </c>
      <c r="E18">
        <v>2</v>
      </c>
      <c r="F18">
        <v>12</v>
      </c>
      <c r="G18">
        <f t="shared" si="0"/>
        <v>1.2000000000000002</v>
      </c>
      <c r="H18">
        <f t="shared" si="1"/>
        <v>0.2</v>
      </c>
      <c r="I18">
        <f t="shared" si="2"/>
        <v>1.0000000000000002</v>
      </c>
      <c r="J18">
        <f>I18-SUM($H$17:H17)</f>
        <v>0.90000000000000024</v>
      </c>
      <c r="K18">
        <f>SUM($H$17:H18)</f>
        <v>0.30000000000000004</v>
      </c>
      <c r="L18" s="3">
        <f t="shared" ref="L18:L36" si="7">K18/AVERAGE($J$17:$J$36)</f>
        <v>0.21582733812949625</v>
      </c>
      <c r="M18">
        <f t="shared" ref="M18:M28" si="8">3*E18/37*100</f>
        <v>16.216216216216218</v>
      </c>
      <c r="R18">
        <v>2</v>
      </c>
      <c r="S18">
        <f t="shared" si="3"/>
        <v>0.90000000000000024</v>
      </c>
      <c r="T18">
        <f t="shared" si="4"/>
        <v>0.30000000000000004</v>
      </c>
      <c r="U18">
        <f t="shared" si="5"/>
        <v>0.90000000000000024</v>
      </c>
    </row>
    <row r="19" spans="1:21" x14ac:dyDescent="0.25">
      <c r="C19">
        <v>3</v>
      </c>
      <c r="D19">
        <f t="shared" si="6"/>
        <v>0.1</v>
      </c>
      <c r="E19">
        <v>3</v>
      </c>
      <c r="F19">
        <v>12</v>
      </c>
      <c r="G19">
        <f t="shared" si="0"/>
        <v>1.2000000000000002</v>
      </c>
      <c r="H19">
        <f t="shared" si="1"/>
        <v>0.30000000000000004</v>
      </c>
      <c r="I19">
        <f t="shared" si="2"/>
        <v>0.90000000000000013</v>
      </c>
      <c r="J19">
        <f>I19-SUM($H$17:H18)</f>
        <v>0.60000000000000009</v>
      </c>
      <c r="K19">
        <f>SUM($H$17:H19)</f>
        <v>0.60000000000000009</v>
      </c>
      <c r="L19" s="3">
        <f t="shared" si="7"/>
        <v>0.43165467625899251</v>
      </c>
      <c r="M19">
        <f t="shared" si="8"/>
        <v>24.324324324324326</v>
      </c>
      <c r="R19">
        <v>3</v>
      </c>
      <c r="S19">
        <f t="shared" si="3"/>
        <v>0.60000000000000009</v>
      </c>
      <c r="T19">
        <f t="shared" si="4"/>
        <v>0.60000000000000009</v>
      </c>
      <c r="U19">
        <f t="shared" si="5"/>
        <v>0.60000000000000009</v>
      </c>
    </row>
    <row r="20" spans="1:21" x14ac:dyDescent="0.25">
      <c r="C20">
        <v>4</v>
      </c>
      <c r="D20">
        <f>2*$A$17</f>
        <v>0.2</v>
      </c>
      <c r="E20">
        <v>3</v>
      </c>
      <c r="F20">
        <v>12</v>
      </c>
      <c r="G20">
        <f t="shared" si="0"/>
        <v>2.4000000000000004</v>
      </c>
      <c r="H20">
        <f t="shared" si="1"/>
        <v>0.60000000000000009</v>
      </c>
      <c r="I20">
        <f t="shared" si="2"/>
        <v>1.8000000000000003</v>
      </c>
      <c r="J20">
        <f>I20-SUM($H$17:H19)</f>
        <v>1.2000000000000002</v>
      </c>
      <c r="K20">
        <f>SUM($H$17:H20)</f>
        <v>1.2000000000000002</v>
      </c>
      <c r="L20" s="3">
        <f t="shared" si="7"/>
        <v>0.86330935251798502</v>
      </c>
      <c r="M20">
        <f t="shared" si="8"/>
        <v>24.324324324324326</v>
      </c>
      <c r="R20">
        <v>15</v>
      </c>
      <c r="S20">
        <f t="shared" si="3"/>
        <v>1.7999999999999972</v>
      </c>
      <c r="T20">
        <f t="shared" si="4"/>
        <v>60.600000000000009</v>
      </c>
      <c r="U20">
        <f t="shared" si="5"/>
        <v>-9.6000000000000014</v>
      </c>
    </row>
    <row r="21" spans="1:21" x14ac:dyDescent="0.25">
      <c r="C21">
        <v>5</v>
      </c>
      <c r="D21">
        <f>3*$A$17</f>
        <v>0.30000000000000004</v>
      </c>
      <c r="E21">
        <v>3</v>
      </c>
      <c r="F21">
        <v>12</v>
      </c>
      <c r="G21">
        <f t="shared" si="0"/>
        <v>3.6000000000000005</v>
      </c>
      <c r="H21">
        <f t="shared" si="1"/>
        <v>0.90000000000000013</v>
      </c>
      <c r="I21">
        <f t="shared" si="2"/>
        <v>2.7</v>
      </c>
      <c r="J21">
        <f>I21-SUM($H$17:H20)</f>
        <v>1.5</v>
      </c>
      <c r="K21">
        <f>SUM($H$17:H21)</f>
        <v>2.1000000000000005</v>
      </c>
      <c r="L21" s="3">
        <f t="shared" si="7"/>
        <v>1.5107913669064739</v>
      </c>
      <c r="M21">
        <f t="shared" si="8"/>
        <v>24.324324324324326</v>
      </c>
      <c r="R21">
        <v>17</v>
      </c>
      <c r="S21" t="e">
        <f t="shared" si="3"/>
        <v>#N/A</v>
      </c>
      <c r="T21" t="e">
        <f t="shared" si="4"/>
        <v>#N/A</v>
      </c>
      <c r="U21">
        <f t="shared" si="5"/>
        <v>-9.6000000000000014</v>
      </c>
    </row>
    <row r="22" spans="1:21" x14ac:dyDescent="0.25">
      <c r="C22">
        <v>6</v>
      </c>
      <c r="D22">
        <f>4*$A$17</f>
        <v>0.4</v>
      </c>
      <c r="E22">
        <v>3</v>
      </c>
      <c r="F22">
        <v>12</v>
      </c>
      <c r="G22">
        <f t="shared" si="0"/>
        <v>4.8000000000000007</v>
      </c>
      <c r="H22">
        <f t="shared" si="1"/>
        <v>1.2000000000000002</v>
      </c>
      <c r="I22">
        <f t="shared" si="2"/>
        <v>3.6000000000000005</v>
      </c>
      <c r="J22">
        <f>I22-SUM($H$17:H21)</f>
        <v>1.5</v>
      </c>
      <c r="K22">
        <f>SUM($H$17:H22)</f>
        <v>3.3000000000000007</v>
      </c>
      <c r="L22" s="3">
        <f t="shared" si="7"/>
        <v>2.374100719424459</v>
      </c>
      <c r="M22">
        <f t="shared" si="8"/>
        <v>24.324324324324326</v>
      </c>
      <c r="R22">
        <v>4</v>
      </c>
      <c r="S22">
        <f t="shared" si="3"/>
        <v>1.2000000000000002</v>
      </c>
      <c r="T22">
        <f t="shared" si="4"/>
        <v>1.2000000000000002</v>
      </c>
      <c r="U22">
        <f t="shared" si="5"/>
        <v>1.2000000000000002</v>
      </c>
    </row>
    <row r="23" spans="1:21" x14ac:dyDescent="0.25">
      <c r="C23">
        <v>7</v>
      </c>
      <c r="D23">
        <f>5*$A$17</f>
        <v>0.5</v>
      </c>
      <c r="E23">
        <v>3</v>
      </c>
      <c r="F23">
        <v>12</v>
      </c>
      <c r="G23">
        <f t="shared" si="0"/>
        <v>6</v>
      </c>
      <c r="H23">
        <f t="shared" si="1"/>
        <v>1.5</v>
      </c>
      <c r="I23">
        <f t="shared" si="2"/>
        <v>4.5</v>
      </c>
      <c r="J23">
        <f>I23-SUM($H$17:H22)</f>
        <v>1.1999999999999993</v>
      </c>
      <c r="K23">
        <f>SUM($H$17:H23)</f>
        <v>4.8000000000000007</v>
      </c>
      <c r="L23" s="3">
        <f t="shared" si="7"/>
        <v>3.4532374100719401</v>
      </c>
      <c r="M23">
        <f t="shared" si="8"/>
        <v>24.324324324324326</v>
      </c>
      <c r="R23">
        <v>3</v>
      </c>
      <c r="S23">
        <f t="shared" si="3"/>
        <v>0.60000000000000009</v>
      </c>
      <c r="T23">
        <f t="shared" si="4"/>
        <v>0.60000000000000009</v>
      </c>
      <c r="U23">
        <f t="shared" si="5"/>
        <v>0.60000000000000009</v>
      </c>
    </row>
    <row r="24" spans="1:21" x14ac:dyDescent="0.25">
      <c r="C24">
        <v>8</v>
      </c>
      <c r="D24">
        <f>7*$A$17</f>
        <v>0.70000000000000007</v>
      </c>
      <c r="E24">
        <v>3</v>
      </c>
      <c r="F24">
        <v>12</v>
      </c>
      <c r="G24">
        <f t="shared" si="0"/>
        <v>8.4</v>
      </c>
      <c r="H24">
        <f t="shared" si="1"/>
        <v>2.1</v>
      </c>
      <c r="I24">
        <f t="shared" si="2"/>
        <v>6.3000000000000007</v>
      </c>
      <c r="J24">
        <f>I24-SUM($H$17:H23)</f>
        <v>1.5</v>
      </c>
      <c r="K24">
        <f>SUM($H$17:H24)</f>
        <v>6.9</v>
      </c>
      <c r="L24" s="3">
        <f t="shared" si="7"/>
        <v>4.964028776978413</v>
      </c>
      <c r="M24">
        <f t="shared" si="8"/>
        <v>24.324324324324326</v>
      </c>
      <c r="R24">
        <v>3</v>
      </c>
      <c r="S24">
        <f t="shared" si="3"/>
        <v>0.60000000000000009</v>
      </c>
      <c r="T24">
        <f t="shared" si="4"/>
        <v>0.60000000000000009</v>
      </c>
      <c r="U24">
        <f t="shared" si="5"/>
        <v>0.60000000000000009</v>
      </c>
    </row>
    <row r="25" spans="1:21" x14ac:dyDescent="0.25">
      <c r="C25" s="1">
        <v>9</v>
      </c>
      <c r="D25" s="1">
        <f>9*$A$17</f>
        <v>0.9</v>
      </c>
      <c r="E25" s="1">
        <v>3</v>
      </c>
      <c r="F25" s="1">
        <v>12</v>
      </c>
      <c r="G25" s="1">
        <f t="shared" si="0"/>
        <v>10.8</v>
      </c>
      <c r="H25" s="1">
        <f t="shared" si="1"/>
        <v>2.7</v>
      </c>
      <c r="I25" s="1">
        <f t="shared" si="2"/>
        <v>8.1000000000000014</v>
      </c>
      <c r="J25" s="1">
        <f>I25-SUM($H$17:H24)</f>
        <v>1.2000000000000011</v>
      </c>
      <c r="K25" s="1">
        <f>SUM($H$17:H25)</f>
        <v>9.6000000000000014</v>
      </c>
      <c r="L25" s="3">
        <f t="shared" si="7"/>
        <v>6.9064748201438801</v>
      </c>
      <c r="M25" s="1">
        <f t="shared" si="8"/>
        <v>24.324324324324326</v>
      </c>
      <c r="R25">
        <v>5</v>
      </c>
      <c r="S25">
        <f t="shared" si="3"/>
        <v>1.5</v>
      </c>
      <c r="T25">
        <f t="shared" si="4"/>
        <v>2.1000000000000005</v>
      </c>
      <c r="U25">
        <f t="shared" si="5"/>
        <v>1.5</v>
      </c>
    </row>
    <row r="26" spans="1:21" x14ac:dyDescent="0.25">
      <c r="C26">
        <v>10</v>
      </c>
      <c r="D26">
        <f>12*$A$17</f>
        <v>1.2000000000000002</v>
      </c>
      <c r="E26">
        <v>3</v>
      </c>
      <c r="F26">
        <v>12</v>
      </c>
      <c r="G26">
        <f t="shared" ref="G26:G32" si="9">(D26*F26)</f>
        <v>14.400000000000002</v>
      </c>
      <c r="H26">
        <f t="shared" ref="H26:H32" si="10">D26*E26</f>
        <v>3.6000000000000005</v>
      </c>
      <c r="I26">
        <f t="shared" ref="I26:I32" si="11">G26-H26</f>
        <v>10.8</v>
      </c>
      <c r="J26">
        <f>I26-SUM($H$17:H25)</f>
        <v>1.1999999999999993</v>
      </c>
      <c r="K26">
        <f>SUM($H$17:H26)</f>
        <v>13.200000000000003</v>
      </c>
      <c r="L26" s="3">
        <f t="shared" si="7"/>
        <v>9.496402877697836</v>
      </c>
      <c r="M26">
        <f t="shared" si="8"/>
        <v>24.324324324324326</v>
      </c>
      <c r="R26">
        <v>3</v>
      </c>
      <c r="S26">
        <f t="shared" si="3"/>
        <v>0.60000000000000009</v>
      </c>
      <c r="T26">
        <f t="shared" si="4"/>
        <v>0.60000000000000009</v>
      </c>
      <c r="U26">
        <f t="shared" si="5"/>
        <v>0.60000000000000009</v>
      </c>
    </row>
    <row r="27" spans="1:21" x14ac:dyDescent="0.25">
      <c r="C27">
        <v>11</v>
      </c>
      <c r="D27">
        <f>16*$A$17</f>
        <v>1.6</v>
      </c>
      <c r="E27">
        <v>3</v>
      </c>
      <c r="F27">
        <v>12</v>
      </c>
      <c r="G27">
        <f t="shared" si="9"/>
        <v>19.200000000000003</v>
      </c>
      <c r="H27">
        <f t="shared" si="10"/>
        <v>4.8000000000000007</v>
      </c>
      <c r="I27">
        <f t="shared" si="11"/>
        <v>14.400000000000002</v>
      </c>
      <c r="J27">
        <f>I27-SUM($H$17:H26)</f>
        <v>1.1999999999999993</v>
      </c>
      <c r="K27">
        <f>SUM($H$17:H27)</f>
        <v>18.000000000000004</v>
      </c>
      <c r="L27" s="3">
        <f t="shared" si="7"/>
        <v>12.949640287769775</v>
      </c>
      <c r="M27">
        <f>3*E27/37*100</f>
        <v>24.324324324324326</v>
      </c>
      <c r="R27">
        <v>5</v>
      </c>
      <c r="S27">
        <f t="shared" si="3"/>
        <v>1.5</v>
      </c>
      <c r="T27">
        <f t="shared" si="4"/>
        <v>2.1000000000000005</v>
      </c>
      <c r="U27">
        <f t="shared" si="5"/>
        <v>1.5</v>
      </c>
    </row>
    <row r="28" spans="1:21" x14ac:dyDescent="0.25">
      <c r="C28">
        <v>12</v>
      </c>
      <c r="D28">
        <f>22*$A$17</f>
        <v>2.2000000000000002</v>
      </c>
      <c r="E28">
        <v>3</v>
      </c>
      <c r="F28">
        <v>12</v>
      </c>
      <c r="G28">
        <f t="shared" si="9"/>
        <v>26.400000000000002</v>
      </c>
      <c r="H28">
        <f t="shared" si="10"/>
        <v>6.6000000000000005</v>
      </c>
      <c r="I28">
        <f t="shared" si="11"/>
        <v>19.8</v>
      </c>
      <c r="J28">
        <f>I28-SUM($H$17:H27)</f>
        <v>1.7999999999999972</v>
      </c>
      <c r="K28">
        <f>SUM($H$17:H28)</f>
        <v>24.600000000000005</v>
      </c>
      <c r="L28" s="3">
        <f t="shared" si="7"/>
        <v>17.697841726618694</v>
      </c>
      <c r="M28">
        <f t="shared" si="8"/>
        <v>24.324324324324326</v>
      </c>
      <c r="R28">
        <v>13</v>
      </c>
      <c r="S28">
        <f t="shared" si="3"/>
        <v>1.4999999999999964</v>
      </c>
      <c r="T28">
        <f t="shared" si="4"/>
        <v>33.300000000000004</v>
      </c>
      <c r="U28">
        <f t="shared" si="5"/>
        <v>-9.6000000000000014</v>
      </c>
    </row>
    <row r="29" spans="1:21" x14ac:dyDescent="0.25">
      <c r="C29">
        <v>13</v>
      </c>
      <c r="D29">
        <f>29*$A$17</f>
        <v>2.9000000000000004</v>
      </c>
      <c r="E29">
        <v>3</v>
      </c>
      <c r="F29">
        <v>12</v>
      </c>
      <c r="G29">
        <f t="shared" si="9"/>
        <v>34.800000000000004</v>
      </c>
      <c r="H29">
        <f t="shared" si="10"/>
        <v>8.7000000000000011</v>
      </c>
      <c r="I29">
        <f t="shared" si="11"/>
        <v>26.1</v>
      </c>
      <c r="J29">
        <f>I29-SUM($H$17:H28)</f>
        <v>1.4999999999999964</v>
      </c>
      <c r="K29">
        <f>SUM($H$17:H29)</f>
        <v>33.300000000000004</v>
      </c>
      <c r="L29" s="3">
        <f t="shared" si="7"/>
        <v>23.956834532374081</v>
      </c>
      <c r="R29">
        <v>3</v>
      </c>
      <c r="S29">
        <f t="shared" si="3"/>
        <v>0.60000000000000009</v>
      </c>
      <c r="T29">
        <f t="shared" si="4"/>
        <v>0.60000000000000009</v>
      </c>
      <c r="U29">
        <f t="shared" si="5"/>
        <v>0.60000000000000009</v>
      </c>
    </row>
    <row r="30" spans="1:21" x14ac:dyDescent="0.25">
      <c r="C30">
        <v>14</v>
      </c>
      <c r="D30">
        <f>39*$A$17</f>
        <v>3.9000000000000004</v>
      </c>
      <c r="E30">
        <v>3</v>
      </c>
      <c r="F30">
        <v>12</v>
      </c>
      <c r="G30">
        <f t="shared" si="9"/>
        <v>46.800000000000004</v>
      </c>
      <c r="H30">
        <f t="shared" si="10"/>
        <v>11.700000000000001</v>
      </c>
      <c r="I30">
        <f t="shared" si="11"/>
        <v>35.1</v>
      </c>
      <c r="J30">
        <f>I30-SUM($H$17:H29)</f>
        <v>1.7999999999999972</v>
      </c>
      <c r="K30">
        <f>SUM($H$17:H30)</f>
        <v>45.000000000000007</v>
      </c>
      <c r="L30" s="3">
        <f t="shared" si="7"/>
        <v>32.37410071942444</v>
      </c>
      <c r="R30">
        <v>7</v>
      </c>
      <c r="S30">
        <f t="shared" si="3"/>
        <v>1.1999999999999993</v>
      </c>
      <c r="T30">
        <f t="shared" si="4"/>
        <v>4.8000000000000007</v>
      </c>
      <c r="U30">
        <f t="shared" si="5"/>
        <v>1.1999999999999993</v>
      </c>
    </row>
    <row r="31" spans="1:21" x14ac:dyDescent="0.25">
      <c r="C31">
        <v>15</v>
      </c>
      <c r="D31">
        <f>52*$A$17</f>
        <v>5.2</v>
      </c>
      <c r="E31">
        <v>3</v>
      </c>
      <c r="F31">
        <v>12</v>
      </c>
      <c r="G31">
        <f t="shared" si="9"/>
        <v>62.400000000000006</v>
      </c>
      <c r="H31">
        <f t="shared" si="10"/>
        <v>15.600000000000001</v>
      </c>
      <c r="I31">
        <f t="shared" si="11"/>
        <v>46.800000000000004</v>
      </c>
      <c r="J31">
        <f>I31-SUM($H$17:H30)</f>
        <v>1.7999999999999972</v>
      </c>
      <c r="K31">
        <f>SUM($H$17:H31)</f>
        <v>60.600000000000009</v>
      </c>
      <c r="L31" s="3">
        <f t="shared" si="7"/>
        <v>43.59712230215824</v>
      </c>
      <c r="R31">
        <v>3</v>
      </c>
      <c r="S31">
        <f t="shared" si="3"/>
        <v>0.60000000000000009</v>
      </c>
      <c r="T31">
        <f t="shared" si="4"/>
        <v>0.60000000000000009</v>
      </c>
      <c r="U31">
        <f>IF(R31&gt;$V$11,-1*INDEX($K$17:$K$32,MATCH($V$11,$C$17:$C$32,0)),INDEX($J$17:$J$32,MATCH(R31,$C$17:$C$32,0)))</f>
        <v>0.60000000000000009</v>
      </c>
    </row>
    <row r="32" spans="1:21" x14ac:dyDescent="0.25">
      <c r="C32">
        <v>16</v>
      </c>
      <c r="D32">
        <f>69*$A$17</f>
        <v>6.9</v>
      </c>
      <c r="E32">
        <v>3</v>
      </c>
      <c r="F32">
        <v>12</v>
      </c>
      <c r="G32">
        <f t="shared" si="9"/>
        <v>82.800000000000011</v>
      </c>
      <c r="H32">
        <f t="shared" si="10"/>
        <v>20.700000000000003</v>
      </c>
      <c r="I32">
        <f t="shared" si="11"/>
        <v>62.100000000000009</v>
      </c>
      <c r="J32">
        <f>I32-SUM($H$17:H31)</f>
        <v>1.5</v>
      </c>
      <c r="K32">
        <f>SUM($H$17:H32)</f>
        <v>81.300000000000011</v>
      </c>
      <c r="L32" s="3">
        <f t="shared" si="7"/>
        <v>58.489208633093483</v>
      </c>
      <c r="R32">
        <v>7</v>
      </c>
      <c r="S32">
        <f t="shared" si="3"/>
        <v>1.1999999999999993</v>
      </c>
      <c r="T32">
        <f t="shared" si="4"/>
        <v>4.8000000000000007</v>
      </c>
      <c r="U32">
        <f t="shared" si="5"/>
        <v>1.1999999999999993</v>
      </c>
    </row>
    <row r="33" spans="3:21" x14ac:dyDescent="0.25">
      <c r="C33">
        <v>17</v>
      </c>
      <c r="D33">
        <f>92*$A$17</f>
        <v>9.2000000000000011</v>
      </c>
      <c r="E33">
        <v>3</v>
      </c>
      <c r="F33">
        <v>12</v>
      </c>
      <c r="G33">
        <f t="shared" ref="G33:G36" si="12">(D33*F33)</f>
        <v>110.4</v>
      </c>
      <c r="H33">
        <f t="shared" ref="H33:H36" si="13">D33*E33</f>
        <v>27.6</v>
      </c>
      <c r="I33">
        <f t="shared" ref="I33:I36" si="14">G33-H33</f>
        <v>82.800000000000011</v>
      </c>
      <c r="J33">
        <f>I33-SUM($H$17:H32)</f>
        <v>1.5</v>
      </c>
      <c r="K33">
        <f>SUM($H$17:H33)</f>
        <v>108.9</v>
      </c>
      <c r="L33" s="3">
        <f t="shared" si="7"/>
        <v>78.345323741007135</v>
      </c>
      <c r="R33">
        <v>6</v>
      </c>
      <c r="S33">
        <f t="shared" si="3"/>
        <v>1.5</v>
      </c>
      <c r="T33">
        <f t="shared" si="4"/>
        <v>3.3000000000000007</v>
      </c>
      <c r="U33">
        <f t="shared" si="5"/>
        <v>1.5</v>
      </c>
    </row>
    <row r="34" spans="3:21" x14ac:dyDescent="0.25">
      <c r="C34">
        <v>18</v>
      </c>
      <c r="D34">
        <f>123*$A$17</f>
        <v>12.3</v>
      </c>
      <c r="E34">
        <v>3</v>
      </c>
      <c r="F34">
        <v>12</v>
      </c>
      <c r="G34">
        <f t="shared" si="12"/>
        <v>147.60000000000002</v>
      </c>
      <c r="H34">
        <f t="shared" si="13"/>
        <v>36.900000000000006</v>
      </c>
      <c r="I34">
        <f t="shared" si="14"/>
        <v>110.70000000000002</v>
      </c>
      <c r="J34">
        <f>I34-SUM($H$17:H33)</f>
        <v>1.8000000000000114</v>
      </c>
      <c r="K34">
        <f>SUM($H$17:H34)</f>
        <v>145.80000000000001</v>
      </c>
      <c r="L34" s="3">
        <f t="shared" si="7"/>
        <v>104.89208633093517</v>
      </c>
      <c r="R34">
        <v>5</v>
      </c>
      <c r="S34">
        <f t="shared" si="3"/>
        <v>1.5</v>
      </c>
      <c r="T34">
        <f t="shared" si="4"/>
        <v>2.1000000000000005</v>
      </c>
      <c r="U34">
        <f t="shared" si="5"/>
        <v>1.5</v>
      </c>
    </row>
    <row r="35" spans="3:21" x14ac:dyDescent="0.25">
      <c r="C35">
        <v>19</v>
      </c>
      <c r="D35">
        <f>164*$A$17</f>
        <v>16.400000000000002</v>
      </c>
      <c r="E35">
        <v>3</v>
      </c>
      <c r="F35">
        <v>12</v>
      </c>
      <c r="G35">
        <f t="shared" si="12"/>
        <v>196.8</v>
      </c>
      <c r="H35">
        <f t="shared" si="13"/>
        <v>49.2</v>
      </c>
      <c r="I35">
        <f t="shared" si="14"/>
        <v>147.60000000000002</v>
      </c>
      <c r="J35">
        <f>I35-SUM($H$17:H34)</f>
        <v>1.8000000000000114</v>
      </c>
      <c r="K35">
        <f>SUM($H$17:H35)</f>
        <v>195</v>
      </c>
      <c r="L35" s="3">
        <f t="shared" si="7"/>
        <v>140.28776978417253</v>
      </c>
      <c r="R35">
        <v>1</v>
      </c>
      <c r="S35">
        <f t="shared" si="3"/>
        <v>1.1000000000000001</v>
      </c>
      <c r="T35">
        <f t="shared" si="4"/>
        <v>0.1</v>
      </c>
      <c r="U35">
        <f t="shared" si="5"/>
        <v>1.1000000000000001</v>
      </c>
    </row>
    <row r="36" spans="3:21" x14ac:dyDescent="0.25">
      <c r="C36">
        <v>20</v>
      </c>
      <c r="D36">
        <f>218*$A$17</f>
        <v>21.8</v>
      </c>
      <c r="E36">
        <v>3</v>
      </c>
      <c r="F36">
        <v>12</v>
      </c>
      <c r="G36">
        <f t="shared" si="12"/>
        <v>261.60000000000002</v>
      </c>
      <c r="H36">
        <f t="shared" si="13"/>
        <v>65.400000000000006</v>
      </c>
      <c r="I36">
        <f t="shared" si="14"/>
        <v>196.20000000000002</v>
      </c>
      <c r="J36">
        <f>I36-SUM($H$17:H35)</f>
        <v>1.2000000000000171</v>
      </c>
      <c r="K36">
        <f>SUM($H$17:H36)</f>
        <v>260.39999999999998</v>
      </c>
      <c r="L36" s="3">
        <f t="shared" si="7"/>
        <v>187.3381294964027</v>
      </c>
      <c r="R36">
        <v>1</v>
      </c>
      <c r="S36">
        <f t="shared" si="3"/>
        <v>1.1000000000000001</v>
      </c>
      <c r="T36">
        <f t="shared" si="4"/>
        <v>0.1</v>
      </c>
      <c r="U36">
        <f t="shared" si="5"/>
        <v>1.1000000000000001</v>
      </c>
    </row>
    <row r="37" spans="3:21" x14ac:dyDescent="0.25">
      <c r="R37">
        <v>6</v>
      </c>
      <c r="S37">
        <f t="shared" si="3"/>
        <v>1.5</v>
      </c>
      <c r="T37">
        <f t="shared" si="4"/>
        <v>3.3000000000000007</v>
      </c>
      <c r="U37">
        <f t="shared" si="5"/>
        <v>1.5</v>
      </c>
    </row>
    <row r="38" spans="3:21" x14ac:dyDescent="0.25">
      <c r="R38">
        <v>4</v>
      </c>
      <c r="S38">
        <f t="shared" si="3"/>
        <v>1.2000000000000002</v>
      </c>
      <c r="T38">
        <f t="shared" si="4"/>
        <v>1.2000000000000002</v>
      </c>
      <c r="U38">
        <f t="shared" si="5"/>
        <v>1.2000000000000002</v>
      </c>
    </row>
    <row r="39" spans="3:21" x14ac:dyDescent="0.25">
      <c r="R39">
        <v>21</v>
      </c>
      <c r="S39" t="e">
        <f t="shared" si="3"/>
        <v>#N/A</v>
      </c>
      <c r="T39" t="e">
        <f t="shared" si="4"/>
        <v>#N/A</v>
      </c>
      <c r="U39">
        <f t="shared" si="5"/>
        <v>-9.6000000000000014</v>
      </c>
    </row>
    <row r="40" spans="3:21" x14ac:dyDescent="0.25"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3:21" x14ac:dyDescent="0.25"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3:21" x14ac:dyDescent="0.25"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3:21" x14ac:dyDescent="0.25"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3:21" x14ac:dyDescent="0.25"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3:21" x14ac:dyDescent="0.25"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3:21" x14ac:dyDescent="0.25"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3:21" x14ac:dyDescent="0.25"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3:21" x14ac:dyDescent="0.25"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18:21" x14ac:dyDescent="0.25"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18:21" x14ac:dyDescent="0.25"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18:21" x14ac:dyDescent="0.25"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18:21" x14ac:dyDescent="0.25"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18:21" x14ac:dyDescent="0.25"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18:21" x14ac:dyDescent="0.25"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18:21" x14ac:dyDescent="0.25">
      <c r="R55">
        <v>9</v>
      </c>
      <c r="S55">
        <f t="shared" si="3"/>
        <v>1.2000000000000011</v>
      </c>
      <c r="T55">
        <f t="shared" si="4"/>
        <v>9.6000000000000014</v>
      </c>
      <c r="U55">
        <f t="shared" si="5"/>
        <v>1.2000000000000011</v>
      </c>
    </row>
    <row r="56" spans="18:21" x14ac:dyDescent="0.25">
      <c r="R56">
        <v>3</v>
      </c>
      <c r="S56">
        <f t="shared" si="3"/>
        <v>0.60000000000000009</v>
      </c>
      <c r="T56">
        <f t="shared" si="4"/>
        <v>0.60000000000000009</v>
      </c>
      <c r="U56">
        <f t="shared" si="5"/>
        <v>0.60000000000000009</v>
      </c>
    </row>
    <row r="57" spans="18:21" x14ac:dyDescent="0.25">
      <c r="R57">
        <v>5</v>
      </c>
      <c r="S57">
        <f t="shared" si="3"/>
        <v>1.5</v>
      </c>
      <c r="T57">
        <f t="shared" si="4"/>
        <v>2.1000000000000005</v>
      </c>
      <c r="U57">
        <f t="shared" si="5"/>
        <v>1.5</v>
      </c>
    </row>
    <row r="58" spans="18:21" x14ac:dyDescent="0.25">
      <c r="R58">
        <v>1</v>
      </c>
      <c r="S58">
        <f t="shared" si="3"/>
        <v>1.1000000000000001</v>
      </c>
      <c r="T58">
        <f t="shared" si="4"/>
        <v>0.1</v>
      </c>
      <c r="U58">
        <f t="shared" si="5"/>
        <v>1.1000000000000001</v>
      </c>
    </row>
    <row r="59" spans="18:21" x14ac:dyDescent="0.25">
      <c r="R59">
        <v>6</v>
      </c>
      <c r="S59">
        <f t="shared" si="3"/>
        <v>1.5</v>
      </c>
      <c r="T59">
        <f t="shared" si="4"/>
        <v>3.3000000000000007</v>
      </c>
      <c r="U59">
        <f t="shared" si="5"/>
        <v>1.5</v>
      </c>
    </row>
    <row r="60" spans="18:21" x14ac:dyDescent="0.25">
      <c r="R60">
        <v>2</v>
      </c>
      <c r="S60">
        <f t="shared" si="3"/>
        <v>0.90000000000000024</v>
      </c>
      <c r="T60">
        <f t="shared" si="4"/>
        <v>0.30000000000000004</v>
      </c>
      <c r="U60">
        <f t="shared" si="5"/>
        <v>0.90000000000000024</v>
      </c>
    </row>
    <row r="61" spans="18:21" x14ac:dyDescent="0.25">
      <c r="R61">
        <v>3</v>
      </c>
      <c r="S61">
        <f t="shared" si="3"/>
        <v>0.60000000000000009</v>
      </c>
      <c r="T61">
        <f t="shared" si="4"/>
        <v>0.60000000000000009</v>
      </c>
      <c r="U61">
        <f t="shared" si="5"/>
        <v>0.60000000000000009</v>
      </c>
    </row>
    <row r="62" spans="18:21" x14ac:dyDescent="0.25">
      <c r="R62">
        <v>5</v>
      </c>
      <c r="S62">
        <f t="shared" si="3"/>
        <v>1.5</v>
      </c>
      <c r="T62">
        <f t="shared" si="4"/>
        <v>2.1000000000000005</v>
      </c>
      <c r="U62">
        <f t="shared" si="5"/>
        <v>1.5</v>
      </c>
    </row>
    <row r="63" spans="18:21" x14ac:dyDescent="0.25">
      <c r="R63">
        <v>2</v>
      </c>
      <c r="S63">
        <f t="shared" si="3"/>
        <v>0.90000000000000024</v>
      </c>
      <c r="T63">
        <f t="shared" si="4"/>
        <v>0.30000000000000004</v>
      </c>
      <c r="U63">
        <f t="shared" si="5"/>
        <v>0.90000000000000024</v>
      </c>
    </row>
    <row r="64" spans="18:21" x14ac:dyDescent="0.25">
      <c r="R64">
        <v>2</v>
      </c>
      <c r="S64">
        <f t="shared" si="3"/>
        <v>0.90000000000000024</v>
      </c>
      <c r="T64">
        <f t="shared" si="4"/>
        <v>0.30000000000000004</v>
      </c>
      <c r="U64">
        <f t="shared" si="5"/>
        <v>0.90000000000000024</v>
      </c>
    </row>
    <row r="65" spans="18:21" x14ac:dyDescent="0.25">
      <c r="R65">
        <v>2</v>
      </c>
      <c r="S65">
        <f t="shared" si="3"/>
        <v>0.90000000000000024</v>
      </c>
      <c r="T65">
        <f t="shared" si="4"/>
        <v>0.30000000000000004</v>
      </c>
      <c r="U65">
        <f t="shared" si="5"/>
        <v>0.90000000000000024</v>
      </c>
    </row>
    <row r="66" spans="18:21" x14ac:dyDescent="0.25">
      <c r="R66">
        <v>6</v>
      </c>
      <c r="S66">
        <f t="shared" si="3"/>
        <v>1.5</v>
      </c>
      <c r="T66">
        <f t="shared" si="4"/>
        <v>3.3000000000000007</v>
      </c>
      <c r="U66">
        <f t="shared" si="5"/>
        <v>1.5</v>
      </c>
    </row>
    <row r="67" spans="18:21" x14ac:dyDescent="0.25">
      <c r="R67">
        <v>4</v>
      </c>
      <c r="S67">
        <f t="shared" si="3"/>
        <v>1.2000000000000002</v>
      </c>
      <c r="T67">
        <f t="shared" si="4"/>
        <v>1.2000000000000002</v>
      </c>
      <c r="U67">
        <f t="shared" si="5"/>
        <v>1.2000000000000002</v>
      </c>
    </row>
    <row r="68" spans="18:21" x14ac:dyDescent="0.25">
      <c r="R68">
        <v>2</v>
      </c>
      <c r="S68">
        <f t="shared" si="3"/>
        <v>0.90000000000000024</v>
      </c>
      <c r="T68">
        <f t="shared" si="4"/>
        <v>0.30000000000000004</v>
      </c>
      <c r="U68">
        <f t="shared" si="5"/>
        <v>0.90000000000000024</v>
      </c>
    </row>
    <row r="69" spans="18:21" x14ac:dyDescent="0.25">
      <c r="R69">
        <v>2</v>
      </c>
      <c r="S69">
        <f t="shared" si="3"/>
        <v>0.90000000000000024</v>
      </c>
      <c r="T69">
        <f t="shared" si="4"/>
        <v>0.30000000000000004</v>
      </c>
      <c r="U69">
        <f t="shared" si="5"/>
        <v>0.90000000000000024</v>
      </c>
    </row>
    <row r="70" spans="18:21" x14ac:dyDescent="0.25">
      <c r="R70">
        <v>9</v>
      </c>
      <c r="S70">
        <f t="shared" si="3"/>
        <v>1.2000000000000011</v>
      </c>
      <c r="T70">
        <f t="shared" si="4"/>
        <v>9.6000000000000014</v>
      </c>
      <c r="U70">
        <f t="shared" si="5"/>
        <v>1.2000000000000011</v>
      </c>
    </row>
    <row r="71" spans="18:21" x14ac:dyDescent="0.25">
      <c r="R71">
        <v>6</v>
      </c>
      <c r="S71">
        <f t="shared" si="3"/>
        <v>1.5</v>
      </c>
      <c r="T71">
        <f t="shared" si="4"/>
        <v>3.3000000000000007</v>
      </c>
      <c r="U71">
        <f t="shared" si="5"/>
        <v>1.5</v>
      </c>
    </row>
    <row r="72" spans="18:21" x14ac:dyDescent="0.25">
      <c r="R72">
        <v>2</v>
      </c>
      <c r="S72">
        <f t="shared" si="3"/>
        <v>0.90000000000000024</v>
      </c>
      <c r="T72">
        <f t="shared" si="4"/>
        <v>0.30000000000000004</v>
      </c>
      <c r="U72">
        <f t="shared" si="5"/>
        <v>0.90000000000000024</v>
      </c>
    </row>
    <row r="73" spans="18:21" x14ac:dyDescent="0.25">
      <c r="R73">
        <v>7</v>
      </c>
      <c r="S73">
        <f t="shared" si="3"/>
        <v>1.1999999999999993</v>
      </c>
      <c r="T73">
        <f t="shared" si="4"/>
        <v>4.8000000000000007</v>
      </c>
      <c r="U73">
        <f t="shared" si="5"/>
        <v>1.1999999999999993</v>
      </c>
    </row>
    <row r="74" spans="18:21" x14ac:dyDescent="0.25">
      <c r="R74">
        <v>1</v>
      </c>
      <c r="S74">
        <f t="shared" si="3"/>
        <v>1.1000000000000001</v>
      </c>
      <c r="T74">
        <f t="shared" si="4"/>
        <v>0.1</v>
      </c>
      <c r="U74">
        <f t="shared" si="5"/>
        <v>1.1000000000000001</v>
      </c>
    </row>
    <row r="75" spans="18:21" x14ac:dyDescent="0.25">
      <c r="R75">
        <v>9</v>
      </c>
      <c r="S75">
        <f t="shared" si="3"/>
        <v>1.2000000000000011</v>
      </c>
      <c r="T75">
        <f t="shared" si="4"/>
        <v>9.6000000000000014</v>
      </c>
      <c r="U75">
        <f t="shared" si="5"/>
        <v>1.2000000000000011</v>
      </c>
    </row>
    <row r="76" spans="18:21" x14ac:dyDescent="0.25">
      <c r="R76">
        <v>9</v>
      </c>
      <c r="S76">
        <f t="shared" si="3"/>
        <v>1.2000000000000011</v>
      </c>
      <c r="T76">
        <f t="shared" si="4"/>
        <v>9.6000000000000014</v>
      </c>
      <c r="U76">
        <f t="shared" si="5"/>
        <v>1.2000000000000011</v>
      </c>
    </row>
    <row r="77" spans="18:21" x14ac:dyDescent="0.25">
      <c r="R77">
        <v>2</v>
      </c>
      <c r="S77">
        <f t="shared" si="3"/>
        <v>0.90000000000000024</v>
      </c>
      <c r="T77">
        <f t="shared" si="4"/>
        <v>0.30000000000000004</v>
      </c>
      <c r="U77">
        <f t="shared" si="5"/>
        <v>0.90000000000000024</v>
      </c>
    </row>
    <row r="78" spans="18:21" x14ac:dyDescent="0.25">
      <c r="R78">
        <v>5</v>
      </c>
      <c r="S78">
        <f t="shared" si="3"/>
        <v>1.5</v>
      </c>
      <c r="T78">
        <f t="shared" si="4"/>
        <v>2.1000000000000005</v>
      </c>
      <c r="U78">
        <f t="shared" si="5"/>
        <v>1.5</v>
      </c>
    </row>
    <row r="79" spans="18:21" x14ac:dyDescent="0.25">
      <c r="R79">
        <v>9</v>
      </c>
      <c r="S79">
        <f t="shared" si="3"/>
        <v>1.2000000000000011</v>
      </c>
      <c r="T79">
        <f t="shared" si="4"/>
        <v>9.6000000000000014</v>
      </c>
      <c r="U79">
        <f t="shared" si="5"/>
        <v>1.2000000000000011</v>
      </c>
    </row>
    <row r="80" spans="18:21" x14ac:dyDescent="0.25">
      <c r="R80">
        <v>18</v>
      </c>
      <c r="S80" t="e">
        <f t="shared" si="3"/>
        <v>#N/A</v>
      </c>
      <c r="T80" t="e">
        <f t="shared" si="4"/>
        <v>#N/A</v>
      </c>
      <c r="U80">
        <f t="shared" si="5"/>
        <v>-9.6000000000000014</v>
      </c>
    </row>
    <row r="81" spans="18:21" x14ac:dyDescent="0.25">
      <c r="R81">
        <v>3</v>
      </c>
      <c r="S81">
        <f t="shared" ref="S81:S123" si="15">INDEX($J$17:$J$32,MATCH(R81,$C$17:$C$32,0))</f>
        <v>0.60000000000000009</v>
      </c>
      <c r="T81">
        <f t="shared" ref="T81:T123" si="16">INDEX($K$17:$K$32,MATCH(R81,$C$17:$C$32,0))</f>
        <v>0.60000000000000009</v>
      </c>
      <c r="U81">
        <f t="shared" ref="U81:U83" si="17">IF(R81&gt;$V$11,-1*INDEX($K$17:$K$32,MATCH($V$11,$C$17:$C$32,0)),INDEX($J$17:$J$32,MATCH(R81,$C$17:$C$32,0)))</f>
        <v>0.60000000000000009</v>
      </c>
    </row>
    <row r="82" spans="18:21" x14ac:dyDescent="0.25">
      <c r="R82">
        <v>8</v>
      </c>
      <c r="S82">
        <f t="shared" si="15"/>
        <v>1.5</v>
      </c>
      <c r="T82">
        <f t="shared" si="16"/>
        <v>6.9</v>
      </c>
      <c r="U82">
        <f t="shared" si="17"/>
        <v>1.5</v>
      </c>
    </row>
    <row r="83" spans="18:21" x14ac:dyDescent="0.25">
      <c r="R83">
        <v>4</v>
      </c>
      <c r="S83">
        <f t="shared" si="15"/>
        <v>1.2000000000000002</v>
      </c>
      <c r="T83">
        <f t="shared" si="16"/>
        <v>1.2000000000000002</v>
      </c>
      <c r="U83">
        <f t="shared" si="17"/>
        <v>1.2000000000000002</v>
      </c>
    </row>
    <row r="84" spans="18:21" x14ac:dyDescent="0.25">
      <c r="R84">
        <v>1</v>
      </c>
      <c r="S84">
        <f t="shared" si="15"/>
        <v>1.1000000000000001</v>
      </c>
      <c r="T84">
        <f t="shared" si="16"/>
        <v>0.1</v>
      </c>
      <c r="U84">
        <f>IF(R84&gt;$V$11,-1*INDEX($K$17:$K$32,MATCH($V$11,$C$17:$C$32,0)),INDEX($J$17:$J$32,MATCH(R84,$C$17:$C$32,0)))</f>
        <v>1.1000000000000001</v>
      </c>
    </row>
    <row r="85" spans="18:21" x14ac:dyDescent="0.25">
      <c r="R85">
        <v>4</v>
      </c>
      <c r="S85">
        <f t="shared" si="15"/>
        <v>1.2000000000000002</v>
      </c>
      <c r="T85">
        <f t="shared" si="16"/>
        <v>1.2000000000000002</v>
      </c>
      <c r="U85">
        <f t="shared" ref="U85:U123" si="18">IF(R85&gt;$V$11,-1*INDEX($K$17:$K$32,MATCH($V$11,$C$17:$C$32,0)),INDEX($J$17:$J$32,MATCH(R85,$C$17:$C$32,0)))</f>
        <v>1.2000000000000002</v>
      </c>
    </row>
    <row r="86" spans="18:21" x14ac:dyDescent="0.25">
      <c r="R86">
        <v>4</v>
      </c>
      <c r="S86">
        <f t="shared" si="15"/>
        <v>1.2000000000000002</v>
      </c>
      <c r="T86">
        <f t="shared" si="16"/>
        <v>1.2000000000000002</v>
      </c>
      <c r="U86">
        <f t="shared" si="18"/>
        <v>1.2000000000000002</v>
      </c>
    </row>
    <row r="87" spans="18:21" x14ac:dyDescent="0.25">
      <c r="R87">
        <v>2</v>
      </c>
      <c r="S87">
        <f t="shared" si="15"/>
        <v>0.90000000000000024</v>
      </c>
      <c r="T87">
        <f t="shared" si="16"/>
        <v>0.30000000000000004</v>
      </c>
      <c r="U87">
        <f t="shared" si="18"/>
        <v>0.90000000000000024</v>
      </c>
    </row>
    <row r="88" spans="18:21" x14ac:dyDescent="0.25">
      <c r="R88">
        <v>4</v>
      </c>
      <c r="S88">
        <f t="shared" si="15"/>
        <v>1.2000000000000002</v>
      </c>
      <c r="T88">
        <f t="shared" si="16"/>
        <v>1.2000000000000002</v>
      </c>
      <c r="U88">
        <f t="shared" si="18"/>
        <v>1.2000000000000002</v>
      </c>
    </row>
    <row r="89" spans="18:21" x14ac:dyDescent="0.25">
      <c r="R89">
        <v>4</v>
      </c>
      <c r="S89">
        <f t="shared" si="15"/>
        <v>1.2000000000000002</v>
      </c>
      <c r="T89">
        <f t="shared" si="16"/>
        <v>1.2000000000000002</v>
      </c>
      <c r="U89">
        <f t="shared" si="18"/>
        <v>1.2000000000000002</v>
      </c>
    </row>
    <row r="90" spans="18:21" x14ac:dyDescent="0.25">
      <c r="S90" t="e">
        <f t="shared" si="15"/>
        <v>#N/A</v>
      </c>
      <c r="T90" t="e">
        <f t="shared" si="16"/>
        <v>#N/A</v>
      </c>
      <c r="U90" t="e">
        <f t="shared" si="18"/>
        <v>#N/A</v>
      </c>
    </row>
    <row r="91" spans="18:21" x14ac:dyDescent="0.25">
      <c r="S91" t="e">
        <f t="shared" si="15"/>
        <v>#N/A</v>
      </c>
      <c r="T91" t="e">
        <f t="shared" si="16"/>
        <v>#N/A</v>
      </c>
      <c r="U91" t="e">
        <f t="shared" si="18"/>
        <v>#N/A</v>
      </c>
    </row>
    <row r="92" spans="18:21" x14ac:dyDescent="0.25">
      <c r="S92" t="e">
        <f t="shared" si="15"/>
        <v>#N/A</v>
      </c>
      <c r="T92" t="e">
        <f t="shared" si="16"/>
        <v>#N/A</v>
      </c>
      <c r="U92" t="e">
        <f t="shared" si="18"/>
        <v>#N/A</v>
      </c>
    </row>
    <row r="93" spans="18:21" x14ac:dyDescent="0.25">
      <c r="S93" t="e">
        <f t="shared" si="15"/>
        <v>#N/A</v>
      </c>
      <c r="T93" t="e">
        <f t="shared" si="16"/>
        <v>#N/A</v>
      </c>
      <c r="U93" t="e">
        <f t="shared" si="18"/>
        <v>#N/A</v>
      </c>
    </row>
    <row r="94" spans="18:21" x14ac:dyDescent="0.25">
      <c r="S94" t="e">
        <f t="shared" si="15"/>
        <v>#N/A</v>
      </c>
      <c r="T94" t="e">
        <f t="shared" si="16"/>
        <v>#N/A</v>
      </c>
      <c r="U94" t="e">
        <f t="shared" si="18"/>
        <v>#N/A</v>
      </c>
    </row>
    <row r="95" spans="18:21" x14ac:dyDescent="0.25">
      <c r="S95" t="e">
        <f t="shared" si="15"/>
        <v>#N/A</v>
      </c>
      <c r="T95" t="e">
        <f t="shared" si="16"/>
        <v>#N/A</v>
      </c>
      <c r="U95" t="e">
        <f t="shared" si="18"/>
        <v>#N/A</v>
      </c>
    </row>
    <row r="96" spans="18:21" x14ac:dyDescent="0.25">
      <c r="S96" t="e">
        <f t="shared" si="15"/>
        <v>#N/A</v>
      </c>
      <c r="T96" t="e">
        <f t="shared" si="16"/>
        <v>#N/A</v>
      </c>
      <c r="U96" t="e">
        <f t="shared" si="18"/>
        <v>#N/A</v>
      </c>
    </row>
    <row r="97" spans="19:21" x14ac:dyDescent="0.25">
      <c r="S97" t="e">
        <f t="shared" si="15"/>
        <v>#N/A</v>
      </c>
      <c r="T97" t="e">
        <f t="shared" si="16"/>
        <v>#N/A</v>
      </c>
      <c r="U97" t="e">
        <f t="shared" si="18"/>
        <v>#N/A</v>
      </c>
    </row>
    <row r="98" spans="19:21" x14ac:dyDescent="0.25">
      <c r="S98" t="e">
        <f t="shared" si="15"/>
        <v>#N/A</v>
      </c>
      <c r="T98" t="e">
        <f t="shared" si="16"/>
        <v>#N/A</v>
      </c>
      <c r="U98" t="e">
        <f t="shared" si="18"/>
        <v>#N/A</v>
      </c>
    </row>
    <row r="99" spans="19:21" x14ac:dyDescent="0.25">
      <c r="S99" t="e">
        <f t="shared" si="15"/>
        <v>#N/A</v>
      </c>
      <c r="T99" t="e">
        <f t="shared" si="16"/>
        <v>#N/A</v>
      </c>
      <c r="U99" t="e">
        <f>IF(R99&gt;$V$11,-1*INDEX($K$17:$K$32,MATCH($V$11,$C$17:$C$32,0)),INDEX($J$17:$J$32,MATCH(R99,$C$17:$C$32,0)))</f>
        <v>#N/A</v>
      </c>
    </row>
    <row r="100" spans="19:21" x14ac:dyDescent="0.25">
      <c r="S100" t="e">
        <f t="shared" si="15"/>
        <v>#N/A</v>
      </c>
      <c r="T100" t="e">
        <f t="shared" si="16"/>
        <v>#N/A</v>
      </c>
      <c r="U100" t="e">
        <f t="shared" si="18"/>
        <v>#N/A</v>
      </c>
    </row>
    <row r="101" spans="19:21" x14ac:dyDescent="0.25">
      <c r="S101" t="e">
        <f t="shared" si="15"/>
        <v>#N/A</v>
      </c>
      <c r="T101" t="e">
        <f t="shared" si="16"/>
        <v>#N/A</v>
      </c>
      <c r="U101" t="e">
        <f t="shared" si="18"/>
        <v>#N/A</v>
      </c>
    </row>
    <row r="102" spans="19:21" x14ac:dyDescent="0.25">
      <c r="S102" t="e">
        <f t="shared" si="15"/>
        <v>#N/A</v>
      </c>
      <c r="T102" t="e">
        <f t="shared" si="16"/>
        <v>#N/A</v>
      </c>
      <c r="U102" t="e">
        <f t="shared" si="18"/>
        <v>#N/A</v>
      </c>
    </row>
    <row r="103" spans="19:21" x14ac:dyDescent="0.25">
      <c r="S103" t="e">
        <f t="shared" si="15"/>
        <v>#N/A</v>
      </c>
      <c r="T103" t="e">
        <f t="shared" si="16"/>
        <v>#N/A</v>
      </c>
      <c r="U103" t="e">
        <f t="shared" si="18"/>
        <v>#N/A</v>
      </c>
    </row>
    <row r="104" spans="19:21" x14ac:dyDescent="0.25">
      <c r="S104" t="e">
        <f t="shared" si="15"/>
        <v>#N/A</v>
      </c>
      <c r="T104" t="e">
        <f t="shared" si="16"/>
        <v>#N/A</v>
      </c>
      <c r="U104" t="e">
        <f t="shared" si="18"/>
        <v>#N/A</v>
      </c>
    </row>
    <row r="105" spans="19:21" x14ac:dyDescent="0.25">
      <c r="S105" t="e">
        <f t="shared" si="15"/>
        <v>#N/A</v>
      </c>
      <c r="T105" t="e">
        <f t="shared" si="16"/>
        <v>#N/A</v>
      </c>
      <c r="U105" t="e">
        <f t="shared" si="18"/>
        <v>#N/A</v>
      </c>
    </row>
    <row r="106" spans="19:21" x14ac:dyDescent="0.25">
      <c r="S106" t="e">
        <f t="shared" si="15"/>
        <v>#N/A</v>
      </c>
      <c r="T106" t="e">
        <f t="shared" si="16"/>
        <v>#N/A</v>
      </c>
      <c r="U106" t="e">
        <f t="shared" si="18"/>
        <v>#N/A</v>
      </c>
    </row>
    <row r="107" spans="19:21" x14ac:dyDescent="0.25">
      <c r="S107" t="e">
        <f t="shared" si="15"/>
        <v>#N/A</v>
      </c>
      <c r="T107" t="e">
        <f t="shared" si="16"/>
        <v>#N/A</v>
      </c>
      <c r="U107" t="e">
        <f t="shared" si="18"/>
        <v>#N/A</v>
      </c>
    </row>
    <row r="108" spans="19:21" x14ac:dyDescent="0.25">
      <c r="S108" t="e">
        <f t="shared" si="15"/>
        <v>#N/A</v>
      </c>
      <c r="T108" t="e">
        <f t="shared" si="16"/>
        <v>#N/A</v>
      </c>
      <c r="U108" t="e">
        <f t="shared" si="18"/>
        <v>#N/A</v>
      </c>
    </row>
    <row r="109" spans="19:21" x14ac:dyDescent="0.25">
      <c r="S109" t="e">
        <f t="shared" si="15"/>
        <v>#N/A</v>
      </c>
      <c r="T109" t="e">
        <f t="shared" si="16"/>
        <v>#N/A</v>
      </c>
      <c r="U109" t="e">
        <f t="shared" si="18"/>
        <v>#N/A</v>
      </c>
    </row>
    <row r="110" spans="19:21" x14ac:dyDescent="0.25">
      <c r="S110" t="e">
        <f t="shared" si="15"/>
        <v>#N/A</v>
      </c>
      <c r="T110" t="e">
        <f t="shared" si="16"/>
        <v>#N/A</v>
      </c>
      <c r="U110" t="e">
        <f t="shared" si="18"/>
        <v>#N/A</v>
      </c>
    </row>
    <row r="111" spans="19:21" x14ac:dyDescent="0.25">
      <c r="S111" t="e">
        <f t="shared" si="15"/>
        <v>#N/A</v>
      </c>
      <c r="T111" t="e">
        <f t="shared" si="16"/>
        <v>#N/A</v>
      </c>
      <c r="U111" t="e">
        <f t="shared" si="18"/>
        <v>#N/A</v>
      </c>
    </row>
    <row r="112" spans="19:21" x14ac:dyDescent="0.25">
      <c r="S112" t="e">
        <f t="shared" si="15"/>
        <v>#N/A</v>
      </c>
      <c r="T112" t="e">
        <f t="shared" si="16"/>
        <v>#N/A</v>
      </c>
      <c r="U112" t="e">
        <f t="shared" si="18"/>
        <v>#N/A</v>
      </c>
    </row>
    <row r="113" spans="19:21" x14ac:dyDescent="0.25">
      <c r="S113" t="e">
        <f t="shared" si="15"/>
        <v>#N/A</v>
      </c>
      <c r="T113" t="e">
        <f t="shared" si="16"/>
        <v>#N/A</v>
      </c>
      <c r="U113" t="e">
        <f t="shared" si="18"/>
        <v>#N/A</v>
      </c>
    </row>
    <row r="114" spans="19:21" x14ac:dyDescent="0.25">
      <c r="S114" t="e">
        <f t="shared" si="15"/>
        <v>#N/A</v>
      </c>
      <c r="T114" t="e">
        <f t="shared" si="16"/>
        <v>#N/A</v>
      </c>
      <c r="U114" t="e">
        <f t="shared" si="18"/>
        <v>#N/A</v>
      </c>
    </row>
    <row r="115" spans="19:21" x14ac:dyDescent="0.25">
      <c r="S115" t="e">
        <f t="shared" si="15"/>
        <v>#N/A</v>
      </c>
      <c r="T115" t="e">
        <f t="shared" si="16"/>
        <v>#N/A</v>
      </c>
      <c r="U115" t="e">
        <f t="shared" si="18"/>
        <v>#N/A</v>
      </c>
    </row>
    <row r="116" spans="19:21" x14ac:dyDescent="0.25">
      <c r="S116" t="e">
        <f t="shared" si="15"/>
        <v>#N/A</v>
      </c>
      <c r="T116" t="e">
        <f t="shared" si="16"/>
        <v>#N/A</v>
      </c>
      <c r="U116" t="e">
        <f t="shared" si="18"/>
        <v>#N/A</v>
      </c>
    </row>
    <row r="117" spans="19:21" x14ac:dyDescent="0.25">
      <c r="S117" t="e">
        <f t="shared" si="15"/>
        <v>#N/A</v>
      </c>
      <c r="T117" t="e">
        <f t="shared" si="16"/>
        <v>#N/A</v>
      </c>
      <c r="U117" t="e">
        <f t="shared" si="18"/>
        <v>#N/A</v>
      </c>
    </row>
    <row r="118" spans="19:21" x14ac:dyDescent="0.25">
      <c r="S118" t="e">
        <f t="shared" si="15"/>
        <v>#N/A</v>
      </c>
      <c r="T118" t="e">
        <f t="shared" si="16"/>
        <v>#N/A</v>
      </c>
      <c r="U118" t="e">
        <f t="shared" si="18"/>
        <v>#N/A</v>
      </c>
    </row>
    <row r="119" spans="19:21" x14ac:dyDescent="0.25">
      <c r="S119" t="e">
        <f t="shared" si="15"/>
        <v>#N/A</v>
      </c>
      <c r="T119" t="e">
        <f t="shared" si="16"/>
        <v>#N/A</v>
      </c>
      <c r="U119" t="e">
        <f t="shared" si="18"/>
        <v>#N/A</v>
      </c>
    </row>
    <row r="120" spans="19:21" x14ac:dyDescent="0.25">
      <c r="S120" t="e">
        <f t="shared" si="15"/>
        <v>#N/A</v>
      </c>
      <c r="T120" t="e">
        <f t="shared" si="16"/>
        <v>#N/A</v>
      </c>
      <c r="U120" t="e">
        <f t="shared" si="18"/>
        <v>#N/A</v>
      </c>
    </row>
    <row r="121" spans="19:21" x14ac:dyDescent="0.25">
      <c r="S121" t="e">
        <f t="shared" si="15"/>
        <v>#N/A</v>
      </c>
      <c r="T121" t="e">
        <f t="shared" si="16"/>
        <v>#N/A</v>
      </c>
      <c r="U121" t="e">
        <f t="shared" si="18"/>
        <v>#N/A</v>
      </c>
    </row>
    <row r="122" spans="19:21" x14ac:dyDescent="0.25">
      <c r="S122" t="e">
        <f t="shared" si="15"/>
        <v>#N/A</v>
      </c>
      <c r="T122" t="e">
        <f t="shared" si="16"/>
        <v>#N/A</v>
      </c>
      <c r="U122" t="e">
        <f t="shared" si="18"/>
        <v>#N/A</v>
      </c>
    </row>
    <row r="123" spans="19:21" x14ac:dyDescent="0.25">
      <c r="S123" t="e">
        <f t="shared" si="15"/>
        <v>#N/A</v>
      </c>
      <c r="T123" t="e">
        <f t="shared" si="16"/>
        <v>#N/A</v>
      </c>
      <c r="U123" t="e">
        <f t="shared" si="18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workbookViewId="0">
      <selection activeCell="C49" sqref="C49"/>
    </sheetView>
  </sheetViews>
  <sheetFormatPr defaultRowHeight="15" x14ac:dyDescent="0.25"/>
  <sheetData>
    <row r="2" spans="1:11" x14ac:dyDescent="0.25">
      <c r="C2">
        <v>77</v>
      </c>
    </row>
    <row r="3" spans="1:11" x14ac:dyDescent="0.25">
      <c r="A3" t="s">
        <v>8</v>
      </c>
    </row>
    <row r="4" spans="1:11" x14ac:dyDescent="0.25">
      <c r="E4">
        <v>0.2</v>
      </c>
      <c r="G4">
        <f>COUNTIF($A$5:$E$112,"&gt;8")</f>
        <v>38</v>
      </c>
      <c r="H4">
        <f>'Ark1'!K24</f>
        <v>6.9</v>
      </c>
      <c r="I4">
        <f>G4*H4</f>
        <v>262.2</v>
      </c>
      <c r="J4">
        <f>(300-G4)*AVERAGE('Ark1'!J16:J24)</f>
        <v>311.125</v>
      </c>
      <c r="K4">
        <f>J4-I4</f>
        <v>48.925000000000011</v>
      </c>
    </row>
    <row r="5" spans="1:11" x14ac:dyDescent="0.25">
      <c r="A5">
        <v>14</v>
      </c>
      <c r="B5">
        <v>3</v>
      </c>
      <c r="C5">
        <v>2</v>
      </c>
      <c r="D5">
        <v>2</v>
      </c>
      <c r="E5">
        <v>2</v>
      </c>
      <c r="G5">
        <f>COUNTIF($A$5:$E$112,"&gt;9")</f>
        <v>22</v>
      </c>
      <c r="H5">
        <f>'Ark1'!K25</f>
        <v>9.6000000000000014</v>
      </c>
      <c r="I5">
        <f>G5*H5</f>
        <v>211.20000000000005</v>
      </c>
      <c r="J5">
        <f>(300-G5)*AVERAGE('Ark1'!J17:J25)</f>
        <v>330.51111111111118</v>
      </c>
      <c r="K5">
        <f>J5-I5</f>
        <v>119.31111111111113</v>
      </c>
    </row>
    <row r="6" spans="1:11" x14ac:dyDescent="0.25">
      <c r="A6">
        <v>4</v>
      </c>
      <c r="B6">
        <v>5</v>
      </c>
      <c r="C6">
        <v>3</v>
      </c>
      <c r="D6">
        <v>3</v>
      </c>
      <c r="E6">
        <v>2</v>
      </c>
      <c r="F6" s="2"/>
      <c r="G6">
        <f>COUNTIF($A$5:$E$112,"&gt;10")</f>
        <v>19</v>
      </c>
      <c r="H6">
        <f>'Ark1'!K26</f>
        <v>13.200000000000003</v>
      </c>
      <c r="I6">
        <f t="shared" ref="I6:I17" si="0">G6*H6</f>
        <v>250.80000000000007</v>
      </c>
      <c r="J6">
        <f>(300-G6)*AVERAGE('Ark1'!$J$17:J26)</f>
        <v>334.39</v>
      </c>
      <c r="K6">
        <f t="shared" ref="K6:K16" si="1">J6-I6</f>
        <v>83.589999999999918</v>
      </c>
    </row>
    <row r="7" spans="1:11" x14ac:dyDescent="0.25">
      <c r="A7">
        <v>4</v>
      </c>
      <c r="B7">
        <v>5</v>
      </c>
      <c r="C7">
        <v>2</v>
      </c>
      <c r="D7">
        <v>4</v>
      </c>
      <c r="E7">
        <v>1</v>
      </c>
      <c r="F7" s="2"/>
      <c r="G7">
        <f>COUNTIF($A$5:$E$112,"&gt;11")</f>
        <v>17</v>
      </c>
      <c r="H7">
        <f>'Ark1'!K27</f>
        <v>18.000000000000004</v>
      </c>
      <c r="I7">
        <f t="shared" si="0"/>
        <v>306.00000000000006</v>
      </c>
      <c r="J7">
        <f>(300-G7)*AVERAGE('Ark1'!$J$17:J27)</f>
        <v>337.0272727272727</v>
      </c>
      <c r="K7">
        <f t="shared" si="1"/>
        <v>31.027272727272646</v>
      </c>
    </row>
    <row r="8" spans="1:11" x14ac:dyDescent="0.25">
      <c r="A8">
        <v>4</v>
      </c>
      <c r="B8">
        <v>1</v>
      </c>
      <c r="C8">
        <v>3</v>
      </c>
      <c r="D8">
        <v>8</v>
      </c>
      <c r="E8">
        <v>3</v>
      </c>
      <c r="F8" s="2"/>
      <c r="G8">
        <f>COUNTIF($A$5:$E$112,"&gt;12")</f>
        <v>14</v>
      </c>
      <c r="H8">
        <f>'Ark1'!K28</f>
        <v>24.600000000000005</v>
      </c>
      <c r="I8">
        <f t="shared" si="0"/>
        <v>344.40000000000009</v>
      </c>
      <c r="J8">
        <f>(300-G8)*AVERAGE('Ark1'!$J$17:J28)</f>
        <v>355.11666666666662</v>
      </c>
      <c r="K8">
        <f t="shared" si="1"/>
        <v>10.716666666666526</v>
      </c>
    </row>
    <row r="9" spans="1:11" x14ac:dyDescent="0.25">
      <c r="A9">
        <v>5</v>
      </c>
      <c r="B9">
        <v>3</v>
      </c>
      <c r="C9">
        <v>15</v>
      </c>
      <c r="D9">
        <v>3</v>
      </c>
      <c r="E9">
        <v>3</v>
      </c>
      <c r="G9">
        <f>COUNTIF($A$5:$E$112,"&gt;13")</f>
        <v>13</v>
      </c>
      <c r="H9">
        <f>'Ark1'!K29</f>
        <v>33.300000000000004</v>
      </c>
      <c r="I9">
        <f t="shared" si="0"/>
        <v>432.90000000000003</v>
      </c>
      <c r="J9">
        <f>(300-G9)*AVERAGE('Ark1'!$J$17:J29)</f>
        <v>362.06153846153825</v>
      </c>
      <c r="K9">
        <f t="shared" si="1"/>
        <v>-70.838461538461786</v>
      </c>
    </row>
    <row r="10" spans="1:11" x14ac:dyDescent="0.25">
      <c r="A10">
        <v>3</v>
      </c>
      <c r="B10">
        <v>5</v>
      </c>
      <c r="C10">
        <v>17</v>
      </c>
      <c r="D10">
        <v>3</v>
      </c>
      <c r="E10">
        <v>3</v>
      </c>
      <c r="F10" s="2"/>
      <c r="G10">
        <f>COUNTIF($A$5:$E$112,"&gt;14")</f>
        <v>10</v>
      </c>
      <c r="H10">
        <f>'Ark1'!K30</f>
        <v>45.000000000000007</v>
      </c>
      <c r="I10">
        <f t="shared" si="0"/>
        <v>450.00000000000006</v>
      </c>
      <c r="J10">
        <f>(300-G10)*AVERAGE('Ark1'!$J$17:J30)</f>
        <v>376.99999999999977</v>
      </c>
      <c r="K10">
        <f t="shared" si="1"/>
        <v>-73.000000000000284</v>
      </c>
    </row>
    <row r="11" spans="1:11" x14ac:dyDescent="0.25">
      <c r="A11">
        <v>1</v>
      </c>
      <c r="B11">
        <v>2</v>
      </c>
      <c r="C11">
        <v>4</v>
      </c>
      <c r="D11">
        <v>2</v>
      </c>
      <c r="E11">
        <v>12</v>
      </c>
      <c r="F11" s="2"/>
      <c r="G11">
        <f>COUNTIF($A$5:$E$112,"&gt;15")</f>
        <v>5</v>
      </c>
      <c r="H11">
        <f>'Ark1'!K31</f>
        <v>60.600000000000009</v>
      </c>
      <c r="I11">
        <f t="shared" si="0"/>
        <v>303.00000000000006</v>
      </c>
      <c r="J11">
        <f>(300-G11)*AVERAGE('Ark1'!$J$17:J31)</f>
        <v>393.33333333333303</v>
      </c>
      <c r="K11">
        <f t="shared" si="1"/>
        <v>90.333333333332973</v>
      </c>
    </row>
    <row r="12" spans="1:11" x14ac:dyDescent="0.25">
      <c r="A12">
        <v>4</v>
      </c>
      <c r="B12">
        <v>6</v>
      </c>
      <c r="C12">
        <v>3</v>
      </c>
      <c r="D12">
        <v>6</v>
      </c>
      <c r="E12">
        <v>8</v>
      </c>
      <c r="F12" s="2"/>
      <c r="G12">
        <f>COUNTIF($A$5:$E$112,"&gt;16")</f>
        <v>4</v>
      </c>
      <c r="H12">
        <f>'Ark1'!K32</f>
        <v>81.300000000000011</v>
      </c>
      <c r="I12">
        <f t="shared" si="0"/>
        <v>325.20000000000005</v>
      </c>
      <c r="J12">
        <f>(300-G12)*AVERAGE('Ark1'!$J$17:J32)</f>
        <v>397.74999999999972</v>
      </c>
      <c r="K12">
        <f t="shared" si="1"/>
        <v>72.54999999999967</v>
      </c>
    </row>
    <row r="13" spans="1:11" x14ac:dyDescent="0.25">
      <c r="A13">
        <v>4</v>
      </c>
      <c r="B13">
        <v>3</v>
      </c>
      <c r="C13">
        <v>3</v>
      </c>
      <c r="D13">
        <v>6</v>
      </c>
      <c r="E13">
        <v>7</v>
      </c>
      <c r="G13">
        <f>COUNTIF($A$5:$E$112,"&gt;17")</f>
        <v>3</v>
      </c>
      <c r="H13">
        <f>'Ark1'!K33</f>
        <v>108.9</v>
      </c>
      <c r="I13">
        <f t="shared" si="0"/>
        <v>326.70000000000005</v>
      </c>
      <c r="J13">
        <f>(300-G13)*AVERAGE('Ark1'!$J$17:J33)</f>
        <v>401.82352941176447</v>
      </c>
      <c r="K13">
        <f t="shared" si="1"/>
        <v>75.123529411764423</v>
      </c>
    </row>
    <row r="14" spans="1:11" x14ac:dyDescent="0.25">
      <c r="A14">
        <v>6</v>
      </c>
      <c r="B14">
        <v>7</v>
      </c>
      <c r="C14">
        <v>5</v>
      </c>
      <c r="D14">
        <v>3</v>
      </c>
      <c r="E14">
        <v>3</v>
      </c>
      <c r="F14" s="2"/>
      <c r="G14">
        <f>COUNTIF($A$5:$E$112,"&gt;18")</f>
        <v>1</v>
      </c>
      <c r="H14">
        <f>'Ark1'!K34</f>
        <v>145.80000000000001</v>
      </c>
      <c r="I14">
        <f t="shared" si="0"/>
        <v>145.80000000000001</v>
      </c>
      <c r="J14">
        <f>(300-G14)*AVERAGE('Ark1'!$J$17:J34)</f>
        <v>411.95555555555546</v>
      </c>
      <c r="K14">
        <f t="shared" si="1"/>
        <v>266.15555555555545</v>
      </c>
    </row>
    <row r="15" spans="1:11" x14ac:dyDescent="0.25">
      <c r="A15">
        <v>2</v>
      </c>
      <c r="B15">
        <v>3</v>
      </c>
      <c r="C15">
        <v>3</v>
      </c>
      <c r="D15">
        <v>5</v>
      </c>
      <c r="E15">
        <v>3</v>
      </c>
      <c r="F15" s="2"/>
      <c r="G15">
        <f>COUNTIF($A$5:$E$112,"&gt;19")</f>
        <v>1</v>
      </c>
      <c r="H15">
        <f>'Ark1'!K35</f>
        <v>195</v>
      </c>
      <c r="I15">
        <f t="shared" si="0"/>
        <v>195</v>
      </c>
      <c r="J15">
        <f>(300-G15)*AVERAGE('Ark1'!$J$17:J35)</f>
        <v>418.60000000000008</v>
      </c>
      <c r="K15">
        <f t="shared" si="1"/>
        <v>223.60000000000008</v>
      </c>
    </row>
    <row r="16" spans="1:11" x14ac:dyDescent="0.25">
      <c r="A16">
        <v>5</v>
      </c>
      <c r="B16">
        <v>3</v>
      </c>
      <c r="C16">
        <v>5</v>
      </c>
      <c r="D16">
        <v>1</v>
      </c>
      <c r="E16">
        <v>14</v>
      </c>
      <c r="G16">
        <f>COUNTIF($A$5:$E$112,"&gt;20")</f>
        <v>1</v>
      </c>
      <c r="H16">
        <f>'Ark1'!K36</f>
        <v>260.39999999999998</v>
      </c>
      <c r="I16">
        <f t="shared" si="0"/>
        <v>260.39999999999998</v>
      </c>
      <c r="J16">
        <f>(300-G16)*AVERAGE('Ark1'!$J$17:J36)</f>
        <v>415.61000000000035</v>
      </c>
      <c r="K16">
        <f t="shared" si="1"/>
        <v>155.21000000000038</v>
      </c>
    </row>
    <row r="17" spans="1:9" x14ac:dyDescent="0.25">
      <c r="A17">
        <v>10</v>
      </c>
      <c r="B17">
        <v>4</v>
      </c>
      <c r="C17">
        <v>13</v>
      </c>
      <c r="D17">
        <v>8</v>
      </c>
      <c r="E17">
        <v>3</v>
      </c>
      <c r="G17">
        <f>COUNTIF($A$5:$E$112,"&gt;21")</f>
        <v>0</v>
      </c>
      <c r="H17">
        <f>'Ark1'!K37</f>
        <v>0</v>
      </c>
      <c r="I17">
        <f t="shared" si="0"/>
        <v>0</v>
      </c>
    </row>
    <row r="18" spans="1:9" x14ac:dyDescent="0.25">
      <c r="A18">
        <v>2</v>
      </c>
      <c r="B18">
        <v>4</v>
      </c>
      <c r="C18">
        <v>3</v>
      </c>
      <c r="D18">
        <v>4</v>
      </c>
      <c r="E18">
        <v>2</v>
      </c>
      <c r="G18">
        <f>COUNTIF($A$5:$E$112,"&gt;22")</f>
        <v>0</v>
      </c>
    </row>
    <row r="19" spans="1:9" x14ac:dyDescent="0.25">
      <c r="A19">
        <v>8</v>
      </c>
      <c r="B19">
        <v>3</v>
      </c>
      <c r="C19">
        <v>7</v>
      </c>
      <c r="D19">
        <v>9</v>
      </c>
      <c r="E19">
        <v>1</v>
      </c>
    </row>
    <row r="20" spans="1:9" x14ac:dyDescent="0.25">
      <c r="A20">
        <v>2</v>
      </c>
      <c r="B20">
        <v>4</v>
      </c>
      <c r="C20">
        <v>3</v>
      </c>
      <c r="D20">
        <v>5</v>
      </c>
      <c r="E20">
        <v>3</v>
      </c>
    </row>
    <row r="21" spans="1:9" x14ac:dyDescent="0.25">
      <c r="A21">
        <v>3</v>
      </c>
      <c r="B21">
        <v>5</v>
      </c>
      <c r="C21">
        <v>7</v>
      </c>
      <c r="D21">
        <v>2</v>
      </c>
      <c r="E21">
        <v>6</v>
      </c>
    </row>
    <row r="22" spans="1:9" x14ac:dyDescent="0.25">
      <c r="A22">
        <v>7</v>
      </c>
      <c r="B22">
        <v>2</v>
      </c>
      <c r="C22">
        <v>6</v>
      </c>
      <c r="D22">
        <v>3</v>
      </c>
      <c r="E22">
        <v>5</v>
      </c>
      <c r="G22" s="2"/>
    </row>
    <row r="23" spans="1:9" x14ac:dyDescent="0.25">
      <c r="A23">
        <v>1</v>
      </c>
      <c r="B23">
        <v>3</v>
      </c>
      <c r="C23">
        <v>5</v>
      </c>
      <c r="D23">
        <v>3</v>
      </c>
      <c r="E23">
        <v>15</v>
      </c>
      <c r="G23" s="2"/>
    </row>
    <row r="24" spans="1:9" x14ac:dyDescent="0.25">
      <c r="A24">
        <v>5</v>
      </c>
      <c r="B24">
        <v>6</v>
      </c>
      <c r="C24">
        <v>1</v>
      </c>
      <c r="D24">
        <v>3</v>
      </c>
      <c r="E24">
        <v>6</v>
      </c>
      <c r="G24" s="2"/>
    </row>
    <row r="25" spans="1:9" x14ac:dyDescent="0.25">
      <c r="A25">
        <v>4</v>
      </c>
      <c r="B25">
        <v>2</v>
      </c>
      <c r="C25">
        <v>1</v>
      </c>
      <c r="D25">
        <v>4</v>
      </c>
      <c r="E25">
        <v>6</v>
      </c>
    </row>
    <row r="26" spans="1:9" x14ac:dyDescent="0.25">
      <c r="A26">
        <v>5</v>
      </c>
      <c r="B26">
        <v>5</v>
      </c>
      <c r="C26">
        <v>6</v>
      </c>
      <c r="D26">
        <v>3</v>
      </c>
      <c r="E26">
        <v>2</v>
      </c>
      <c r="G26" s="2"/>
    </row>
    <row r="27" spans="1:9" x14ac:dyDescent="0.25">
      <c r="A27">
        <v>2</v>
      </c>
      <c r="B27">
        <v>4</v>
      </c>
      <c r="C27">
        <v>4</v>
      </c>
      <c r="D27">
        <v>2</v>
      </c>
      <c r="E27">
        <v>5</v>
      </c>
      <c r="G27" s="2"/>
    </row>
    <row r="28" spans="1:9" x14ac:dyDescent="0.25">
      <c r="A28">
        <v>3</v>
      </c>
      <c r="B28">
        <v>15</v>
      </c>
      <c r="C28">
        <v>21</v>
      </c>
      <c r="D28">
        <v>2</v>
      </c>
      <c r="E28">
        <v>9</v>
      </c>
    </row>
    <row r="29" spans="1:9" x14ac:dyDescent="0.25">
      <c r="A29">
        <v>4</v>
      </c>
      <c r="B29">
        <v>1</v>
      </c>
      <c r="C29">
        <v>2</v>
      </c>
      <c r="D29">
        <v>3</v>
      </c>
      <c r="E29">
        <v>3</v>
      </c>
    </row>
    <row r="30" spans="1:9" x14ac:dyDescent="0.25">
      <c r="A30">
        <v>7</v>
      </c>
      <c r="B30">
        <v>3</v>
      </c>
      <c r="C30">
        <v>5</v>
      </c>
      <c r="D30">
        <v>8</v>
      </c>
      <c r="E30">
        <v>1</v>
      </c>
    </row>
    <row r="31" spans="1:9" x14ac:dyDescent="0.25">
      <c r="A31">
        <v>15</v>
      </c>
      <c r="B31">
        <v>5</v>
      </c>
      <c r="C31">
        <v>4</v>
      </c>
      <c r="D31">
        <v>5</v>
      </c>
      <c r="E31">
        <v>2</v>
      </c>
    </row>
    <row r="32" spans="1:9" x14ac:dyDescent="0.25">
      <c r="A32">
        <v>5</v>
      </c>
      <c r="B32">
        <v>4</v>
      </c>
      <c r="C32">
        <v>12</v>
      </c>
      <c r="D32">
        <v>3</v>
      </c>
      <c r="E32">
        <v>5</v>
      </c>
    </row>
    <row r="33" spans="1:7" x14ac:dyDescent="0.25">
      <c r="A33">
        <v>3</v>
      </c>
      <c r="B33">
        <v>3</v>
      </c>
      <c r="C33">
        <v>5</v>
      </c>
      <c r="D33">
        <v>2</v>
      </c>
      <c r="E33">
        <v>18</v>
      </c>
    </row>
    <row r="34" spans="1:7" x14ac:dyDescent="0.25">
      <c r="A34">
        <v>11</v>
      </c>
      <c r="B34">
        <v>2</v>
      </c>
      <c r="C34">
        <v>2</v>
      </c>
      <c r="D34">
        <v>9</v>
      </c>
    </row>
    <row r="35" spans="1:7" x14ac:dyDescent="0.25">
      <c r="A35">
        <v>5</v>
      </c>
      <c r="B35">
        <v>4</v>
      </c>
      <c r="C35">
        <v>9</v>
      </c>
      <c r="D35">
        <v>2</v>
      </c>
    </row>
    <row r="36" spans="1:7" x14ac:dyDescent="0.25">
      <c r="A36">
        <v>3</v>
      </c>
      <c r="B36">
        <v>5</v>
      </c>
      <c r="C36">
        <v>3</v>
      </c>
      <c r="D36">
        <v>16</v>
      </c>
    </row>
    <row r="37" spans="1:7" x14ac:dyDescent="0.25">
      <c r="A37">
        <v>3</v>
      </c>
      <c r="B37">
        <v>6</v>
      </c>
      <c r="C37">
        <v>3</v>
      </c>
      <c r="D37">
        <v>3</v>
      </c>
    </row>
    <row r="38" spans="1:7" x14ac:dyDescent="0.25">
      <c r="A38">
        <v>2</v>
      </c>
      <c r="B38">
        <v>3</v>
      </c>
      <c r="C38">
        <v>4</v>
      </c>
      <c r="D38">
        <v>15</v>
      </c>
      <c r="G38" s="2"/>
    </row>
    <row r="39" spans="1:7" x14ac:dyDescent="0.25">
      <c r="A39">
        <v>3</v>
      </c>
      <c r="B39">
        <v>3</v>
      </c>
      <c r="C39">
        <v>1</v>
      </c>
      <c r="D39">
        <v>10</v>
      </c>
      <c r="F39" s="2"/>
      <c r="G39" s="2"/>
    </row>
    <row r="40" spans="1:7" x14ac:dyDescent="0.25">
      <c r="A40">
        <v>4</v>
      </c>
      <c r="B40">
        <v>3</v>
      </c>
      <c r="C40">
        <v>5</v>
      </c>
      <c r="D40">
        <v>2</v>
      </c>
      <c r="F40" s="2"/>
      <c r="G40" s="2"/>
    </row>
    <row r="41" spans="1:7" x14ac:dyDescent="0.25">
      <c r="A41">
        <v>5</v>
      </c>
      <c r="B41">
        <v>1</v>
      </c>
      <c r="C41">
        <v>6</v>
      </c>
      <c r="D41">
        <v>3</v>
      </c>
    </row>
    <row r="42" spans="1:7" x14ac:dyDescent="0.25">
      <c r="A42">
        <v>4</v>
      </c>
      <c r="B42">
        <v>8</v>
      </c>
      <c r="C42">
        <v>3</v>
      </c>
      <c r="D42">
        <v>2</v>
      </c>
    </row>
    <row r="43" spans="1:7" x14ac:dyDescent="0.25">
      <c r="A43">
        <v>9</v>
      </c>
      <c r="B43">
        <v>3</v>
      </c>
      <c r="C43">
        <v>12</v>
      </c>
      <c r="D43">
        <v>10</v>
      </c>
    </row>
    <row r="44" spans="1:7" x14ac:dyDescent="0.25">
      <c r="A44">
        <v>4</v>
      </c>
      <c r="B44">
        <v>9</v>
      </c>
      <c r="C44">
        <v>2</v>
      </c>
      <c r="D44">
        <v>2</v>
      </c>
    </row>
    <row r="45" spans="1:7" x14ac:dyDescent="0.25">
      <c r="A45">
        <v>4</v>
      </c>
      <c r="B45">
        <v>3</v>
      </c>
      <c r="C45">
        <v>5</v>
      </c>
      <c r="D45">
        <v>3</v>
      </c>
    </row>
    <row r="46" spans="1:7" x14ac:dyDescent="0.25">
      <c r="A46">
        <v>5</v>
      </c>
      <c r="B46">
        <v>5</v>
      </c>
      <c r="C46">
        <v>3</v>
      </c>
      <c r="D46">
        <v>1</v>
      </c>
    </row>
    <row r="47" spans="1:7" x14ac:dyDescent="0.25">
      <c r="A47">
        <v>4</v>
      </c>
      <c r="B47">
        <v>1</v>
      </c>
      <c r="C47">
        <v>1</v>
      </c>
      <c r="D47">
        <v>6</v>
      </c>
    </row>
    <row r="48" spans="1:7" x14ac:dyDescent="0.25">
      <c r="A48">
        <v>5</v>
      </c>
      <c r="B48">
        <v>6</v>
      </c>
      <c r="C48">
        <v>3</v>
      </c>
      <c r="D48">
        <v>4</v>
      </c>
    </row>
    <row r="49" spans="1:8" x14ac:dyDescent="0.25">
      <c r="A49">
        <v>4</v>
      </c>
      <c r="B49">
        <v>2</v>
      </c>
      <c r="D49">
        <v>6</v>
      </c>
    </row>
    <row r="50" spans="1:8" x14ac:dyDescent="0.25">
      <c r="A50">
        <v>5</v>
      </c>
      <c r="B50">
        <v>3</v>
      </c>
      <c r="D50">
        <v>2</v>
      </c>
    </row>
    <row r="51" spans="1:8" x14ac:dyDescent="0.25">
      <c r="A51">
        <v>2</v>
      </c>
      <c r="B51">
        <v>5</v>
      </c>
      <c r="D51">
        <v>5</v>
      </c>
    </row>
    <row r="52" spans="1:8" x14ac:dyDescent="0.25">
      <c r="A52">
        <v>4</v>
      </c>
      <c r="B52">
        <v>2</v>
      </c>
      <c r="D52">
        <v>3</v>
      </c>
    </row>
    <row r="53" spans="1:8" x14ac:dyDescent="0.25">
      <c r="A53">
        <v>4</v>
      </c>
      <c r="B53">
        <v>2</v>
      </c>
      <c r="D53">
        <v>4</v>
      </c>
      <c r="H53" s="2"/>
    </row>
    <row r="54" spans="1:8" x14ac:dyDescent="0.25">
      <c r="A54">
        <v>5</v>
      </c>
      <c r="B54">
        <v>2</v>
      </c>
      <c r="D54">
        <v>3</v>
      </c>
      <c r="H54" s="2"/>
    </row>
    <row r="55" spans="1:8" x14ac:dyDescent="0.25">
      <c r="A55">
        <v>1</v>
      </c>
      <c r="B55">
        <v>6</v>
      </c>
      <c r="D55">
        <v>7</v>
      </c>
      <c r="H55" s="2"/>
    </row>
    <row r="56" spans="1:8" x14ac:dyDescent="0.25">
      <c r="A56">
        <v>3</v>
      </c>
      <c r="B56">
        <v>4</v>
      </c>
      <c r="D56">
        <v>1</v>
      </c>
    </row>
    <row r="57" spans="1:8" x14ac:dyDescent="0.25">
      <c r="A57">
        <v>3</v>
      </c>
      <c r="B57">
        <v>2</v>
      </c>
      <c r="D57">
        <v>2</v>
      </c>
    </row>
    <row r="58" spans="1:8" x14ac:dyDescent="0.25">
      <c r="A58">
        <v>1</v>
      </c>
      <c r="B58">
        <v>2</v>
      </c>
      <c r="D58">
        <v>6</v>
      </c>
    </row>
    <row r="59" spans="1:8" x14ac:dyDescent="0.25">
      <c r="A59">
        <v>9</v>
      </c>
      <c r="B59">
        <v>9</v>
      </c>
      <c r="D59">
        <v>3</v>
      </c>
    </row>
    <row r="60" spans="1:8" x14ac:dyDescent="0.25">
      <c r="A60">
        <v>3</v>
      </c>
      <c r="B60">
        <v>6</v>
      </c>
      <c r="D60">
        <v>5</v>
      </c>
    </row>
    <row r="61" spans="1:8" x14ac:dyDescent="0.25">
      <c r="A61">
        <v>1</v>
      </c>
      <c r="B61">
        <v>2</v>
      </c>
      <c r="D61">
        <v>5</v>
      </c>
    </row>
    <row r="62" spans="1:8" x14ac:dyDescent="0.25">
      <c r="A62">
        <v>9</v>
      </c>
      <c r="B62">
        <v>7</v>
      </c>
      <c r="D62">
        <v>1</v>
      </c>
    </row>
    <row r="63" spans="1:8" x14ac:dyDescent="0.25">
      <c r="A63">
        <v>4</v>
      </c>
      <c r="B63">
        <v>1</v>
      </c>
      <c r="D63">
        <v>2</v>
      </c>
    </row>
    <row r="64" spans="1:8" x14ac:dyDescent="0.25">
      <c r="A64">
        <v>6</v>
      </c>
      <c r="B64">
        <v>9</v>
      </c>
      <c r="D64">
        <v>3</v>
      </c>
      <c r="E64" s="2"/>
    </row>
    <row r="65" spans="1:5" x14ac:dyDescent="0.25">
      <c r="A65">
        <v>4</v>
      </c>
      <c r="B65">
        <v>9</v>
      </c>
      <c r="D65">
        <v>11</v>
      </c>
      <c r="E65" s="2"/>
    </row>
    <row r="66" spans="1:5" x14ac:dyDescent="0.25">
      <c r="A66">
        <v>3</v>
      </c>
      <c r="B66">
        <v>2</v>
      </c>
      <c r="D66">
        <v>3</v>
      </c>
      <c r="E66" s="2"/>
    </row>
    <row r="67" spans="1:5" x14ac:dyDescent="0.25">
      <c r="A67">
        <v>2</v>
      </c>
      <c r="B67">
        <v>5</v>
      </c>
      <c r="D67">
        <v>6</v>
      </c>
    </row>
    <row r="68" spans="1:5" x14ac:dyDescent="0.25">
      <c r="A68">
        <v>8</v>
      </c>
      <c r="B68">
        <v>9</v>
      </c>
      <c r="D68">
        <v>9</v>
      </c>
    </row>
    <row r="69" spans="1:5" x14ac:dyDescent="0.25">
      <c r="A69">
        <v>5</v>
      </c>
      <c r="B69">
        <v>18</v>
      </c>
      <c r="D69">
        <v>5</v>
      </c>
    </row>
    <row r="70" spans="1:5" x14ac:dyDescent="0.25">
      <c r="A70">
        <v>9</v>
      </c>
      <c r="B70">
        <v>3</v>
      </c>
    </row>
    <row r="71" spans="1:5" x14ac:dyDescent="0.25">
      <c r="A71">
        <v>7</v>
      </c>
      <c r="B71">
        <v>8</v>
      </c>
    </row>
    <row r="72" spans="1:5" x14ac:dyDescent="0.25">
      <c r="A72">
        <v>2</v>
      </c>
      <c r="B72">
        <v>4</v>
      </c>
    </row>
    <row r="73" spans="1:5" x14ac:dyDescent="0.25">
      <c r="A73">
        <v>2</v>
      </c>
      <c r="B73">
        <v>1</v>
      </c>
    </row>
    <row r="74" spans="1:5" x14ac:dyDescent="0.25">
      <c r="A74">
        <v>7</v>
      </c>
      <c r="B74">
        <v>4</v>
      </c>
    </row>
    <row r="75" spans="1:5" x14ac:dyDescent="0.25">
      <c r="A75">
        <v>5</v>
      </c>
      <c r="B75">
        <v>4</v>
      </c>
    </row>
    <row r="76" spans="1:5" x14ac:dyDescent="0.25">
      <c r="A76">
        <v>4</v>
      </c>
      <c r="B76">
        <v>2</v>
      </c>
    </row>
    <row r="77" spans="1:5" x14ac:dyDescent="0.25">
      <c r="A77">
        <v>3</v>
      </c>
      <c r="B77">
        <v>4</v>
      </c>
    </row>
    <row r="78" spans="1:5" x14ac:dyDescent="0.25">
      <c r="A78">
        <v>7</v>
      </c>
      <c r="B78">
        <v>4</v>
      </c>
    </row>
    <row r="79" spans="1:5" x14ac:dyDescent="0.25">
      <c r="A79">
        <v>3</v>
      </c>
    </row>
    <row r="80" spans="1:5" x14ac:dyDescent="0.25">
      <c r="A80">
        <v>5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1</v>
      </c>
    </row>
    <row r="84" spans="1:1" x14ac:dyDescent="0.25">
      <c r="A84">
        <v>4</v>
      </c>
    </row>
    <row r="85" spans="1:1" x14ac:dyDescent="0.25">
      <c r="A85">
        <v>2</v>
      </c>
    </row>
    <row r="86" spans="1:1" x14ac:dyDescent="0.25">
      <c r="A86">
        <v>3</v>
      </c>
    </row>
    <row r="87" spans="1:1" x14ac:dyDescent="0.25">
      <c r="A87">
        <v>4</v>
      </c>
    </row>
    <row r="88" spans="1:1" x14ac:dyDescent="0.25">
      <c r="A88">
        <v>5</v>
      </c>
    </row>
    <row r="89" spans="1:1" x14ac:dyDescent="0.25">
      <c r="A89">
        <v>3</v>
      </c>
    </row>
    <row r="90" spans="1:1" x14ac:dyDescent="0.25">
      <c r="A90">
        <v>4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6</v>
      </c>
    </row>
    <row r="94" spans="1:1" x14ac:dyDescent="0.25">
      <c r="A94">
        <v>14</v>
      </c>
    </row>
    <row r="95" spans="1:1" x14ac:dyDescent="0.25">
      <c r="A95">
        <v>9</v>
      </c>
    </row>
    <row r="96" spans="1:1" x14ac:dyDescent="0.25">
      <c r="A96">
        <v>2</v>
      </c>
    </row>
    <row r="97" spans="1:1" x14ac:dyDescent="0.25">
      <c r="A97">
        <v>5</v>
      </c>
    </row>
    <row r="98" spans="1:1" x14ac:dyDescent="0.25">
      <c r="A98">
        <v>1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9</v>
      </c>
    </row>
    <row r="103" spans="1:1" x14ac:dyDescent="0.25">
      <c r="A103">
        <v>5</v>
      </c>
    </row>
    <row r="104" spans="1:1" x14ac:dyDescent="0.25">
      <c r="A104">
        <v>7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8</v>
      </c>
    </row>
    <row r="108" spans="1:1" x14ac:dyDescent="0.25">
      <c r="A108">
        <v>1</v>
      </c>
    </row>
    <row r="109" spans="1:1" x14ac:dyDescent="0.25">
      <c r="A109">
        <v>4</v>
      </c>
    </row>
    <row r="110" spans="1:1" x14ac:dyDescent="0.25">
      <c r="A110">
        <v>2</v>
      </c>
    </row>
    <row r="111" spans="1:1" x14ac:dyDescent="0.25">
      <c r="A111">
        <v>6</v>
      </c>
    </row>
    <row r="112" spans="1:1" x14ac:dyDescent="0.25">
      <c r="A1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2017-08-12T08:08:50Z</dcterms:created>
  <dcterms:modified xsi:type="dcterms:W3CDTF">2017-08-24T11:27:32Z</dcterms:modified>
</cp:coreProperties>
</file>