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y Drive\Documents\2. Contributions\Journal\[A24] Electronics 2025\GlobalTMO\"/>
    </mc:Choice>
  </mc:AlternateContent>
  <xr:revisionPtr revIDLastSave="0" documentId="13_ncr:1_{2C61278F-AB3B-435A-9021-7A21CC44BF57}" xr6:coauthVersionLast="47" xr6:coauthVersionMax="47" xr10:uidLastSave="{00000000-0000-0000-0000-000000000000}"/>
  <bookViews>
    <workbookView xWindow="4095" yWindow="375" windowWidth="15810" windowHeight="10185" activeTab="3" xr2:uid="{00000000-000D-0000-FFFF-FFFF00000000}"/>
  </bookViews>
  <sheets>
    <sheet name="Table 1" sheetId="6" r:id="rId1"/>
    <sheet name="LXFX, sbin=2" sheetId="3" r:id="rId2"/>
    <sheet name="LXFX, sbin=8" sheetId="8" r:id="rId3"/>
    <sheet name="LXFI, sbin=8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2" i="8"/>
  <c r="J6" i="8"/>
  <c r="I6" i="8"/>
  <c r="G6" i="8"/>
  <c r="H6" i="8" s="1"/>
  <c r="J5" i="8"/>
  <c r="I5" i="8"/>
  <c r="K5" i="8" s="1"/>
  <c r="L5" i="8" s="1"/>
  <c r="G5" i="8"/>
  <c r="H5" i="8" s="1"/>
  <c r="J4" i="8"/>
  <c r="I4" i="8"/>
  <c r="G4" i="8"/>
  <c r="H4" i="8" s="1"/>
  <c r="J3" i="8"/>
  <c r="I3" i="8"/>
  <c r="G3" i="8"/>
  <c r="H3" i="8" s="1"/>
  <c r="J2" i="8"/>
  <c r="I2" i="8"/>
  <c r="G2" i="8"/>
  <c r="H2" i="8" s="1"/>
  <c r="B3" i="7"/>
  <c r="B4" i="7"/>
  <c r="B5" i="7"/>
  <c r="B6" i="7"/>
  <c r="B2" i="7"/>
  <c r="J6" i="7"/>
  <c r="I6" i="7"/>
  <c r="G6" i="7"/>
  <c r="H6" i="7" s="1"/>
  <c r="J5" i="7"/>
  <c r="I5" i="7"/>
  <c r="K5" i="7" s="1"/>
  <c r="L5" i="7" s="1"/>
  <c r="G5" i="7"/>
  <c r="H5" i="7" s="1"/>
  <c r="J4" i="7"/>
  <c r="I4" i="7"/>
  <c r="G4" i="7"/>
  <c r="H4" i="7" s="1"/>
  <c r="J3" i="7"/>
  <c r="I3" i="7"/>
  <c r="G3" i="7"/>
  <c r="H3" i="7" s="1"/>
  <c r="J2" i="7"/>
  <c r="I2" i="7"/>
  <c r="G2" i="7"/>
  <c r="H2" i="7" s="1"/>
  <c r="B3" i="3"/>
  <c r="B4" i="3"/>
  <c r="B5" i="3"/>
  <c r="B6" i="3"/>
  <c r="B2" i="3"/>
  <c r="D6" i="6"/>
  <c r="E6" i="6" s="1"/>
  <c r="D5" i="6"/>
  <c r="F5" i="6" s="1"/>
  <c r="D4" i="6"/>
  <c r="E4" i="6" s="1"/>
  <c r="D3" i="6"/>
  <c r="F3" i="6" s="1"/>
  <c r="D2" i="6"/>
  <c r="E2" i="6" s="1"/>
  <c r="J6" i="3"/>
  <c r="I6" i="3"/>
  <c r="G6" i="3"/>
  <c r="H6" i="3" s="1"/>
  <c r="J5" i="3"/>
  <c r="I5" i="3"/>
  <c r="G5" i="3"/>
  <c r="H5" i="3" s="1"/>
  <c r="J4" i="3"/>
  <c r="I4" i="3"/>
  <c r="K4" i="3" s="1"/>
  <c r="L4" i="3" s="1"/>
  <c r="G4" i="3"/>
  <c r="H4" i="3" s="1"/>
  <c r="J3" i="3"/>
  <c r="I3" i="3"/>
  <c r="G3" i="3"/>
  <c r="H3" i="3" s="1"/>
  <c r="J2" i="3"/>
  <c r="I2" i="3"/>
  <c r="G2" i="3"/>
  <c r="H2" i="3" s="1"/>
  <c r="K4" i="8" l="1"/>
  <c r="L4" i="8" s="1"/>
  <c r="K5" i="3"/>
  <c r="L5" i="3" s="1"/>
  <c r="K6" i="7"/>
  <c r="L6" i="7" s="1"/>
  <c r="K6" i="8"/>
  <c r="L6" i="8" s="1"/>
  <c r="K3" i="7"/>
  <c r="L3" i="7" s="1"/>
  <c r="K4" i="7"/>
  <c r="L4" i="7" s="1"/>
  <c r="K2" i="8"/>
  <c r="L2" i="8" s="1"/>
  <c r="K3" i="8"/>
  <c r="L3" i="8" s="1"/>
  <c r="K2" i="7"/>
  <c r="L2" i="7" s="1"/>
  <c r="K3" i="3"/>
  <c r="L3" i="3" s="1"/>
  <c r="K2" i="3"/>
  <c r="L2" i="3" s="1"/>
  <c r="K6" i="3"/>
  <c r="L6" i="3" s="1"/>
  <c r="F4" i="6"/>
  <c r="F2" i="6"/>
  <c r="F6" i="6"/>
  <c r="E3" i="6"/>
  <c r="E5" i="6"/>
</calcChain>
</file>

<file path=xl/sharedStrings.xml><?xml version="1.0" encoding="utf-8"?>
<sst xmlns="http://schemas.openxmlformats.org/spreadsheetml/2006/main" count="74" uniqueCount="24">
  <si>
    <t>Format</t>
  </si>
  <si>
    <t>HQVGA</t>
  </si>
  <si>
    <t>HD</t>
  </si>
  <si>
    <t>FHD</t>
  </si>
  <si>
    <t>4KUHD</t>
  </si>
  <si>
    <t>VGA/SD</t>
  </si>
  <si>
    <t>Number of pixels</t>
  </si>
  <si>
    <t>Rows</t>
  </si>
  <si>
    <t>Cols</t>
  </si>
  <si>
    <t>Logic cells</t>
  </si>
  <si>
    <t>BRAM</t>
  </si>
  <si>
    <t>DSP</t>
  </si>
  <si>
    <t>5 RAMs in Kb</t>
  </si>
  <si>
    <t>Rate in MHz</t>
  </si>
  <si>
    <t>SLICEM in Kb</t>
  </si>
  <si>
    <t>BRAM in Kb</t>
  </si>
  <si>
    <t>Memory in Kb</t>
  </si>
  <si>
    <t>Width of 3 RAMs</t>
  </si>
  <si>
    <t>Max. freq in MHz</t>
  </si>
  <si>
    <t>Static P. in mW</t>
  </si>
  <si>
    <t>Dynamic P. in mW</t>
  </si>
  <si>
    <t>SLICEL LUTs</t>
  </si>
  <si>
    <t>SLICEM LUTs</t>
  </si>
  <si>
    <t>Failed 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</si>
</sst>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0" fillId="0" borderId="0" xfId="1" applyNumberFormat="1" applyFont="1"/>
    <xf numFmtId="1" fontId="1" fillId="0" borderId="0" xfId="0" applyNumberFormat="1" applyFont="1" applyAlignment="1">
      <alignment wrapText="1"/>
    </xf>
    <xf numFmtId="1" fontId="0" fillId="0" borderId="0" xfId="0" applyNumberFormat="1"/>
    <xf numFmtId="3" fontId="0" fillId="0" borderId="0" xfId="0" applyNumberFormat="1"/>
    <xf numFmtId="9" fontId="1" fillId="0" borderId="0" xfId="2" applyFont="1" applyFill="1" applyAlignment="1">
      <alignment wrapText="1"/>
    </xf>
    <xf numFmtId="9" fontId="0" fillId="0" borderId="0" xfId="2" applyFont="1" applyFill="1"/>
    <xf numFmtId="9" fontId="3" fillId="0" borderId="0" xfId="2" applyFont="1" applyFill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32DB-3D87-4FA3-B807-57134853D552}">
  <dimension ref="A1:F6"/>
  <sheetViews>
    <sheetView workbookViewId="0"/>
  </sheetViews>
  <sheetFormatPr defaultRowHeight="15" x14ac:dyDescent="0.25"/>
  <cols>
    <col min="1" max="1" width="8" bestFit="1" customWidth="1"/>
    <col min="2" max="2" width="5.7109375" style="6" bestFit="1" customWidth="1"/>
    <col min="3" max="3" width="5.5703125" style="6" bestFit="1" customWidth="1"/>
    <col min="4" max="4" width="9.140625" style="3"/>
    <col min="5" max="5" width="7.140625" style="5" bestFit="1" customWidth="1"/>
    <col min="6" max="6" width="8.85546875" bestFit="1" customWidth="1"/>
  </cols>
  <sheetData>
    <row r="1" spans="1:6" s="1" customFormat="1" ht="30" customHeight="1" x14ac:dyDescent="0.25">
      <c r="A1" s="1" t="s">
        <v>0</v>
      </c>
      <c r="B1" s="2" t="s">
        <v>7</v>
      </c>
      <c r="C1" s="2" t="s">
        <v>8</v>
      </c>
      <c r="D1" s="2" t="s">
        <v>6</v>
      </c>
      <c r="E1" s="4" t="s">
        <v>13</v>
      </c>
      <c r="F1" s="1" t="s">
        <v>17</v>
      </c>
    </row>
    <row r="2" spans="1:6" x14ac:dyDescent="0.25">
      <c r="A2" t="s">
        <v>1</v>
      </c>
      <c r="B2" s="6">
        <v>160</v>
      </c>
      <c r="C2" s="6">
        <v>240</v>
      </c>
      <c r="D2" s="3">
        <f>B2*C2</f>
        <v>38400</v>
      </c>
      <c r="E2" s="5">
        <f>0.00003*D2</f>
        <v>1.1520000000000001</v>
      </c>
      <c r="F2">
        <f>CEILING(LOG(D2,2),1)</f>
        <v>16</v>
      </c>
    </row>
    <row r="3" spans="1:6" x14ac:dyDescent="0.25">
      <c r="A3" t="s">
        <v>5</v>
      </c>
      <c r="B3" s="6">
        <v>480</v>
      </c>
      <c r="C3" s="6">
        <v>640</v>
      </c>
      <c r="D3" s="3">
        <f>B3*C3</f>
        <v>307200</v>
      </c>
      <c r="E3" s="5">
        <f>0.00003*D3</f>
        <v>9.2160000000000011</v>
      </c>
      <c r="F3">
        <f>CEILING(LOG(D3,2),1)</f>
        <v>19</v>
      </c>
    </row>
    <row r="4" spans="1:6" x14ac:dyDescent="0.25">
      <c r="A4" t="s">
        <v>2</v>
      </c>
      <c r="B4" s="6">
        <v>720</v>
      </c>
      <c r="C4" s="6">
        <v>1280</v>
      </c>
      <c r="D4" s="3">
        <f>B4*C4</f>
        <v>921600</v>
      </c>
      <c r="E4" s="5">
        <f>0.00003*D4</f>
        <v>27.648</v>
      </c>
      <c r="F4">
        <f>CEILING(LOG(D4,2),1)</f>
        <v>20</v>
      </c>
    </row>
    <row r="5" spans="1:6" x14ac:dyDescent="0.25">
      <c r="A5" t="s">
        <v>3</v>
      </c>
      <c r="B5" s="6">
        <v>1080</v>
      </c>
      <c r="C5" s="6">
        <v>1920</v>
      </c>
      <c r="D5" s="3">
        <f>B5*C5</f>
        <v>2073600</v>
      </c>
      <c r="E5" s="5">
        <f>0.00003*D5</f>
        <v>62.207999999999998</v>
      </c>
      <c r="F5">
        <f>CEILING(LOG(D5,2),1)</f>
        <v>21</v>
      </c>
    </row>
    <row r="6" spans="1:6" x14ac:dyDescent="0.25">
      <c r="A6" t="s">
        <v>4</v>
      </c>
      <c r="B6" s="6">
        <v>2160</v>
      </c>
      <c r="C6" s="6">
        <v>3840</v>
      </c>
      <c r="D6" s="3">
        <f>B6*C6</f>
        <v>8294400</v>
      </c>
      <c r="E6" s="5">
        <f>0.00003*D6</f>
        <v>248.83199999999999</v>
      </c>
      <c r="F6">
        <f>CEILING(LOG(D6,2),1)</f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10FE-3477-4B73-BD42-3F678B5A3EAB}">
  <dimension ref="A1:O6"/>
  <sheetViews>
    <sheetView workbookViewId="0"/>
  </sheetViews>
  <sheetFormatPr defaultRowHeight="15" x14ac:dyDescent="0.25"/>
  <cols>
    <col min="1" max="1" width="8" bestFit="1" customWidth="1"/>
    <col min="2" max="2" width="7.5703125" style="5" bestFit="1" customWidth="1"/>
    <col min="3" max="3" width="6.42578125" bestFit="1" customWidth="1"/>
    <col min="4" max="4" width="7.42578125" bestFit="1" customWidth="1"/>
    <col min="5" max="5" width="6.42578125" style="11" bestFit="1" customWidth="1"/>
    <col min="6" max="6" width="4.42578125" bestFit="1" customWidth="1"/>
    <col min="7" max="7" width="5.42578125" style="5" bestFit="1" customWidth="1"/>
    <col min="8" max="8" width="5.42578125" style="8" customWidth="1"/>
    <col min="9" max="9" width="7.42578125" style="5" bestFit="1" customWidth="1"/>
    <col min="10" max="10" width="6.42578125" bestFit="1" customWidth="1"/>
    <col min="11" max="11" width="8.5703125" style="5" bestFit="1" customWidth="1"/>
    <col min="12" max="12" width="8.5703125" style="8" customWidth="1"/>
    <col min="13" max="13" width="9.5703125" style="5" bestFit="1" customWidth="1"/>
    <col min="14" max="14" width="8" bestFit="1" customWidth="1"/>
    <col min="15" max="15" width="9" bestFit="1" customWidth="1"/>
  </cols>
  <sheetData>
    <row r="1" spans="1:15" s="1" customFormat="1" ht="30" customHeight="1" x14ac:dyDescent="0.25">
      <c r="A1" s="1" t="s">
        <v>0</v>
      </c>
      <c r="B1" s="4" t="s">
        <v>12</v>
      </c>
      <c r="C1" s="1" t="s">
        <v>21</v>
      </c>
      <c r="D1" s="1" t="s">
        <v>22</v>
      </c>
      <c r="E1" s="10" t="s">
        <v>10</v>
      </c>
      <c r="F1" s="1" t="s">
        <v>11</v>
      </c>
      <c r="G1" s="4" t="s">
        <v>9</v>
      </c>
      <c r="H1" s="7" t="s">
        <v>9</v>
      </c>
      <c r="I1" s="4" t="s">
        <v>14</v>
      </c>
      <c r="J1" s="1" t="s">
        <v>15</v>
      </c>
      <c r="K1" s="4" t="s">
        <v>16</v>
      </c>
      <c r="L1" s="7" t="s">
        <v>16</v>
      </c>
      <c r="M1" s="4" t="s">
        <v>18</v>
      </c>
      <c r="N1" s="1" t="s">
        <v>19</v>
      </c>
      <c r="O1" s="1" t="s">
        <v>20</v>
      </c>
    </row>
    <row r="2" spans="1:15" x14ac:dyDescent="0.25">
      <c r="A2" t="s">
        <v>1</v>
      </c>
      <c r="B2" s="5">
        <f>2^14*(3*'Table 1'!F2+2*8)/1024</f>
        <v>1024</v>
      </c>
      <c r="C2">
        <v>235</v>
      </c>
      <c r="D2">
        <v>34</v>
      </c>
      <c r="E2" s="11">
        <v>32</v>
      </c>
      <c r="F2">
        <v>4</v>
      </c>
      <c r="G2" s="5">
        <f>C2*1.6</f>
        <v>376</v>
      </c>
      <c r="H2" s="8">
        <f>G2/(8000*1.6)</f>
        <v>2.9374999999999998E-2</v>
      </c>
      <c r="I2" s="5">
        <f>D2*64/1024</f>
        <v>2.125</v>
      </c>
      <c r="J2">
        <f>E2*36</f>
        <v>1152</v>
      </c>
      <c r="K2" s="5">
        <f>SUM(I2:J2)</f>
        <v>1154.125</v>
      </c>
      <c r="L2" s="8">
        <f>K2/(171+720)</f>
        <v>1.295314253647587</v>
      </c>
      <c r="M2" s="5">
        <v>182</v>
      </c>
      <c r="N2">
        <v>61</v>
      </c>
      <c r="O2">
        <v>1</v>
      </c>
    </row>
    <row r="3" spans="1:15" x14ac:dyDescent="0.25">
      <c r="A3" t="s">
        <v>5</v>
      </c>
      <c r="B3" s="5">
        <f>2^14*(3*'Table 1'!F3+2*8)/1024</f>
        <v>1168</v>
      </c>
      <c r="C3">
        <v>285</v>
      </c>
      <c r="D3">
        <v>37</v>
      </c>
      <c r="E3" s="11">
        <v>36.5</v>
      </c>
      <c r="F3">
        <v>4</v>
      </c>
      <c r="G3" s="5">
        <f>C3*1.6</f>
        <v>456</v>
      </c>
      <c r="H3" s="8">
        <f t="shared" ref="H3:H6" si="0">G3/(8000*1.6)</f>
        <v>3.5624999999999997E-2</v>
      </c>
      <c r="I3" s="5">
        <f>D3*64/1024</f>
        <v>2.3125</v>
      </c>
      <c r="J3">
        <f>E3*36</f>
        <v>1314</v>
      </c>
      <c r="K3" s="5">
        <f>SUM(I3:J3)</f>
        <v>1316.3125</v>
      </c>
      <c r="L3" s="8">
        <f t="shared" ref="L3:L6" si="1">K3/(171+720)</f>
        <v>1.4773428731762066</v>
      </c>
      <c r="M3" s="5">
        <v>172.41379310344828</v>
      </c>
      <c r="N3">
        <v>61</v>
      </c>
      <c r="O3">
        <v>12</v>
      </c>
    </row>
    <row r="4" spans="1:15" x14ac:dyDescent="0.25">
      <c r="A4" t="s">
        <v>2</v>
      </c>
      <c r="B4" s="5">
        <f>2^14*(3*'Table 1'!F4+2*8)/1024</f>
        <v>1216</v>
      </c>
      <c r="C4">
        <v>337</v>
      </c>
      <c r="D4">
        <v>38</v>
      </c>
      <c r="E4" s="11">
        <v>39.5</v>
      </c>
      <c r="F4">
        <v>4</v>
      </c>
      <c r="G4" s="5">
        <f>C4*1.6</f>
        <v>539.20000000000005</v>
      </c>
      <c r="H4" s="8">
        <f t="shared" si="0"/>
        <v>4.2125000000000003E-2</v>
      </c>
      <c r="I4" s="5">
        <f>D4*64/1024</f>
        <v>2.375</v>
      </c>
      <c r="J4">
        <f>E4*36</f>
        <v>1422</v>
      </c>
      <c r="K4" s="5">
        <f>SUM(I4:J4)</f>
        <v>1424.375</v>
      </c>
      <c r="L4" s="8">
        <f t="shared" si="1"/>
        <v>1.598625140291807</v>
      </c>
      <c r="M4" s="5">
        <v>169.4915254237288</v>
      </c>
      <c r="N4">
        <v>61</v>
      </c>
      <c r="O4">
        <v>40</v>
      </c>
    </row>
    <row r="5" spans="1:15" x14ac:dyDescent="0.25">
      <c r="A5" t="s">
        <v>3</v>
      </c>
      <c r="B5" s="5">
        <f>2^14*(3*'Table 1'!F5+2*8)/1024</f>
        <v>1264</v>
      </c>
      <c r="C5">
        <v>328</v>
      </c>
      <c r="D5">
        <v>38</v>
      </c>
      <c r="E5" s="11">
        <v>41</v>
      </c>
      <c r="F5">
        <v>4</v>
      </c>
      <c r="G5" s="5">
        <f>C5*1.6</f>
        <v>524.80000000000007</v>
      </c>
      <c r="H5" s="8">
        <f t="shared" si="0"/>
        <v>4.1000000000000009E-2</v>
      </c>
      <c r="I5" s="5">
        <f>D5*64/1024</f>
        <v>2.375</v>
      </c>
      <c r="J5">
        <f>E5*36</f>
        <v>1476</v>
      </c>
      <c r="K5" s="5">
        <f>SUM(I5:J5)</f>
        <v>1478.375</v>
      </c>
      <c r="L5" s="8">
        <f t="shared" si="1"/>
        <v>1.6592312008978676</v>
      </c>
      <c r="M5" s="5">
        <v>169</v>
      </c>
      <c r="N5">
        <v>61</v>
      </c>
      <c r="O5">
        <v>94</v>
      </c>
    </row>
    <row r="6" spans="1:15" x14ac:dyDescent="0.25">
      <c r="A6" t="s">
        <v>4</v>
      </c>
      <c r="B6" s="5">
        <f>2^14*(3*'Table 1'!F6+2*8)/1024</f>
        <v>1360</v>
      </c>
      <c r="C6">
        <v>398</v>
      </c>
      <c r="D6">
        <v>38</v>
      </c>
      <c r="E6" s="11">
        <v>44</v>
      </c>
      <c r="F6">
        <v>4</v>
      </c>
      <c r="G6" s="5">
        <f>C6*1.6</f>
        <v>636.80000000000007</v>
      </c>
      <c r="H6" s="8">
        <f t="shared" si="0"/>
        <v>4.9750000000000003E-2</v>
      </c>
      <c r="I6" s="5">
        <f>D6*64/1024</f>
        <v>2.375</v>
      </c>
      <c r="J6">
        <f>E6*36</f>
        <v>1584</v>
      </c>
      <c r="K6" s="5">
        <f>SUM(I6:J6)</f>
        <v>1586.375</v>
      </c>
      <c r="L6" s="8">
        <f t="shared" si="1"/>
        <v>1.7804433221099887</v>
      </c>
      <c r="M6" s="5">
        <v>167</v>
      </c>
      <c r="N6" s="15" t="s">
        <v>23</v>
      </c>
      <c r="O6" s="15"/>
    </row>
  </sheetData>
  <mergeCells count="1">
    <mergeCell ref="N6:O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E5C2-CECD-47BF-85C8-DFF52F3088F4}">
  <dimension ref="A1:O6"/>
  <sheetViews>
    <sheetView workbookViewId="0"/>
  </sheetViews>
  <sheetFormatPr defaultRowHeight="15" x14ac:dyDescent="0.25"/>
  <cols>
    <col min="1" max="1" width="8" bestFit="1" customWidth="1"/>
    <col min="2" max="2" width="7.5703125" style="5" bestFit="1" customWidth="1"/>
    <col min="3" max="3" width="6.42578125" bestFit="1" customWidth="1"/>
    <col min="4" max="4" width="7.42578125" bestFit="1" customWidth="1"/>
    <col min="5" max="5" width="6.42578125" style="11" bestFit="1" customWidth="1"/>
    <col min="6" max="6" width="4.42578125" bestFit="1" customWidth="1"/>
    <col min="7" max="7" width="5.42578125" style="5" bestFit="1" customWidth="1"/>
    <col min="8" max="8" width="5.42578125" style="8" customWidth="1"/>
    <col min="9" max="9" width="7.42578125" style="5" bestFit="1" customWidth="1"/>
    <col min="10" max="10" width="6.42578125" bestFit="1" customWidth="1"/>
    <col min="11" max="11" width="8.5703125" style="5" bestFit="1" customWidth="1"/>
    <col min="12" max="12" width="8.5703125" style="8" customWidth="1"/>
    <col min="13" max="13" width="9.5703125" style="5" bestFit="1" customWidth="1"/>
    <col min="14" max="14" width="8" bestFit="1" customWidth="1"/>
    <col min="15" max="15" width="9" bestFit="1" customWidth="1"/>
  </cols>
  <sheetData>
    <row r="1" spans="1:15" s="1" customFormat="1" ht="30" customHeight="1" x14ac:dyDescent="0.25">
      <c r="A1" s="1" t="s">
        <v>0</v>
      </c>
      <c r="B1" s="4" t="s">
        <v>12</v>
      </c>
      <c r="C1" s="1" t="s">
        <v>21</v>
      </c>
      <c r="D1" s="1" t="s">
        <v>22</v>
      </c>
      <c r="E1" s="10" t="s">
        <v>10</v>
      </c>
      <c r="F1" s="1" t="s">
        <v>11</v>
      </c>
      <c r="G1" s="4" t="s">
        <v>9</v>
      </c>
      <c r="H1" s="7" t="s">
        <v>9</v>
      </c>
      <c r="I1" s="4" t="s">
        <v>14</v>
      </c>
      <c r="J1" s="1" t="s">
        <v>15</v>
      </c>
      <c r="K1" s="4" t="s">
        <v>16</v>
      </c>
      <c r="L1" s="7" t="s">
        <v>16</v>
      </c>
      <c r="M1" s="4" t="s">
        <v>18</v>
      </c>
      <c r="N1" s="1" t="s">
        <v>19</v>
      </c>
      <c r="O1" s="1" t="s">
        <v>20</v>
      </c>
    </row>
    <row r="2" spans="1:15" x14ac:dyDescent="0.25">
      <c r="A2" t="s">
        <v>1</v>
      </c>
      <c r="B2" s="5">
        <f>2^8*(3*'Table 1'!F2+2*8)/1024</f>
        <v>16</v>
      </c>
      <c r="C2" s="12">
        <v>191</v>
      </c>
      <c r="D2" s="12">
        <v>23</v>
      </c>
      <c r="E2" s="13">
        <v>2.5</v>
      </c>
      <c r="F2" s="12">
        <v>4</v>
      </c>
      <c r="G2" s="14">
        <f>C2*1.6</f>
        <v>305.60000000000002</v>
      </c>
      <c r="H2" s="9">
        <f>G2/(8000*1.6)</f>
        <v>2.3875E-2</v>
      </c>
      <c r="I2" s="14">
        <f>D2*64/1024</f>
        <v>1.4375</v>
      </c>
      <c r="J2" s="12">
        <f>E2*36</f>
        <v>90</v>
      </c>
      <c r="K2" s="14">
        <f>SUM(I2:J2)</f>
        <v>91.4375</v>
      </c>
      <c r="L2" s="9">
        <f>K2/(171+720)</f>
        <v>0.10262345679012345</v>
      </c>
      <c r="M2" s="14">
        <v>164</v>
      </c>
      <c r="N2" s="12">
        <v>60</v>
      </c>
      <c r="O2" s="12">
        <v>1</v>
      </c>
    </row>
    <row r="3" spans="1:15" x14ac:dyDescent="0.25">
      <c r="A3" t="s">
        <v>5</v>
      </c>
      <c r="B3" s="5">
        <f>2^8*(3*'Table 1'!F3+2*8)/1024</f>
        <v>18.25</v>
      </c>
      <c r="C3" s="12">
        <v>247</v>
      </c>
      <c r="D3" s="12">
        <v>26</v>
      </c>
      <c r="E3" s="13">
        <v>2.5</v>
      </c>
      <c r="F3" s="12">
        <v>4</v>
      </c>
      <c r="G3" s="14">
        <f>C3*1.6</f>
        <v>395.20000000000005</v>
      </c>
      <c r="H3" s="9">
        <f t="shared" ref="H3:H6" si="0">G3/(8000*1.6)</f>
        <v>3.0875000000000003E-2</v>
      </c>
      <c r="I3" s="14">
        <f>D3*64/1024</f>
        <v>1.625</v>
      </c>
      <c r="J3" s="12">
        <f>E3*36</f>
        <v>90</v>
      </c>
      <c r="K3" s="14">
        <f>SUM(I3:J3)</f>
        <v>91.625</v>
      </c>
      <c r="L3" s="9">
        <f t="shared" ref="L3:L6" si="1">K3/(171+720)</f>
        <v>0.10283389450056117</v>
      </c>
      <c r="M3" s="14">
        <v>164</v>
      </c>
      <c r="N3" s="12">
        <v>60</v>
      </c>
      <c r="O3" s="12">
        <v>2</v>
      </c>
    </row>
    <row r="4" spans="1:15" x14ac:dyDescent="0.25">
      <c r="A4" t="s">
        <v>2</v>
      </c>
      <c r="B4" s="5">
        <f>2^8*(3*'Table 1'!F4+2*8)/1024</f>
        <v>19</v>
      </c>
      <c r="C4" s="12">
        <v>292</v>
      </c>
      <c r="D4" s="12">
        <v>27</v>
      </c>
      <c r="E4" s="13">
        <v>2.5</v>
      </c>
      <c r="F4" s="12">
        <v>4</v>
      </c>
      <c r="G4" s="14">
        <f>C4*1.6</f>
        <v>467.20000000000005</v>
      </c>
      <c r="H4" s="9">
        <f t="shared" si="0"/>
        <v>3.6500000000000005E-2</v>
      </c>
      <c r="I4" s="14">
        <f>D4*64/1024</f>
        <v>1.6875</v>
      </c>
      <c r="J4" s="12">
        <f>E4*36</f>
        <v>90</v>
      </c>
      <c r="K4" s="14">
        <f>SUM(I4:J4)</f>
        <v>91.6875</v>
      </c>
      <c r="L4" s="9">
        <f t="shared" si="1"/>
        <v>0.1029040404040404</v>
      </c>
      <c r="M4" s="14">
        <v>164</v>
      </c>
      <c r="N4" s="12">
        <v>60</v>
      </c>
      <c r="O4" s="12">
        <v>7</v>
      </c>
    </row>
    <row r="5" spans="1:15" x14ac:dyDescent="0.25">
      <c r="A5" t="s">
        <v>3</v>
      </c>
      <c r="B5" s="5">
        <f>2^8*(3*'Table 1'!F5+2*8)/1024</f>
        <v>19.75</v>
      </c>
      <c r="C5" s="12">
        <v>313</v>
      </c>
      <c r="D5" s="12">
        <v>27</v>
      </c>
      <c r="E5" s="13">
        <v>2.5</v>
      </c>
      <c r="F5" s="12">
        <v>4</v>
      </c>
      <c r="G5" s="14">
        <f>C5*1.6</f>
        <v>500.8</v>
      </c>
      <c r="H5" s="9">
        <f t="shared" si="0"/>
        <v>3.9125E-2</v>
      </c>
      <c r="I5" s="14">
        <f>D5*64/1024</f>
        <v>1.6875</v>
      </c>
      <c r="J5" s="12">
        <f>E5*36</f>
        <v>90</v>
      </c>
      <c r="K5" s="14">
        <f>SUM(I5:J5)</f>
        <v>91.6875</v>
      </c>
      <c r="L5" s="9">
        <f t="shared" si="1"/>
        <v>0.1029040404040404</v>
      </c>
      <c r="M5" s="14">
        <v>161</v>
      </c>
      <c r="N5" s="12">
        <v>60</v>
      </c>
      <c r="O5" s="12">
        <v>15</v>
      </c>
    </row>
    <row r="6" spans="1:15" x14ac:dyDescent="0.25">
      <c r="A6" t="s">
        <v>4</v>
      </c>
      <c r="B6" s="5">
        <f>2^8*(3*'Table 1'!F6+2*8)/1024</f>
        <v>21.25</v>
      </c>
      <c r="C6" s="12">
        <v>353</v>
      </c>
      <c r="D6" s="12">
        <v>27</v>
      </c>
      <c r="E6" s="13">
        <v>2.5</v>
      </c>
      <c r="F6" s="12">
        <v>4</v>
      </c>
      <c r="G6" s="14">
        <f>C6*1.6</f>
        <v>564.80000000000007</v>
      </c>
      <c r="H6" s="9">
        <f t="shared" si="0"/>
        <v>4.4125000000000004E-2</v>
      </c>
      <c r="I6" s="14">
        <f>D6*64/1024</f>
        <v>1.6875</v>
      </c>
      <c r="J6" s="12">
        <f>E6*36</f>
        <v>90</v>
      </c>
      <c r="K6" s="14">
        <f>SUM(I6:J6)</f>
        <v>91.6875</v>
      </c>
      <c r="L6" s="9">
        <f t="shared" si="1"/>
        <v>0.1029040404040404</v>
      </c>
      <c r="M6" s="14">
        <v>161</v>
      </c>
      <c r="N6" s="16" t="s">
        <v>23</v>
      </c>
      <c r="O6" s="16"/>
    </row>
  </sheetData>
  <mergeCells count="1">
    <mergeCell ref="N6:O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084B-24BE-4E55-AF2D-C9F482447B1D}">
  <dimension ref="A1:O6"/>
  <sheetViews>
    <sheetView tabSelected="1" workbookViewId="0"/>
  </sheetViews>
  <sheetFormatPr defaultRowHeight="15" x14ac:dyDescent="0.25"/>
  <cols>
    <col min="1" max="1" width="8" bestFit="1" customWidth="1"/>
    <col min="2" max="2" width="7.5703125" style="5" bestFit="1" customWidth="1"/>
    <col min="3" max="3" width="6.42578125" bestFit="1" customWidth="1"/>
    <col min="4" max="4" width="7.42578125" bestFit="1" customWidth="1"/>
    <col min="5" max="5" width="6.42578125" style="11" bestFit="1" customWidth="1"/>
    <col min="6" max="6" width="4.42578125" bestFit="1" customWidth="1"/>
    <col min="7" max="7" width="5.42578125" style="5" bestFit="1" customWidth="1"/>
    <col min="8" max="8" width="5.42578125" style="8" customWidth="1"/>
    <col min="9" max="9" width="7.42578125" style="5" bestFit="1" customWidth="1"/>
    <col min="10" max="10" width="6.42578125" bestFit="1" customWidth="1"/>
    <col min="11" max="11" width="8.5703125" style="5" bestFit="1" customWidth="1"/>
    <col min="12" max="12" width="8.5703125" style="8" customWidth="1"/>
    <col min="13" max="13" width="9.5703125" style="5" bestFit="1" customWidth="1"/>
    <col min="14" max="14" width="8" bestFit="1" customWidth="1"/>
    <col min="15" max="15" width="9" bestFit="1" customWidth="1"/>
  </cols>
  <sheetData>
    <row r="1" spans="1:15" s="1" customFormat="1" ht="30" customHeight="1" x14ac:dyDescent="0.25">
      <c r="A1" s="1" t="s">
        <v>0</v>
      </c>
      <c r="B1" s="4" t="s">
        <v>12</v>
      </c>
      <c r="C1" s="1" t="s">
        <v>21</v>
      </c>
      <c r="D1" s="1" t="s">
        <v>22</v>
      </c>
      <c r="E1" s="10" t="s">
        <v>10</v>
      </c>
      <c r="F1" s="1" t="s">
        <v>11</v>
      </c>
      <c r="G1" s="4" t="s">
        <v>9</v>
      </c>
      <c r="H1" s="7" t="s">
        <v>9</v>
      </c>
      <c r="I1" s="4" t="s">
        <v>14</v>
      </c>
      <c r="J1" s="1" t="s">
        <v>15</v>
      </c>
      <c r="K1" s="4" t="s">
        <v>16</v>
      </c>
      <c r="L1" s="7" t="s">
        <v>16</v>
      </c>
      <c r="M1" s="4" t="s">
        <v>18</v>
      </c>
      <c r="N1" s="1" t="s">
        <v>19</v>
      </c>
      <c r="O1" s="1" t="s">
        <v>20</v>
      </c>
    </row>
    <row r="2" spans="1:15" x14ac:dyDescent="0.25">
      <c r="A2" t="s">
        <v>1</v>
      </c>
      <c r="B2" s="5">
        <f>2^8*(3*'Table 1'!F2+2*16)/1024</f>
        <v>20</v>
      </c>
      <c r="C2">
        <v>276</v>
      </c>
      <c r="D2">
        <v>27</v>
      </c>
      <c r="E2" s="11">
        <v>2.5</v>
      </c>
      <c r="F2">
        <v>4</v>
      </c>
      <c r="G2" s="5">
        <f>C2*1.6</f>
        <v>441.6</v>
      </c>
      <c r="H2" s="8">
        <f>G2/(8000*1.6)</f>
        <v>3.4500000000000003E-2</v>
      </c>
      <c r="I2" s="5">
        <f>D2*64/1024</f>
        <v>1.6875</v>
      </c>
      <c r="J2">
        <f>E2*36</f>
        <v>90</v>
      </c>
      <c r="K2" s="5">
        <f>SUM(I2:J2)</f>
        <v>91.6875</v>
      </c>
      <c r="L2" s="8">
        <f>K2/(171+720)</f>
        <v>0.1029040404040404</v>
      </c>
      <c r="M2" s="5">
        <v>120</v>
      </c>
      <c r="N2">
        <v>58</v>
      </c>
      <c r="O2">
        <v>1</v>
      </c>
    </row>
    <row r="3" spans="1:15" x14ac:dyDescent="0.25">
      <c r="A3" t="s">
        <v>5</v>
      </c>
      <c r="B3" s="5">
        <f>2^8*(3*'Table 1'!F3+2*16)/1024</f>
        <v>22.25</v>
      </c>
      <c r="C3">
        <v>331</v>
      </c>
      <c r="D3">
        <v>30</v>
      </c>
      <c r="E3" s="11">
        <v>2.5</v>
      </c>
      <c r="F3">
        <v>4</v>
      </c>
      <c r="G3" s="5">
        <f>C3*1.6</f>
        <v>529.6</v>
      </c>
      <c r="H3" s="8">
        <f t="shared" ref="H3:H6" si="0">G3/(8000*1.6)</f>
        <v>4.1375000000000002E-2</v>
      </c>
      <c r="I3" s="5">
        <f>D3*64/1024</f>
        <v>1.875</v>
      </c>
      <c r="J3">
        <f>E3*36</f>
        <v>90</v>
      </c>
      <c r="K3" s="5">
        <f>SUM(I3:J3)</f>
        <v>91.875</v>
      </c>
      <c r="L3" s="8">
        <f t="shared" ref="L3:L6" si="1">K3/(171+720)</f>
        <v>0.10311447811447812</v>
      </c>
      <c r="M3" s="5">
        <v>119</v>
      </c>
      <c r="N3">
        <v>58</v>
      </c>
      <c r="O3">
        <v>2</v>
      </c>
    </row>
    <row r="4" spans="1:15" x14ac:dyDescent="0.25">
      <c r="A4" t="s">
        <v>2</v>
      </c>
      <c r="B4" s="5">
        <f>2^8*(3*'Table 1'!F4+2*16)/1024</f>
        <v>23</v>
      </c>
      <c r="C4">
        <v>377</v>
      </c>
      <c r="D4">
        <v>31</v>
      </c>
      <c r="E4" s="11">
        <v>2.5</v>
      </c>
      <c r="F4">
        <v>4</v>
      </c>
      <c r="G4" s="5">
        <f>C4*1.6</f>
        <v>603.20000000000005</v>
      </c>
      <c r="H4" s="8">
        <f t="shared" si="0"/>
        <v>4.7125E-2</v>
      </c>
      <c r="I4" s="5">
        <f>D4*64/1024</f>
        <v>1.9375</v>
      </c>
      <c r="J4">
        <f>E4*36</f>
        <v>90</v>
      </c>
      <c r="K4" s="5">
        <f>SUM(I4:J4)</f>
        <v>91.9375</v>
      </c>
      <c r="L4" s="8">
        <f t="shared" si="1"/>
        <v>0.10318462401795735</v>
      </c>
      <c r="M4" s="5">
        <v>119.04761904761904</v>
      </c>
      <c r="N4">
        <v>58</v>
      </c>
      <c r="O4">
        <v>7</v>
      </c>
    </row>
    <row r="5" spans="1:15" x14ac:dyDescent="0.25">
      <c r="A5" t="s">
        <v>3</v>
      </c>
      <c r="B5" s="5">
        <f>2^8*(3*'Table 1'!F5+2*16)/1024</f>
        <v>23.75</v>
      </c>
      <c r="C5">
        <v>398</v>
      </c>
      <c r="D5">
        <v>31</v>
      </c>
      <c r="E5" s="11">
        <v>2.5</v>
      </c>
      <c r="F5">
        <v>4</v>
      </c>
      <c r="G5" s="5">
        <f>C5*1.6</f>
        <v>636.80000000000007</v>
      </c>
      <c r="H5" s="8">
        <f t="shared" si="0"/>
        <v>4.9750000000000003E-2</v>
      </c>
      <c r="I5" s="5">
        <f>D5*64/1024</f>
        <v>1.9375</v>
      </c>
      <c r="J5">
        <f>E5*36</f>
        <v>90</v>
      </c>
      <c r="K5" s="5">
        <f>SUM(I5:J5)</f>
        <v>91.9375</v>
      </c>
      <c r="L5" s="8">
        <f t="shared" si="1"/>
        <v>0.10318462401795735</v>
      </c>
      <c r="M5" s="5">
        <v>119</v>
      </c>
      <c r="N5">
        <v>58</v>
      </c>
      <c r="O5">
        <v>17</v>
      </c>
    </row>
    <row r="6" spans="1:15" x14ac:dyDescent="0.25">
      <c r="A6" t="s">
        <v>4</v>
      </c>
      <c r="B6" s="5">
        <f>2^8*(3*'Table 1'!F6+2*16)/1024</f>
        <v>25.25</v>
      </c>
      <c r="C6">
        <v>463</v>
      </c>
      <c r="D6">
        <v>30</v>
      </c>
      <c r="E6" s="11">
        <v>2.5</v>
      </c>
      <c r="F6">
        <v>4</v>
      </c>
      <c r="G6" s="5">
        <f>C6*1.6</f>
        <v>740.80000000000007</v>
      </c>
      <c r="H6" s="8">
        <f t="shared" si="0"/>
        <v>5.7875000000000003E-2</v>
      </c>
      <c r="I6" s="5">
        <f>D6*64/1024</f>
        <v>1.875</v>
      </c>
      <c r="J6">
        <f>E6*36</f>
        <v>90</v>
      </c>
      <c r="K6" s="5">
        <f>SUM(I6:J6)</f>
        <v>91.875</v>
      </c>
      <c r="L6" s="8">
        <f t="shared" si="1"/>
        <v>0.10311447811447812</v>
      </c>
      <c r="M6" s="5">
        <v>119</v>
      </c>
      <c r="N6" s="15" t="s">
        <v>23</v>
      </c>
      <c r="O6" s="15"/>
    </row>
  </sheetData>
  <mergeCells count="1">
    <mergeCell ref="N6:O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LXFX, sbin=2</vt:lpstr>
      <vt:lpstr>LXFX, sbin=8</vt:lpstr>
      <vt:lpstr>LXFI, sbin=8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Dileepan Joseph</dc:creator>
  <cp:lastModifiedBy>Dileepan Joseph</cp:lastModifiedBy>
  <dcterms:created xsi:type="dcterms:W3CDTF">2015-06-05T18:17:20Z</dcterms:created>
  <dcterms:modified xsi:type="dcterms:W3CDTF">2025-04-10T02:53:00Z</dcterms:modified>
</cp:coreProperties>
</file>