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9c7604cd51a9eab3/랩컴/바탕 화면/전력시스템 운영(대학원)/code/UC_JSH/data/"/>
    </mc:Choice>
  </mc:AlternateContent>
  <xr:revisionPtr revIDLastSave="1" documentId="11_62B0C43514BFDC0DDAB00EBDCC4526F340E1B219" xr6:coauthVersionLast="47" xr6:coauthVersionMax="47" xr10:uidLastSave="{3B12D143-B12C-4DFB-BD95-275577AB162F}"/>
  <bookViews>
    <workbookView xWindow="-120" yWindow="-120" windowWidth="29040" windowHeight="15840" activeTab="4" xr2:uid="{00000000-000D-0000-FFFF-FFFF00000000}"/>
  </bookViews>
  <sheets>
    <sheet name="1.기력,내연" sheetId="1" r:id="rId1"/>
    <sheet name="2.복합_CC" sheetId="2" r:id="rId2"/>
    <sheet name="2.복합_GT" sheetId="3" r:id="rId3"/>
    <sheet name="3.원자력" sheetId="4" r:id="rId4"/>
    <sheet name="4.수력,양수" sheetId="5" r:id="rId5"/>
    <sheet name="Sheet1" sheetId="6" r:id="rId6"/>
  </sheets>
  <externalReferences>
    <externalReference r:id="rId7"/>
    <externalReference r:id="rId8"/>
  </externalReferences>
  <definedNames>
    <definedName name="_xlnm._FilterDatabase" localSheetId="0" hidden="1">'1.기력,내연'!$A$6:$CJ$81</definedName>
    <definedName name="_xlnm._FilterDatabase" localSheetId="1" hidden="1">'2.복합_CC'!$A$5:$DJ$60</definedName>
    <definedName name="_xlnm._FilterDatabase" localSheetId="2" hidden="1">'2.복합_GT'!$A$6:$CY$101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171" i="3" l="1"/>
  <c r="BS171" i="3"/>
  <c r="AU171" i="3"/>
  <c r="X171" i="3"/>
  <c r="Y171" i="3"/>
  <c r="BT171" i="3"/>
  <c r="CF171" i="3"/>
  <c r="W171" i="3"/>
  <c r="BR171" i="3"/>
  <c r="CD171" i="3"/>
  <c r="BN171" i="3"/>
  <c r="BZ171" i="3"/>
  <c r="BM171" i="3"/>
  <c r="BY171" i="3"/>
  <c r="BL171" i="3"/>
  <c r="BX171" i="3"/>
  <c r="BK96" i="2"/>
  <c r="AD96" i="2"/>
  <c r="CF96" i="2"/>
  <c r="CR96" i="2"/>
  <c r="AC96" i="2"/>
  <c r="CE96" i="2"/>
  <c r="CQ96" i="2"/>
  <c r="AB96" i="2"/>
  <c r="CD96" i="2"/>
  <c r="CP96" i="2"/>
  <c r="BZ96" i="2"/>
  <c r="CL96" i="2"/>
  <c r="BY96" i="2"/>
  <c r="CK96" i="2"/>
  <c r="BX96" i="2"/>
  <c r="CJ96" i="2"/>
  <c r="N96" i="2"/>
  <c r="AI96" i="2" s="1"/>
  <c r="O31" i="4"/>
  <c r="BM17" i="3" l="1"/>
  <c r="BN17" i="3"/>
  <c r="BM18" i="3"/>
  <c r="BN18" i="3"/>
  <c r="BL17" i="3"/>
  <c r="BL18" i="3"/>
  <c r="CK10" i="2"/>
  <c r="CL10" i="2"/>
  <c r="CJ10" i="2"/>
  <c r="BY10" i="2"/>
  <c r="BZ10" i="2"/>
  <c r="BX10" i="2"/>
  <c r="BX55" i="2" l="1"/>
  <c r="BY55" i="2"/>
  <c r="BZ55" i="2"/>
  <c r="BX56" i="2"/>
  <c r="BY56" i="2"/>
  <c r="BZ56" i="2"/>
  <c r="BX57" i="2"/>
  <c r="BY57" i="2"/>
  <c r="BZ57" i="2"/>
  <c r="BX58" i="2"/>
  <c r="BY58" i="2"/>
  <c r="BZ58" i="2"/>
  <c r="BX59" i="2"/>
  <c r="BY59" i="2"/>
  <c r="BZ59" i="2"/>
  <c r="BY54" i="2"/>
  <c r="BZ54" i="2"/>
  <c r="N45" i="2"/>
  <c r="N44" i="2"/>
  <c r="BY93" i="3"/>
  <c r="BZ93" i="3"/>
  <c r="BY94" i="3"/>
  <c r="BZ94" i="3"/>
  <c r="BY95" i="3"/>
  <c r="BZ95" i="3"/>
  <c r="BY96" i="3"/>
  <c r="BZ96" i="3"/>
  <c r="BX94" i="3"/>
  <c r="BX95" i="3"/>
  <c r="BX96" i="3"/>
  <c r="BX93" i="3"/>
  <c r="BM14" i="3" l="1"/>
  <c r="BN14" i="3"/>
  <c r="BM15" i="3"/>
  <c r="BN15" i="3"/>
  <c r="BM16" i="3"/>
  <c r="BN16" i="3"/>
  <c r="BL15" i="3"/>
  <c r="BL16" i="3"/>
  <c r="BY14" i="3"/>
  <c r="BZ14" i="3"/>
  <c r="BY15" i="3"/>
  <c r="BZ15" i="3"/>
  <c r="BY16" i="3"/>
  <c r="BZ16" i="3"/>
  <c r="BX15" i="3"/>
  <c r="BX16" i="3"/>
  <c r="O88" i="1" l="1"/>
  <c r="O87" i="1"/>
  <c r="T88" i="1"/>
  <c r="T87" i="1"/>
  <c r="BR86" i="1" l="1"/>
  <c r="BJ86" i="1"/>
  <c r="BF86" i="1"/>
  <c r="T86" i="1"/>
  <c r="O86" i="1"/>
  <c r="BX85" i="1"/>
  <c r="BW85" i="1"/>
  <c r="BV85" i="1"/>
  <c r="BR85" i="1"/>
  <c r="BJ85" i="1"/>
  <c r="BF85" i="1"/>
  <c r="T85" i="1"/>
  <c r="O85" i="1"/>
  <c r="BX84" i="1"/>
  <c r="BW84" i="1"/>
  <c r="BV84" i="1"/>
  <c r="BX83" i="1"/>
  <c r="BV83" i="1"/>
  <c r="BX82" i="1"/>
  <c r="BV82" i="1"/>
  <c r="BX81" i="1"/>
  <c r="BW81" i="1"/>
  <c r="BV81" i="1"/>
  <c r="BX80" i="1"/>
  <c r="BW80" i="1"/>
  <c r="BV80" i="1"/>
  <c r="BX79" i="1"/>
  <c r="BW79" i="1"/>
  <c r="BV79" i="1"/>
  <c r="BX78" i="1"/>
  <c r="BW78" i="1"/>
  <c r="BV78" i="1"/>
  <c r="BX77" i="1"/>
  <c r="BW77" i="1"/>
  <c r="BV77" i="1"/>
  <c r="BX76" i="1"/>
  <c r="BW76" i="1"/>
  <c r="BV76" i="1"/>
  <c r="BX75" i="1"/>
  <c r="BW75" i="1"/>
  <c r="BV75" i="1"/>
  <c r="BX74" i="1"/>
  <c r="BW74" i="1"/>
  <c r="BV74" i="1"/>
  <c r="BX73" i="1"/>
  <c r="BW73" i="1"/>
  <c r="BV73" i="1"/>
  <c r="BX72" i="1"/>
  <c r="BW72" i="1"/>
  <c r="BV72" i="1"/>
  <c r="BX71" i="1"/>
  <c r="BW71" i="1"/>
  <c r="BV71" i="1"/>
  <c r="BX70" i="1"/>
  <c r="BW70" i="1"/>
  <c r="BV70" i="1"/>
  <c r="BX69" i="1"/>
  <c r="BW69" i="1"/>
  <c r="BV69" i="1"/>
  <c r="BX68" i="1"/>
  <c r="BW68" i="1"/>
  <c r="BV68" i="1"/>
  <c r="BX67" i="1"/>
  <c r="BW67" i="1"/>
  <c r="BV67" i="1"/>
  <c r="BX66" i="1"/>
  <c r="BW66" i="1"/>
  <c r="BV66" i="1"/>
  <c r="BX65" i="1"/>
  <c r="BW65" i="1"/>
  <c r="BV65" i="1"/>
  <c r="BX64" i="1"/>
  <c r="BW64" i="1"/>
  <c r="BV64" i="1"/>
  <c r="BX63" i="1"/>
  <c r="BW63" i="1"/>
  <c r="BV63" i="1"/>
  <c r="BX62" i="1"/>
  <c r="BW62" i="1"/>
  <c r="BV62" i="1"/>
  <c r="BX61" i="1"/>
  <c r="BW61" i="1"/>
  <c r="BV61" i="1"/>
  <c r="BX60" i="1"/>
  <c r="BW60" i="1"/>
  <c r="BV60" i="1"/>
  <c r="BX59" i="1"/>
  <c r="BW59" i="1"/>
  <c r="BV59" i="1"/>
  <c r="BX58" i="1"/>
  <c r="BW58" i="1"/>
  <c r="BV58" i="1"/>
  <c r="BX57" i="1"/>
  <c r="BW57" i="1"/>
  <c r="BV57" i="1"/>
  <c r="BX56" i="1"/>
  <c r="BW56" i="1"/>
  <c r="BV56" i="1"/>
  <c r="BX55" i="1"/>
  <c r="BW55" i="1"/>
  <c r="BV55" i="1"/>
  <c r="BX54" i="1"/>
  <c r="BW54" i="1"/>
  <c r="BV54" i="1"/>
  <c r="BX53" i="1"/>
  <c r="BW53" i="1"/>
  <c r="BV53" i="1"/>
  <c r="BX52" i="1"/>
  <c r="BW52" i="1"/>
  <c r="BV52" i="1"/>
  <c r="BX51" i="1"/>
  <c r="BW51" i="1"/>
  <c r="BV51" i="1"/>
  <c r="BX50" i="1"/>
  <c r="BW50" i="1"/>
  <c r="BV50" i="1"/>
  <c r="BX49" i="1"/>
  <c r="BW49" i="1"/>
  <c r="BV49" i="1"/>
  <c r="BX48" i="1"/>
  <c r="BW48" i="1"/>
  <c r="BV48" i="1"/>
  <c r="BX47" i="1"/>
  <c r="BW47" i="1"/>
  <c r="BV47" i="1"/>
  <c r="BX46" i="1"/>
  <c r="BW46" i="1"/>
  <c r="BV46" i="1"/>
  <c r="BX45" i="1"/>
  <c r="BW45" i="1"/>
  <c r="BV45" i="1"/>
  <c r="BX44" i="1"/>
  <c r="BW44" i="1"/>
  <c r="BV44" i="1"/>
  <c r="BX43" i="1"/>
  <c r="BW43" i="1"/>
  <c r="BV43" i="1"/>
  <c r="BX42" i="1"/>
  <c r="BW42" i="1"/>
  <c r="BV42" i="1"/>
  <c r="BX41" i="1"/>
  <c r="BW41" i="1"/>
  <c r="BV41" i="1"/>
  <c r="BX40" i="1"/>
  <c r="BW40" i="1"/>
  <c r="BV40" i="1"/>
  <c r="BX39" i="1"/>
  <c r="BW39" i="1"/>
  <c r="BV39" i="1"/>
  <c r="BX38" i="1"/>
  <c r="BW38" i="1"/>
  <c r="BV38" i="1"/>
  <c r="BX37" i="1"/>
  <c r="BW37" i="1"/>
  <c r="BV37" i="1"/>
  <c r="BX36" i="1"/>
  <c r="BW36" i="1"/>
  <c r="BV36" i="1"/>
  <c r="BX35" i="1"/>
  <c r="BW35" i="1"/>
  <c r="BV35" i="1"/>
  <c r="BX34" i="1"/>
  <c r="BW34" i="1"/>
  <c r="BV34" i="1"/>
  <c r="BX33" i="1"/>
  <c r="BW33" i="1"/>
  <c r="BV33" i="1"/>
  <c r="BX32" i="1"/>
  <c r="BW32" i="1"/>
  <c r="BV32" i="1"/>
  <c r="BX31" i="1"/>
  <c r="BW31" i="1"/>
  <c r="BV31" i="1"/>
  <c r="BX30" i="1"/>
  <c r="BW30" i="1"/>
  <c r="BV30" i="1"/>
  <c r="BX29" i="1"/>
  <c r="BW29" i="1"/>
  <c r="BV29" i="1"/>
  <c r="BX28" i="1"/>
  <c r="BW28" i="1"/>
  <c r="BV28" i="1"/>
  <c r="BX27" i="1"/>
  <c r="BW27" i="1"/>
  <c r="BV27" i="1"/>
  <c r="BX26" i="1"/>
  <c r="BW26" i="1"/>
  <c r="BV26" i="1"/>
  <c r="BX25" i="1"/>
  <c r="BW25" i="1"/>
  <c r="BV25" i="1"/>
  <c r="BX24" i="1"/>
  <c r="BW24" i="1"/>
  <c r="BV24" i="1"/>
  <c r="BX23" i="1"/>
  <c r="BW23" i="1"/>
  <c r="BV23" i="1"/>
  <c r="BX22" i="1"/>
  <c r="BW22" i="1"/>
  <c r="BV22" i="1"/>
  <c r="BX21" i="1"/>
  <c r="BW21" i="1"/>
  <c r="BV21" i="1"/>
  <c r="BX20" i="1"/>
  <c r="BW20" i="1"/>
  <c r="BV20" i="1"/>
  <c r="BX19" i="1"/>
  <c r="BW19" i="1"/>
  <c r="BV19" i="1"/>
  <c r="BX18" i="1"/>
  <c r="BW18" i="1"/>
  <c r="BV18" i="1"/>
  <c r="BX17" i="1"/>
  <c r="BW17" i="1"/>
  <c r="BV17" i="1"/>
  <c r="BX16" i="1"/>
  <c r="BV16" i="1"/>
  <c r="BX15" i="1"/>
  <c r="BV15" i="1"/>
  <c r="BX14" i="1"/>
  <c r="BW14" i="1"/>
  <c r="BV14" i="1"/>
  <c r="BX13" i="1"/>
  <c r="BW13" i="1"/>
  <c r="BV13" i="1"/>
  <c r="BX12" i="1"/>
  <c r="BW12" i="1"/>
  <c r="BV12" i="1"/>
  <c r="BX11" i="1"/>
  <c r="BW11" i="1"/>
  <c r="BV11" i="1"/>
  <c r="BX10" i="1"/>
  <c r="BW10" i="1"/>
  <c r="BV10" i="1"/>
  <c r="BX9" i="1"/>
  <c r="BW9" i="1"/>
  <c r="BV9" i="1"/>
  <c r="BX8" i="1"/>
  <c r="BW8" i="1"/>
  <c r="BV8" i="1"/>
  <c r="BX7" i="1"/>
  <c r="BW7" i="1"/>
  <c r="BV7" i="1"/>
  <c r="CD49" i="2" l="1"/>
  <c r="O8" i="5" l="1"/>
  <c r="O9" i="5"/>
  <c r="O10" i="5"/>
  <c r="O11" i="5"/>
  <c r="O12" i="5"/>
  <c r="O13" i="5"/>
  <c r="O14" i="5"/>
  <c r="O15" i="5"/>
  <c r="O16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W8" i="3"/>
  <c r="X8" i="3"/>
  <c r="Y8" i="3"/>
  <c r="W9" i="3"/>
  <c r="X9" i="3"/>
  <c r="Y9" i="3"/>
  <c r="W10" i="3"/>
  <c r="X10" i="3"/>
  <c r="Y10" i="3"/>
  <c r="W11" i="3"/>
  <c r="X11" i="3"/>
  <c r="Y11" i="3"/>
  <c r="W12" i="3"/>
  <c r="X12" i="3"/>
  <c r="Y12" i="3"/>
  <c r="W13" i="3"/>
  <c r="X13" i="3"/>
  <c r="Y13" i="3"/>
  <c r="W14" i="3"/>
  <c r="X14" i="3"/>
  <c r="Y14" i="3"/>
  <c r="W31" i="3"/>
  <c r="X31" i="3"/>
  <c r="Y31" i="3"/>
  <c r="W32" i="3"/>
  <c r="X32" i="3"/>
  <c r="Y32" i="3"/>
  <c r="W33" i="3"/>
  <c r="X33" i="3"/>
  <c r="Y33" i="3"/>
  <c r="W34" i="3"/>
  <c r="X34" i="3"/>
  <c r="Y34" i="3"/>
  <c r="W35" i="3"/>
  <c r="X35" i="3"/>
  <c r="Y35" i="3"/>
  <c r="W36" i="3"/>
  <c r="X36" i="3"/>
  <c r="Y36" i="3"/>
  <c r="W39" i="3"/>
  <c r="X39" i="3"/>
  <c r="Y39" i="3"/>
  <c r="W40" i="3"/>
  <c r="X40" i="3"/>
  <c r="Y40" i="3"/>
  <c r="W41" i="3"/>
  <c r="X41" i="3"/>
  <c r="Y41" i="3"/>
  <c r="W42" i="3"/>
  <c r="X42" i="3"/>
  <c r="Y42" i="3"/>
  <c r="W43" i="3"/>
  <c r="X43" i="3"/>
  <c r="Y43" i="3"/>
  <c r="W44" i="3"/>
  <c r="X44" i="3"/>
  <c r="Y44" i="3"/>
  <c r="W45" i="3"/>
  <c r="X45" i="3"/>
  <c r="Y45" i="3"/>
  <c r="W46" i="3"/>
  <c r="X46" i="3"/>
  <c r="Y46" i="3"/>
  <c r="W47" i="3"/>
  <c r="X47" i="3"/>
  <c r="Y47" i="3"/>
  <c r="W48" i="3"/>
  <c r="X48" i="3"/>
  <c r="Y48" i="3"/>
  <c r="W49" i="3"/>
  <c r="X49" i="3"/>
  <c r="Y49" i="3"/>
  <c r="W50" i="3"/>
  <c r="X50" i="3"/>
  <c r="Y50" i="3"/>
  <c r="W51" i="3"/>
  <c r="X51" i="3"/>
  <c r="Y51" i="3"/>
  <c r="W52" i="3"/>
  <c r="X52" i="3"/>
  <c r="Y52" i="3"/>
  <c r="W53" i="3"/>
  <c r="X53" i="3"/>
  <c r="Y53" i="3"/>
  <c r="W54" i="3"/>
  <c r="X54" i="3"/>
  <c r="Y54" i="3"/>
  <c r="W55" i="3"/>
  <c r="X55" i="3"/>
  <c r="Y55" i="3"/>
  <c r="W56" i="3"/>
  <c r="X56" i="3"/>
  <c r="Y56" i="3"/>
  <c r="W57" i="3"/>
  <c r="X57" i="3"/>
  <c r="Y57" i="3"/>
  <c r="W58" i="3"/>
  <c r="X58" i="3"/>
  <c r="Y58" i="3"/>
  <c r="W59" i="3"/>
  <c r="X59" i="3"/>
  <c r="Y59" i="3"/>
  <c r="W60" i="3"/>
  <c r="X60" i="3"/>
  <c r="Y60" i="3"/>
  <c r="W61" i="3"/>
  <c r="X61" i="3"/>
  <c r="Y61" i="3"/>
  <c r="W62" i="3"/>
  <c r="X62" i="3"/>
  <c r="Y62" i="3"/>
  <c r="W63" i="3"/>
  <c r="X63" i="3"/>
  <c r="Y63" i="3"/>
  <c r="W64" i="3"/>
  <c r="X64" i="3"/>
  <c r="Y64" i="3"/>
  <c r="W65" i="3"/>
  <c r="X65" i="3"/>
  <c r="Y65" i="3"/>
  <c r="W66" i="3"/>
  <c r="X66" i="3"/>
  <c r="Y66" i="3"/>
  <c r="W67" i="3"/>
  <c r="X67" i="3"/>
  <c r="Y67" i="3"/>
  <c r="W68" i="3"/>
  <c r="X68" i="3"/>
  <c r="Y68" i="3"/>
  <c r="W69" i="3"/>
  <c r="X69" i="3"/>
  <c r="Y69" i="3"/>
  <c r="W70" i="3"/>
  <c r="X70" i="3"/>
  <c r="Y70" i="3"/>
  <c r="W71" i="3"/>
  <c r="X71" i="3"/>
  <c r="Y71" i="3"/>
  <c r="W72" i="3"/>
  <c r="X72" i="3"/>
  <c r="Y72" i="3"/>
  <c r="W73" i="3"/>
  <c r="X73" i="3"/>
  <c r="Y73" i="3"/>
  <c r="W74" i="3"/>
  <c r="X74" i="3"/>
  <c r="Y74" i="3"/>
  <c r="W75" i="3"/>
  <c r="X75" i="3"/>
  <c r="Y75" i="3"/>
  <c r="W76" i="3"/>
  <c r="X76" i="3"/>
  <c r="Y76" i="3"/>
  <c r="W77" i="3"/>
  <c r="X77" i="3"/>
  <c r="Y77" i="3"/>
  <c r="W78" i="3"/>
  <c r="X78" i="3"/>
  <c r="Y78" i="3"/>
  <c r="W79" i="3"/>
  <c r="X79" i="3"/>
  <c r="Y79" i="3"/>
  <c r="W80" i="3"/>
  <c r="X80" i="3"/>
  <c r="Y80" i="3"/>
  <c r="W81" i="3"/>
  <c r="X81" i="3"/>
  <c r="Y81" i="3"/>
  <c r="W82" i="3"/>
  <c r="X82" i="3"/>
  <c r="Y82" i="3"/>
  <c r="W83" i="3"/>
  <c r="X83" i="3"/>
  <c r="Y83" i="3"/>
  <c r="W84" i="3"/>
  <c r="X84" i="3"/>
  <c r="Y84" i="3"/>
  <c r="W85" i="3"/>
  <c r="X85" i="3"/>
  <c r="Y85" i="3"/>
  <c r="W86" i="3"/>
  <c r="X86" i="3"/>
  <c r="Y86" i="3"/>
  <c r="W87" i="3"/>
  <c r="X87" i="3"/>
  <c r="Y87" i="3"/>
  <c r="W88" i="3"/>
  <c r="X88" i="3"/>
  <c r="Y88" i="3"/>
  <c r="W89" i="3"/>
  <c r="X89" i="3"/>
  <c r="Y89" i="3"/>
  <c r="W90" i="3"/>
  <c r="X90" i="3"/>
  <c r="Y90" i="3"/>
  <c r="W91" i="3"/>
  <c r="X91" i="3"/>
  <c r="Y91" i="3"/>
  <c r="W92" i="3"/>
  <c r="X92" i="3"/>
  <c r="Y92" i="3"/>
  <c r="W93" i="3"/>
  <c r="X93" i="3"/>
  <c r="Y93" i="3"/>
  <c r="W94" i="3"/>
  <c r="X94" i="3"/>
  <c r="Y94" i="3"/>
  <c r="W95" i="3"/>
  <c r="X95" i="3"/>
  <c r="Y95" i="3"/>
  <c r="W96" i="3"/>
  <c r="X96" i="3"/>
  <c r="Y96" i="3"/>
  <c r="W97" i="3"/>
  <c r="X97" i="3"/>
  <c r="Y97" i="3"/>
  <c r="W98" i="3"/>
  <c r="X98" i="3"/>
  <c r="Y98" i="3"/>
  <c r="W99" i="3"/>
  <c r="X99" i="3"/>
  <c r="Y99" i="3"/>
  <c r="W100" i="3"/>
  <c r="X100" i="3"/>
  <c r="Y100" i="3"/>
  <c r="W101" i="3"/>
  <c r="X101" i="3"/>
  <c r="Y101" i="3"/>
  <c r="W102" i="3"/>
  <c r="X102" i="3"/>
  <c r="Y102" i="3"/>
  <c r="W103" i="3"/>
  <c r="X103" i="3"/>
  <c r="Y103" i="3"/>
  <c r="W104" i="3"/>
  <c r="X104" i="3"/>
  <c r="Y104" i="3"/>
  <c r="W105" i="3"/>
  <c r="X105" i="3"/>
  <c r="Y105" i="3"/>
  <c r="W106" i="3"/>
  <c r="X106" i="3"/>
  <c r="Y106" i="3"/>
  <c r="W107" i="3"/>
  <c r="X107" i="3"/>
  <c r="Y107" i="3"/>
  <c r="W108" i="3"/>
  <c r="X108" i="3"/>
  <c r="Y108" i="3"/>
  <c r="W109" i="3"/>
  <c r="X109" i="3"/>
  <c r="Y109" i="3"/>
  <c r="W110" i="3"/>
  <c r="X110" i="3"/>
  <c r="Y110" i="3"/>
  <c r="W111" i="3"/>
  <c r="X111" i="3"/>
  <c r="Y111" i="3"/>
  <c r="W112" i="3"/>
  <c r="X112" i="3"/>
  <c r="Y112" i="3"/>
  <c r="W113" i="3"/>
  <c r="X113" i="3"/>
  <c r="Y113" i="3"/>
  <c r="W114" i="3"/>
  <c r="X114" i="3"/>
  <c r="Y114" i="3"/>
  <c r="W115" i="3"/>
  <c r="X115" i="3"/>
  <c r="Y115" i="3"/>
  <c r="W116" i="3"/>
  <c r="X116" i="3"/>
  <c r="Y116" i="3"/>
  <c r="W117" i="3"/>
  <c r="X117" i="3"/>
  <c r="Y117" i="3"/>
  <c r="W118" i="3"/>
  <c r="X118" i="3"/>
  <c r="Y118" i="3"/>
  <c r="W119" i="3"/>
  <c r="X119" i="3"/>
  <c r="Y119" i="3"/>
  <c r="W120" i="3"/>
  <c r="X120" i="3"/>
  <c r="Y120" i="3"/>
  <c r="W121" i="3"/>
  <c r="X121" i="3"/>
  <c r="Y121" i="3"/>
  <c r="W122" i="3"/>
  <c r="X122" i="3"/>
  <c r="Y122" i="3"/>
  <c r="W123" i="3"/>
  <c r="X123" i="3"/>
  <c r="Y123" i="3"/>
  <c r="W124" i="3"/>
  <c r="X124" i="3"/>
  <c r="Y124" i="3"/>
  <c r="W125" i="3"/>
  <c r="X125" i="3"/>
  <c r="Y125" i="3"/>
  <c r="W126" i="3"/>
  <c r="X126" i="3"/>
  <c r="Y126" i="3"/>
  <c r="W127" i="3"/>
  <c r="X127" i="3"/>
  <c r="Y127" i="3"/>
  <c r="W128" i="3"/>
  <c r="X128" i="3"/>
  <c r="Y128" i="3"/>
  <c r="W129" i="3"/>
  <c r="X129" i="3"/>
  <c r="Y129" i="3"/>
  <c r="W130" i="3"/>
  <c r="X130" i="3"/>
  <c r="Y130" i="3"/>
  <c r="W131" i="3"/>
  <c r="X131" i="3"/>
  <c r="Y131" i="3"/>
  <c r="W132" i="3"/>
  <c r="X132" i="3"/>
  <c r="Y132" i="3"/>
  <c r="W133" i="3"/>
  <c r="X133" i="3"/>
  <c r="Y133" i="3"/>
  <c r="W134" i="3"/>
  <c r="X134" i="3"/>
  <c r="Y134" i="3"/>
  <c r="W135" i="3"/>
  <c r="X135" i="3"/>
  <c r="Y135" i="3"/>
  <c r="W136" i="3"/>
  <c r="X136" i="3"/>
  <c r="Y136" i="3"/>
  <c r="W137" i="3"/>
  <c r="X137" i="3"/>
  <c r="Y137" i="3"/>
  <c r="W138" i="3"/>
  <c r="X138" i="3"/>
  <c r="Y138" i="3"/>
  <c r="W139" i="3"/>
  <c r="X139" i="3"/>
  <c r="Y139" i="3"/>
  <c r="W140" i="3"/>
  <c r="X140" i="3"/>
  <c r="Y140" i="3"/>
  <c r="W141" i="3"/>
  <c r="X141" i="3"/>
  <c r="Y141" i="3"/>
  <c r="W142" i="3"/>
  <c r="X142" i="3"/>
  <c r="Y142" i="3"/>
  <c r="W143" i="3"/>
  <c r="X143" i="3"/>
  <c r="Y143" i="3"/>
  <c r="W144" i="3"/>
  <c r="X144" i="3"/>
  <c r="Y144" i="3"/>
  <c r="W145" i="3"/>
  <c r="X145" i="3"/>
  <c r="Y145" i="3"/>
  <c r="W148" i="3"/>
  <c r="X148" i="3"/>
  <c r="Y148" i="3"/>
  <c r="W149" i="3"/>
  <c r="X149" i="3"/>
  <c r="Y149" i="3"/>
  <c r="W150" i="3"/>
  <c r="X150" i="3"/>
  <c r="Y150" i="3"/>
  <c r="W151" i="3"/>
  <c r="X151" i="3"/>
  <c r="Y151" i="3"/>
  <c r="W152" i="3"/>
  <c r="X152" i="3"/>
  <c r="Y152" i="3"/>
  <c r="W153" i="3"/>
  <c r="X153" i="3"/>
  <c r="Y153" i="3"/>
  <c r="W154" i="3"/>
  <c r="X154" i="3"/>
  <c r="Y154" i="3"/>
  <c r="W155" i="3"/>
  <c r="X155" i="3"/>
  <c r="Y155" i="3"/>
  <c r="W156" i="3"/>
  <c r="X156" i="3"/>
  <c r="Y156" i="3"/>
  <c r="W157" i="3"/>
  <c r="X157" i="3"/>
  <c r="Y157" i="3"/>
  <c r="W158" i="3"/>
  <c r="X158" i="3"/>
  <c r="Y158" i="3"/>
  <c r="W159" i="3"/>
  <c r="X159" i="3"/>
  <c r="Y159" i="3"/>
  <c r="W160" i="3"/>
  <c r="X160" i="3"/>
  <c r="Y160" i="3"/>
  <c r="W161" i="3"/>
  <c r="X161" i="3"/>
  <c r="Y161" i="3"/>
  <c r="W162" i="3"/>
  <c r="X162" i="3"/>
  <c r="Y162" i="3"/>
  <c r="W163" i="3"/>
  <c r="X163" i="3"/>
  <c r="Y163" i="3"/>
  <c r="W164" i="3"/>
  <c r="X164" i="3"/>
  <c r="Y164" i="3"/>
  <c r="W165" i="3"/>
  <c r="X165" i="3"/>
  <c r="Y165" i="3"/>
  <c r="W166" i="3"/>
  <c r="X166" i="3"/>
  <c r="Y166" i="3"/>
  <c r="W167" i="3"/>
  <c r="X167" i="3"/>
  <c r="Y167" i="3"/>
  <c r="W168" i="3"/>
  <c r="X168" i="3"/>
  <c r="Y168" i="3"/>
  <c r="W169" i="3"/>
  <c r="Y169" i="3"/>
  <c r="W170" i="3"/>
  <c r="Y170" i="3"/>
  <c r="AB8" i="2"/>
  <c r="AC8" i="2"/>
  <c r="AD8" i="2"/>
  <c r="AB9" i="2"/>
  <c r="AB10" i="2"/>
  <c r="AB11" i="2"/>
  <c r="AB12" i="2"/>
  <c r="AB13" i="2"/>
  <c r="AB14" i="2"/>
  <c r="AB15" i="2"/>
  <c r="AB16" i="2"/>
  <c r="AC16" i="2"/>
  <c r="AD16" i="2"/>
  <c r="AB17" i="2"/>
  <c r="AB18" i="2"/>
  <c r="AC18" i="2"/>
  <c r="AD18" i="2"/>
  <c r="AB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C31" i="2"/>
  <c r="AD31" i="2"/>
  <c r="AB32" i="2"/>
  <c r="AC32" i="2"/>
  <c r="AD32" i="2"/>
  <c r="AB33" i="2"/>
  <c r="AC33" i="2"/>
  <c r="AD33" i="2"/>
  <c r="AB34" i="2"/>
  <c r="AC34" i="2"/>
  <c r="AD34" i="2"/>
  <c r="AB35" i="2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AB43" i="2"/>
  <c r="AC43" i="2"/>
  <c r="AD43" i="2"/>
  <c r="AB44" i="2"/>
  <c r="AC44" i="2"/>
  <c r="AD44" i="2"/>
  <c r="AB45" i="2"/>
  <c r="AC45" i="2"/>
  <c r="AD45" i="2"/>
  <c r="AB46" i="2"/>
  <c r="AC46" i="2"/>
  <c r="AD46" i="2"/>
  <c r="AB47" i="2"/>
  <c r="AC47" i="2"/>
  <c r="AD47" i="2"/>
  <c r="AB48" i="2"/>
  <c r="AC48" i="2"/>
  <c r="AD48" i="2"/>
  <c r="AB49" i="2"/>
  <c r="AC49" i="2"/>
  <c r="AD49" i="2"/>
  <c r="AB50" i="2"/>
  <c r="AC50" i="2"/>
  <c r="AD50" i="2"/>
  <c r="AB51" i="2"/>
  <c r="AC51" i="2"/>
  <c r="AD51" i="2"/>
  <c r="AB52" i="2"/>
  <c r="AC52" i="2"/>
  <c r="AD52" i="2"/>
  <c r="AB53" i="2"/>
  <c r="AC53" i="2"/>
  <c r="AD53" i="2"/>
  <c r="AB54" i="2"/>
  <c r="AC54" i="2"/>
  <c r="AD54" i="2"/>
  <c r="AB55" i="2"/>
  <c r="AC55" i="2"/>
  <c r="AD55" i="2"/>
  <c r="AB56" i="2"/>
  <c r="AC56" i="2"/>
  <c r="AD56" i="2"/>
  <c r="AB57" i="2"/>
  <c r="AC57" i="2"/>
  <c r="AD57" i="2"/>
  <c r="AB58" i="2"/>
  <c r="AC58" i="2"/>
  <c r="AD58" i="2"/>
  <c r="AB59" i="2"/>
  <c r="AC59" i="2"/>
  <c r="AD59" i="2"/>
  <c r="AB60" i="2"/>
  <c r="AC60" i="2"/>
  <c r="AD60" i="2"/>
  <c r="AB61" i="2"/>
  <c r="AC61" i="2"/>
  <c r="AD61" i="2"/>
  <c r="AB62" i="2"/>
  <c r="AC62" i="2"/>
  <c r="AD62" i="2"/>
  <c r="AB63" i="2"/>
  <c r="AC63" i="2"/>
  <c r="AD63" i="2"/>
  <c r="AB64" i="2"/>
  <c r="AC64" i="2"/>
  <c r="AD64" i="2"/>
  <c r="AB65" i="2"/>
  <c r="AC65" i="2"/>
  <c r="AD65" i="2"/>
  <c r="AB66" i="2"/>
  <c r="AC66" i="2"/>
  <c r="AD66" i="2"/>
  <c r="AB67" i="2"/>
  <c r="AC67" i="2"/>
  <c r="AD67" i="2"/>
  <c r="AB68" i="2"/>
  <c r="AC68" i="2"/>
  <c r="AD68" i="2"/>
  <c r="AB69" i="2"/>
  <c r="AC69" i="2"/>
  <c r="AD69" i="2"/>
  <c r="AB70" i="2"/>
  <c r="AC70" i="2"/>
  <c r="AD70" i="2"/>
  <c r="AB71" i="2"/>
  <c r="AC71" i="2"/>
  <c r="AD71" i="2"/>
  <c r="AB72" i="2"/>
  <c r="AC72" i="2"/>
  <c r="AD72" i="2"/>
  <c r="AB73" i="2"/>
  <c r="AC73" i="2"/>
  <c r="AD73" i="2"/>
  <c r="AB74" i="2"/>
  <c r="AC74" i="2"/>
  <c r="AD74" i="2"/>
  <c r="AB75" i="2"/>
  <c r="AC75" i="2"/>
  <c r="AD75" i="2"/>
  <c r="AB76" i="2"/>
  <c r="AC76" i="2"/>
  <c r="AD76" i="2"/>
  <c r="AB77" i="2"/>
  <c r="AC77" i="2"/>
  <c r="AD77" i="2"/>
  <c r="AB78" i="2"/>
  <c r="AC78" i="2"/>
  <c r="AD78" i="2"/>
  <c r="AB79" i="2"/>
  <c r="AC79" i="2"/>
  <c r="AD79" i="2"/>
  <c r="AB80" i="2"/>
  <c r="AC80" i="2"/>
  <c r="AD80" i="2"/>
  <c r="AB81" i="2"/>
  <c r="AC81" i="2"/>
  <c r="AD81" i="2"/>
  <c r="AB82" i="2"/>
  <c r="AC82" i="2"/>
  <c r="AD82" i="2"/>
  <c r="AB83" i="2"/>
  <c r="AC83" i="2"/>
  <c r="AD83" i="2"/>
  <c r="AB84" i="2"/>
  <c r="AC84" i="2"/>
  <c r="AD84" i="2"/>
  <c r="AB85" i="2"/>
  <c r="AC85" i="2"/>
  <c r="AD85" i="2"/>
  <c r="AB86" i="2"/>
  <c r="AC86" i="2"/>
  <c r="AD86" i="2"/>
  <c r="AB87" i="2"/>
  <c r="AC87" i="2"/>
  <c r="AD87" i="2"/>
  <c r="AB88" i="2"/>
  <c r="AC88" i="2"/>
  <c r="AD88" i="2"/>
  <c r="AB89" i="2"/>
  <c r="AC89" i="2"/>
  <c r="AD89" i="2"/>
  <c r="AB90" i="2"/>
  <c r="AC90" i="2"/>
  <c r="AD90" i="2"/>
  <c r="AB91" i="2"/>
  <c r="AC91" i="2"/>
  <c r="AD91" i="2"/>
  <c r="AB92" i="2"/>
  <c r="AC92" i="2"/>
  <c r="AD92" i="2"/>
  <c r="AB93" i="2"/>
  <c r="AC93" i="2"/>
  <c r="AD93" i="2"/>
  <c r="AB94" i="2"/>
  <c r="AC94" i="2"/>
  <c r="AD94" i="2"/>
  <c r="AB95" i="2"/>
  <c r="AC95" i="2"/>
  <c r="AD95" i="2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CF170" i="3" l="1"/>
  <c r="CD170" i="3"/>
  <c r="BZ170" i="3"/>
  <c r="BY170" i="3"/>
  <c r="BX170" i="3"/>
  <c r="BT170" i="3"/>
  <c r="BR170" i="3"/>
  <c r="BN170" i="3"/>
  <c r="BM170" i="3"/>
  <c r="BL170" i="3"/>
  <c r="R170" i="3"/>
  <c r="X170" i="3" s="1"/>
  <c r="CF169" i="3"/>
  <c r="CD169" i="3"/>
  <c r="BZ169" i="3"/>
  <c r="BY169" i="3"/>
  <c r="BX169" i="3"/>
  <c r="BT169" i="3"/>
  <c r="BR169" i="3"/>
  <c r="BN169" i="3"/>
  <c r="BM169" i="3"/>
  <c r="BL169" i="3"/>
  <c r="R169" i="3"/>
  <c r="X169" i="3" s="1"/>
  <c r="CF168" i="3"/>
  <c r="CE168" i="3"/>
  <c r="CD168" i="3"/>
  <c r="BZ168" i="3"/>
  <c r="BY168" i="3"/>
  <c r="BX168" i="3"/>
  <c r="BT168" i="3"/>
  <c r="BS168" i="3"/>
  <c r="BR168" i="3"/>
  <c r="BN168" i="3"/>
  <c r="BM168" i="3"/>
  <c r="BL168" i="3"/>
  <c r="AU168" i="3"/>
  <c r="CF167" i="3"/>
  <c r="CE167" i="3"/>
  <c r="CD167" i="3"/>
  <c r="BZ167" i="3"/>
  <c r="BY167" i="3"/>
  <c r="BX167" i="3"/>
  <c r="BT167" i="3"/>
  <c r="BS167" i="3"/>
  <c r="BR167" i="3"/>
  <c r="BN167" i="3"/>
  <c r="BM167" i="3"/>
  <c r="BL167" i="3"/>
  <c r="AU167" i="3"/>
  <c r="CF166" i="3"/>
  <c r="CE166" i="3"/>
  <c r="CD166" i="3"/>
  <c r="BZ166" i="3"/>
  <c r="BY166" i="3"/>
  <c r="BX166" i="3"/>
  <c r="BT166" i="3"/>
  <c r="BS166" i="3"/>
  <c r="BR166" i="3"/>
  <c r="BN166" i="3"/>
  <c r="BM166" i="3"/>
  <c r="BL166" i="3"/>
  <c r="AU166" i="3"/>
  <c r="CF165" i="3"/>
  <c r="CE165" i="3"/>
  <c r="CD165" i="3"/>
  <c r="BZ165" i="3"/>
  <c r="BY165" i="3"/>
  <c r="BX165" i="3"/>
  <c r="BT165" i="3"/>
  <c r="BS165" i="3"/>
  <c r="BR165" i="3"/>
  <c r="BN165" i="3"/>
  <c r="BM165" i="3"/>
  <c r="BL165" i="3"/>
  <c r="AU165" i="3"/>
  <c r="CF164" i="3"/>
  <c r="CE164" i="3"/>
  <c r="CD164" i="3"/>
  <c r="BZ164" i="3"/>
  <c r="BY164" i="3"/>
  <c r="BX164" i="3"/>
  <c r="BT164" i="3"/>
  <c r="BS164" i="3"/>
  <c r="BR164" i="3"/>
  <c r="BN164" i="3"/>
  <c r="BM164" i="3"/>
  <c r="BL164" i="3"/>
  <c r="AU164" i="3"/>
  <c r="CF163" i="3"/>
  <c r="CE163" i="3"/>
  <c r="CD163" i="3"/>
  <c r="BZ163" i="3"/>
  <c r="BY163" i="3"/>
  <c r="BX163" i="3"/>
  <c r="BT163" i="3"/>
  <c r="BS163" i="3"/>
  <c r="BR163" i="3"/>
  <c r="BN163" i="3"/>
  <c r="BM163" i="3"/>
  <c r="BL163" i="3"/>
  <c r="AU163" i="3"/>
  <c r="CF162" i="3"/>
  <c r="CE162" i="3"/>
  <c r="CD162" i="3"/>
  <c r="BZ162" i="3"/>
  <c r="BY162" i="3"/>
  <c r="BX162" i="3"/>
  <c r="BT162" i="3"/>
  <c r="BS162" i="3"/>
  <c r="BR162" i="3"/>
  <c r="BN162" i="3"/>
  <c r="BM162" i="3"/>
  <c r="BL162" i="3"/>
  <c r="AU162" i="3"/>
  <c r="CF161" i="3"/>
  <c r="CE161" i="3"/>
  <c r="CD161" i="3"/>
  <c r="BZ161" i="3"/>
  <c r="BY161" i="3"/>
  <c r="BX161" i="3"/>
  <c r="BT161" i="3"/>
  <c r="BS161" i="3"/>
  <c r="BR161" i="3"/>
  <c r="BN161" i="3"/>
  <c r="BM161" i="3"/>
  <c r="BL161" i="3"/>
  <c r="AU161" i="3"/>
  <c r="CF160" i="3"/>
  <c r="CE160" i="3"/>
  <c r="CD160" i="3"/>
  <c r="BZ160" i="3"/>
  <c r="BY160" i="3"/>
  <c r="BX160" i="3"/>
  <c r="BT160" i="3"/>
  <c r="BS160" i="3"/>
  <c r="BR160" i="3"/>
  <c r="BN160" i="3"/>
  <c r="BM160" i="3"/>
  <c r="BL160" i="3"/>
  <c r="AU160" i="3"/>
  <c r="CF159" i="3"/>
  <c r="CE159" i="3"/>
  <c r="CD159" i="3"/>
  <c r="BZ159" i="3"/>
  <c r="BY159" i="3"/>
  <c r="BX159" i="3"/>
  <c r="BT159" i="3"/>
  <c r="BS159" i="3"/>
  <c r="BR159" i="3"/>
  <c r="BN159" i="3"/>
  <c r="BM159" i="3"/>
  <c r="BL159" i="3"/>
  <c r="AU159" i="3"/>
  <c r="CF158" i="3"/>
  <c r="CE158" i="3"/>
  <c r="CD158" i="3"/>
  <c r="BZ158" i="3"/>
  <c r="BY158" i="3"/>
  <c r="BX158" i="3"/>
  <c r="BT158" i="3"/>
  <c r="BS158" i="3"/>
  <c r="BR158" i="3"/>
  <c r="BN158" i="3"/>
  <c r="BM158" i="3"/>
  <c r="BL158" i="3"/>
  <c r="AU158" i="3"/>
  <c r="CF157" i="3"/>
  <c r="CE157" i="3"/>
  <c r="CD157" i="3"/>
  <c r="BZ157" i="3"/>
  <c r="BY157" i="3"/>
  <c r="BX157" i="3"/>
  <c r="BT157" i="3"/>
  <c r="BS157" i="3"/>
  <c r="BR157" i="3"/>
  <c r="BN157" i="3"/>
  <c r="BM157" i="3"/>
  <c r="BL157" i="3"/>
  <c r="AU157" i="3"/>
  <c r="AK157" i="3"/>
  <c r="CF156" i="3"/>
  <c r="CE156" i="3"/>
  <c r="CD156" i="3"/>
  <c r="BZ156" i="3"/>
  <c r="BY156" i="3"/>
  <c r="BX156" i="3"/>
  <c r="BT156" i="3"/>
  <c r="BS156" i="3"/>
  <c r="BR156" i="3"/>
  <c r="BN156" i="3"/>
  <c r="BM156" i="3"/>
  <c r="BL156" i="3"/>
  <c r="AU156" i="3"/>
  <c r="AK156" i="3"/>
  <c r="CF155" i="3"/>
  <c r="CE155" i="3"/>
  <c r="CD155" i="3"/>
  <c r="BZ155" i="3"/>
  <c r="BY155" i="3"/>
  <c r="BX155" i="3"/>
  <c r="BT155" i="3"/>
  <c r="BS155" i="3"/>
  <c r="BR155" i="3"/>
  <c r="BN155" i="3"/>
  <c r="BM155" i="3"/>
  <c r="BL155" i="3"/>
  <c r="AU155" i="3"/>
  <c r="AK155" i="3"/>
  <c r="CF154" i="3"/>
  <c r="CE154" i="3"/>
  <c r="CD154" i="3"/>
  <c r="BZ154" i="3"/>
  <c r="BY154" i="3"/>
  <c r="BX154" i="3"/>
  <c r="BT154" i="3"/>
  <c r="BS154" i="3"/>
  <c r="BR154" i="3"/>
  <c r="BN154" i="3"/>
  <c r="BM154" i="3"/>
  <c r="BL154" i="3"/>
  <c r="AU154" i="3"/>
  <c r="AK154" i="3"/>
  <c r="CF153" i="3"/>
  <c r="CE153" i="3"/>
  <c r="CD153" i="3"/>
  <c r="BZ153" i="3"/>
  <c r="BY153" i="3"/>
  <c r="BX153" i="3"/>
  <c r="BT153" i="3"/>
  <c r="BS153" i="3"/>
  <c r="BR153" i="3"/>
  <c r="BN153" i="3"/>
  <c r="BM153" i="3"/>
  <c r="BL153" i="3"/>
  <c r="AU153" i="3"/>
  <c r="AK153" i="3"/>
  <c r="CF152" i="3"/>
  <c r="CE152" i="3"/>
  <c r="CD152" i="3"/>
  <c r="BZ152" i="3"/>
  <c r="BY152" i="3"/>
  <c r="BX152" i="3"/>
  <c r="BT152" i="3"/>
  <c r="BS152" i="3"/>
  <c r="BR152" i="3"/>
  <c r="BN152" i="3"/>
  <c r="BM152" i="3"/>
  <c r="BL152" i="3"/>
  <c r="AU152" i="3"/>
  <c r="CF151" i="3"/>
  <c r="CE151" i="3"/>
  <c r="CD151" i="3"/>
  <c r="BZ151" i="3"/>
  <c r="BY151" i="3"/>
  <c r="BX151" i="3"/>
  <c r="BT151" i="3"/>
  <c r="BS151" i="3"/>
  <c r="BR151" i="3"/>
  <c r="BN151" i="3"/>
  <c r="BM151" i="3"/>
  <c r="BL151" i="3"/>
  <c r="AU151" i="3"/>
  <c r="AK151" i="3"/>
  <c r="CF150" i="3"/>
  <c r="CE150" i="3"/>
  <c r="CD150" i="3"/>
  <c r="BZ150" i="3"/>
  <c r="BY150" i="3"/>
  <c r="BX150" i="3"/>
  <c r="BT150" i="3"/>
  <c r="BS150" i="3"/>
  <c r="BR150" i="3"/>
  <c r="BN150" i="3"/>
  <c r="BM150" i="3"/>
  <c r="BL150" i="3"/>
  <c r="AU150" i="3"/>
  <c r="AK150" i="3"/>
  <c r="CF149" i="3"/>
  <c r="CE149" i="3"/>
  <c r="CD149" i="3"/>
  <c r="BZ149" i="3"/>
  <c r="BY149" i="3"/>
  <c r="BX149" i="3"/>
  <c r="BT149" i="3"/>
  <c r="BS149" i="3"/>
  <c r="BR149" i="3"/>
  <c r="BN149" i="3"/>
  <c r="BM149" i="3"/>
  <c r="BL149" i="3"/>
  <c r="AU149" i="3"/>
  <c r="AK149" i="3"/>
  <c r="CF148" i="3"/>
  <c r="CE148" i="3"/>
  <c r="CD148" i="3"/>
  <c r="BZ148" i="3"/>
  <c r="BY148" i="3"/>
  <c r="BX148" i="3"/>
  <c r="BT148" i="3"/>
  <c r="BS148" i="3"/>
  <c r="BR148" i="3"/>
  <c r="BN148" i="3"/>
  <c r="BM148" i="3"/>
  <c r="BL148" i="3"/>
  <c r="AU148" i="3"/>
  <c r="AK148" i="3"/>
  <c r="BZ147" i="3"/>
  <c r="BY147" i="3"/>
  <c r="BX147" i="3"/>
  <c r="BT147" i="3"/>
  <c r="BN147" i="3"/>
  <c r="BM147" i="3"/>
  <c r="BL147" i="3"/>
  <c r="S147" i="3"/>
  <c r="Y147" i="3" s="1"/>
  <c r="R147" i="3"/>
  <c r="Q147" i="3"/>
  <c r="BZ146" i="3"/>
  <c r="BY146" i="3"/>
  <c r="BX146" i="3"/>
  <c r="BN146" i="3"/>
  <c r="BM146" i="3"/>
  <c r="BL146" i="3"/>
  <c r="S146" i="3"/>
  <c r="Y146" i="3" s="1"/>
  <c r="R146" i="3"/>
  <c r="Q146" i="3"/>
  <c r="CF145" i="3"/>
  <c r="CE145" i="3"/>
  <c r="CD145" i="3"/>
  <c r="BZ145" i="3"/>
  <c r="BY145" i="3"/>
  <c r="BX145" i="3"/>
  <c r="BT145" i="3"/>
  <c r="BS145" i="3"/>
  <c r="BR145" i="3"/>
  <c r="BN145" i="3"/>
  <c r="BM145" i="3"/>
  <c r="BL145" i="3"/>
  <c r="CF144" i="3"/>
  <c r="CE144" i="3"/>
  <c r="CD144" i="3"/>
  <c r="BZ144" i="3"/>
  <c r="BY144" i="3"/>
  <c r="BX144" i="3"/>
  <c r="BT144" i="3"/>
  <c r="BS144" i="3"/>
  <c r="BR144" i="3"/>
  <c r="BN144" i="3"/>
  <c r="BM144" i="3"/>
  <c r="BL144" i="3"/>
  <c r="CF143" i="3"/>
  <c r="CE143" i="3"/>
  <c r="CD143" i="3"/>
  <c r="BZ143" i="3"/>
  <c r="BY143" i="3"/>
  <c r="BX143" i="3"/>
  <c r="BT143" i="3"/>
  <c r="BS143" i="3"/>
  <c r="BR143" i="3"/>
  <c r="BN143" i="3"/>
  <c r="BM143" i="3"/>
  <c r="BL143" i="3"/>
  <c r="CF142" i="3"/>
  <c r="CE142" i="3"/>
  <c r="CD142" i="3"/>
  <c r="BZ142" i="3"/>
  <c r="BY142" i="3"/>
  <c r="BX142" i="3"/>
  <c r="BT142" i="3"/>
  <c r="BS142" i="3"/>
  <c r="BR142" i="3"/>
  <c r="BN142" i="3"/>
  <c r="BM142" i="3"/>
  <c r="BL142" i="3"/>
  <c r="CF141" i="3"/>
  <c r="CE141" i="3"/>
  <c r="CD141" i="3"/>
  <c r="BZ141" i="3"/>
  <c r="BY141" i="3"/>
  <c r="BX141" i="3"/>
  <c r="BT141" i="3"/>
  <c r="BS141" i="3"/>
  <c r="BR141" i="3"/>
  <c r="BN141" i="3"/>
  <c r="BM141" i="3"/>
  <c r="BL141" i="3"/>
  <c r="CF140" i="3"/>
  <c r="CE140" i="3"/>
  <c r="CD140" i="3"/>
  <c r="BZ140" i="3"/>
  <c r="BY140" i="3"/>
  <c r="BX140" i="3"/>
  <c r="BT140" i="3"/>
  <c r="BS140" i="3"/>
  <c r="BR140" i="3"/>
  <c r="BN140" i="3"/>
  <c r="BM140" i="3"/>
  <c r="BL140" i="3"/>
  <c r="CF139" i="3"/>
  <c r="CE139" i="3"/>
  <c r="CD139" i="3"/>
  <c r="BZ139" i="3"/>
  <c r="BY139" i="3"/>
  <c r="BX139" i="3"/>
  <c r="BT139" i="3"/>
  <c r="BS139" i="3"/>
  <c r="BR139" i="3"/>
  <c r="BN139" i="3"/>
  <c r="BM139" i="3"/>
  <c r="BL139" i="3"/>
  <c r="CF138" i="3"/>
  <c r="CE138" i="3"/>
  <c r="CD138" i="3"/>
  <c r="BZ138" i="3"/>
  <c r="BY138" i="3"/>
  <c r="BX138" i="3"/>
  <c r="BT138" i="3"/>
  <c r="BS138" i="3"/>
  <c r="BR138" i="3"/>
  <c r="BN138" i="3"/>
  <c r="BM138" i="3"/>
  <c r="BL138" i="3"/>
  <c r="CF137" i="3"/>
  <c r="CE137" i="3"/>
  <c r="CD137" i="3"/>
  <c r="BZ137" i="3"/>
  <c r="BY137" i="3"/>
  <c r="BX137" i="3"/>
  <c r="BT137" i="3"/>
  <c r="BS137" i="3"/>
  <c r="BR137" i="3"/>
  <c r="BN137" i="3"/>
  <c r="BM137" i="3"/>
  <c r="BL137" i="3"/>
  <c r="CF136" i="3"/>
  <c r="CE136" i="3"/>
  <c r="CD136" i="3"/>
  <c r="BZ136" i="3"/>
  <c r="BY136" i="3"/>
  <c r="BX136" i="3"/>
  <c r="BT136" i="3"/>
  <c r="BS136" i="3"/>
  <c r="BR136" i="3"/>
  <c r="BN136" i="3"/>
  <c r="BM136" i="3"/>
  <c r="BL136" i="3"/>
  <c r="CF135" i="3"/>
  <c r="CE135" i="3"/>
  <c r="CD135" i="3"/>
  <c r="BZ135" i="3"/>
  <c r="BY135" i="3"/>
  <c r="BX135" i="3"/>
  <c r="BT135" i="3"/>
  <c r="BS135" i="3"/>
  <c r="BR135" i="3"/>
  <c r="BN135" i="3"/>
  <c r="BM135" i="3"/>
  <c r="BL135" i="3"/>
  <c r="AU135" i="3"/>
  <c r="CF134" i="3"/>
  <c r="CE134" i="3"/>
  <c r="CD134" i="3"/>
  <c r="BZ134" i="3"/>
  <c r="BY134" i="3"/>
  <c r="BX134" i="3"/>
  <c r="BT134" i="3"/>
  <c r="BS134" i="3"/>
  <c r="BR134" i="3"/>
  <c r="BN134" i="3"/>
  <c r="BM134" i="3"/>
  <c r="BL134" i="3"/>
  <c r="AZ134" i="3"/>
  <c r="AU134" i="3"/>
  <c r="AK134" i="3"/>
  <c r="CF133" i="3"/>
  <c r="CE133" i="3"/>
  <c r="CD133" i="3"/>
  <c r="BZ133" i="3"/>
  <c r="BY133" i="3"/>
  <c r="BX133" i="3"/>
  <c r="BT133" i="3"/>
  <c r="BS133" i="3"/>
  <c r="BR133" i="3"/>
  <c r="BN133" i="3"/>
  <c r="BM133" i="3"/>
  <c r="BL133" i="3"/>
  <c r="AZ133" i="3"/>
  <c r="AU133" i="3"/>
  <c r="AK133" i="3"/>
  <c r="CF132" i="3"/>
  <c r="CE132" i="3"/>
  <c r="CD132" i="3"/>
  <c r="BZ132" i="3"/>
  <c r="BY132" i="3"/>
  <c r="BX132" i="3"/>
  <c r="BT132" i="3"/>
  <c r="BS132" i="3"/>
  <c r="BR132" i="3"/>
  <c r="BN132" i="3"/>
  <c r="BM132" i="3"/>
  <c r="BL132" i="3"/>
  <c r="AU132" i="3"/>
  <c r="CF131" i="3"/>
  <c r="CE131" i="3"/>
  <c r="CD131" i="3"/>
  <c r="BZ131" i="3"/>
  <c r="BY131" i="3"/>
  <c r="BX131" i="3"/>
  <c r="BT131" i="3"/>
  <c r="BS131" i="3"/>
  <c r="BR131" i="3"/>
  <c r="BN131" i="3"/>
  <c r="BM131" i="3"/>
  <c r="BL131" i="3"/>
  <c r="AU131" i="3"/>
  <c r="CF130" i="3"/>
  <c r="CE130" i="3"/>
  <c r="CD130" i="3"/>
  <c r="BZ130" i="3"/>
  <c r="BY130" i="3"/>
  <c r="BX130" i="3"/>
  <c r="BT130" i="3"/>
  <c r="BS130" i="3"/>
  <c r="BR130" i="3"/>
  <c r="BN130" i="3"/>
  <c r="BM130" i="3"/>
  <c r="BL130" i="3"/>
  <c r="CF129" i="3"/>
  <c r="CE129" i="3"/>
  <c r="CD129" i="3"/>
  <c r="BZ129" i="3"/>
  <c r="BY129" i="3"/>
  <c r="BX129" i="3"/>
  <c r="BT129" i="3"/>
  <c r="BS129" i="3"/>
  <c r="BR129" i="3"/>
  <c r="BN129" i="3"/>
  <c r="BM129" i="3"/>
  <c r="BL129" i="3"/>
  <c r="CF128" i="3"/>
  <c r="CE128" i="3"/>
  <c r="CD128" i="3"/>
  <c r="BZ128" i="3"/>
  <c r="BY128" i="3"/>
  <c r="BX128" i="3"/>
  <c r="BT128" i="3"/>
  <c r="BS128" i="3"/>
  <c r="BR128" i="3"/>
  <c r="BN128" i="3"/>
  <c r="BM128" i="3"/>
  <c r="BL128" i="3"/>
  <c r="CF127" i="3"/>
  <c r="CE127" i="3"/>
  <c r="CD127" i="3"/>
  <c r="BZ127" i="3"/>
  <c r="BY127" i="3"/>
  <c r="BX127" i="3"/>
  <c r="BT127" i="3"/>
  <c r="BS127" i="3"/>
  <c r="BR127" i="3"/>
  <c r="BN127" i="3"/>
  <c r="BM127" i="3"/>
  <c r="BL127" i="3"/>
  <c r="CF126" i="3"/>
  <c r="CE126" i="3"/>
  <c r="CD126" i="3"/>
  <c r="BZ126" i="3"/>
  <c r="BY126" i="3"/>
  <c r="BX126" i="3"/>
  <c r="BT126" i="3"/>
  <c r="BS126" i="3"/>
  <c r="BR126" i="3"/>
  <c r="BN126" i="3"/>
  <c r="BM126" i="3"/>
  <c r="BL126" i="3"/>
  <c r="CF125" i="3"/>
  <c r="CE125" i="3"/>
  <c r="CD125" i="3"/>
  <c r="BZ125" i="3"/>
  <c r="BY125" i="3"/>
  <c r="BX125" i="3"/>
  <c r="BT125" i="3"/>
  <c r="BS125" i="3"/>
  <c r="BR125" i="3"/>
  <c r="BN125" i="3"/>
  <c r="BM125" i="3"/>
  <c r="BL125" i="3"/>
  <c r="CF124" i="3"/>
  <c r="CE124" i="3"/>
  <c r="CD124" i="3"/>
  <c r="BZ124" i="3"/>
  <c r="BY124" i="3"/>
  <c r="BX124" i="3"/>
  <c r="BT124" i="3"/>
  <c r="BS124" i="3"/>
  <c r="BR124" i="3"/>
  <c r="BN124" i="3"/>
  <c r="BM124" i="3"/>
  <c r="BL124" i="3"/>
  <c r="CF123" i="3"/>
  <c r="CE123" i="3"/>
  <c r="CD123" i="3"/>
  <c r="BZ123" i="3"/>
  <c r="BY123" i="3"/>
  <c r="BX123" i="3"/>
  <c r="BT123" i="3"/>
  <c r="BS123" i="3"/>
  <c r="BR123" i="3"/>
  <c r="BN123" i="3"/>
  <c r="BM123" i="3"/>
  <c r="BL123" i="3"/>
  <c r="CF122" i="3"/>
  <c r="CE122" i="3"/>
  <c r="CD122" i="3"/>
  <c r="BZ122" i="3"/>
  <c r="BY122" i="3"/>
  <c r="BX122" i="3"/>
  <c r="BT122" i="3"/>
  <c r="BS122" i="3"/>
  <c r="BR122" i="3"/>
  <c r="BN122" i="3"/>
  <c r="BM122" i="3"/>
  <c r="BL122" i="3"/>
  <c r="CF121" i="3"/>
  <c r="CE121" i="3"/>
  <c r="CD121" i="3"/>
  <c r="BZ121" i="3"/>
  <c r="BY121" i="3"/>
  <c r="BX121" i="3"/>
  <c r="BT121" i="3"/>
  <c r="BS121" i="3"/>
  <c r="BR121" i="3"/>
  <c r="BN121" i="3"/>
  <c r="BM121" i="3"/>
  <c r="BL121" i="3"/>
  <c r="CF120" i="3"/>
  <c r="CE120" i="3"/>
  <c r="CD120" i="3"/>
  <c r="BZ120" i="3"/>
  <c r="BY120" i="3"/>
  <c r="BX120" i="3"/>
  <c r="BT120" i="3"/>
  <c r="BS120" i="3"/>
  <c r="BR120" i="3"/>
  <c r="BN120" i="3"/>
  <c r="BM120" i="3"/>
  <c r="BL120" i="3"/>
  <c r="CF119" i="3"/>
  <c r="CE119" i="3"/>
  <c r="CD119" i="3"/>
  <c r="BZ119" i="3"/>
  <c r="BY119" i="3"/>
  <c r="BX119" i="3"/>
  <c r="BT119" i="3"/>
  <c r="BS119" i="3"/>
  <c r="BR119" i="3"/>
  <c r="BN119" i="3"/>
  <c r="BM119" i="3"/>
  <c r="BL119" i="3"/>
  <c r="CF118" i="3"/>
  <c r="CE118" i="3"/>
  <c r="CD118" i="3"/>
  <c r="BZ118" i="3"/>
  <c r="BY118" i="3"/>
  <c r="BX118" i="3"/>
  <c r="BT118" i="3"/>
  <c r="BS118" i="3"/>
  <c r="BR118" i="3"/>
  <c r="BN118" i="3"/>
  <c r="BM118" i="3"/>
  <c r="BL118" i="3"/>
  <c r="CR95" i="2"/>
  <c r="CQ95" i="2"/>
  <c r="CP95" i="2"/>
  <c r="CL95" i="2"/>
  <c r="CK95" i="2"/>
  <c r="CJ95" i="2"/>
  <c r="CF95" i="2"/>
  <c r="CE95" i="2"/>
  <c r="CD95" i="2"/>
  <c r="BZ95" i="2"/>
  <c r="BY95" i="2"/>
  <c r="BX95" i="2"/>
  <c r="BK95" i="2"/>
  <c r="AI95" i="2"/>
  <c r="K95" i="2"/>
  <c r="CR94" i="2"/>
  <c r="CQ94" i="2"/>
  <c r="CP94" i="2"/>
  <c r="CL94" i="2"/>
  <c r="CK94" i="2"/>
  <c r="CJ94" i="2"/>
  <c r="CF94" i="2"/>
  <c r="CE94" i="2"/>
  <c r="CD94" i="2"/>
  <c r="BZ94" i="2"/>
  <c r="BY94" i="2"/>
  <c r="BX94" i="2"/>
  <c r="BK94" i="2"/>
  <c r="AI94" i="2"/>
  <c r="K94" i="2"/>
  <c r="CR93" i="2"/>
  <c r="CQ93" i="2"/>
  <c r="CP93" i="2"/>
  <c r="CL93" i="2"/>
  <c r="CK93" i="2"/>
  <c r="CJ93" i="2"/>
  <c r="CF93" i="2"/>
  <c r="CE93" i="2"/>
  <c r="CD93" i="2"/>
  <c r="BZ93" i="2"/>
  <c r="BY93" i="2"/>
  <c r="BX93" i="2"/>
  <c r="BK93" i="2"/>
  <c r="AI93" i="2"/>
  <c r="K93" i="2"/>
  <c r="CR92" i="2"/>
  <c r="CQ92" i="2"/>
  <c r="CP92" i="2"/>
  <c r="CL92" i="2"/>
  <c r="CK92" i="2"/>
  <c r="CJ92" i="2"/>
  <c r="CF92" i="2"/>
  <c r="CE92" i="2"/>
  <c r="CD92" i="2"/>
  <c r="BZ92" i="2"/>
  <c r="BY92" i="2"/>
  <c r="BX92" i="2"/>
  <c r="BK92" i="2"/>
  <c r="AI92" i="2"/>
  <c r="K92" i="2"/>
  <c r="CR91" i="2"/>
  <c r="CQ91" i="2"/>
  <c r="CP91" i="2"/>
  <c r="CL91" i="2"/>
  <c r="CK91" i="2"/>
  <c r="CJ91" i="2"/>
  <c r="CF91" i="2"/>
  <c r="CE91" i="2"/>
  <c r="CD91" i="2"/>
  <c r="BZ91" i="2"/>
  <c r="BY91" i="2"/>
  <c r="BX91" i="2"/>
  <c r="BK91" i="2"/>
  <c r="N91" i="2"/>
  <c r="AI91" i="2" s="1"/>
  <c r="CR90" i="2"/>
  <c r="CQ90" i="2"/>
  <c r="CP90" i="2"/>
  <c r="CL90" i="2"/>
  <c r="CK90" i="2"/>
  <c r="CJ90" i="2"/>
  <c r="CF90" i="2"/>
  <c r="CE90" i="2"/>
  <c r="CD90" i="2"/>
  <c r="BZ90" i="2"/>
  <c r="BY90" i="2"/>
  <c r="BX90" i="2"/>
  <c r="BK90" i="2"/>
  <c r="AI90" i="2"/>
  <c r="CR89" i="2"/>
  <c r="CQ89" i="2"/>
  <c r="CP89" i="2"/>
  <c r="CL89" i="2"/>
  <c r="CK89" i="2"/>
  <c r="CJ89" i="2"/>
  <c r="CF89" i="2"/>
  <c r="CE89" i="2"/>
  <c r="CD89" i="2"/>
  <c r="BZ89" i="2"/>
  <c r="BY89" i="2"/>
  <c r="BX89" i="2"/>
  <c r="BP89" i="2"/>
  <c r="BK89" i="2"/>
  <c r="N89" i="2"/>
  <c r="AI89" i="2" s="1"/>
  <c r="CR88" i="2"/>
  <c r="CQ88" i="2"/>
  <c r="CP88" i="2"/>
  <c r="CL88" i="2"/>
  <c r="CK88" i="2"/>
  <c r="CJ88" i="2"/>
  <c r="CF88" i="2"/>
  <c r="CE88" i="2"/>
  <c r="CD88" i="2"/>
  <c r="BZ88" i="2"/>
  <c r="BY88" i="2"/>
  <c r="BX88" i="2"/>
  <c r="BP88" i="2"/>
  <c r="BK88" i="2"/>
  <c r="N88" i="2"/>
  <c r="AI88" i="2" s="1"/>
  <c r="CR87" i="2"/>
  <c r="CQ87" i="2"/>
  <c r="CP87" i="2"/>
  <c r="CL87" i="2"/>
  <c r="CK87" i="2"/>
  <c r="CJ87" i="2"/>
  <c r="CF87" i="2"/>
  <c r="CE87" i="2"/>
  <c r="CD87" i="2"/>
  <c r="BZ87" i="2"/>
  <c r="BY87" i="2"/>
  <c r="BX87" i="2"/>
  <c r="BK87" i="2"/>
  <c r="AI87" i="2"/>
  <c r="K87" i="2"/>
  <c r="CR86" i="2"/>
  <c r="CQ86" i="2"/>
  <c r="CP86" i="2"/>
  <c r="CL86" i="2"/>
  <c r="CK86" i="2"/>
  <c r="CJ86" i="2"/>
  <c r="CF86" i="2"/>
  <c r="CE86" i="2"/>
  <c r="CD86" i="2"/>
  <c r="BZ86" i="2"/>
  <c r="BY86" i="2"/>
  <c r="BX86" i="2"/>
  <c r="BK86" i="2"/>
  <c r="AI86" i="2"/>
  <c r="K86" i="2"/>
  <c r="CR85" i="2"/>
  <c r="CQ85" i="2"/>
  <c r="CP85" i="2"/>
  <c r="CL85" i="2"/>
  <c r="CK85" i="2"/>
  <c r="CJ85" i="2"/>
  <c r="CF85" i="2"/>
  <c r="CE85" i="2"/>
  <c r="CD85" i="2"/>
  <c r="BZ85" i="2"/>
  <c r="BY85" i="2"/>
  <c r="BX85" i="2"/>
  <c r="BK85" i="2"/>
  <c r="AR85" i="2"/>
  <c r="AI85" i="2"/>
  <c r="K85" i="2"/>
  <c r="CR84" i="2"/>
  <c r="CQ84" i="2"/>
  <c r="CP84" i="2"/>
  <c r="CL84" i="2"/>
  <c r="CK84" i="2"/>
  <c r="CJ84" i="2"/>
  <c r="CF84" i="2"/>
  <c r="CE84" i="2"/>
  <c r="CD84" i="2"/>
  <c r="BZ84" i="2"/>
  <c r="BY84" i="2"/>
  <c r="BX84" i="2"/>
  <c r="BK84" i="2"/>
  <c r="AR84" i="2"/>
  <c r="AI84" i="2"/>
  <c r="K84" i="2"/>
  <c r="CR83" i="2"/>
  <c r="CQ83" i="2"/>
  <c r="CP83" i="2"/>
  <c r="CL83" i="2"/>
  <c r="CK83" i="2"/>
  <c r="CJ83" i="2"/>
  <c r="CF83" i="2"/>
  <c r="CE83" i="2"/>
  <c r="CD83" i="2"/>
  <c r="BZ83" i="2"/>
  <c r="BY83" i="2"/>
  <c r="BX83" i="2"/>
  <c r="AJ83" i="2"/>
  <c r="AI83" i="2"/>
  <c r="CR82" i="2"/>
  <c r="CQ82" i="2"/>
  <c r="CP82" i="2"/>
  <c r="CL82" i="2"/>
  <c r="CK82" i="2"/>
  <c r="CJ82" i="2"/>
  <c r="CF82" i="2"/>
  <c r="CE82" i="2"/>
  <c r="CD82" i="2"/>
  <c r="BZ82" i="2"/>
  <c r="BY82" i="2"/>
  <c r="BX82" i="2"/>
  <c r="AJ82" i="2"/>
  <c r="AI82" i="2"/>
  <c r="K82" i="2"/>
  <c r="CR81" i="2"/>
  <c r="CQ81" i="2"/>
  <c r="CP81" i="2"/>
  <c r="CL81" i="2"/>
  <c r="CK81" i="2"/>
  <c r="CJ81" i="2"/>
  <c r="CF81" i="2"/>
  <c r="CE81" i="2"/>
  <c r="CD81" i="2"/>
  <c r="BZ81" i="2"/>
  <c r="BY81" i="2"/>
  <c r="BX81" i="2"/>
  <c r="AJ81" i="2"/>
  <c r="AI81" i="2"/>
  <c r="K81" i="2"/>
  <c r="CR80" i="2"/>
  <c r="CQ80" i="2"/>
  <c r="CP80" i="2"/>
  <c r="CL80" i="2"/>
  <c r="CK80" i="2"/>
  <c r="CJ80" i="2"/>
  <c r="CF80" i="2"/>
  <c r="CE80" i="2"/>
  <c r="CD80" i="2"/>
  <c r="BZ80" i="2"/>
  <c r="BY80" i="2"/>
  <c r="BX80" i="2"/>
  <c r="AJ80" i="2"/>
  <c r="AI80" i="2"/>
  <c r="K80" i="2"/>
  <c r="CR79" i="2"/>
  <c r="CQ79" i="2"/>
  <c r="CP79" i="2"/>
  <c r="CL79" i="2"/>
  <c r="CK79" i="2"/>
  <c r="CJ79" i="2"/>
  <c r="CF79" i="2"/>
  <c r="CE79" i="2"/>
  <c r="CD79" i="2"/>
  <c r="BZ79" i="2"/>
  <c r="BY79" i="2"/>
  <c r="BX79" i="2"/>
  <c r="AJ79" i="2"/>
  <c r="AI79" i="2"/>
  <c r="K79" i="2"/>
  <c r="CR78" i="2"/>
  <c r="CQ78" i="2"/>
  <c r="CP78" i="2"/>
  <c r="CL78" i="2"/>
  <c r="CK78" i="2"/>
  <c r="CJ78" i="2"/>
  <c r="CF78" i="2"/>
  <c r="CE78" i="2"/>
  <c r="CD78" i="2"/>
  <c r="BZ78" i="2"/>
  <c r="BY78" i="2"/>
  <c r="BX78" i="2"/>
  <c r="AJ78" i="2"/>
  <c r="AI78" i="2"/>
  <c r="CR77" i="2"/>
  <c r="CQ77" i="2"/>
  <c r="CP77" i="2"/>
  <c r="CL77" i="2"/>
  <c r="CK77" i="2"/>
  <c r="CJ77" i="2"/>
  <c r="CF77" i="2"/>
  <c r="CE77" i="2"/>
  <c r="CD77" i="2"/>
  <c r="BZ77" i="2"/>
  <c r="BY77" i="2"/>
  <c r="BX77" i="2"/>
  <c r="AJ77" i="2"/>
  <c r="AI77" i="2"/>
  <c r="K77" i="2"/>
  <c r="CR76" i="2"/>
  <c r="CQ76" i="2"/>
  <c r="CP76" i="2"/>
  <c r="CL76" i="2"/>
  <c r="CK76" i="2"/>
  <c r="CJ76" i="2"/>
  <c r="CF76" i="2"/>
  <c r="CE76" i="2"/>
  <c r="CD76" i="2"/>
  <c r="BZ76" i="2"/>
  <c r="BY76" i="2"/>
  <c r="BX76" i="2"/>
  <c r="BP76" i="2"/>
  <c r="AJ76" i="2"/>
  <c r="AI76" i="2"/>
  <c r="K76" i="2"/>
  <c r="CR75" i="2"/>
  <c r="CQ75" i="2"/>
  <c r="CP75" i="2"/>
  <c r="CL75" i="2"/>
  <c r="CK75" i="2"/>
  <c r="CJ75" i="2"/>
  <c r="CF75" i="2"/>
  <c r="CE75" i="2"/>
  <c r="CD75" i="2"/>
  <c r="BZ75" i="2"/>
  <c r="BY75" i="2"/>
  <c r="BX75" i="2"/>
  <c r="AJ75" i="2"/>
  <c r="AI75" i="2"/>
  <c r="CR74" i="2"/>
  <c r="CQ74" i="2"/>
  <c r="CP74" i="2"/>
  <c r="CL74" i="2"/>
  <c r="CK74" i="2"/>
  <c r="CJ74" i="2"/>
  <c r="CF74" i="2"/>
  <c r="CE74" i="2"/>
  <c r="CD74" i="2"/>
  <c r="BZ74" i="2"/>
  <c r="BY74" i="2"/>
  <c r="BX74" i="2"/>
  <c r="AJ74" i="2"/>
  <c r="AI74" i="2"/>
  <c r="CR73" i="2"/>
  <c r="CQ73" i="2"/>
  <c r="CP73" i="2"/>
  <c r="CL73" i="2"/>
  <c r="CK73" i="2"/>
  <c r="CJ73" i="2"/>
  <c r="CF73" i="2"/>
  <c r="CE73" i="2"/>
  <c r="CD73" i="2"/>
  <c r="BZ73" i="2"/>
  <c r="BY73" i="2"/>
  <c r="BX73" i="2"/>
  <c r="AJ73" i="2"/>
  <c r="AI73" i="2"/>
  <c r="CR72" i="2"/>
  <c r="CQ72" i="2"/>
  <c r="CP72" i="2"/>
  <c r="CL72" i="2"/>
  <c r="CK72" i="2"/>
  <c r="CJ72" i="2"/>
  <c r="CF72" i="2"/>
  <c r="CE72" i="2"/>
  <c r="CD72" i="2"/>
  <c r="BZ72" i="2"/>
  <c r="BY72" i="2"/>
  <c r="BX72" i="2"/>
  <c r="AJ72" i="2"/>
  <c r="AI72" i="2"/>
  <c r="CR71" i="2"/>
  <c r="CQ71" i="2"/>
  <c r="CP71" i="2"/>
  <c r="CL71" i="2"/>
  <c r="CK71" i="2"/>
  <c r="CJ71" i="2"/>
  <c r="CF71" i="2"/>
  <c r="CE71" i="2"/>
  <c r="CD71" i="2"/>
  <c r="BZ71" i="2"/>
  <c r="BY71" i="2"/>
  <c r="BX71" i="2"/>
  <c r="AJ71" i="2"/>
  <c r="AI71" i="2"/>
  <c r="CR70" i="2"/>
  <c r="CQ70" i="2"/>
  <c r="CP70" i="2"/>
  <c r="CL70" i="2"/>
  <c r="CK70" i="2"/>
  <c r="CJ70" i="2"/>
  <c r="CF70" i="2"/>
  <c r="CE70" i="2"/>
  <c r="CD70" i="2"/>
  <c r="BZ70" i="2"/>
  <c r="BY70" i="2"/>
  <c r="BX70" i="2"/>
  <c r="AJ70" i="2"/>
  <c r="AI70" i="2"/>
  <c r="CR69" i="2"/>
  <c r="CQ69" i="2"/>
  <c r="CP69" i="2"/>
  <c r="CL69" i="2"/>
  <c r="CK69" i="2"/>
  <c r="CJ69" i="2"/>
  <c r="CF69" i="2"/>
  <c r="CE69" i="2"/>
  <c r="CD69" i="2"/>
  <c r="BZ69" i="2"/>
  <c r="BY69" i="2"/>
  <c r="BX69" i="2"/>
  <c r="AI69" i="2"/>
  <c r="CR68" i="2"/>
  <c r="CQ68" i="2"/>
  <c r="CP68" i="2"/>
  <c r="CL68" i="2"/>
  <c r="CK68" i="2"/>
  <c r="CJ68" i="2"/>
  <c r="CF68" i="2"/>
  <c r="CE68" i="2"/>
  <c r="CD68" i="2"/>
  <c r="BZ68" i="2"/>
  <c r="BY68" i="2"/>
  <c r="BX68" i="2"/>
  <c r="AJ68" i="2"/>
  <c r="AI68" i="2"/>
  <c r="T84" i="1"/>
  <c r="BN83" i="1"/>
  <c r="BF83" i="1"/>
  <c r="U83" i="1"/>
  <c r="T83" i="1"/>
  <c r="BN82" i="1"/>
  <c r="BJ82" i="1"/>
  <c r="BF82" i="1"/>
  <c r="U82" i="1"/>
  <c r="T82" i="1"/>
  <c r="AU169" i="3" l="1"/>
  <c r="BT146" i="3"/>
  <c r="CD147" i="3"/>
  <c r="W147" i="3"/>
  <c r="AU170" i="3"/>
  <c r="CF147" i="3"/>
  <c r="CE146" i="3"/>
  <c r="X146" i="3"/>
  <c r="CF146" i="3"/>
  <c r="BS169" i="3"/>
  <c r="CE169" i="3"/>
  <c r="CD146" i="3"/>
  <c r="W146" i="3"/>
  <c r="CE147" i="3"/>
  <c r="X147" i="3"/>
  <c r="BS170" i="3"/>
  <c r="CE170" i="3"/>
  <c r="BR146" i="3"/>
  <c r="BR147" i="3"/>
  <c r="BS146" i="3"/>
  <c r="BS147" i="3"/>
  <c r="CE49" i="2" l="1"/>
  <c r="CF49" i="2"/>
  <c r="BX49" i="2"/>
  <c r="BY49" i="2"/>
  <c r="BZ49" i="2"/>
  <c r="CF117" i="3" l="1"/>
  <c r="CE117" i="3"/>
  <c r="CD117" i="3"/>
  <c r="BZ117" i="3"/>
  <c r="BY117" i="3"/>
  <c r="BX117" i="3"/>
  <c r="BT117" i="3"/>
  <c r="BS117" i="3"/>
  <c r="BR117" i="3"/>
  <c r="BN117" i="3"/>
  <c r="BM117" i="3"/>
  <c r="BL117" i="3"/>
  <c r="AU117" i="3"/>
  <c r="CF116" i="3"/>
  <c r="CE116" i="3"/>
  <c r="CD116" i="3"/>
  <c r="BZ116" i="3"/>
  <c r="BY116" i="3"/>
  <c r="BX116" i="3"/>
  <c r="BT116" i="3"/>
  <c r="BS116" i="3"/>
  <c r="BR116" i="3"/>
  <c r="BN116" i="3"/>
  <c r="BM116" i="3"/>
  <c r="BL116" i="3"/>
  <c r="AU116" i="3"/>
  <c r="CF115" i="3"/>
  <c r="CE115" i="3"/>
  <c r="CD115" i="3"/>
  <c r="BZ115" i="3"/>
  <c r="BY115" i="3"/>
  <c r="BX115" i="3"/>
  <c r="BT115" i="3"/>
  <c r="BS115" i="3"/>
  <c r="BR115" i="3"/>
  <c r="BN115" i="3"/>
  <c r="BM115" i="3"/>
  <c r="BL115" i="3"/>
  <c r="AU115" i="3"/>
  <c r="CF114" i="3"/>
  <c r="CE114" i="3"/>
  <c r="CD114" i="3"/>
  <c r="BZ114" i="3"/>
  <c r="BY114" i="3"/>
  <c r="BX114" i="3"/>
  <c r="BT114" i="3"/>
  <c r="BS114" i="3"/>
  <c r="BR114" i="3"/>
  <c r="BN114" i="3"/>
  <c r="BM114" i="3"/>
  <c r="BL114" i="3"/>
  <c r="AU114" i="3"/>
  <c r="CR67" i="2"/>
  <c r="CQ67" i="2"/>
  <c r="CP67" i="2"/>
  <c r="CL67" i="2"/>
  <c r="CK67" i="2"/>
  <c r="CJ67" i="2"/>
  <c r="CF67" i="2"/>
  <c r="CE67" i="2"/>
  <c r="CD67" i="2"/>
  <c r="BZ67" i="2"/>
  <c r="BY67" i="2"/>
  <c r="BX67" i="2"/>
  <c r="BK67" i="2"/>
  <c r="AR67" i="2"/>
  <c r="AI67" i="2"/>
  <c r="K67" i="2"/>
  <c r="CR66" i="2"/>
  <c r="CQ66" i="2"/>
  <c r="CP66" i="2"/>
  <c r="CL66" i="2"/>
  <c r="CK66" i="2"/>
  <c r="CJ66" i="2"/>
  <c r="CF66" i="2"/>
  <c r="CE66" i="2"/>
  <c r="CD66" i="2"/>
  <c r="BZ66" i="2"/>
  <c r="BY66" i="2"/>
  <c r="BX66" i="2"/>
  <c r="BK66" i="2"/>
  <c r="AR66" i="2"/>
  <c r="AI66" i="2"/>
  <c r="K66" i="2"/>
  <c r="CR65" i="2" l="1"/>
  <c r="CQ65" i="2"/>
  <c r="CP65" i="2"/>
  <c r="CL65" i="2"/>
  <c r="CK65" i="2"/>
  <c r="CJ65" i="2"/>
  <c r="CF65" i="2"/>
  <c r="CE65" i="2"/>
  <c r="CD65" i="2"/>
  <c r="BZ65" i="2"/>
  <c r="BY65" i="2"/>
  <c r="BX65" i="2"/>
  <c r="AJ65" i="2"/>
  <c r="N65" i="2"/>
  <c r="AI65" i="2" s="1"/>
  <c r="CR64" i="2"/>
  <c r="CQ64" i="2"/>
  <c r="CP64" i="2"/>
  <c r="CL64" i="2"/>
  <c r="CK64" i="2"/>
  <c r="CJ64" i="2"/>
  <c r="CF64" i="2"/>
  <c r="CE64" i="2"/>
  <c r="CD64" i="2"/>
  <c r="BZ64" i="2"/>
  <c r="BY64" i="2"/>
  <c r="BX64" i="2"/>
  <c r="AJ64" i="2"/>
  <c r="N64" i="2"/>
  <c r="AI64" i="2" s="1"/>
  <c r="CR63" i="2"/>
  <c r="CQ63" i="2"/>
  <c r="CP63" i="2"/>
  <c r="CL63" i="2"/>
  <c r="CK63" i="2"/>
  <c r="CJ63" i="2"/>
  <c r="CF63" i="2"/>
  <c r="CE63" i="2"/>
  <c r="CD63" i="2"/>
  <c r="BZ63" i="2"/>
  <c r="BY63" i="2"/>
  <c r="BX63" i="2"/>
  <c r="AJ63" i="2"/>
  <c r="N63" i="2"/>
  <c r="AI63" i="2" s="1"/>
  <c r="BT64" i="3" l="1"/>
  <c r="BS64" i="3"/>
  <c r="BR64" i="3"/>
  <c r="BN64" i="3"/>
  <c r="BM64" i="3"/>
  <c r="BL64" i="3"/>
  <c r="AL64" i="3"/>
  <c r="BT63" i="3"/>
  <c r="BS63" i="3"/>
  <c r="BR63" i="3"/>
  <c r="BN63" i="3"/>
  <c r="BM63" i="3"/>
  <c r="BL63" i="3"/>
  <c r="AL63" i="3"/>
  <c r="BT62" i="3"/>
  <c r="BS62" i="3"/>
  <c r="BR62" i="3"/>
  <c r="BN62" i="3"/>
  <c r="BM62" i="3"/>
  <c r="BL62" i="3"/>
  <c r="AL62" i="3"/>
  <c r="BT61" i="3"/>
  <c r="BS61" i="3"/>
  <c r="BR61" i="3"/>
  <c r="BN61" i="3"/>
  <c r="BM61" i="3"/>
  <c r="BL61" i="3"/>
  <c r="AL61" i="3"/>
  <c r="BT60" i="3"/>
  <c r="BS60" i="3"/>
  <c r="BR60" i="3"/>
  <c r="BN60" i="3"/>
  <c r="BM60" i="3"/>
  <c r="BL60" i="3"/>
  <c r="AL60" i="3"/>
  <c r="BT59" i="3"/>
  <c r="BS59" i="3"/>
  <c r="BR59" i="3"/>
  <c r="BN59" i="3"/>
  <c r="BM59" i="3"/>
  <c r="BL59" i="3"/>
  <c r="AL59" i="3"/>
  <c r="BT58" i="3"/>
  <c r="BS58" i="3"/>
  <c r="BR58" i="3"/>
  <c r="BN58" i="3"/>
  <c r="BM58" i="3"/>
  <c r="BL58" i="3"/>
  <c r="AL58" i="3"/>
  <c r="BT57" i="3"/>
  <c r="BS57" i="3"/>
  <c r="BR57" i="3"/>
  <c r="BN57" i="3"/>
  <c r="BM57" i="3"/>
  <c r="BL57" i="3"/>
  <c r="AL57" i="3"/>
  <c r="BT56" i="3"/>
  <c r="BS56" i="3"/>
  <c r="BR56" i="3"/>
  <c r="BN56" i="3"/>
  <c r="BM56" i="3"/>
  <c r="BL56" i="3"/>
  <c r="AL56" i="3"/>
  <c r="BT55" i="3"/>
  <c r="BS55" i="3"/>
  <c r="BR55" i="3"/>
  <c r="BN55" i="3"/>
  <c r="BM55" i="3"/>
  <c r="BL55" i="3"/>
  <c r="AL55" i="3"/>
  <c r="BT54" i="3"/>
  <c r="BS54" i="3"/>
  <c r="BR54" i="3"/>
  <c r="BN54" i="3"/>
  <c r="BM54" i="3"/>
  <c r="BL54" i="3"/>
  <c r="AL54" i="3"/>
  <c r="BT53" i="3"/>
  <c r="BS53" i="3"/>
  <c r="BR53" i="3"/>
  <c r="BN53" i="3"/>
  <c r="BM53" i="3"/>
  <c r="BL53" i="3"/>
  <c r="AL53" i="3"/>
  <c r="BT52" i="3"/>
  <c r="BS52" i="3"/>
  <c r="BR52" i="3"/>
  <c r="BN52" i="3"/>
  <c r="BM52" i="3"/>
  <c r="BL52" i="3"/>
  <c r="AL52" i="3"/>
  <c r="BT51" i="3"/>
  <c r="BS51" i="3"/>
  <c r="BR51" i="3"/>
  <c r="BN51" i="3"/>
  <c r="BM51" i="3"/>
  <c r="BL51" i="3"/>
  <c r="AL51" i="3"/>
  <c r="AJ36" i="2"/>
  <c r="AI36" i="2"/>
  <c r="K36" i="2"/>
  <c r="AJ35" i="2"/>
  <c r="AI35" i="2"/>
  <c r="K35" i="2"/>
  <c r="AJ34" i="2"/>
  <c r="AI34" i="2"/>
  <c r="K34" i="2"/>
  <c r="AJ33" i="2"/>
  <c r="AI33" i="2"/>
  <c r="K33" i="2"/>
  <c r="AJ32" i="2"/>
  <c r="AI32" i="2"/>
  <c r="K32" i="2"/>
  <c r="AJ31" i="2"/>
  <c r="AI31" i="2"/>
  <c r="K31" i="2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CF113" i="3" l="1"/>
  <c r="CE113" i="3"/>
  <c r="CD113" i="3"/>
  <c r="BZ113" i="3"/>
  <c r="BY113" i="3"/>
  <c r="BX113" i="3"/>
  <c r="BT113" i="3"/>
  <c r="BS113" i="3"/>
  <c r="BR113" i="3"/>
  <c r="BN113" i="3"/>
  <c r="BM113" i="3"/>
  <c r="BL113" i="3"/>
  <c r="CF112" i="3"/>
  <c r="CE112" i="3"/>
  <c r="CD112" i="3"/>
  <c r="BZ112" i="3"/>
  <c r="BY112" i="3"/>
  <c r="BX112" i="3"/>
  <c r="BT112" i="3"/>
  <c r="BS112" i="3"/>
  <c r="BR112" i="3"/>
  <c r="BN112" i="3"/>
  <c r="BM112" i="3"/>
  <c r="BL112" i="3"/>
  <c r="CF111" i="3"/>
  <c r="CE111" i="3"/>
  <c r="CD111" i="3"/>
  <c r="BZ111" i="3"/>
  <c r="BY111" i="3"/>
  <c r="BX111" i="3"/>
  <c r="BT111" i="3"/>
  <c r="BS111" i="3"/>
  <c r="BR111" i="3"/>
  <c r="BN111" i="3"/>
  <c r="BM111" i="3"/>
  <c r="BL111" i="3"/>
  <c r="CF110" i="3"/>
  <c r="CE110" i="3"/>
  <c r="CD110" i="3"/>
  <c r="BZ110" i="3"/>
  <c r="BY110" i="3"/>
  <c r="BX110" i="3"/>
  <c r="BT110" i="3"/>
  <c r="BS110" i="3"/>
  <c r="BR110" i="3"/>
  <c r="BN110" i="3"/>
  <c r="BM110" i="3"/>
  <c r="BL110" i="3"/>
  <c r="CF109" i="3"/>
  <c r="CE109" i="3"/>
  <c r="CD109" i="3"/>
  <c r="BZ109" i="3"/>
  <c r="BY109" i="3"/>
  <c r="BX109" i="3"/>
  <c r="BT109" i="3"/>
  <c r="BS109" i="3"/>
  <c r="BR109" i="3"/>
  <c r="BN109" i="3"/>
  <c r="BM109" i="3"/>
  <c r="BL109" i="3"/>
  <c r="CF108" i="3"/>
  <c r="CE108" i="3"/>
  <c r="CD108" i="3"/>
  <c r="BZ108" i="3"/>
  <c r="BY108" i="3"/>
  <c r="BX108" i="3"/>
  <c r="BT108" i="3"/>
  <c r="BS108" i="3"/>
  <c r="BR108" i="3"/>
  <c r="BN108" i="3"/>
  <c r="BM108" i="3"/>
  <c r="BL108" i="3"/>
  <c r="CF107" i="3"/>
  <c r="CE107" i="3"/>
  <c r="CD107" i="3"/>
  <c r="BZ107" i="3"/>
  <c r="BY107" i="3"/>
  <c r="BX107" i="3"/>
  <c r="BT107" i="3"/>
  <c r="BS107" i="3"/>
  <c r="BR107" i="3"/>
  <c r="BN107" i="3"/>
  <c r="BM107" i="3"/>
  <c r="BL107" i="3"/>
  <c r="CF106" i="3"/>
  <c r="CE106" i="3"/>
  <c r="CD106" i="3"/>
  <c r="BZ106" i="3"/>
  <c r="BY106" i="3"/>
  <c r="BX106" i="3"/>
  <c r="BT106" i="3"/>
  <c r="BS106" i="3"/>
  <c r="BR106" i="3"/>
  <c r="BN106" i="3"/>
  <c r="BM106" i="3"/>
  <c r="BL106" i="3"/>
  <c r="BT99" i="3" l="1"/>
  <c r="BS99" i="3"/>
  <c r="BR99" i="3"/>
  <c r="BN99" i="3"/>
  <c r="BM99" i="3"/>
  <c r="BL99" i="3"/>
  <c r="AU99" i="3"/>
  <c r="BT98" i="3"/>
  <c r="BS98" i="3"/>
  <c r="BR98" i="3"/>
  <c r="BN98" i="3"/>
  <c r="BM98" i="3"/>
  <c r="BL98" i="3"/>
  <c r="AU98" i="3"/>
  <c r="BT97" i="3"/>
  <c r="BS97" i="3"/>
  <c r="BR97" i="3"/>
  <c r="BN97" i="3"/>
  <c r="BM97" i="3"/>
  <c r="BL97" i="3"/>
  <c r="AU97" i="3"/>
  <c r="BT96" i="3"/>
  <c r="BS96" i="3"/>
  <c r="BR96" i="3"/>
  <c r="BN96" i="3"/>
  <c r="BM96" i="3"/>
  <c r="BL96" i="3"/>
  <c r="AU96" i="3"/>
  <c r="BT95" i="3"/>
  <c r="BS95" i="3"/>
  <c r="BR95" i="3"/>
  <c r="BN95" i="3"/>
  <c r="BM95" i="3"/>
  <c r="BL95" i="3"/>
  <c r="AU95" i="3"/>
  <c r="BT94" i="3"/>
  <c r="BS94" i="3"/>
  <c r="BR94" i="3"/>
  <c r="BN94" i="3"/>
  <c r="BM94" i="3"/>
  <c r="BL94" i="3"/>
  <c r="AU94" i="3"/>
  <c r="BT93" i="3"/>
  <c r="BS93" i="3"/>
  <c r="BR93" i="3"/>
  <c r="BN93" i="3"/>
  <c r="BM93" i="3"/>
  <c r="BL93" i="3"/>
  <c r="AU93" i="3"/>
  <c r="BT92" i="3"/>
  <c r="BS92" i="3"/>
  <c r="BR92" i="3"/>
  <c r="BN92" i="3"/>
  <c r="BM92" i="3"/>
  <c r="BL92" i="3"/>
  <c r="AU92" i="3"/>
  <c r="CR59" i="2"/>
  <c r="CQ59" i="2"/>
  <c r="CP59" i="2"/>
  <c r="CL59" i="2"/>
  <c r="CK59" i="2"/>
  <c r="CJ59" i="2"/>
  <c r="CF59" i="2"/>
  <c r="CE59" i="2"/>
  <c r="CD59" i="2"/>
  <c r="BK59" i="2"/>
  <c r="AI59" i="2"/>
  <c r="CR58" i="2"/>
  <c r="CQ58" i="2"/>
  <c r="CP58" i="2"/>
  <c r="CL58" i="2"/>
  <c r="CK58" i="2"/>
  <c r="CJ58" i="2"/>
  <c r="CF58" i="2"/>
  <c r="CE58" i="2"/>
  <c r="CD58" i="2"/>
  <c r="BK58" i="2"/>
  <c r="AI58" i="2"/>
  <c r="CR57" i="2"/>
  <c r="CQ57" i="2"/>
  <c r="CP57" i="2"/>
  <c r="CL57" i="2"/>
  <c r="CK57" i="2"/>
  <c r="CJ57" i="2"/>
  <c r="CF57" i="2"/>
  <c r="CE57" i="2"/>
  <c r="CD57" i="2"/>
  <c r="BK57" i="2"/>
  <c r="AI57" i="2"/>
  <c r="CR56" i="2"/>
  <c r="CQ56" i="2"/>
  <c r="CP56" i="2"/>
  <c r="CL56" i="2"/>
  <c r="CK56" i="2"/>
  <c r="CJ56" i="2"/>
  <c r="CF56" i="2"/>
  <c r="CE56" i="2"/>
  <c r="CD56" i="2"/>
  <c r="BK56" i="2"/>
  <c r="AI56" i="2"/>
  <c r="CR55" i="2"/>
  <c r="CQ55" i="2"/>
  <c r="CP55" i="2"/>
  <c r="CL55" i="2"/>
  <c r="CK55" i="2"/>
  <c r="CJ55" i="2"/>
  <c r="CF55" i="2"/>
  <c r="CE55" i="2"/>
  <c r="CD55" i="2"/>
  <c r="BK55" i="2"/>
  <c r="AI55" i="2"/>
  <c r="CR54" i="2"/>
  <c r="CQ54" i="2"/>
  <c r="CP54" i="2"/>
  <c r="CL54" i="2"/>
  <c r="CK54" i="2"/>
  <c r="CJ54" i="2"/>
  <c r="CF54" i="2"/>
  <c r="CE54" i="2"/>
  <c r="CD54" i="2"/>
  <c r="BX54" i="2"/>
  <c r="BK54" i="2"/>
  <c r="AI54" i="2"/>
  <c r="BR80" i="1"/>
  <c r="BN80" i="1"/>
  <c r="BJ80" i="1"/>
  <c r="BF80" i="1"/>
  <c r="AS80" i="1"/>
  <c r="T80" i="1"/>
  <c r="BR79" i="1"/>
  <c r="BN79" i="1"/>
  <c r="BJ79" i="1"/>
  <c r="BF79" i="1"/>
  <c r="AS79" i="1"/>
  <c r="T79" i="1"/>
  <c r="BR78" i="1"/>
  <c r="BN78" i="1"/>
  <c r="BJ78" i="1"/>
  <c r="BF78" i="1"/>
  <c r="AS78" i="1"/>
  <c r="T78" i="1"/>
  <c r="BZ38" i="3" l="1"/>
  <c r="BY38" i="3"/>
  <c r="BX38" i="3"/>
  <c r="BN38" i="3"/>
  <c r="BM38" i="3"/>
  <c r="BL38" i="3"/>
  <c r="AL38" i="3"/>
  <c r="M38" i="3"/>
  <c r="Y38" i="3" s="1"/>
  <c r="L38" i="3"/>
  <c r="X38" i="3" s="1"/>
  <c r="K38" i="3"/>
  <c r="W38" i="3" s="1"/>
  <c r="J38" i="3"/>
  <c r="BZ37" i="3"/>
  <c r="BY37" i="3"/>
  <c r="BX37" i="3"/>
  <c r="BN37" i="3"/>
  <c r="BM37" i="3"/>
  <c r="BL37" i="3"/>
  <c r="AL37" i="3"/>
  <c r="M37" i="3"/>
  <c r="Y37" i="3" s="1"/>
  <c r="L37" i="3"/>
  <c r="X37" i="3" s="1"/>
  <c r="K37" i="3"/>
  <c r="W37" i="3" s="1"/>
  <c r="J37" i="3"/>
  <c r="AL36" i="3"/>
  <c r="AL35" i="3"/>
  <c r="AL34" i="3"/>
  <c r="AL33" i="3"/>
  <c r="BZ30" i="3"/>
  <c r="BY30" i="3"/>
  <c r="BX30" i="3"/>
  <c r="BN30" i="3"/>
  <c r="BM30" i="3"/>
  <c r="BL30" i="3"/>
  <c r="AL30" i="3"/>
  <c r="M30" i="3"/>
  <c r="Y30" i="3" s="1"/>
  <c r="L30" i="3"/>
  <c r="X30" i="3" s="1"/>
  <c r="K30" i="3"/>
  <c r="W30" i="3" s="1"/>
  <c r="BZ29" i="3"/>
  <c r="BY29" i="3"/>
  <c r="BX29" i="3"/>
  <c r="BN29" i="3"/>
  <c r="BM29" i="3"/>
  <c r="BL29" i="3"/>
  <c r="AL29" i="3"/>
  <c r="M29" i="3"/>
  <c r="Y29" i="3" s="1"/>
  <c r="L29" i="3"/>
  <c r="X29" i="3" s="1"/>
  <c r="K29" i="3"/>
  <c r="W29" i="3" s="1"/>
  <c r="BZ28" i="3"/>
  <c r="BY28" i="3"/>
  <c r="BX28" i="3"/>
  <c r="BN28" i="3"/>
  <c r="BM28" i="3"/>
  <c r="BL28" i="3"/>
  <c r="AL28" i="3"/>
  <c r="M28" i="3"/>
  <c r="Y28" i="3" s="1"/>
  <c r="L28" i="3"/>
  <c r="X28" i="3" s="1"/>
  <c r="K28" i="3"/>
  <c r="W28" i="3" s="1"/>
  <c r="BZ27" i="3"/>
  <c r="BY27" i="3"/>
  <c r="BX27" i="3"/>
  <c r="BN27" i="3"/>
  <c r="BM27" i="3"/>
  <c r="BL27" i="3"/>
  <c r="AL27" i="3"/>
  <c r="M27" i="3"/>
  <c r="Y27" i="3" s="1"/>
  <c r="L27" i="3"/>
  <c r="X27" i="3" s="1"/>
  <c r="K27" i="3"/>
  <c r="W27" i="3" s="1"/>
  <c r="BZ26" i="3"/>
  <c r="BY26" i="3"/>
  <c r="BX26" i="3"/>
  <c r="BN26" i="3"/>
  <c r="BM26" i="3"/>
  <c r="BL26" i="3"/>
  <c r="AL26" i="3"/>
  <c r="M26" i="3"/>
  <c r="Y26" i="3" s="1"/>
  <c r="L26" i="3"/>
  <c r="X26" i="3" s="1"/>
  <c r="K26" i="3"/>
  <c r="W26" i="3" s="1"/>
  <c r="BZ25" i="3"/>
  <c r="BY25" i="3"/>
  <c r="BX25" i="3"/>
  <c r="BN25" i="3"/>
  <c r="BM25" i="3"/>
  <c r="BL25" i="3"/>
  <c r="AL25" i="3"/>
  <c r="M25" i="3"/>
  <c r="Y25" i="3" s="1"/>
  <c r="L25" i="3"/>
  <c r="X25" i="3" s="1"/>
  <c r="K25" i="3"/>
  <c r="W25" i="3" s="1"/>
  <c r="BZ24" i="3"/>
  <c r="BY24" i="3"/>
  <c r="BX24" i="3"/>
  <c r="BN24" i="3"/>
  <c r="BM24" i="3"/>
  <c r="BL24" i="3"/>
  <c r="AL24" i="3"/>
  <c r="M24" i="3"/>
  <c r="Y24" i="3" s="1"/>
  <c r="L24" i="3"/>
  <c r="X24" i="3" s="1"/>
  <c r="K24" i="3"/>
  <c r="W24" i="3" s="1"/>
  <c r="BZ23" i="3"/>
  <c r="BY23" i="3"/>
  <c r="BX23" i="3"/>
  <c r="BN23" i="3"/>
  <c r="BM23" i="3"/>
  <c r="BL23" i="3"/>
  <c r="AL23" i="3"/>
  <c r="M23" i="3"/>
  <c r="Y23" i="3" s="1"/>
  <c r="L23" i="3"/>
  <c r="X23" i="3" s="1"/>
  <c r="K23" i="3"/>
  <c r="W23" i="3" s="1"/>
  <c r="BZ22" i="3"/>
  <c r="BY22" i="3"/>
  <c r="BX22" i="3"/>
  <c r="BN22" i="3"/>
  <c r="BM22" i="3"/>
  <c r="BL22" i="3"/>
  <c r="AL22" i="3"/>
  <c r="M22" i="3"/>
  <c r="Y22" i="3" s="1"/>
  <c r="L22" i="3"/>
  <c r="X22" i="3" s="1"/>
  <c r="K22" i="3"/>
  <c r="W22" i="3" s="1"/>
  <c r="BZ21" i="3"/>
  <c r="BY21" i="3"/>
  <c r="BX21" i="3"/>
  <c r="BN21" i="3"/>
  <c r="BM21" i="3"/>
  <c r="BL21" i="3"/>
  <c r="AL21" i="3"/>
  <c r="M21" i="3"/>
  <c r="Y21" i="3" s="1"/>
  <c r="L21" i="3"/>
  <c r="X21" i="3" s="1"/>
  <c r="K21" i="3"/>
  <c r="W21" i="3" s="1"/>
  <c r="BZ20" i="3"/>
  <c r="BY20" i="3"/>
  <c r="BX20" i="3"/>
  <c r="BN20" i="3"/>
  <c r="BM20" i="3"/>
  <c r="BL20" i="3"/>
  <c r="AL20" i="3"/>
  <c r="M20" i="3"/>
  <c r="Y20" i="3" s="1"/>
  <c r="L20" i="3"/>
  <c r="X20" i="3" s="1"/>
  <c r="K20" i="3"/>
  <c r="W20" i="3" s="1"/>
  <c r="BZ19" i="3"/>
  <c r="BY19" i="3"/>
  <c r="BX19" i="3"/>
  <c r="BN19" i="3"/>
  <c r="BM19" i="3"/>
  <c r="BL19" i="3"/>
  <c r="AL19" i="3"/>
  <c r="M19" i="3"/>
  <c r="Y19" i="3" s="1"/>
  <c r="L19" i="3"/>
  <c r="X19" i="3" s="1"/>
  <c r="K19" i="3"/>
  <c r="W19" i="3" s="1"/>
  <c r="BZ18" i="3"/>
  <c r="BY18" i="3"/>
  <c r="BX18" i="3"/>
  <c r="AL18" i="3"/>
  <c r="Y18" i="3"/>
  <c r="X18" i="3"/>
  <c r="W18" i="3"/>
  <c r="BZ17" i="3"/>
  <c r="BY17" i="3"/>
  <c r="BX17" i="3"/>
  <c r="AL17" i="3"/>
  <c r="Y17" i="3"/>
  <c r="X17" i="3"/>
  <c r="W17" i="3"/>
  <c r="AL16" i="3"/>
  <c r="Y16" i="3"/>
  <c r="X16" i="3"/>
  <c r="W16" i="3"/>
  <c r="AL15" i="3"/>
  <c r="Y15" i="3"/>
  <c r="X15" i="3"/>
  <c r="W15" i="3"/>
  <c r="AJ20" i="2"/>
  <c r="AI20" i="2"/>
  <c r="AJ19" i="2"/>
  <c r="AI19" i="2"/>
  <c r="X19" i="2"/>
  <c r="AD19" i="2" s="1"/>
  <c r="W19" i="2"/>
  <c r="AC19" i="2" s="1"/>
  <c r="AJ18" i="2"/>
  <c r="AI18" i="2"/>
  <c r="AH18" i="2"/>
  <c r="AJ17" i="2"/>
  <c r="AI17" i="2"/>
  <c r="X17" i="2"/>
  <c r="AD17" i="2" s="1"/>
  <c r="W17" i="2"/>
  <c r="AC17" i="2" s="1"/>
  <c r="AJ16" i="2"/>
  <c r="AI16" i="2"/>
  <c r="AJ15" i="2"/>
  <c r="AI15" i="2"/>
  <c r="X15" i="2"/>
  <c r="AD15" i="2" s="1"/>
  <c r="W15" i="2"/>
  <c r="AC15" i="2" s="1"/>
  <c r="AJ14" i="2"/>
  <c r="AI14" i="2"/>
  <c r="X14" i="2"/>
  <c r="AD14" i="2" s="1"/>
  <c r="W14" i="2"/>
  <c r="AC14" i="2" s="1"/>
  <c r="AJ13" i="2"/>
  <c r="AI13" i="2"/>
  <c r="X13" i="2"/>
  <c r="AD13" i="2" s="1"/>
  <c r="W13" i="2"/>
  <c r="AC13" i="2" s="1"/>
  <c r="AJ12" i="2"/>
  <c r="AI12" i="2"/>
  <c r="X12" i="2"/>
  <c r="AD12" i="2" s="1"/>
  <c r="W12" i="2"/>
  <c r="AC12" i="2" s="1"/>
  <c r="AJ11" i="2"/>
  <c r="AI11" i="2"/>
  <c r="X11" i="2"/>
  <c r="AD11" i="2" s="1"/>
  <c r="W11" i="2"/>
  <c r="AC11" i="2" s="1"/>
  <c r="AJ10" i="2"/>
  <c r="AI10" i="2"/>
  <c r="X10" i="2"/>
  <c r="AD10" i="2" s="1"/>
  <c r="W10" i="2"/>
  <c r="AC10" i="2" s="1"/>
  <c r="AJ9" i="2"/>
  <c r="AI9" i="2"/>
  <c r="X9" i="2"/>
  <c r="AD9" i="2" s="1"/>
  <c r="W9" i="2"/>
  <c r="AC9" i="2" s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CF89" i="3" l="1"/>
  <c r="CE89" i="3"/>
  <c r="CD89" i="3"/>
  <c r="BZ89" i="3"/>
  <c r="BY89" i="3"/>
  <c r="BX89" i="3"/>
  <c r="BT89" i="3"/>
  <c r="BS89" i="3"/>
  <c r="BR89" i="3"/>
  <c r="BN89" i="3"/>
  <c r="BM89" i="3"/>
  <c r="BL89" i="3"/>
  <c r="CF88" i="3"/>
  <c r="CE88" i="3"/>
  <c r="CD88" i="3"/>
  <c r="BZ88" i="3"/>
  <c r="BY88" i="3"/>
  <c r="BX88" i="3"/>
  <c r="BT88" i="3"/>
  <c r="BS88" i="3"/>
  <c r="BR88" i="3"/>
  <c r="BN88" i="3"/>
  <c r="BM88" i="3"/>
  <c r="BL88" i="3"/>
  <c r="CR52" i="2" l="1"/>
  <c r="CQ52" i="2"/>
  <c r="CP52" i="2"/>
  <c r="CL52" i="2"/>
  <c r="CK52" i="2"/>
  <c r="CJ52" i="2"/>
  <c r="CF52" i="2"/>
  <c r="CE52" i="2"/>
  <c r="CD52" i="2"/>
  <c r="BZ52" i="2"/>
  <c r="BY52" i="2"/>
  <c r="BX52" i="2"/>
  <c r="AJ52" i="2"/>
  <c r="N52" i="2"/>
  <c r="AI52" i="2" s="1"/>
  <c r="CR51" i="2"/>
  <c r="CQ51" i="2"/>
  <c r="CP51" i="2"/>
  <c r="CL51" i="2"/>
  <c r="CK51" i="2"/>
  <c r="CJ51" i="2"/>
  <c r="CF51" i="2"/>
  <c r="CE51" i="2"/>
  <c r="CD51" i="2"/>
  <c r="BZ51" i="2"/>
  <c r="BY51" i="2"/>
  <c r="BX51" i="2"/>
  <c r="AJ51" i="2"/>
  <c r="N51" i="2"/>
  <c r="AI51" i="2" s="1"/>
  <c r="AJ62" i="2" l="1"/>
  <c r="AI62" i="2"/>
  <c r="K62" i="2"/>
  <c r="AJ61" i="2"/>
  <c r="AI61" i="2"/>
  <c r="K61" i="2"/>
  <c r="U50" i="1" l="1"/>
  <c r="T50" i="1"/>
  <c r="T81" i="1" l="1"/>
  <c r="O7" i="5" l="1"/>
  <c r="O7" i="4"/>
  <c r="U19" i="1" l="1"/>
  <c r="BF7" i="1" l="1"/>
  <c r="BF8" i="1"/>
  <c r="BF9" i="1"/>
  <c r="BF10" i="1"/>
  <c r="BF11" i="1"/>
  <c r="BF12" i="1"/>
  <c r="BF13" i="1"/>
  <c r="BF14" i="1"/>
  <c r="BF15" i="1"/>
  <c r="BF16" i="1"/>
  <c r="BF17" i="1"/>
  <c r="BF18" i="1"/>
  <c r="BF19" i="1"/>
  <c r="BF77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77" i="1" l="1"/>
  <c r="AJ8" i="2"/>
  <c r="AJ21" i="2"/>
  <c r="AJ22" i="2"/>
  <c r="AJ23" i="2"/>
  <c r="AJ24" i="2"/>
  <c r="AJ25" i="2"/>
  <c r="AJ26" i="2"/>
  <c r="AJ27" i="2"/>
  <c r="AJ28" i="2"/>
  <c r="AJ29" i="2"/>
  <c r="AJ30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3" i="2"/>
  <c r="AJ7" i="2"/>
  <c r="U22" i="1" l="1"/>
  <c r="U23" i="1"/>
  <c r="U24" i="1"/>
  <c r="U25" i="1"/>
  <c r="U26" i="1"/>
  <c r="U27" i="1"/>
  <c r="U28" i="1"/>
  <c r="U29" i="1"/>
  <c r="U30" i="1"/>
  <c r="U31" i="1"/>
  <c r="U44" i="1"/>
  <c r="U45" i="1"/>
  <c r="U46" i="1"/>
  <c r="U47" i="1"/>
  <c r="U48" i="1"/>
  <c r="U49" i="1"/>
  <c r="U51" i="1"/>
  <c r="U52" i="1"/>
  <c r="U53" i="1"/>
  <c r="U54" i="1"/>
  <c r="U55" i="1"/>
  <c r="U56" i="1"/>
  <c r="U57" i="1"/>
  <c r="U75" i="1"/>
  <c r="U76" i="1"/>
  <c r="U20" i="1"/>
  <c r="U21" i="1"/>
  <c r="BN77" i="1"/>
  <c r="BR77" i="1"/>
  <c r="BJ77" i="1"/>
  <c r="T77" i="1"/>
  <c r="CF91" i="3"/>
  <c r="CE91" i="3"/>
  <c r="CD91" i="3"/>
  <c r="BT91" i="3"/>
  <c r="BS91" i="3"/>
  <c r="BR91" i="3"/>
  <c r="BN91" i="3"/>
  <c r="BM91" i="3"/>
  <c r="CD90" i="3"/>
  <c r="CE90" i="3"/>
  <c r="CF90" i="3"/>
  <c r="BR90" i="3"/>
  <c r="BS90" i="3"/>
  <c r="BT90" i="3"/>
  <c r="BM90" i="3"/>
  <c r="BN90" i="3"/>
  <c r="CJ53" i="2"/>
  <c r="CK53" i="2"/>
  <c r="CL53" i="2"/>
  <c r="BX53" i="2"/>
  <c r="BY53" i="2"/>
  <c r="BZ53" i="2"/>
  <c r="N53" i="2"/>
  <c r="AI53" i="2" s="1"/>
  <c r="CF87" i="3" l="1"/>
  <c r="CE87" i="3"/>
  <c r="CD87" i="3"/>
  <c r="BZ87" i="3"/>
  <c r="BY87" i="3"/>
  <c r="BX87" i="3"/>
  <c r="BT87" i="3"/>
  <c r="BS87" i="3"/>
  <c r="BR87" i="3"/>
  <c r="BN87" i="3"/>
  <c r="BM87" i="3"/>
  <c r="BL87" i="3"/>
  <c r="CD86" i="3"/>
  <c r="CE86" i="3"/>
  <c r="CF86" i="3"/>
  <c r="BX86" i="3"/>
  <c r="BY86" i="3"/>
  <c r="BZ86" i="3"/>
  <c r="BR86" i="3"/>
  <c r="BS86" i="3"/>
  <c r="BT86" i="3"/>
  <c r="BL86" i="3"/>
  <c r="BM86" i="3"/>
  <c r="BN86" i="3"/>
  <c r="CJ50" i="2"/>
  <c r="CK50" i="2"/>
  <c r="CL50" i="2"/>
  <c r="CD50" i="2"/>
  <c r="CE50" i="2"/>
  <c r="CF50" i="2"/>
  <c r="BX50" i="2"/>
  <c r="BY50" i="2"/>
  <c r="BZ50" i="2"/>
  <c r="N50" i="2" l="1"/>
  <c r="AI50" i="2" s="1"/>
  <c r="CD85" i="3" l="1"/>
  <c r="CE85" i="3"/>
  <c r="CF85" i="3"/>
  <c r="BX85" i="3"/>
  <c r="BY85" i="3"/>
  <c r="BZ85" i="3"/>
  <c r="BR85" i="3"/>
  <c r="BS85" i="3"/>
  <c r="BT85" i="3"/>
  <c r="BL85" i="3"/>
  <c r="BM85" i="3"/>
  <c r="BN85" i="3"/>
  <c r="CP49" i="2"/>
  <c r="CQ49" i="2"/>
  <c r="CR49" i="2"/>
  <c r="CJ49" i="2"/>
  <c r="CK49" i="2"/>
  <c r="CL49" i="2"/>
  <c r="N49" i="2" l="1"/>
  <c r="AI49" i="2" s="1"/>
  <c r="BT84" i="3" l="1"/>
  <c r="BS84" i="3"/>
  <c r="BR84" i="3"/>
  <c r="BN84" i="3"/>
  <c r="BM84" i="3"/>
  <c r="BL84" i="3"/>
  <c r="CF84" i="3"/>
  <c r="CE84" i="3"/>
  <c r="CD84" i="3"/>
  <c r="BZ84" i="3"/>
  <c r="BY84" i="3"/>
  <c r="BX84" i="3"/>
  <c r="CE83" i="3"/>
  <c r="CF83" i="3"/>
  <c r="CD83" i="3"/>
  <c r="BY83" i="3"/>
  <c r="BZ83" i="3"/>
  <c r="BX83" i="3"/>
  <c r="BS83" i="3"/>
  <c r="BT83" i="3"/>
  <c r="BR83" i="3"/>
  <c r="BM83" i="3"/>
  <c r="BN83" i="3"/>
  <c r="BL83" i="3"/>
  <c r="CQ48" i="2" l="1"/>
  <c r="CR48" i="2"/>
  <c r="CP48" i="2"/>
  <c r="CK48" i="2"/>
  <c r="CL48" i="2"/>
  <c r="CJ48" i="2"/>
  <c r="CE48" i="2"/>
  <c r="CF48" i="2"/>
  <c r="CD48" i="2"/>
  <c r="BY48" i="2"/>
  <c r="BZ48" i="2"/>
  <c r="BX48" i="2"/>
  <c r="N48" i="2" l="1"/>
  <c r="AI48" i="2" s="1"/>
  <c r="AI37" i="2" l="1"/>
  <c r="AI38" i="2"/>
  <c r="AI39" i="2"/>
  <c r="AI40" i="2"/>
  <c r="AI41" i="2"/>
  <c r="AI42" i="2"/>
  <c r="AI43" i="2"/>
  <c r="AI44" i="2"/>
  <c r="AI45" i="2"/>
  <c r="AI46" i="2"/>
  <c r="AI47" i="2"/>
  <c r="AI8" i="2" l="1"/>
  <c r="AI21" i="2"/>
  <c r="AI22" i="2"/>
  <c r="AI23" i="2"/>
  <c r="AI24" i="2"/>
  <c r="AI25" i="2"/>
  <c r="AI26" i="2"/>
  <c r="AI27" i="2"/>
  <c r="AI28" i="2"/>
  <c r="AI29" i="2"/>
  <c r="AI30" i="2"/>
  <c r="AI7" i="2"/>
  <c r="T75" i="1" l="1"/>
  <c r="T76" i="1"/>
  <c r="T57" i="1"/>
  <c r="T48" i="1"/>
  <c r="T49" i="1"/>
  <c r="T51" i="1"/>
  <c r="T52" i="1"/>
  <c r="T53" i="1"/>
  <c r="T54" i="1"/>
  <c r="T55" i="1"/>
  <c r="T56" i="1"/>
  <c r="T44" i="1"/>
  <c r="T45" i="1"/>
  <c r="T46" i="1"/>
  <c r="T47" i="1"/>
  <c r="T28" i="1"/>
  <c r="T29" i="1"/>
  <c r="T30" i="1"/>
  <c r="T31" i="1"/>
  <c r="T20" i="1"/>
  <c r="T21" i="1"/>
  <c r="T22" i="1"/>
  <c r="T23" i="1"/>
  <c r="T24" i="1"/>
  <c r="T25" i="1"/>
  <c r="T26" i="1"/>
  <c r="T27" i="1"/>
  <c r="K30" i="2" l="1"/>
  <c r="K29" i="2"/>
  <c r="K28" i="2"/>
  <c r="K27" i="2"/>
  <c r="K26" i="2"/>
  <c r="K25" i="2"/>
  <c r="K24" i="2"/>
  <c r="K23" i="2"/>
  <c r="K22" i="2"/>
  <c r="K21" i="2"/>
  <c r="BX9" i="3" l="1"/>
  <c r="BY9" i="3"/>
  <c r="BZ9" i="3"/>
  <c r="BX10" i="3"/>
  <c r="BY10" i="3"/>
  <c r="BZ10" i="3"/>
  <c r="BX11" i="3"/>
  <c r="BY11" i="3"/>
  <c r="BZ11" i="3"/>
  <c r="BX12" i="3"/>
  <c r="BY12" i="3"/>
  <c r="BZ12" i="3"/>
  <c r="BX13" i="3"/>
  <c r="BY13" i="3"/>
  <c r="BZ13" i="3"/>
  <c r="BX14" i="3"/>
  <c r="BL8" i="3"/>
  <c r="BM8" i="3"/>
  <c r="BN8" i="3"/>
  <c r="BL9" i="3"/>
  <c r="BM9" i="3"/>
  <c r="BN9" i="3"/>
  <c r="BL10" i="3"/>
  <c r="BM10" i="3"/>
  <c r="BN10" i="3"/>
  <c r="BL11" i="3"/>
  <c r="BM11" i="3"/>
  <c r="BN11" i="3"/>
  <c r="BL12" i="3"/>
  <c r="BM12" i="3"/>
  <c r="BN12" i="3"/>
  <c r="BL13" i="3"/>
  <c r="BM13" i="3"/>
  <c r="BN13" i="3"/>
  <c r="BL14" i="3"/>
  <c r="BM7" i="3"/>
  <c r="BN7" i="3"/>
  <c r="BL7" i="3"/>
  <c r="BZ8" i="3"/>
  <c r="BY8" i="3"/>
  <c r="BX8" i="3"/>
  <c r="BZ7" i="3"/>
  <c r="BY7" i="3"/>
  <c r="BX7" i="3"/>
  <c r="Y7" i="3"/>
  <c r="X7" i="3"/>
  <c r="W7" i="3"/>
  <c r="CQ7" i="2" l="1"/>
  <c r="CR7" i="2"/>
  <c r="CP7" i="2"/>
  <c r="CJ8" i="2"/>
  <c r="CK8" i="2"/>
  <c r="CL8" i="2"/>
  <c r="CK7" i="2"/>
  <c r="CL7" i="2"/>
  <c r="CJ7" i="2"/>
  <c r="CD8" i="2"/>
  <c r="CE8" i="2"/>
  <c r="CF8" i="2"/>
  <c r="CE7" i="2"/>
  <c r="CF7" i="2"/>
  <c r="CD7" i="2"/>
  <c r="BX8" i="2"/>
  <c r="BY8" i="2"/>
  <c r="BZ8" i="2"/>
  <c r="BY7" i="2"/>
  <c r="BZ7" i="2"/>
  <c r="BX7" i="2"/>
  <c r="AC7" i="2"/>
  <c r="AD7" i="2"/>
  <c r="AB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KPX</author>
  </authors>
  <commentList>
    <comment ref="Z1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KPX: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조작단위기부터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</text>
    </comment>
    <comment ref="BJ8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KPX: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최소발전용량은</t>
        </r>
        <r>
          <rPr>
            <sz val="9"/>
            <color indexed="81"/>
            <rFont val="Tahoma"/>
            <family val="2"/>
          </rPr>
          <t xml:space="preserve"> 4MW</t>
        </r>
        <r>
          <rPr>
            <sz val="9"/>
            <color indexed="81"/>
            <rFont val="돋움"/>
            <family val="3"/>
            <charset val="129"/>
          </rPr>
          <t>이며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설비안정성을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근거자료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>)</t>
        </r>
      </text>
    </comment>
    <comment ref="BR8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KPX: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최소발전용량은</t>
        </r>
        <r>
          <rPr>
            <sz val="9"/>
            <color indexed="81"/>
            <rFont val="Tahoma"/>
            <family val="2"/>
          </rPr>
          <t xml:space="preserve"> 4MW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  <author>KPX</author>
  </authors>
  <commentList>
    <comment ref="BB21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분기별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최소발전용량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도달시간으로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평균값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</text>
    </comment>
    <comment ref="BX21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KPX: </t>
        </r>
        <r>
          <rPr>
            <b/>
            <sz val="9"/>
            <color indexed="81"/>
            <rFont val="돋움"/>
            <family val="3"/>
            <charset val="129"/>
          </rPr>
          <t>최대발전용량</t>
        </r>
        <r>
          <rPr>
            <b/>
            <sz val="9"/>
            <color indexed="81"/>
            <rFont val="Tahoma"/>
            <family val="2"/>
          </rPr>
          <t>(1020/986/943)</t>
        </r>
        <r>
          <rPr>
            <b/>
            <sz val="9"/>
            <color indexed="81"/>
            <rFont val="돋움"/>
            <family val="3"/>
            <charset val="129"/>
          </rPr>
          <t>까지</t>
        </r>
        <r>
          <rPr>
            <b/>
            <sz val="9"/>
            <color indexed="81"/>
            <rFont val="Tahoma"/>
            <family val="2"/>
          </rPr>
          <t xml:space="preserve"> GF</t>
        </r>
        <r>
          <rPr>
            <b/>
            <sz val="9"/>
            <color indexed="81"/>
            <rFont val="돋움"/>
            <family val="3"/>
            <charset val="129"/>
          </rPr>
          <t>응동을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하지못함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비용평가위원회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의결사항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V32" authorId="0" shapeId="0" xr:uid="{00000000-0006-0000-0100-000003000000}">
      <text>
        <r>
          <rPr>
            <b/>
            <sz val="9"/>
            <color indexed="81"/>
            <rFont val="돋움"/>
            <family val="3"/>
            <charset val="129"/>
          </rPr>
          <t>최소발전용량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단일값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제출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확인요청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X49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KPX: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일축형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발전기로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최대최소발전용량과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보조서비스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운전범위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불일치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KPX</author>
  </authors>
  <commentList>
    <comment ref="I8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KPX: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일축형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yj.lee</author>
  </authors>
  <commentList>
    <comment ref="B139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('20.3.17)
16-12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>(11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) AGC </t>
        </r>
        <r>
          <rPr>
            <b/>
            <sz val="9"/>
            <color indexed="81"/>
            <rFont val="돋움"/>
            <family val="3"/>
            <charset val="129"/>
          </rPr>
          <t>상한</t>
        </r>
        <r>
          <rPr>
            <b/>
            <sz val="9"/>
            <color indexed="81"/>
            <rFont val="Tahoma"/>
            <family val="2"/>
          </rPr>
          <t xml:space="preserve"> -10MW  / AGC </t>
        </r>
        <r>
          <rPr>
            <b/>
            <sz val="9"/>
            <color indexed="81"/>
            <rFont val="돋움"/>
            <family val="3"/>
            <charset val="129"/>
          </rPr>
          <t>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의결</t>
        </r>
        <r>
          <rPr>
            <b/>
            <sz val="9"/>
            <color indexed="81"/>
            <rFont val="Tahoma"/>
            <family val="2"/>
          </rPr>
          <t>X (</t>
        </r>
        <r>
          <rPr>
            <b/>
            <sz val="9"/>
            <color indexed="81"/>
            <rFont val="돋움"/>
            <family val="3"/>
            <charset val="129"/>
          </rPr>
          <t>분기별</t>
        </r>
        <r>
          <rPr>
            <b/>
            <sz val="9"/>
            <color indexed="81"/>
            <rFont val="Tahoma"/>
            <family val="2"/>
          </rPr>
          <t>-3MW)
19-1</t>
        </r>
        <r>
          <rPr>
            <b/>
            <sz val="9"/>
            <color indexed="81"/>
            <rFont val="돋움"/>
            <family val="3"/>
            <charset val="129"/>
          </rPr>
          <t>차</t>
        </r>
        <r>
          <rPr>
            <b/>
            <sz val="9"/>
            <color indexed="81"/>
            <rFont val="Tahoma"/>
            <family val="2"/>
          </rPr>
          <t>(1</t>
        </r>
        <r>
          <rPr>
            <b/>
            <sz val="9"/>
            <color indexed="81"/>
            <rFont val="돋움"/>
            <family val="3"/>
            <charset val="129"/>
          </rPr>
          <t>월</t>
        </r>
        <r>
          <rPr>
            <b/>
            <sz val="9"/>
            <color indexed="81"/>
            <rFont val="Tahoma"/>
            <family val="2"/>
          </rPr>
          <t xml:space="preserve">)     AGC </t>
        </r>
        <r>
          <rPr>
            <b/>
            <sz val="9"/>
            <color indexed="81"/>
            <rFont val="돋움"/>
            <family val="3"/>
            <charset val="129"/>
          </rPr>
          <t>상한</t>
        </r>
        <r>
          <rPr>
            <b/>
            <sz val="9"/>
            <color indexed="81"/>
            <rFont val="Tahoma"/>
            <family val="2"/>
          </rPr>
          <t xml:space="preserve"> +10MW
</t>
        </r>
        <r>
          <rPr>
            <b/>
            <sz val="9"/>
            <color indexed="81"/>
            <rFont val="돋움"/>
            <family val="3"/>
            <charset val="129"/>
          </rPr>
          <t>→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남동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박성환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차장과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유선통화하였으며</t>
        </r>
        <r>
          <rPr>
            <b/>
            <sz val="9"/>
            <color indexed="81"/>
            <rFont val="Tahoma"/>
            <family val="2"/>
          </rPr>
          <t xml:space="preserve">, AGC </t>
        </r>
        <r>
          <rPr>
            <b/>
            <sz val="9"/>
            <color indexed="81"/>
            <rFont val="돋움"/>
            <family val="3"/>
            <charset val="129"/>
          </rPr>
          <t>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별도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의결이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필요하며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적용중인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계속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</t>
        </r>
        <r>
          <rPr>
            <b/>
            <sz val="9"/>
            <color indexed="81"/>
            <rFont val="Tahoma"/>
            <family val="2"/>
          </rPr>
          <t xml:space="preserve">)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기술특성은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계통개발실에서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담당하고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안내함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<sst xmlns="http://schemas.openxmlformats.org/spreadsheetml/2006/main" count="24823" uniqueCount="1746">
  <si>
    <t>코드</t>
    <phoneticPr fontId="2" type="noConversion"/>
  </si>
  <si>
    <t>발전기명</t>
    <phoneticPr fontId="2" type="noConversion"/>
  </si>
  <si>
    <t>발전원</t>
    <phoneticPr fontId="2" type="noConversion"/>
  </si>
  <si>
    <t>회사명</t>
    <phoneticPr fontId="2" type="noConversion"/>
  </si>
  <si>
    <t>연료원</t>
    <phoneticPr fontId="2" type="noConversion"/>
  </si>
  <si>
    <t>최대발전용량</t>
    <phoneticPr fontId="2" type="noConversion"/>
  </si>
  <si>
    <t>최소발전용량</t>
    <phoneticPr fontId="2" type="noConversion"/>
  </si>
  <si>
    <t>환경제약하한</t>
    <phoneticPr fontId="2" type="noConversion"/>
  </si>
  <si>
    <t>출력증가율</t>
    <phoneticPr fontId="2" type="noConversion"/>
  </si>
  <si>
    <t>출력감소율</t>
    <phoneticPr fontId="2" type="noConversion"/>
  </si>
  <si>
    <t>설비용량</t>
    <phoneticPr fontId="2" type="noConversion"/>
  </si>
  <si>
    <t>MW</t>
    <phoneticPr fontId="2" type="noConversion"/>
  </si>
  <si>
    <t>MW/min</t>
    <phoneticPr fontId="2" type="noConversion"/>
  </si>
  <si>
    <t>hh:mm</t>
    <phoneticPr fontId="2" type="noConversion"/>
  </si>
  <si>
    <t>냉간 기동소요시간</t>
    <phoneticPr fontId="2" type="noConversion"/>
  </si>
  <si>
    <t>열간 기동소요시간</t>
    <phoneticPr fontId="2" type="noConversion"/>
  </si>
  <si>
    <t>온간 기동소요시간</t>
    <phoneticPr fontId="2" type="noConversion"/>
  </si>
  <si>
    <t>변경</t>
    <phoneticPr fontId="2" type="noConversion"/>
  </si>
  <si>
    <t>Y/N</t>
    <phoneticPr fontId="2" type="noConversion"/>
  </si>
  <si>
    <t>변경전</t>
    <phoneticPr fontId="2" type="noConversion"/>
  </si>
  <si>
    <t>근거</t>
    <phoneticPr fontId="2" type="noConversion"/>
  </si>
  <si>
    <t>참고자료</t>
    <phoneticPr fontId="2" type="noConversion"/>
  </si>
  <si>
    <t>의결항목</t>
    <phoneticPr fontId="2" type="noConversion"/>
  </si>
  <si>
    <t>설명</t>
    <phoneticPr fontId="2" type="noConversion"/>
  </si>
  <si>
    <t>최소/최대</t>
    <phoneticPr fontId="2" type="noConversion"/>
  </si>
  <si>
    <t>%</t>
    <phoneticPr fontId="2" type="noConversion"/>
  </si>
  <si>
    <t>열간 최소발전용량도달시간</t>
    <phoneticPr fontId="2" type="noConversion"/>
  </si>
  <si>
    <t>온간 최소발전용량도달시간</t>
    <phoneticPr fontId="2" type="noConversion"/>
  </si>
  <si>
    <t>냉간 최소발전용량도달시간</t>
    <phoneticPr fontId="2" type="noConversion"/>
  </si>
  <si>
    <t>열간-온간 천이시간</t>
    <phoneticPr fontId="2" type="noConversion"/>
  </si>
  <si>
    <t>온간-냉간 천이시간</t>
    <phoneticPr fontId="2" type="noConversion"/>
  </si>
  <si>
    <t>MW(옵션)</t>
    <phoneticPr fontId="2" type="noConversion"/>
  </si>
  <si>
    <t>계통분리시간</t>
    <phoneticPr fontId="2" type="noConversion"/>
  </si>
  <si>
    <t>최소운전시간</t>
    <phoneticPr fontId="2" type="noConversion"/>
  </si>
  <si>
    <t>최소정지시간</t>
    <phoneticPr fontId="2" type="noConversion"/>
  </si>
  <si>
    <t>일일최대 기동횟수</t>
    <phoneticPr fontId="2" type="noConversion"/>
  </si>
  <si>
    <t>기타 기동정지제약</t>
    <phoneticPr fontId="2" type="noConversion"/>
  </si>
  <si>
    <t>text(옵션)</t>
    <phoneticPr fontId="2" type="noConversion"/>
  </si>
  <si>
    <t>정수(옵션)</t>
    <phoneticPr fontId="2" type="noConversion"/>
  </si>
  <si>
    <t>GF 상한</t>
    <phoneticPr fontId="2" type="noConversion"/>
  </si>
  <si>
    <t>GF 하한</t>
    <phoneticPr fontId="2" type="noConversion"/>
  </si>
  <si>
    <t>AGC 상한</t>
    <phoneticPr fontId="2" type="noConversion"/>
  </si>
  <si>
    <t>AGC 하한</t>
    <phoneticPr fontId="2" type="noConversion"/>
  </si>
  <si>
    <t>온간기동소요비용</t>
    <phoneticPr fontId="2" type="noConversion"/>
  </si>
  <si>
    <t>원</t>
    <phoneticPr fontId="2" type="noConversion"/>
  </si>
  <si>
    <t>냉간기동소요비용</t>
    <phoneticPr fontId="2" type="noConversion"/>
  </si>
  <si>
    <t>비고</t>
    <phoneticPr fontId="2" type="noConversion"/>
  </si>
  <si>
    <t>작성자</t>
    <phoneticPr fontId="2" type="noConversion"/>
  </si>
  <si>
    <t>확인자</t>
    <phoneticPr fontId="2" type="noConversion"/>
  </si>
  <si>
    <t>제작사(발전기)</t>
    <phoneticPr fontId="2" type="noConversion"/>
  </si>
  <si>
    <t>제작사(터빈)</t>
    <phoneticPr fontId="2" type="noConversion"/>
  </si>
  <si>
    <t>제작사(보일러)</t>
    <phoneticPr fontId="2" type="noConversion"/>
  </si>
  <si>
    <t>중부</t>
    <phoneticPr fontId="2" type="noConversion"/>
  </si>
  <si>
    <t>보령#3</t>
  </si>
  <si>
    <t>보령#4</t>
  </si>
  <si>
    <t>보령#5</t>
  </si>
  <si>
    <t>보령#6</t>
  </si>
  <si>
    <t>보령#7</t>
  </si>
  <si>
    <t>보령#8</t>
  </si>
  <si>
    <t>기력</t>
    <phoneticPr fontId="2" type="noConversion"/>
  </si>
  <si>
    <t>N</t>
    <phoneticPr fontId="2" type="noConversion"/>
  </si>
  <si>
    <t>-</t>
    <phoneticPr fontId="2" type="noConversion"/>
  </si>
  <si>
    <t>NA</t>
    <phoneticPr fontId="2" type="noConversion"/>
  </si>
  <si>
    <t>매뉴얼</t>
    <phoneticPr fontId="2" type="noConversion"/>
  </si>
  <si>
    <t>실적</t>
    <phoneticPr fontId="2" type="noConversion"/>
  </si>
  <si>
    <t>기동선도</t>
    <phoneticPr fontId="2" type="noConversion"/>
  </si>
  <si>
    <t>00:55</t>
    <phoneticPr fontId="2" type="noConversion"/>
  </si>
  <si>
    <t>00:40</t>
    <phoneticPr fontId="2" type="noConversion"/>
  </si>
  <si>
    <t>00:44</t>
    <phoneticPr fontId="2" type="noConversion"/>
  </si>
  <si>
    <t>00:35</t>
    <phoneticPr fontId="2" type="noConversion"/>
  </si>
  <si>
    <t>00:56</t>
    <phoneticPr fontId="2" type="noConversion"/>
  </si>
  <si>
    <t>01:01</t>
    <phoneticPr fontId="2" type="noConversion"/>
  </si>
  <si>
    <t>00:50</t>
    <phoneticPr fontId="2" type="noConversion"/>
  </si>
  <si>
    <t>03:30</t>
    <phoneticPr fontId="2" type="noConversion"/>
  </si>
  <si>
    <t>02:22</t>
    <phoneticPr fontId="2" type="noConversion"/>
  </si>
  <si>
    <t>02:35</t>
    <phoneticPr fontId="2" type="noConversion"/>
  </si>
  <si>
    <t>02:40</t>
    <phoneticPr fontId="2" type="noConversion"/>
  </si>
  <si>
    <t>규정</t>
    <phoneticPr fontId="2" type="noConversion"/>
  </si>
  <si>
    <t>08:00</t>
    <phoneticPr fontId="2" type="noConversion"/>
  </si>
  <si>
    <t>108:00</t>
    <phoneticPr fontId="2" type="noConversion"/>
  </si>
  <si>
    <t>96:00</t>
    <phoneticPr fontId="2" type="noConversion"/>
  </si>
  <si>
    <t>00:33</t>
    <phoneticPr fontId="2" type="noConversion"/>
  </si>
  <si>
    <t>00:19</t>
    <phoneticPr fontId="2" type="noConversion"/>
  </si>
  <si>
    <t>비평위(계산)</t>
    <phoneticPr fontId="2" type="noConversion"/>
  </si>
  <si>
    <t>06:00</t>
    <phoneticPr fontId="2" type="noConversion"/>
  </si>
  <si>
    <t>12:00</t>
    <phoneticPr fontId="2" type="noConversion"/>
  </si>
  <si>
    <t>Y</t>
    <phoneticPr fontId="2" type="noConversion"/>
  </si>
  <si>
    <t>준공년도</t>
    <phoneticPr fontId="2" type="noConversion"/>
  </si>
  <si>
    <t>Toshiba</t>
    <phoneticPr fontId="2" type="noConversion"/>
  </si>
  <si>
    <t>한중/GE</t>
    <phoneticPr fontId="2" type="noConversion"/>
  </si>
  <si>
    <t>한중/ABBCE</t>
    <phoneticPr fontId="2" type="noConversion"/>
  </si>
  <si>
    <t>두산중공업</t>
    <phoneticPr fontId="2" type="noConversion"/>
  </si>
  <si>
    <t>배승환</t>
    <phoneticPr fontId="2" type="noConversion"/>
  </si>
  <si>
    <t>김진이</t>
    <phoneticPr fontId="2" type="noConversion"/>
  </si>
  <si>
    <t>신보령#1</t>
    <phoneticPr fontId="2" type="noConversion"/>
  </si>
  <si>
    <t>신보령#2</t>
    <phoneticPr fontId="2" type="noConversion"/>
  </si>
  <si>
    <t>04:10</t>
    <phoneticPr fontId="2" type="noConversion"/>
  </si>
  <si>
    <t>05:45</t>
    <phoneticPr fontId="2" type="noConversion"/>
  </si>
  <si>
    <t>14:20</t>
    <phoneticPr fontId="2" type="noConversion"/>
  </si>
  <si>
    <t>01:15</t>
    <phoneticPr fontId="2" type="noConversion"/>
  </si>
  <si>
    <t>02:15</t>
    <phoneticPr fontId="2" type="noConversion"/>
  </si>
  <si>
    <t>04:00</t>
    <phoneticPr fontId="2" type="noConversion"/>
  </si>
  <si>
    <t>01:17</t>
    <phoneticPr fontId="2" type="noConversion"/>
  </si>
  <si>
    <t>정지선도</t>
    <phoneticPr fontId="2" type="noConversion"/>
  </si>
  <si>
    <t>09:20</t>
    <phoneticPr fontId="2" type="noConversion"/>
  </si>
  <si>
    <t>최종 변경일</t>
    <phoneticPr fontId="2" type="noConversion"/>
  </si>
  <si>
    <t>내연</t>
    <phoneticPr fontId="2" type="noConversion"/>
  </si>
  <si>
    <t>제주내연#1</t>
    <phoneticPr fontId="2" type="noConversion"/>
  </si>
  <si>
    <t>제주내연#2</t>
    <phoneticPr fontId="2" type="noConversion"/>
  </si>
  <si>
    <t>유류</t>
    <phoneticPr fontId="2" type="noConversion"/>
  </si>
  <si>
    <t>제주화력#2</t>
    <phoneticPr fontId="2" type="noConversion"/>
  </si>
  <si>
    <t>제주화력#3</t>
    <phoneticPr fontId="2" type="noConversion"/>
  </si>
  <si>
    <t>바이오중유</t>
    <phoneticPr fontId="2" type="noConversion"/>
  </si>
  <si>
    <t>신설</t>
    <phoneticPr fontId="2" type="noConversion"/>
  </si>
  <si>
    <t>계약서</t>
    <phoneticPr fontId="2" type="noConversion"/>
  </si>
  <si>
    <t>00:30</t>
    <phoneticPr fontId="2" type="noConversion"/>
  </si>
  <si>
    <t>02:17</t>
    <phoneticPr fontId="2" type="noConversion"/>
  </si>
  <si>
    <t>신서천#1</t>
    <phoneticPr fontId="2" type="noConversion"/>
  </si>
  <si>
    <t>00:45</t>
    <phoneticPr fontId="2" type="noConversion"/>
  </si>
  <si>
    <t>16:00</t>
    <phoneticPr fontId="2" type="noConversion"/>
  </si>
  <si>
    <t>15:35</t>
    <phoneticPr fontId="2" type="noConversion"/>
  </si>
  <si>
    <t>06:08</t>
    <phoneticPr fontId="2" type="noConversion"/>
  </si>
  <si>
    <t>00:13</t>
    <phoneticPr fontId="2" type="noConversion"/>
  </si>
  <si>
    <t>01:10</t>
    <phoneticPr fontId="2" type="noConversion"/>
  </si>
  <si>
    <t>01:25</t>
    <phoneticPr fontId="2" type="noConversion"/>
  </si>
  <si>
    <t>02:30</t>
    <phoneticPr fontId="2" type="noConversion"/>
  </si>
  <si>
    <t>00:22</t>
    <phoneticPr fontId="2" type="noConversion"/>
  </si>
  <si>
    <t>01:35</t>
    <phoneticPr fontId="2" type="noConversion"/>
  </si>
  <si>
    <t>04:30</t>
    <phoneticPr fontId="2" type="noConversion"/>
  </si>
  <si>
    <t>00:42</t>
    <phoneticPr fontId="2" type="noConversion"/>
  </si>
  <si>
    <t>03:00</t>
    <phoneticPr fontId="2" type="noConversion"/>
  </si>
  <si>
    <t>Alstom</t>
    <phoneticPr fontId="2" type="noConversion"/>
  </si>
  <si>
    <t>두산엔진</t>
    <phoneticPr fontId="2" type="noConversion"/>
  </si>
  <si>
    <t>Fuji</t>
    <phoneticPr fontId="2" type="noConversion"/>
  </si>
  <si>
    <t>한중</t>
    <phoneticPr fontId="2" type="noConversion"/>
  </si>
  <si>
    <t>최종확인</t>
    <phoneticPr fontId="2" type="noConversion"/>
  </si>
  <si>
    <t>완료</t>
    <phoneticPr fontId="2" type="noConversion"/>
  </si>
  <si>
    <t>남동</t>
    <phoneticPr fontId="2" type="noConversion"/>
  </si>
  <si>
    <t>복합</t>
    <phoneticPr fontId="2" type="noConversion"/>
  </si>
  <si>
    <t>LNG</t>
    <phoneticPr fontId="2" type="noConversion"/>
  </si>
  <si>
    <t>구분</t>
    <phoneticPr fontId="2" type="noConversion"/>
  </si>
  <si>
    <t>CC</t>
    <phoneticPr fontId="2" type="noConversion"/>
  </si>
  <si>
    <t>분당복합1CC</t>
    <phoneticPr fontId="2" type="noConversion"/>
  </si>
  <si>
    <t>분당복합2CC</t>
  </si>
  <si>
    <t>분당복합2CC</t>
    <phoneticPr fontId="2" type="noConversion"/>
  </si>
  <si>
    <t>X</t>
    <phoneticPr fontId="2" type="noConversion"/>
  </si>
  <si>
    <t>+</t>
    <phoneticPr fontId="2" type="noConversion"/>
  </si>
  <si>
    <t>GT(용량X대수)+ST(용량X대수)</t>
    <phoneticPr fontId="2" type="noConversion"/>
  </si>
  <si>
    <t>N</t>
    <phoneticPr fontId="2" type="noConversion"/>
  </si>
  <si>
    <t>-</t>
    <phoneticPr fontId="2" type="noConversion"/>
  </si>
  <si>
    <t>최소발전용량(MW)</t>
    <phoneticPr fontId="2" type="noConversion"/>
  </si>
  <si>
    <t>1,4분기</t>
    <phoneticPr fontId="2" type="noConversion"/>
  </si>
  <si>
    <t>2분기</t>
    <phoneticPr fontId="2" type="noConversion"/>
  </si>
  <si>
    <t>3분기</t>
    <phoneticPr fontId="2" type="noConversion"/>
  </si>
  <si>
    <t>최대발전용량(MW)</t>
    <phoneticPr fontId="2" type="noConversion"/>
  </si>
  <si>
    <t>최소/최대(%)</t>
    <phoneticPr fontId="2" type="noConversion"/>
  </si>
  <si>
    <t>2분기</t>
    <phoneticPr fontId="2" type="noConversion"/>
  </si>
  <si>
    <t>3분기</t>
    <phoneticPr fontId="2" type="noConversion"/>
  </si>
  <si>
    <t>NA</t>
    <phoneticPr fontId="2" type="noConversion"/>
  </si>
  <si>
    <t>상세내용</t>
    <phoneticPr fontId="2" type="noConversion"/>
  </si>
  <si>
    <t>최소출력기준</t>
    <phoneticPr fontId="2" type="noConversion"/>
  </si>
  <si>
    <t>GT 대수</t>
    <phoneticPr fontId="2" type="noConversion"/>
  </si>
  <si>
    <t>최소발전용량도달시간(hh:mm)</t>
    <phoneticPr fontId="2" type="noConversion"/>
  </si>
  <si>
    <t>열간</t>
    <phoneticPr fontId="2" type="noConversion"/>
  </si>
  <si>
    <t>온간</t>
    <phoneticPr fontId="2" type="noConversion"/>
  </si>
  <si>
    <t>냉간</t>
    <phoneticPr fontId="2" type="noConversion"/>
  </si>
  <si>
    <t>08:00</t>
    <phoneticPr fontId="2" type="noConversion"/>
  </si>
  <si>
    <t>04:00</t>
    <phoneticPr fontId="2" type="noConversion"/>
  </si>
  <si>
    <t>03:00</t>
    <phoneticPr fontId="2" type="noConversion"/>
  </si>
  <si>
    <t>GF 상한(MW)</t>
    <phoneticPr fontId="2" type="noConversion"/>
  </si>
  <si>
    <t>GF 하한(MW)</t>
    <phoneticPr fontId="2" type="noConversion"/>
  </si>
  <si>
    <t>AGC 상한(MW)</t>
    <phoneticPr fontId="2" type="noConversion"/>
  </si>
  <si>
    <t>AGC 하한(MW)</t>
    <phoneticPr fontId="2" type="noConversion"/>
  </si>
  <si>
    <t>ABB</t>
    <phoneticPr fontId="2" type="noConversion"/>
  </si>
  <si>
    <t>ABB-CE</t>
    <phoneticPr fontId="2" type="noConversion"/>
  </si>
  <si>
    <t>ABB-한중</t>
    <phoneticPr fontId="2" type="noConversion"/>
  </si>
  <si>
    <t>박성환</t>
    <phoneticPr fontId="2" type="noConversion"/>
  </si>
  <si>
    <t>계산(=211/5.6)</t>
    <phoneticPr fontId="2" type="noConversion"/>
  </si>
  <si>
    <t>CC코드</t>
    <phoneticPr fontId="2" type="noConversion"/>
  </si>
  <si>
    <t>GT코드</t>
    <phoneticPr fontId="2" type="noConversion"/>
  </si>
  <si>
    <t>GT</t>
    <phoneticPr fontId="2" type="noConversion"/>
  </si>
  <si>
    <t>분당복합GT#1</t>
  </si>
  <si>
    <t>분당복합GT#2</t>
  </si>
  <si>
    <t>분당복합GT#3</t>
  </si>
  <si>
    <t>분당복합GT#4</t>
  </si>
  <si>
    <t>분당복합GT#5</t>
  </si>
  <si>
    <t>분당복합GT#6</t>
  </si>
  <si>
    <t>분당복합GT#7</t>
  </si>
  <si>
    <t>분당복합GT#8</t>
  </si>
  <si>
    <t>CC명</t>
    <phoneticPr fontId="2" type="noConversion"/>
  </si>
  <si>
    <t>대표GT</t>
    <phoneticPr fontId="2" type="noConversion"/>
  </si>
  <si>
    <t>기동소요시간(hh:mm)</t>
    <phoneticPr fontId="2" type="noConversion"/>
  </si>
  <si>
    <t>01:00</t>
    <phoneticPr fontId="2" type="noConversion"/>
  </si>
  <si>
    <t>02:30</t>
    <phoneticPr fontId="2" type="noConversion"/>
  </si>
  <si>
    <t>GT 단독운전</t>
    <phoneticPr fontId="2" type="noConversion"/>
  </si>
  <si>
    <t>가능여부</t>
    <phoneticPr fontId="2" type="noConversion"/>
  </si>
  <si>
    <t>By-Pass Stack</t>
    <phoneticPr fontId="2" type="noConversion"/>
  </si>
  <si>
    <t>설치여부</t>
    <phoneticPr fontId="2" type="noConversion"/>
  </si>
  <si>
    <t>연속운전 가능시간</t>
    <phoneticPr fontId="2" type="noConversion"/>
  </si>
  <si>
    <t>05:00</t>
    <phoneticPr fontId="2" type="noConversion"/>
  </si>
  <si>
    <t>속도조정률</t>
    <phoneticPr fontId="2" type="noConversion"/>
  </si>
  <si>
    <t>부동대</t>
    <phoneticPr fontId="2" type="noConversion"/>
  </si>
  <si>
    <t>GFRQ</t>
    <phoneticPr fontId="2" type="noConversion"/>
  </si>
  <si>
    <t>기동선도</t>
    <phoneticPr fontId="2" type="noConversion"/>
  </si>
  <si>
    <t>한수원</t>
    <phoneticPr fontId="2" type="noConversion"/>
  </si>
  <si>
    <t>원자력</t>
    <phoneticPr fontId="2" type="noConversion"/>
  </si>
  <si>
    <t>고리#2</t>
  </si>
  <si>
    <t>고리#3</t>
  </si>
  <si>
    <t>고리#4</t>
  </si>
  <si>
    <t>신고리#1</t>
  </si>
  <si>
    <t>신고리#2</t>
  </si>
  <si>
    <t>신고리#3</t>
    <phoneticPr fontId="2" type="noConversion"/>
  </si>
  <si>
    <t>신고리#4</t>
  </si>
  <si>
    <t>월성#2</t>
  </si>
  <si>
    <t>월성#3</t>
  </si>
  <si>
    <t>월성#4</t>
  </si>
  <si>
    <t>한빛#1</t>
    <phoneticPr fontId="2" type="noConversion"/>
  </si>
  <si>
    <t>한빛#2</t>
  </si>
  <si>
    <t>한빛#3</t>
  </si>
  <si>
    <t>한빛#4</t>
  </si>
  <si>
    <t>한빛#5</t>
  </si>
  <si>
    <t>한빛#6</t>
  </si>
  <si>
    <t>한울#1</t>
    <phoneticPr fontId="2" type="noConversion"/>
  </si>
  <si>
    <t>한울#2</t>
  </si>
  <si>
    <t>한울#3</t>
  </si>
  <si>
    <t>한울#4</t>
  </si>
  <si>
    <t>한울#5</t>
  </si>
  <si>
    <t>한울#6</t>
  </si>
  <si>
    <t>신월성#1</t>
  </si>
  <si>
    <t>신월성#2</t>
  </si>
  <si>
    <t>기동소요시간</t>
    <phoneticPr fontId="2" type="noConversion"/>
  </si>
  <si>
    <t>62:00</t>
    <phoneticPr fontId="2" type="noConversion"/>
  </si>
  <si>
    <t>141:00</t>
    <phoneticPr fontId="2" type="noConversion"/>
  </si>
  <si>
    <t>109:00</t>
    <phoneticPr fontId="2" type="noConversion"/>
  </si>
  <si>
    <t>25:00</t>
    <phoneticPr fontId="2" type="noConversion"/>
  </si>
  <si>
    <t>21:00</t>
    <phoneticPr fontId="2" type="noConversion"/>
  </si>
  <si>
    <t>20:00</t>
    <phoneticPr fontId="2" type="noConversion"/>
  </si>
  <si>
    <t>106:00</t>
    <phoneticPr fontId="2" type="noConversion"/>
  </si>
  <si>
    <t>119:00</t>
    <phoneticPr fontId="2" type="noConversion"/>
  </si>
  <si>
    <t>76:00</t>
    <phoneticPr fontId="2" type="noConversion"/>
  </si>
  <si>
    <t>최소발전용량도달시간</t>
    <phoneticPr fontId="2" type="noConversion"/>
  </si>
  <si>
    <t>16:15</t>
    <phoneticPr fontId="2" type="noConversion"/>
  </si>
  <si>
    <t>20:23</t>
    <phoneticPr fontId="2" type="noConversion"/>
  </si>
  <si>
    <t>20:25</t>
    <phoneticPr fontId="2" type="noConversion"/>
  </si>
  <si>
    <t>20:04</t>
    <phoneticPr fontId="2" type="noConversion"/>
  </si>
  <si>
    <t>19:11</t>
    <phoneticPr fontId="2" type="noConversion"/>
  </si>
  <si>
    <t>22:55</t>
    <phoneticPr fontId="2" type="noConversion"/>
  </si>
  <si>
    <t>18:56</t>
    <phoneticPr fontId="2" type="noConversion"/>
  </si>
  <si>
    <t>17:40</t>
    <phoneticPr fontId="2" type="noConversion"/>
  </si>
  <si>
    <t>24:03</t>
    <phoneticPr fontId="2" type="noConversion"/>
  </si>
  <si>
    <t>24:51</t>
    <phoneticPr fontId="2" type="noConversion"/>
  </si>
  <si>
    <t>20:26</t>
    <phoneticPr fontId="2" type="noConversion"/>
  </si>
  <si>
    <t>20:24</t>
    <phoneticPr fontId="2" type="noConversion"/>
  </si>
  <si>
    <t>20:20</t>
    <phoneticPr fontId="2" type="noConversion"/>
  </si>
  <si>
    <t>06:23</t>
    <phoneticPr fontId="2" type="noConversion"/>
  </si>
  <si>
    <t>07:46</t>
    <phoneticPr fontId="2" type="noConversion"/>
  </si>
  <si>
    <t>07:33</t>
    <phoneticPr fontId="2" type="noConversion"/>
  </si>
  <si>
    <t>02:20</t>
    <phoneticPr fontId="2" type="noConversion"/>
  </si>
  <si>
    <t>07:23</t>
    <phoneticPr fontId="2" type="noConversion"/>
  </si>
  <si>
    <t>07:22</t>
    <phoneticPr fontId="2" type="noConversion"/>
  </si>
  <si>
    <t>07:18</t>
    <phoneticPr fontId="2" type="noConversion"/>
  </si>
  <si>
    <t>06:54</t>
    <phoneticPr fontId="2" type="noConversion"/>
  </si>
  <si>
    <t>06:32</t>
    <phoneticPr fontId="2" type="noConversion"/>
  </si>
  <si>
    <t>08:16</t>
    <phoneticPr fontId="2" type="noConversion"/>
  </si>
  <si>
    <t>08:13</t>
    <phoneticPr fontId="2" type="noConversion"/>
  </si>
  <si>
    <t>22:00</t>
    <phoneticPr fontId="2" type="noConversion"/>
  </si>
  <si>
    <t>10:00</t>
    <phoneticPr fontId="2" type="noConversion"/>
  </si>
  <si>
    <t>09:00</t>
    <phoneticPr fontId="2" type="noConversion"/>
  </si>
  <si>
    <t>남인석</t>
    <phoneticPr fontId="2" type="noConversion"/>
  </si>
  <si>
    <t>GEC(영)</t>
    <phoneticPr fontId="2" type="noConversion"/>
  </si>
  <si>
    <t>WH</t>
    <phoneticPr fontId="2" type="noConversion"/>
  </si>
  <si>
    <t>두중/GE</t>
    <phoneticPr fontId="2" type="noConversion"/>
  </si>
  <si>
    <t>AECL/한중/한원연</t>
    <phoneticPr fontId="2" type="noConversion"/>
  </si>
  <si>
    <t>AECL/한중</t>
    <phoneticPr fontId="2" type="noConversion"/>
  </si>
  <si>
    <t>한중/한원연/CE</t>
    <phoneticPr fontId="2" type="noConversion"/>
  </si>
  <si>
    <t>Alsthom</t>
    <phoneticPr fontId="2" type="noConversion"/>
  </si>
  <si>
    <t>Framatome</t>
    <phoneticPr fontId="2" type="noConversion"/>
  </si>
  <si>
    <t>한중/한기/CE</t>
    <phoneticPr fontId="2" type="noConversion"/>
  </si>
  <si>
    <t>두중/한기/CE</t>
    <phoneticPr fontId="2" type="noConversion"/>
  </si>
  <si>
    <t>발전소</t>
    <phoneticPr fontId="2" type="noConversion"/>
  </si>
  <si>
    <t>발전소명</t>
    <phoneticPr fontId="2" type="noConversion"/>
  </si>
  <si>
    <t>화천수력</t>
  </si>
  <si>
    <t>수력</t>
    <phoneticPr fontId="2" type="noConversion"/>
  </si>
  <si>
    <t>호기</t>
    <phoneticPr fontId="2" type="noConversion"/>
  </si>
  <si>
    <t>춘천수력</t>
  </si>
  <si>
    <t>화천#1</t>
  </si>
  <si>
    <t>화천#2</t>
  </si>
  <si>
    <t>화천#3</t>
  </si>
  <si>
    <t>화천#4</t>
  </si>
  <si>
    <t>춘천#1</t>
  </si>
  <si>
    <t>춘천#2</t>
  </si>
  <si>
    <t>의암#1</t>
  </si>
  <si>
    <t>의암#2</t>
  </si>
  <si>
    <t>청평#1</t>
  </si>
  <si>
    <t>청평#2</t>
  </si>
  <si>
    <t>청평#3</t>
  </si>
  <si>
    <t>청평#4</t>
  </si>
  <si>
    <t>의암수력</t>
  </si>
  <si>
    <t>청평수력</t>
  </si>
  <si>
    <t>팔당수력</t>
  </si>
  <si>
    <t>칠보#1</t>
    <phoneticPr fontId="2" type="noConversion"/>
  </si>
  <si>
    <t>칠보#2</t>
    <phoneticPr fontId="2" type="noConversion"/>
  </si>
  <si>
    <t>칠보#3</t>
    <phoneticPr fontId="2" type="noConversion"/>
  </si>
  <si>
    <t>칠보수력</t>
    <phoneticPr fontId="2" type="noConversion"/>
  </si>
  <si>
    <t>강릉수력</t>
  </si>
  <si>
    <t>강릉#1</t>
    <phoneticPr fontId="2" type="noConversion"/>
  </si>
  <si>
    <t>강릉#2</t>
    <phoneticPr fontId="2" type="noConversion"/>
  </si>
  <si>
    <t>팔당#1</t>
    <phoneticPr fontId="2" type="noConversion"/>
  </si>
  <si>
    <t>팔당#2</t>
  </si>
  <si>
    <t>팔당#3</t>
  </si>
  <si>
    <t>팔당#4</t>
  </si>
  <si>
    <t>변경 근거서류</t>
    <phoneticPr fontId="2" type="noConversion"/>
  </si>
  <si>
    <t>마스터 기술자료 - 기력, 내연</t>
    <phoneticPr fontId="2" type="noConversion"/>
  </si>
  <si>
    <t>마스터 기술자료_복합(CC)</t>
    <phoneticPr fontId="2" type="noConversion"/>
  </si>
  <si>
    <t>마스터 기술자료_복합(GT)</t>
    <phoneticPr fontId="2" type="noConversion"/>
  </si>
  <si>
    <t>마스터 기술자료_원자력</t>
    <phoneticPr fontId="2" type="noConversion"/>
  </si>
  <si>
    <t>마</t>
    <phoneticPr fontId="2" type="noConversion"/>
  </si>
  <si>
    <t>부동대</t>
    <phoneticPr fontId="2" type="noConversion"/>
  </si>
  <si>
    <t>GFRQ</t>
    <phoneticPr fontId="2" type="noConversion"/>
  </si>
  <si>
    <t>속도조정률</t>
    <phoneticPr fontId="2" type="noConversion"/>
  </si>
  <si>
    <t>무주양수#1</t>
  </si>
  <si>
    <t>무주양수#2</t>
  </si>
  <si>
    <t>청평양수#1</t>
  </si>
  <si>
    <t>청평양수#2</t>
  </si>
  <si>
    <t>삼랑진양수#1</t>
  </si>
  <si>
    <t>삼랑진양수#2</t>
  </si>
  <si>
    <t>산청양수#1</t>
  </si>
  <si>
    <t>산청양수#2</t>
  </si>
  <si>
    <t>양양양수#1</t>
  </si>
  <si>
    <t>양양양수#2</t>
  </si>
  <si>
    <t>양양양수#3</t>
  </si>
  <si>
    <t>양양양수#4</t>
  </si>
  <si>
    <t>청송양수#1</t>
  </si>
  <si>
    <t>청송양수#2</t>
  </si>
  <si>
    <t>예천양수#1</t>
  </si>
  <si>
    <t>예천양수#2</t>
  </si>
  <si>
    <t>무주양수</t>
  </si>
  <si>
    <t>청평양수</t>
  </si>
  <si>
    <t>삼랑진양수</t>
  </si>
  <si>
    <t>산청양수</t>
  </si>
  <si>
    <t>양양양수</t>
  </si>
  <si>
    <t>청송양수</t>
  </si>
  <si>
    <t>예천양수</t>
  </si>
  <si>
    <t>양수</t>
    <phoneticPr fontId="2" type="noConversion"/>
  </si>
  <si>
    <t>발전-발전</t>
    <phoneticPr fontId="2" type="noConversion"/>
  </si>
  <si>
    <t>발전-양수</t>
    <phoneticPr fontId="2" type="noConversion"/>
  </si>
  <si>
    <t>양수-발전</t>
    <phoneticPr fontId="2" type="noConversion"/>
  </si>
  <si>
    <t>양수-양수</t>
    <phoneticPr fontId="2" type="noConversion"/>
  </si>
  <si>
    <t>근거</t>
    <phoneticPr fontId="2" type="noConversion"/>
  </si>
  <si>
    <t>양수발전기 운전모드 전환시간(hh:mm)</t>
    <phoneticPr fontId="2" type="noConversion"/>
  </si>
  <si>
    <t>00:09</t>
    <phoneticPr fontId="2" type="noConversion"/>
  </si>
  <si>
    <t>00:05</t>
    <phoneticPr fontId="2" type="noConversion"/>
  </si>
  <si>
    <t>00:03</t>
    <phoneticPr fontId="2" type="noConversion"/>
  </si>
  <si>
    <t>00:02</t>
    <phoneticPr fontId="2" type="noConversion"/>
  </si>
  <si>
    <t>00:01</t>
    <phoneticPr fontId="2" type="noConversion"/>
  </si>
  <si>
    <t>마스터 기술자료-수력,양수</t>
    <phoneticPr fontId="2" type="noConversion"/>
  </si>
  <si>
    <t>Hitachi</t>
  </si>
  <si>
    <t>Hitachi</t>
    <phoneticPr fontId="2" type="noConversion"/>
  </si>
  <si>
    <t>JEUMONT SCHNEIDER</t>
    <phoneticPr fontId="2" type="noConversion"/>
  </si>
  <si>
    <t>CREUSOT LOIRE</t>
    <phoneticPr fontId="2" type="noConversion"/>
  </si>
  <si>
    <t>MHI</t>
    <phoneticPr fontId="2" type="noConversion"/>
  </si>
  <si>
    <t>Alsthom</t>
  </si>
  <si>
    <t>Neypric(프)</t>
  </si>
  <si>
    <t>GE</t>
    <phoneticPr fontId="2" type="noConversion"/>
  </si>
  <si>
    <t>ALSTOM(두산중공업)</t>
    <phoneticPr fontId="2" type="noConversion"/>
  </si>
  <si>
    <t>00:00</t>
    <phoneticPr fontId="2" type="noConversion"/>
  </si>
  <si>
    <t>(계산값)</t>
    <phoneticPr fontId="2" type="noConversion"/>
  </si>
  <si>
    <t>(기존 SUH)</t>
    <phoneticPr fontId="2" type="noConversion"/>
  </si>
  <si>
    <t>삼천포#3</t>
  </si>
  <si>
    <t>삼천포#4</t>
  </si>
  <si>
    <t>삼천포#5</t>
  </si>
  <si>
    <t>삼천포#6</t>
  </si>
  <si>
    <t>영흥#1</t>
  </si>
  <si>
    <t>영흥#2</t>
  </si>
  <si>
    <t>영흥#3</t>
  </si>
  <si>
    <t>영흥#4</t>
  </si>
  <si>
    <t>영흥#5</t>
  </si>
  <si>
    <t>영흥#6</t>
  </si>
  <si>
    <t>여수#1</t>
  </si>
  <si>
    <t>여수#2</t>
  </si>
  <si>
    <t>한중/CE</t>
    <phoneticPr fontId="2" type="noConversion"/>
  </si>
  <si>
    <t>이진혁</t>
    <phoneticPr fontId="2" type="noConversion"/>
  </si>
  <si>
    <t>두산중공업/GE</t>
    <phoneticPr fontId="2" type="noConversion"/>
  </si>
  <si>
    <t>두산중공업/ABB</t>
    <phoneticPr fontId="2" type="noConversion"/>
  </si>
  <si>
    <t>1977(2011 성능개선)</t>
    <phoneticPr fontId="2" type="noConversion"/>
  </si>
  <si>
    <t>Melco(일)</t>
    <phoneticPr fontId="2" type="noConversion"/>
  </si>
  <si>
    <t>Mitsubishi</t>
    <phoneticPr fontId="2" type="noConversion"/>
  </si>
  <si>
    <t>B&amp;W(영)</t>
    <phoneticPr fontId="2" type="noConversion"/>
  </si>
  <si>
    <t>남부</t>
    <phoneticPr fontId="2" type="noConversion"/>
  </si>
  <si>
    <t>하동#1</t>
  </si>
  <si>
    <t>운전실적</t>
    <phoneticPr fontId="2" type="noConversion"/>
  </si>
  <si>
    <t>56:00</t>
    <phoneticPr fontId="2" type="noConversion"/>
  </si>
  <si>
    <t>하동#2</t>
  </si>
  <si>
    <t>하동#3</t>
  </si>
  <si>
    <t>하동#4</t>
  </si>
  <si>
    <t>하동#5</t>
  </si>
  <si>
    <t>하동#6</t>
  </si>
  <si>
    <t>하동#7</t>
  </si>
  <si>
    <t>하동#8</t>
  </si>
  <si>
    <t>삼척그린#1</t>
  </si>
  <si>
    <t>삼척그린#2</t>
  </si>
  <si>
    <t>남제주#1</t>
  </si>
  <si>
    <t>00:25</t>
    <phoneticPr fontId="2" type="noConversion"/>
  </si>
  <si>
    <t>남제주#2</t>
  </si>
  <si>
    <t>민성곤</t>
    <phoneticPr fontId="2" type="noConversion"/>
  </si>
  <si>
    <t>Foster Wheeler + 한솔신택</t>
    <phoneticPr fontId="2" type="noConversion"/>
  </si>
  <si>
    <t>Mitsubish</t>
    <phoneticPr fontId="2" type="noConversion"/>
  </si>
  <si>
    <t>서부</t>
    <phoneticPr fontId="2" type="noConversion"/>
  </si>
  <si>
    <t>태안#1</t>
    <phoneticPr fontId="2" type="noConversion"/>
  </si>
  <si>
    <t>이동희</t>
    <phoneticPr fontId="2" type="noConversion"/>
  </si>
  <si>
    <t>양은준</t>
    <phoneticPr fontId="2" type="noConversion"/>
  </si>
  <si>
    <t>태안#2</t>
    <phoneticPr fontId="2" type="noConversion"/>
  </si>
  <si>
    <t>태안#3</t>
    <phoneticPr fontId="2" type="noConversion"/>
  </si>
  <si>
    <t>태안#4</t>
    <phoneticPr fontId="2" type="noConversion"/>
  </si>
  <si>
    <t>태안#5</t>
    <phoneticPr fontId="2" type="noConversion"/>
  </si>
  <si>
    <t>현중/WH</t>
    <phoneticPr fontId="2" type="noConversion"/>
  </si>
  <si>
    <t>두중/IHI</t>
    <phoneticPr fontId="2" type="noConversion"/>
  </si>
  <si>
    <t>태안#6</t>
    <phoneticPr fontId="2" type="noConversion"/>
  </si>
  <si>
    <t>태안#7</t>
    <phoneticPr fontId="2" type="noConversion"/>
  </si>
  <si>
    <t>태안#8</t>
    <phoneticPr fontId="2" type="noConversion"/>
  </si>
  <si>
    <t>태안#9</t>
    <phoneticPr fontId="2" type="noConversion"/>
  </si>
  <si>
    <t>MHPS</t>
    <phoneticPr fontId="2" type="noConversion"/>
  </si>
  <si>
    <t>태안#10</t>
    <phoneticPr fontId="2" type="noConversion"/>
  </si>
  <si>
    <t>평택#1</t>
    <phoneticPr fontId="2" type="noConversion"/>
  </si>
  <si>
    <t>1:55</t>
  </si>
  <si>
    <t>Babcock Hitachi</t>
    <phoneticPr fontId="2" type="noConversion"/>
  </si>
  <si>
    <t>평택#2</t>
    <phoneticPr fontId="2" type="noConversion"/>
  </si>
  <si>
    <t>평택#3</t>
    <phoneticPr fontId="2" type="noConversion"/>
  </si>
  <si>
    <t>평택#4</t>
    <phoneticPr fontId="2" type="noConversion"/>
  </si>
  <si>
    <t>동서</t>
    <phoneticPr fontId="2" type="noConversion"/>
  </si>
  <si>
    <t>당진#1</t>
    <phoneticPr fontId="2" type="noConversion"/>
  </si>
  <si>
    <t>안영상</t>
    <phoneticPr fontId="2" type="noConversion"/>
  </si>
  <si>
    <t>당진#2</t>
    <phoneticPr fontId="2" type="noConversion"/>
  </si>
  <si>
    <t>당진#3</t>
    <phoneticPr fontId="2" type="noConversion"/>
  </si>
  <si>
    <t>당진#4</t>
    <phoneticPr fontId="2" type="noConversion"/>
  </si>
  <si>
    <t>당진#5</t>
    <phoneticPr fontId="2" type="noConversion"/>
  </si>
  <si>
    <t>당진#6</t>
    <phoneticPr fontId="2" type="noConversion"/>
  </si>
  <si>
    <t>당진#7</t>
    <phoneticPr fontId="2" type="noConversion"/>
  </si>
  <si>
    <t>당진#8</t>
    <phoneticPr fontId="2" type="noConversion"/>
  </si>
  <si>
    <t>당진#9</t>
    <phoneticPr fontId="2" type="noConversion"/>
  </si>
  <si>
    <t>당진#10</t>
    <phoneticPr fontId="2" type="noConversion"/>
  </si>
  <si>
    <t>호남#1</t>
    <phoneticPr fontId="2" type="noConversion"/>
  </si>
  <si>
    <t>1972(1985개조)</t>
    <phoneticPr fontId="2" type="noConversion"/>
  </si>
  <si>
    <t>Babcock/Hitachi(개조)</t>
    <phoneticPr fontId="2" type="noConversion"/>
  </si>
  <si>
    <t>호남#2</t>
    <phoneticPr fontId="2" type="noConversion"/>
  </si>
  <si>
    <t>1972(1984개조)</t>
    <phoneticPr fontId="2" type="noConversion"/>
  </si>
  <si>
    <t>동해#1</t>
    <phoneticPr fontId="2" type="noConversion"/>
  </si>
  <si>
    <t>BBC(스)</t>
    <phoneticPr fontId="2" type="noConversion"/>
  </si>
  <si>
    <t>Steinmuller(독)</t>
    <phoneticPr fontId="2" type="noConversion"/>
  </si>
  <si>
    <t>동해#2</t>
    <phoneticPr fontId="2" type="noConversion"/>
  </si>
  <si>
    <t>울산#4</t>
    <phoneticPr fontId="2" type="noConversion"/>
  </si>
  <si>
    <t>울산#5</t>
    <phoneticPr fontId="2" type="noConversion"/>
  </si>
  <si>
    <t>울산#6</t>
    <phoneticPr fontId="2" type="noConversion"/>
  </si>
  <si>
    <t>GS동해전력</t>
    <phoneticPr fontId="2" type="noConversion"/>
  </si>
  <si>
    <t>북평#1</t>
    <phoneticPr fontId="2" type="noConversion"/>
  </si>
  <si>
    <t>보일러충수(-160m)~계통연결(74m)</t>
    <phoneticPr fontId="2" type="noConversion"/>
  </si>
  <si>
    <t>순환수펌프기동(-595m)~계통연결(240m)</t>
    <phoneticPr fontId="2" type="noConversion"/>
  </si>
  <si>
    <t>설계자료</t>
    <phoneticPr fontId="2" type="noConversion"/>
  </si>
  <si>
    <t>BHI</t>
    <phoneticPr fontId="2" type="noConversion"/>
  </si>
  <si>
    <t>최태영</t>
    <phoneticPr fontId="2" type="noConversion"/>
  </si>
  <si>
    <t>북평#2</t>
    <phoneticPr fontId="2" type="noConversion"/>
  </si>
  <si>
    <t>소양강수력#1</t>
    <phoneticPr fontId="2" type="noConversion"/>
  </si>
  <si>
    <t>소양강수력#2</t>
    <phoneticPr fontId="2" type="noConversion"/>
  </si>
  <si>
    <t>충주수력#1</t>
    <phoneticPr fontId="2" type="noConversion"/>
  </si>
  <si>
    <t>충주수력#2</t>
    <phoneticPr fontId="2" type="noConversion"/>
  </si>
  <si>
    <t>충주수력#3</t>
    <phoneticPr fontId="2" type="noConversion"/>
  </si>
  <si>
    <t>충주수력#4</t>
    <phoneticPr fontId="2" type="noConversion"/>
  </si>
  <si>
    <t>충주수력#5</t>
    <phoneticPr fontId="2" type="noConversion"/>
  </si>
  <si>
    <t>충주수력#6</t>
    <phoneticPr fontId="2" type="noConversion"/>
  </si>
  <si>
    <t>대청수력#1</t>
    <phoneticPr fontId="2" type="noConversion"/>
  </si>
  <si>
    <t>대청수력#2</t>
    <phoneticPr fontId="2" type="noConversion"/>
  </si>
  <si>
    <t>소양강수력</t>
  </si>
  <si>
    <t>충주수력</t>
  </si>
  <si>
    <t>대청수력</t>
  </si>
  <si>
    <t>안동수력#1</t>
    <phoneticPr fontId="2" type="noConversion"/>
  </si>
  <si>
    <t>안동수력#2</t>
    <phoneticPr fontId="2" type="noConversion"/>
  </si>
  <si>
    <t>합천수력#1</t>
    <phoneticPr fontId="2" type="noConversion"/>
  </si>
  <si>
    <t>합천수력#2</t>
    <phoneticPr fontId="2" type="noConversion"/>
  </si>
  <si>
    <t>주암수력#1</t>
    <phoneticPr fontId="2" type="noConversion"/>
  </si>
  <si>
    <t>주암수력#2</t>
    <phoneticPr fontId="2" type="noConversion"/>
  </si>
  <si>
    <t>임하수력#1</t>
    <phoneticPr fontId="2" type="noConversion"/>
  </si>
  <si>
    <t>임하수력#2</t>
    <phoneticPr fontId="2" type="noConversion"/>
  </si>
  <si>
    <t>용담수력#1</t>
    <phoneticPr fontId="2" type="noConversion"/>
  </si>
  <si>
    <t>용담수력#2</t>
    <phoneticPr fontId="2" type="noConversion"/>
  </si>
  <si>
    <t>합천수력</t>
  </si>
  <si>
    <t>주암수력</t>
  </si>
  <si>
    <t>임하수력</t>
  </si>
  <si>
    <t>수자원</t>
    <phoneticPr fontId="2" type="noConversion"/>
  </si>
  <si>
    <t>조상백</t>
    <phoneticPr fontId="2" type="noConversion"/>
  </si>
  <si>
    <t>안동수력</t>
    <phoneticPr fontId="2" type="noConversion"/>
  </si>
  <si>
    <t>Deriaz</t>
    <phoneticPr fontId="2" type="noConversion"/>
  </si>
  <si>
    <t>00:19</t>
  </si>
  <si>
    <t>00:30</t>
  </si>
  <si>
    <t>수차 진동기준(ISO 10816-5) 준수</t>
    <phoneticPr fontId="2" type="noConversion"/>
  </si>
  <si>
    <t>대우중공업</t>
    <phoneticPr fontId="2" type="noConversion"/>
  </si>
  <si>
    <t>Elin Union</t>
    <phoneticPr fontId="2" type="noConversion"/>
  </si>
  <si>
    <t>Voest Alpine</t>
    <phoneticPr fontId="2" type="noConversion"/>
  </si>
  <si>
    <t>용담수력</t>
    <phoneticPr fontId="2" type="noConversion"/>
  </si>
  <si>
    <t>성능시험</t>
    <phoneticPr fontId="2" type="noConversion"/>
  </si>
  <si>
    <t>4:00</t>
    <phoneticPr fontId="2" type="noConversion"/>
  </si>
  <si>
    <t>Siemens</t>
    <phoneticPr fontId="2" type="noConversion"/>
  </si>
  <si>
    <t>00:31</t>
    <phoneticPr fontId="2" type="noConversion"/>
  </si>
  <si>
    <t>최소발전용량변경</t>
    <phoneticPr fontId="2" type="noConversion"/>
  </si>
  <si>
    <t>제작사자료</t>
    <phoneticPr fontId="2" type="noConversion"/>
  </si>
  <si>
    <t>30:00</t>
  </si>
  <si>
    <t>00:08</t>
    <phoneticPr fontId="2" type="noConversion"/>
  </si>
  <si>
    <t>신인천복합1CC</t>
    <phoneticPr fontId="2" type="noConversion"/>
  </si>
  <si>
    <t>신인천복합2CC</t>
    <phoneticPr fontId="2" type="noConversion"/>
  </si>
  <si>
    <t>신인천복합3CC</t>
    <phoneticPr fontId="2" type="noConversion"/>
  </si>
  <si>
    <t>신인천복합4CC</t>
    <phoneticPr fontId="2" type="noConversion"/>
  </si>
  <si>
    <t>부산복합1CC</t>
    <phoneticPr fontId="2" type="noConversion"/>
  </si>
  <si>
    <t>부산복합2CC</t>
    <phoneticPr fontId="2" type="noConversion"/>
  </si>
  <si>
    <t>부산복합3CC</t>
    <phoneticPr fontId="2" type="noConversion"/>
  </si>
  <si>
    <t>부산복합4CC</t>
    <phoneticPr fontId="2" type="noConversion"/>
  </si>
  <si>
    <t>한림복합CC</t>
    <phoneticPr fontId="2" type="noConversion"/>
  </si>
  <si>
    <t>영월복합1CC</t>
    <phoneticPr fontId="2" type="noConversion"/>
  </si>
  <si>
    <t>안동복합CC</t>
    <phoneticPr fontId="2" type="noConversion"/>
  </si>
  <si>
    <t>남제주복합CC</t>
    <phoneticPr fontId="2" type="noConversion"/>
  </si>
  <si>
    <t>경유</t>
    <phoneticPr fontId="2" type="noConversion"/>
  </si>
  <si>
    <t>1</t>
    <phoneticPr fontId="2" type="noConversion"/>
  </si>
  <si>
    <t>2</t>
    <phoneticPr fontId="2" type="noConversion"/>
  </si>
  <si>
    <t>48:00</t>
    <phoneticPr fontId="2" type="noConversion"/>
  </si>
  <si>
    <t>#1,2GT 동시기동 불가</t>
  </si>
  <si>
    <t>신인천복합1GT#2</t>
    <phoneticPr fontId="2" type="noConversion"/>
  </si>
  <si>
    <t>신인천복합2GT#1</t>
    <phoneticPr fontId="2" type="noConversion"/>
  </si>
  <si>
    <t>신인천복합2GT#2</t>
    <phoneticPr fontId="2" type="noConversion"/>
  </si>
  <si>
    <t>신인천복합3GT#1</t>
    <phoneticPr fontId="2" type="noConversion"/>
  </si>
  <si>
    <t>신인천복합3GT#2</t>
    <phoneticPr fontId="2" type="noConversion"/>
  </si>
  <si>
    <t>신인천복합4GT#1</t>
    <phoneticPr fontId="2" type="noConversion"/>
  </si>
  <si>
    <t>신인천복합4GT#2</t>
    <phoneticPr fontId="2" type="noConversion"/>
  </si>
  <si>
    <t>부산복합1GT#1</t>
  </si>
  <si>
    <t>부산복합1GT#2</t>
  </si>
  <si>
    <t>부산복합2GT#1</t>
  </si>
  <si>
    <t>부산복합2GT#2</t>
  </si>
  <si>
    <t>부산복합3GT#1</t>
  </si>
  <si>
    <t>부산복합3GT#2</t>
  </si>
  <si>
    <t>부산복합4GT#1</t>
  </si>
  <si>
    <t>부산복합4GT#2</t>
  </si>
  <si>
    <t>한림복합GT#1</t>
  </si>
  <si>
    <t>한림복합GT#2</t>
  </si>
  <si>
    <t>영월복합GT#1</t>
    <phoneticPr fontId="2" type="noConversion"/>
  </si>
  <si>
    <t>영월복합GT#2</t>
    <phoneticPr fontId="2" type="noConversion"/>
  </si>
  <si>
    <t>영월복합GT#3</t>
    <phoneticPr fontId="2" type="noConversion"/>
  </si>
  <si>
    <t>남제주복합GT#1</t>
  </si>
  <si>
    <t>남제주복합GT#2</t>
  </si>
  <si>
    <t>부산복합4CC</t>
  </si>
  <si>
    <t>남제주복합CC</t>
  </si>
  <si>
    <t>부산복합1CC</t>
  </si>
  <si>
    <t>부산복합3CC</t>
  </si>
  <si>
    <t>한림복합CC</t>
  </si>
  <si>
    <t>영월복합CC</t>
    <phoneticPr fontId="2" type="noConversion"/>
  </si>
  <si>
    <t>안동복합GT</t>
  </si>
  <si>
    <t>S&amp;TC</t>
    <phoneticPr fontId="2" type="noConversion"/>
  </si>
  <si>
    <t>평택복합#2CC</t>
    <phoneticPr fontId="2" type="noConversion"/>
  </si>
  <si>
    <t>06:40</t>
  </si>
  <si>
    <t xml:space="preserve">기동준비(보조보일러) : 05:00 ~ 1stGT : 00:35 ~ ST연결 : 01:05 </t>
    <phoneticPr fontId="2" type="noConversion"/>
  </si>
  <si>
    <t>07:00</t>
  </si>
  <si>
    <t xml:space="preserve">기동준비(보조보일러) : 05:00 ~ 1stGT : 00:35 ~ ST연결 : 01:25 </t>
    <phoneticPr fontId="2" type="noConversion"/>
  </si>
  <si>
    <t>09:55</t>
  </si>
  <si>
    <t xml:space="preserve">기동준비(보조보일러) : 07:00 ~ 1stGT : 00:35 ~ ST연결 : 02:20 </t>
    <phoneticPr fontId="2" type="noConversion"/>
  </si>
  <si>
    <t>08:00</t>
  </si>
  <si>
    <t>운전지침서</t>
    <phoneticPr fontId="2" type="noConversion"/>
  </si>
  <si>
    <t>04:12</t>
  </si>
  <si>
    <t>05:18</t>
  </si>
  <si>
    <t>MELCO</t>
    <phoneticPr fontId="2" type="noConversion"/>
  </si>
  <si>
    <t>세대에너텍</t>
    <phoneticPr fontId="2" type="noConversion"/>
  </si>
  <si>
    <t>서인천복합1CC#1</t>
    <phoneticPr fontId="2" type="noConversion"/>
  </si>
  <si>
    <t>01:11</t>
  </si>
  <si>
    <t>기동준비(보조증기밸브) : 00:26 ~ 1stGT : 00:25 ~ ST연결 : 00:20</t>
    <phoneticPr fontId="2" type="noConversion"/>
  </si>
  <si>
    <t>기동준비(보조증기밸브) : 00:27 ~ 1stGT : 00:25 ~ ST연결 : 00:25</t>
    <phoneticPr fontId="2" type="noConversion"/>
  </si>
  <si>
    <t>01:37</t>
  </si>
  <si>
    <t>기동준비(보조증기밸브) : 00:37 ~ 1stGT : 00:25 ~ ST연결 : 00:35</t>
    <phoneticPr fontId="2" type="noConversion"/>
  </si>
  <si>
    <t>04:00</t>
  </si>
  <si>
    <t>03:00</t>
  </si>
  <si>
    <t>서인천복합1CC#2</t>
    <phoneticPr fontId="2" type="noConversion"/>
  </si>
  <si>
    <t>서인천복합1CC#3</t>
    <phoneticPr fontId="2" type="noConversion"/>
  </si>
  <si>
    <t>01:17</t>
  </si>
  <si>
    <t>서인천복합1CC#4</t>
    <phoneticPr fontId="2" type="noConversion"/>
  </si>
  <si>
    <t>서인천복합1CC#5</t>
    <phoneticPr fontId="2" type="noConversion"/>
  </si>
  <si>
    <t>서인천복합1CC#6</t>
    <phoneticPr fontId="2" type="noConversion"/>
  </si>
  <si>
    <t>서인천복합1CC#7</t>
    <phoneticPr fontId="2" type="noConversion"/>
  </si>
  <si>
    <t>서인천복합1CC#8</t>
    <phoneticPr fontId="2" type="noConversion"/>
  </si>
  <si>
    <t>군산복합1CC</t>
    <phoneticPr fontId="2" type="noConversion"/>
  </si>
  <si>
    <t>기동준비(보조보일러) : 02:00 ~ 1stGT : 00:27 ~ ST연결 : 01:03</t>
    <phoneticPr fontId="2" type="noConversion"/>
  </si>
  <si>
    <t>기동준비(보조보일러) : 02:00 ~ 1stGT : 00:27 ~ ST연결 : 01:26</t>
    <phoneticPr fontId="2" type="noConversion"/>
  </si>
  <si>
    <t>기동준비(보조보일러) : 02:00 ~ 1stGT : 00:27 ~ ST연결 : 02:53</t>
    <phoneticPr fontId="2" type="noConversion"/>
  </si>
  <si>
    <t>일산복합1CC</t>
    <phoneticPr fontId="2" type="noConversion"/>
  </si>
  <si>
    <t>기동준비(CCWP)~1stGT : 00:44, 1stGT~ST연결 : 01:04</t>
    <phoneticPr fontId="2" type="noConversion"/>
  </si>
  <si>
    <t>자체매뉴얼</t>
    <phoneticPr fontId="2" type="noConversion"/>
  </si>
  <si>
    <t>716/655/614</t>
    <phoneticPr fontId="2" type="noConversion"/>
  </si>
  <si>
    <t>221/221/221</t>
    <phoneticPr fontId="2" type="noConversion"/>
  </si>
  <si>
    <t>일산복합2CC</t>
    <phoneticPr fontId="2" type="noConversion"/>
  </si>
  <si>
    <t>기동준비(CCWP)~1stGT : 00:45, 1stGT~ST연결 : 01:03</t>
    <phoneticPr fontId="2" type="noConversion"/>
  </si>
  <si>
    <t>366/330/310</t>
    <phoneticPr fontId="2" type="noConversion"/>
  </si>
  <si>
    <t>112/112/112</t>
    <phoneticPr fontId="2" type="noConversion"/>
  </si>
  <si>
    <t>울산복합CC#1</t>
    <phoneticPr fontId="2" type="noConversion"/>
  </si>
  <si>
    <t>기동준비(vacuum up)~1stGT : 00:55, 1stGT~ST연결 : 00:47</t>
    <phoneticPr fontId="2" type="noConversion"/>
  </si>
  <si>
    <t>01:53</t>
    <phoneticPr fontId="2" type="noConversion"/>
  </si>
  <si>
    <t>312/300/299</t>
    <phoneticPr fontId="2" type="noConversion"/>
  </si>
  <si>
    <t>96/96/96</t>
    <phoneticPr fontId="2" type="noConversion"/>
  </si>
  <si>
    <t>1979(1998복구)</t>
    <phoneticPr fontId="2" type="noConversion"/>
  </si>
  <si>
    <t>삼성중공업</t>
    <phoneticPr fontId="2" type="noConversion"/>
  </si>
  <si>
    <t>울산복합CC#2</t>
    <phoneticPr fontId="2" type="noConversion"/>
  </si>
  <si>
    <t>기동준비(CTP)~1stGT : 02:49, 1stGT~ST연결 : 01:23</t>
    <phoneticPr fontId="2" type="noConversion"/>
  </si>
  <si>
    <t>기동준비(CTP)~1stGT : 02:38, 1stGT~ST연결 : 02:17</t>
    <phoneticPr fontId="2" type="noConversion"/>
  </si>
  <si>
    <t>538/516/507</t>
    <phoneticPr fontId="2" type="noConversion"/>
  </si>
  <si>
    <t>165/165/165</t>
    <phoneticPr fontId="2" type="noConversion"/>
  </si>
  <si>
    <t>울산복합CC#3</t>
    <phoneticPr fontId="2" type="noConversion"/>
  </si>
  <si>
    <t>울산복합CC#4</t>
    <phoneticPr fontId="2" type="noConversion"/>
  </si>
  <si>
    <t>기동준비(Aux BLR 기동)~1stGT : 05:40, 1stGT~ST연결 : 03:15</t>
    <phoneticPr fontId="2" type="noConversion"/>
  </si>
  <si>
    <t>915/888/849</t>
    <phoneticPr fontId="2" type="noConversion"/>
  </si>
  <si>
    <t>세대이노텍</t>
    <phoneticPr fontId="2" type="noConversion"/>
  </si>
  <si>
    <t>SK E&amp;S</t>
    <phoneticPr fontId="2" type="noConversion"/>
  </si>
  <si>
    <t>광양복합1CC</t>
    <phoneticPr fontId="2" type="noConversion"/>
  </si>
  <si>
    <t>178/178/173</t>
    <phoneticPr fontId="2" type="noConversion"/>
  </si>
  <si>
    <t>기동준비(HRGSfilling) : 00:30 ~ 1stGT : 00:24 ~ ST연결 : 01:00</t>
    <phoneticPr fontId="2" type="noConversion"/>
  </si>
  <si>
    <t>기동준비(HRGSfilling) : 00:30 ~ 1stGT : 00:24 ~ ST연결 : 01:16</t>
    <phoneticPr fontId="2" type="noConversion"/>
  </si>
  <si>
    <t>최종탁</t>
    <phoneticPr fontId="2" type="noConversion"/>
  </si>
  <si>
    <t>광양복합2CC</t>
  </si>
  <si>
    <t>175/175/169</t>
    <phoneticPr fontId="2" type="noConversion"/>
  </si>
  <si>
    <t>기동준비(HRGSfilling) : 00:30 ~ 1stGT : 00:24 ~ ST연결 : 01:18</t>
    <phoneticPr fontId="2" type="noConversion"/>
  </si>
  <si>
    <t>평택복합#2CC</t>
    <phoneticPr fontId="17" type="noConversion"/>
  </si>
  <si>
    <t>평택복합2GT#1</t>
    <phoneticPr fontId="2" type="noConversion"/>
  </si>
  <si>
    <t>평택복합2GT#2</t>
  </si>
  <si>
    <t>서인천복합1GT#1</t>
    <phoneticPr fontId="2" type="noConversion"/>
  </si>
  <si>
    <t>서인천복합1GT#2</t>
    <phoneticPr fontId="2" type="noConversion"/>
  </si>
  <si>
    <t>서인천복합1GT#3</t>
    <phoneticPr fontId="2" type="noConversion"/>
  </si>
  <si>
    <t>서인천복합1GT#4</t>
    <phoneticPr fontId="2" type="noConversion"/>
  </si>
  <si>
    <t>서인천복합1GT#5</t>
    <phoneticPr fontId="2" type="noConversion"/>
  </si>
  <si>
    <t>서인천복합1GT#6</t>
    <phoneticPr fontId="2" type="noConversion"/>
  </si>
  <si>
    <t>서인천복합1GT#7</t>
    <phoneticPr fontId="2" type="noConversion"/>
  </si>
  <si>
    <t>서인천복합1GT#8</t>
    <phoneticPr fontId="2" type="noConversion"/>
  </si>
  <si>
    <t>군산복합1GT#1</t>
    <phoneticPr fontId="2" type="noConversion"/>
  </si>
  <si>
    <t>군산복합1GT#2</t>
    <phoneticPr fontId="2" type="noConversion"/>
  </si>
  <si>
    <t>일산복합GT#1</t>
    <phoneticPr fontId="2" type="noConversion"/>
  </si>
  <si>
    <t>BRUSH/MHI</t>
    <phoneticPr fontId="2" type="noConversion"/>
  </si>
  <si>
    <t>일산복합GT#2</t>
  </si>
  <si>
    <t>일산복합GT#3</t>
  </si>
  <si>
    <t>일산복합GT#4</t>
  </si>
  <si>
    <t>일산복합GT#5</t>
  </si>
  <si>
    <t>일산복합GT#6</t>
  </si>
  <si>
    <t>울산복합GT#1</t>
    <phoneticPr fontId="2" type="noConversion"/>
  </si>
  <si>
    <t>울산복합GT#2</t>
  </si>
  <si>
    <t>울산복합GT#3</t>
  </si>
  <si>
    <t>울산복합GT#4</t>
  </si>
  <si>
    <t>울산복합GT#5</t>
  </si>
  <si>
    <t>울산복합GT#6</t>
  </si>
  <si>
    <t>울산복합GT#7</t>
  </si>
  <si>
    <t>01:40</t>
    <phoneticPr fontId="2" type="noConversion"/>
  </si>
  <si>
    <t>울산복합GT#8</t>
  </si>
  <si>
    <t>광양복합1GT#1</t>
    <phoneticPr fontId="2" type="noConversion"/>
  </si>
  <si>
    <t>117/117/112</t>
    <phoneticPr fontId="2" type="noConversion"/>
  </si>
  <si>
    <t>광양복합1GT#2</t>
    <phoneticPr fontId="2" type="noConversion"/>
  </si>
  <si>
    <t>광양복합2GT#1</t>
    <phoneticPr fontId="2" type="noConversion"/>
  </si>
  <si>
    <t>117/116/110</t>
    <phoneticPr fontId="2" type="noConversion"/>
  </si>
  <si>
    <t>00:20</t>
    <phoneticPr fontId="2" type="noConversion"/>
  </si>
  <si>
    <t>Cooling Curve</t>
    <phoneticPr fontId="2" type="noConversion"/>
  </si>
  <si>
    <t>정격의 3%</t>
    <phoneticPr fontId="2" type="noConversion"/>
  </si>
  <si>
    <t>병입연도</t>
    <phoneticPr fontId="2" type="noConversion"/>
  </si>
  <si>
    <t>고시 기준</t>
    <phoneticPr fontId="2" type="noConversion"/>
  </si>
  <si>
    <t>2:00</t>
  </si>
  <si>
    <t>정격의 5%</t>
    <phoneticPr fontId="2" type="noConversion"/>
  </si>
  <si>
    <t>중부</t>
    <phoneticPr fontId="2" type="noConversion"/>
  </si>
  <si>
    <t>세종천연
가스CC</t>
  </si>
  <si>
    <t>제주1CC</t>
  </si>
  <si>
    <t>제주2CC</t>
  </si>
  <si>
    <t>서울1CC</t>
  </si>
  <si>
    <t>서울2CC</t>
  </si>
  <si>
    <t>Y</t>
    <phoneticPr fontId="2" type="noConversion"/>
  </si>
  <si>
    <t>기동준비(Drum Filling) : 02:00 ~ 1stGT : 00:10 ~ 2ndGT : 00:10 ~ ST연결 : 00:47</t>
    <phoneticPr fontId="2" type="noConversion"/>
  </si>
  <si>
    <t>기동준비(Drum Filling) : 02:00 ~ 1stGT : 00:10 ~ 2ndGT : 00:10 ~ ST연결 : 00:40</t>
    <phoneticPr fontId="2" type="noConversion"/>
  </si>
  <si>
    <t>기동준비(SFC) : 00:00 ~ 1stGT : 00:21 ~ 2ndGT : - ~ ST연결 : 01:13</t>
    <phoneticPr fontId="2" type="noConversion"/>
  </si>
  <si>
    <t>기동준비(SFC) : 00:00 ~ 1stGT : 00:35 ~ 2ndGT : - ~ ST연결 : 00:56</t>
    <phoneticPr fontId="2" type="noConversion"/>
  </si>
  <si>
    <t>기동선도</t>
    <phoneticPr fontId="2" type="noConversion"/>
  </si>
  <si>
    <t>기동준비(SFC) : 00:00 ~ 1stGT : 00:35 ~ 2ndGT : - ~ ST연결 : 02:17</t>
    <phoneticPr fontId="2" type="noConversion"/>
  </si>
  <si>
    <t>기동준비(Drum Filling) : 00:46 ~ 1stGT : 00:44 ~ 2ndGT : - ~ ST연결 : 01:57</t>
    <phoneticPr fontId="2" type="noConversion"/>
  </si>
  <si>
    <t>기동준비(Vac UP) : 00:00 ~ 1stGT : 00:35 ~ 2ndGT : - ~ ST연결 : 01:17</t>
    <phoneticPr fontId="2" type="noConversion"/>
  </si>
  <si>
    <t>기동준비(Drum Filling) : 02:00 ~ 1stGT : 00:15 ~ 2ndGT : 00:15 ~ ST연결 : 02:11</t>
    <phoneticPr fontId="2" type="noConversion"/>
  </si>
  <si>
    <t>기동준비(SFC) : 00:00 ~ 1stGT : 00:35 ~ 2ndGT : - ~ ST연결 : 02:45</t>
    <phoneticPr fontId="2" type="noConversion"/>
  </si>
  <si>
    <t>기동준비(Drum Filling) : 00:48 ~ 1stGT : 00:45 ~ 2ndGT : - ~ ST연결 : 02:11</t>
    <phoneticPr fontId="2" type="noConversion"/>
  </si>
  <si>
    <t>기동준비(Vac UP) : 00:00 ~ 1stGT : 00:35 ~ 2ndGT : - ~ ST연결 : 01:40</t>
    <phoneticPr fontId="2" type="noConversion"/>
  </si>
  <si>
    <t>규정</t>
    <phoneticPr fontId="2" type="noConversion"/>
  </si>
  <si>
    <t>계산값</t>
    <phoneticPr fontId="2" type="noConversion"/>
  </si>
  <si>
    <t>Alsthom (구)ABB</t>
    <phoneticPr fontId="2" type="noConversion"/>
  </si>
  <si>
    <t>보령복합1CC</t>
    <phoneticPr fontId="2" type="noConversion"/>
  </si>
  <si>
    <t>보령복합1GT#1</t>
    <phoneticPr fontId="2" type="noConversion"/>
  </si>
  <si>
    <t>전과동일</t>
    <phoneticPr fontId="2" type="noConversion"/>
  </si>
  <si>
    <t>계산</t>
    <phoneticPr fontId="2" type="noConversion"/>
  </si>
  <si>
    <t>보령복합1GT#2</t>
    <phoneticPr fontId="2" type="noConversion"/>
  </si>
  <si>
    <t>보령복합2CC</t>
    <phoneticPr fontId="2" type="noConversion"/>
  </si>
  <si>
    <t>보령복합2GT#1</t>
    <phoneticPr fontId="2" type="noConversion"/>
  </si>
  <si>
    <t>보령복합2GT#2</t>
    <phoneticPr fontId="2" type="noConversion"/>
  </si>
  <si>
    <t>보령복합3CC</t>
    <phoneticPr fontId="2" type="noConversion"/>
  </si>
  <si>
    <t>보령복합3GT#1</t>
    <phoneticPr fontId="2" type="noConversion"/>
  </si>
  <si>
    <t>보령복합3GT#2</t>
    <phoneticPr fontId="2" type="noConversion"/>
  </si>
  <si>
    <t>인천복합1CC</t>
    <phoneticPr fontId="2" type="noConversion"/>
  </si>
  <si>
    <t>인천복합1GT#1</t>
    <phoneticPr fontId="2" type="noConversion"/>
  </si>
  <si>
    <t>인천복합1GT#2</t>
    <phoneticPr fontId="2" type="noConversion"/>
  </si>
  <si>
    <t>인천복합2CC</t>
    <phoneticPr fontId="2" type="noConversion"/>
  </si>
  <si>
    <t>인천복합2GT#1</t>
    <phoneticPr fontId="2" type="noConversion"/>
  </si>
  <si>
    <t>인천복합2GT#2</t>
    <phoneticPr fontId="2" type="noConversion"/>
  </si>
  <si>
    <t>인천복합3CC</t>
    <phoneticPr fontId="2" type="noConversion"/>
  </si>
  <si>
    <t>인천복합3GT#1</t>
    <phoneticPr fontId="2" type="noConversion"/>
  </si>
  <si>
    <t>Alstom(ABB)</t>
    <phoneticPr fontId="2" type="noConversion"/>
  </si>
  <si>
    <t>인천복합3GT#2</t>
    <phoneticPr fontId="2" type="noConversion"/>
  </si>
  <si>
    <t>세종천연가스CC</t>
    <phoneticPr fontId="2" type="noConversion"/>
  </si>
  <si>
    <t>세종천연가스GT#1</t>
    <phoneticPr fontId="2" type="noConversion"/>
  </si>
  <si>
    <t>세종천연가스GT#2</t>
    <phoneticPr fontId="2" type="noConversion"/>
  </si>
  <si>
    <t>제주복합#1CC</t>
    <phoneticPr fontId="2" type="noConversion"/>
  </si>
  <si>
    <t>제주복합1GT</t>
    <phoneticPr fontId="2" type="noConversion"/>
  </si>
  <si>
    <t>제주복합#2CC</t>
    <phoneticPr fontId="2" type="noConversion"/>
  </si>
  <si>
    <t>제주복합2GT</t>
    <phoneticPr fontId="2" type="noConversion"/>
  </si>
  <si>
    <t>서울복합1CC</t>
    <phoneticPr fontId="2" type="noConversion"/>
  </si>
  <si>
    <t>서울복합1GT</t>
    <phoneticPr fontId="2" type="noConversion"/>
  </si>
  <si>
    <t>서울복합2CC</t>
    <phoneticPr fontId="2" type="noConversion"/>
  </si>
  <si>
    <t>서울복합2GT</t>
    <phoneticPr fontId="2" type="noConversion"/>
  </si>
  <si>
    <t>연간 30일</t>
    <phoneticPr fontId="2" type="noConversion"/>
  </si>
  <si>
    <t>가능용량비</t>
    <phoneticPr fontId="2" type="noConversion"/>
  </si>
  <si>
    <t>신인천복합1GT#1</t>
    <phoneticPr fontId="2" type="noConversion"/>
  </si>
  <si>
    <t>인천공항에너지</t>
    <phoneticPr fontId="2" type="noConversion"/>
  </si>
  <si>
    <t>인천공항에너지</t>
    <phoneticPr fontId="2" type="noConversion"/>
  </si>
  <si>
    <t>CC</t>
    <phoneticPr fontId="2" type="noConversion"/>
  </si>
  <si>
    <t>인천공항복합1CC</t>
  </si>
  <si>
    <t>Y</t>
    <phoneticPr fontId="2" type="noConversion"/>
  </si>
  <si>
    <t>156/138/130</t>
    <phoneticPr fontId="2" type="noConversion"/>
  </si>
  <si>
    <t>온도보정곡선</t>
    <phoneticPr fontId="2" type="noConversion"/>
  </si>
  <si>
    <t>50/50/50</t>
    <phoneticPr fontId="2" type="noConversion"/>
  </si>
  <si>
    <t>기동선도</t>
    <phoneticPr fontId="2" type="noConversion"/>
  </si>
  <si>
    <t>운전실적</t>
    <phoneticPr fontId="2" type="noConversion"/>
  </si>
  <si>
    <t>실적</t>
    <phoneticPr fontId="2" type="noConversion"/>
  </si>
  <si>
    <t>Meidensha</t>
    <phoneticPr fontId="2" type="noConversion"/>
  </si>
  <si>
    <t>현대중공업</t>
    <phoneticPr fontId="2" type="noConversion"/>
  </si>
  <si>
    <t>인천공항복합GT#1</t>
    <phoneticPr fontId="2" type="noConversion"/>
  </si>
  <si>
    <t>인천공항복합GT#2</t>
    <phoneticPr fontId="2" type="noConversion"/>
  </si>
  <si>
    <t>인천공항복합CC</t>
    <phoneticPr fontId="2" type="noConversion"/>
  </si>
  <si>
    <t>58/51/48</t>
    <phoneticPr fontId="2" type="noConversion"/>
  </si>
  <si>
    <t>실적(14)</t>
    <phoneticPr fontId="2" type="noConversion"/>
  </si>
  <si>
    <t>실적(3)</t>
    <phoneticPr fontId="2" type="noConversion"/>
  </si>
  <si>
    <t>실적(4)</t>
    <phoneticPr fontId="2" type="noConversion"/>
  </si>
  <si>
    <t>Y</t>
    <phoneticPr fontId="2" type="noConversion"/>
  </si>
  <si>
    <t>운전실적(1)</t>
    <phoneticPr fontId="2" type="noConversion"/>
  </si>
  <si>
    <t>운전실적</t>
    <phoneticPr fontId="2" type="noConversion"/>
  </si>
  <si>
    <t>실적</t>
    <phoneticPr fontId="2" type="noConversion"/>
  </si>
  <si>
    <t>수완열병합GT#1</t>
  </si>
  <si>
    <t>수완열병합GT#2</t>
  </si>
  <si>
    <t>수완에너지열병합CC</t>
  </si>
  <si>
    <t>춘천열병합CC</t>
    <phoneticPr fontId="2" type="noConversion"/>
  </si>
  <si>
    <t>춘천에너지</t>
    <phoneticPr fontId="2" type="noConversion"/>
  </si>
  <si>
    <t>기동준비(Boiler 기동) : 03:10 ~ 1stGT : 00:30  ~ ST연결 : 00:30</t>
    <phoneticPr fontId="2" type="noConversion"/>
  </si>
  <si>
    <t>기동준비(Boiler 기동) : 03:46 ~ 1stGT : 00:40  ~ ST연결 : 01:00</t>
    <phoneticPr fontId="2" type="noConversion"/>
  </si>
  <si>
    <t>운전실적(1,1,1)</t>
    <phoneticPr fontId="2" type="noConversion"/>
  </si>
  <si>
    <t>72:00</t>
    <phoneticPr fontId="2" type="noConversion"/>
  </si>
  <si>
    <t>실적(2)</t>
    <phoneticPr fontId="2" type="noConversion"/>
  </si>
  <si>
    <t>춘천에너지</t>
    <phoneticPr fontId="2" type="noConversion"/>
  </si>
  <si>
    <t>춘천열병합CC</t>
    <phoneticPr fontId="2" type="noConversion"/>
  </si>
  <si>
    <t>춘천열병합GT</t>
    <phoneticPr fontId="2" type="noConversion"/>
  </si>
  <si>
    <t>N</t>
    <phoneticPr fontId="2" type="noConversion"/>
  </si>
  <si>
    <t>인천종합에너지</t>
    <phoneticPr fontId="2" type="noConversion"/>
  </si>
  <si>
    <t>송도열병합발전1CC</t>
  </si>
  <si>
    <t>기동준비(Condensate Pump) : 00:30 ~ 1stGT : 00:30  ~ ST연결 : 01:04</t>
    <phoneticPr fontId="2" type="noConversion"/>
  </si>
  <si>
    <t>실적(8)</t>
    <phoneticPr fontId="2" type="noConversion"/>
  </si>
  <si>
    <t>기동준비(Condensate Pump) : 00:30 ~ 1stGT : 00:30  ~ ST연결 : 01:18</t>
    <phoneticPr fontId="2" type="noConversion"/>
  </si>
  <si>
    <t>기동준비(Condensate Pump) : 00:30 ~ 1stGT : 00:30  ~ ST연결 : 02:00</t>
    <phoneticPr fontId="2" type="noConversion"/>
  </si>
  <si>
    <t>운전실적(19)</t>
    <phoneticPr fontId="2" type="noConversion"/>
  </si>
  <si>
    <t>운전실적(4)</t>
    <phoneticPr fontId="2" type="noConversion"/>
  </si>
  <si>
    <t>운전실적(8,19,4)</t>
    <phoneticPr fontId="2" type="noConversion"/>
  </si>
  <si>
    <t>제작사 자료</t>
    <phoneticPr fontId="2" type="noConversion"/>
  </si>
  <si>
    <t>송도열병합발전CC</t>
  </si>
  <si>
    <t>송도열병합발전GT#1</t>
    <phoneticPr fontId="2" type="noConversion"/>
  </si>
  <si>
    <t>송도열병합발전GT#2</t>
    <phoneticPr fontId="2" type="noConversion"/>
  </si>
  <si>
    <t>인천종합에너지</t>
    <phoneticPr fontId="2" type="noConversion"/>
  </si>
  <si>
    <t>실적(7)</t>
    <phoneticPr fontId="2" type="noConversion"/>
  </si>
  <si>
    <t>운전실적(5)</t>
    <phoneticPr fontId="2" type="noConversion"/>
  </si>
  <si>
    <t>안양열병합2-1CC</t>
  </si>
  <si>
    <t>GS파워</t>
    <phoneticPr fontId="2" type="noConversion"/>
  </si>
  <si>
    <t>기동준비(HRSG 충수 및 각종 펌프 기동) : 00:09 ~ 1stGT : 00:11 ~ 2ndGT : 00:30 ~ ST연결 : 00:25</t>
    <phoneticPr fontId="2" type="noConversion"/>
  </si>
  <si>
    <t>기동준비(HRSG 충수 및 각종 펌프 기동) : 00:30 ~ 1stGT : 00:20 ~ ST연결 : 01:15</t>
    <phoneticPr fontId="2" type="noConversion"/>
  </si>
  <si>
    <t>기동준비(HRSG 충수 및 각종 펌프 기동) : 00:09 ~ 1stGT : 00:11 ~ 2ndGT : 00:38 ~ ST연결 : 01:10</t>
    <phoneticPr fontId="2" type="noConversion"/>
  </si>
  <si>
    <t>기동준비(HRSG 충수 및 각종 펌프 기동) : 00:40 ~ 1stGT : 00:20 ~ ST연결 : 01:20</t>
    <phoneticPr fontId="2" type="noConversion"/>
  </si>
  <si>
    <t>기동준비(HRSG 충수 및 각종 펌프 기동) : 00:09 ~ 1stGT : 00:11 ~ 2ndGT : 01:05 ~ ST연결 : 02:30</t>
    <phoneticPr fontId="2" type="noConversion"/>
  </si>
  <si>
    <t>기동준비(HRSG 충수 및 각종 펌프 기동) : 01:00 ~ 1stGT : 00:30 ~ ST연결 : 01:30</t>
    <phoneticPr fontId="2" type="noConversion"/>
  </si>
  <si>
    <t>실적, 기동선도, 기동선도</t>
    <phoneticPr fontId="2" type="noConversion"/>
  </si>
  <si>
    <t>안양복합GT#1</t>
  </si>
  <si>
    <t>안양복합GT#2</t>
  </si>
  <si>
    <t>안양복합GT#3</t>
  </si>
  <si>
    <t>안양복합GT#4</t>
  </si>
  <si>
    <t>안양열병합2-1GT</t>
    <phoneticPr fontId="2" type="noConversion"/>
  </si>
  <si>
    <t>부천복합GT#1</t>
  </si>
  <si>
    <t>부천복합GT#2</t>
  </si>
  <si>
    <t>부천복합GT#3</t>
  </si>
  <si>
    <t>GS 파워</t>
    <phoneticPr fontId="2" type="noConversion"/>
  </si>
  <si>
    <t>안양열병합2-1CC</t>
    <phoneticPr fontId="2" type="noConversion"/>
  </si>
  <si>
    <t>부천복합CC</t>
  </si>
  <si>
    <t>안양복합CC</t>
  </si>
  <si>
    <t>운전실적(1), 기동선도, 기동선도</t>
    <phoneticPr fontId="2" type="noConversion"/>
  </si>
  <si>
    <t>하남열병합CC</t>
    <phoneticPr fontId="2" type="noConversion"/>
  </si>
  <si>
    <t>위례열병합CC</t>
    <phoneticPr fontId="2" type="noConversion"/>
  </si>
  <si>
    <t>나래에너지</t>
    <phoneticPr fontId="2" type="noConversion"/>
  </si>
  <si>
    <t>규정</t>
    <phoneticPr fontId="2" type="noConversion"/>
  </si>
  <si>
    <t>하남열병합GT</t>
    <phoneticPr fontId="2" type="noConversion"/>
  </si>
  <si>
    <t>위례열병합GT</t>
    <phoneticPr fontId="2" type="noConversion"/>
  </si>
  <si>
    <t>규정(정격5%)</t>
    <phoneticPr fontId="2" type="noConversion"/>
  </si>
  <si>
    <t>양주열병합CC</t>
    <phoneticPr fontId="2" type="noConversion"/>
  </si>
  <si>
    <t>대륜발전</t>
    <phoneticPr fontId="2" type="noConversion"/>
  </si>
  <si>
    <t>Y</t>
    <phoneticPr fontId="2" type="noConversion"/>
  </si>
  <si>
    <t>운전실적(1,1,1,)</t>
    <phoneticPr fontId="2" type="noConversion"/>
  </si>
  <si>
    <t>양주열병합GT#1</t>
  </si>
  <si>
    <t>양주열병합GT#2</t>
  </si>
  <si>
    <t>양주열병합CC</t>
  </si>
  <si>
    <t>N</t>
    <phoneticPr fontId="2" type="noConversion"/>
  </si>
  <si>
    <t>운전실적(10)</t>
    <phoneticPr fontId="2" type="noConversion"/>
  </si>
  <si>
    <t>유류</t>
    <phoneticPr fontId="2" type="noConversion"/>
  </si>
  <si>
    <t>대전열병합</t>
    <phoneticPr fontId="2" type="noConversion"/>
  </si>
  <si>
    <t>보일러 기동곡선</t>
    <phoneticPr fontId="2" type="noConversion"/>
  </si>
  <si>
    <t>기동선도</t>
    <phoneticPr fontId="2" type="noConversion"/>
  </si>
  <si>
    <t>전기 집진기 기동~</t>
    <phoneticPr fontId="2" type="noConversion"/>
  </si>
  <si>
    <t>보일러 Drain(Drum Level 조정)~</t>
    <phoneticPr fontId="2" type="noConversion"/>
  </si>
  <si>
    <t>KAWASAKI</t>
    <phoneticPr fontId="2" type="noConversion"/>
  </si>
  <si>
    <t>이진혁</t>
    <phoneticPr fontId="2" type="noConversion"/>
  </si>
  <si>
    <t>정도영</t>
    <phoneticPr fontId="2" type="noConversion"/>
  </si>
  <si>
    <t>BRUSH</t>
    <phoneticPr fontId="2" type="noConversion"/>
  </si>
  <si>
    <t>Hot Mode Select</t>
    <phoneticPr fontId="2" type="noConversion"/>
  </si>
  <si>
    <t>Warm Mode Select</t>
    <phoneticPr fontId="2" type="noConversion"/>
  </si>
  <si>
    <t>Cold Mode Select</t>
    <phoneticPr fontId="2" type="noConversion"/>
  </si>
  <si>
    <t>복수펌프기동</t>
    <phoneticPr fontId="2" type="noConversion"/>
  </si>
  <si>
    <t>기동선도+실적</t>
    <phoneticPr fontId="2" type="noConversion"/>
  </si>
  <si>
    <t>비용시험결과</t>
    <phoneticPr fontId="2" type="noConversion"/>
  </si>
  <si>
    <t>냉각수펌프 기동</t>
    <phoneticPr fontId="2" type="noConversion"/>
  </si>
  <si>
    <t>온간 기동없음</t>
    <phoneticPr fontId="2" type="noConversion"/>
  </si>
  <si>
    <t>복수펌프 기동</t>
    <phoneticPr fontId="2" type="noConversion"/>
  </si>
  <si>
    <t xml:space="preserve">  기술위   20-4차 의결대상 수치</t>
    <phoneticPr fontId="2" type="noConversion"/>
  </si>
  <si>
    <t>FAN 기동</t>
    <phoneticPr fontId="2" type="noConversion"/>
  </si>
  <si>
    <t>점화 시점</t>
    <phoneticPr fontId="2" type="noConversion"/>
  </si>
  <si>
    <t>표준석탄(태안#1~4) 적용</t>
    <phoneticPr fontId="2" type="noConversion"/>
  </si>
  <si>
    <t>표준석탄(태안#1~5) 적용</t>
  </si>
  <si>
    <t>비용위(계산값)</t>
    <phoneticPr fontId="2" type="noConversion"/>
  </si>
  <si>
    <t>O</t>
    <phoneticPr fontId="2" type="noConversion"/>
  </si>
  <si>
    <t>영흥#1~6의 경우 AGC, GFmin이</t>
    <phoneticPr fontId="2" type="noConversion"/>
  </si>
  <si>
    <t>타발전사보다 높음(비용위의결시</t>
    <phoneticPr fontId="2" type="noConversion"/>
  </si>
  <si>
    <t>제작사조속기(DEHC형식)특성을</t>
    <phoneticPr fontId="2" type="noConversion"/>
  </si>
  <si>
    <t>감안하여 승인됨)</t>
    <phoneticPr fontId="2" type="noConversion"/>
  </si>
  <si>
    <t>단, 향후 튜닝, 로직수정 등 Pmin</t>
    <phoneticPr fontId="2" type="noConversion"/>
  </si>
  <si>
    <t>까지 운전가능토록 설비개선 가능</t>
    <phoneticPr fontId="2" type="noConversion"/>
  </si>
  <si>
    <t>제주내연#1,2 온간기동 없음</t>
    <phoneticPr fontId="2" type="noConversion"/>
  </si>
  <si>
    <t>MHPS</t>
    <phoneticPr fontId="2" type="noConversion"/>
  </si>
  <si>
    <t>04:35</t>
    <phoneticPr fontId="2" type="noConversion"/>
  </si>
  <si>
    <t>09:15</t>
    <phoneticPr fontId="2" type="noConversion"/>
  </si>
  <si>
    <t>06:05</t>
    <phoneticPr fontId="2" type="noConversion"/>
  </si>
  <si>
    <t>BLR 수질개선</t>
    <phoneticPr fontId="2" type="noConversion"/>
  </si>
  <si>
    <t>Warm Start Mode(185+91)</t>
    <phoneticPr fontId="2" type="noConversion"/>
  </si>
  <si>
    <t>Warm Start Mode(220+335)</t>
    <phoneticPr fontId="2" type="noConversion"/>
  </si>
  <si>
    <t>Warm Start Mode(210+155)</t>
    <phoneticPr fontId="2" type="noConversion"/>
  </si>
  <si>
    <t>운영절차서</t>
    <phoneticPr fontId="2" type="noConversion"/>
  </si>
  <si>
    <t>Cold Start Mode(620+420)</t>
    <phoneticPr fontId="2" type="noConversion"/>
  </si>
  <si>
    <t>Cold Start Mode(405+235)</t>
    <phoneticPr fontId="2" type="noConversion"/>
  </si>
  <si>
    <t>01:20</t>
    <phoneticPr fontId="2" type="noConversion"/>
  </si>
  <si>
    <t>01:30</t>
    <phoneticPr fontId="2" type="noConversion"/>
  </si>
  <si>
    <t>03:20</t>
    <phoneticPr fontId="2" type="noConversion"/>
  </si>
  <si>
    <t>03:45</t>
    <phoneticPr fontId="2" type="noConversion"/>
  </si>
  <si>
    <t>삼척#1,2는 유동충 보일러로</t>
    <phoneticPr fontId="2" type="noConversion"/>
  </si>
  <si>
    <t>연30회 이하 기동운전 가능함</t>
    <phoneticPr fontId="2" type="noConversion"/>
  </si>
  <si>
    <t>집단에너지</t>
    <phoneticPr fontId="2" type="noConversion"/>
  </si>
  <si>
    <t>운영지침서</t>
    <phoneticPr fontId="2" type="noConversion"/>
  </si>
  <si>
    <t>Vacuum up~</t>
    <phoneticPr fontId="2" type="noConversion"/>
  </si>
  <si>
    <t>통풍계통 기동~</t>
    <phoneticPr fontId="2" type="noConversion"/>
  </si>
  <si>
    <t>CWP 기동</t>
    <phoneticPr fontId="2" type="noConversion"/>
  </si>
  <si>
    <t>복수계통 기동</t>
    <phoneticPr fontId="2" type="noConversion"/>
  </si>
  <si>
    <t>자체기동선도</t>
    <phoneticPr fontId="2" type="noConversion"/>
  </si>
  <si>
    <t>CCST 충수~</t>
    <phoneticPr fontId="2" type="noConversion"/>
  </si>
  <si>
    <t>Cold Start Mode~(-630)+(+115)</t>
    <phoneticPr fontId="2" type="noConversion"/>
  </si>
  <si>
    <t>복수수질개선~(420+240+20+180+30+90)</t>
    <phoneticPr fontId="2" type="noConversion"/>
  </si>
  <si>
    <t>TBN AOP 기동~</t>
    <phoneticPr fontId="2" type="noConversion"/>
  </si>
  <si>
    <t>01:23</t>
  </si>
  <si>
    <t>02:50</t>
    <phoneticPr fontId="2" type="noConversion"/>
  </si>
  <si>
    <t>기동선도 + 실적</t>
    <phoneticPr fontId="2" type="noConversion"/>
  </si>
  <si>
    <t>운전실적(5회)</t>
    <phoneticPr fontId="2" type="noConversion"/>
  </si>
  <si>
    <t>01:53</t>
  </si>
  <si>
    <t>운전실적(14회)</t>
    <phoneticPr fontId="2" type="noConversion"/>
  </si>
  <si>
    <t>운전실적(20회)</t>
    <phoneticPr fontId="2" type="noConversion"/>
  </si>
  <si>
    <t>03:40</t>
    <phoneticPr fontId="2" type="noConversion"/>
  </si>
  <si>
    <t>O</t>
    <phoneticPr fontId="2" type="noConversion"/>
  </si>
  <si>
    <t>보령복합1~3GT는 단독운전 가능설비이나,</t>
  </si>
  <si>
    <t xml:space="preserve">대기환경보전법에 의거 점화 2시간 전에 </t>
  </si>
  <si>
    <t>환경부 환경시스템(Clean Sys)에 신고 후 기동이</t>
  </si>
  <si>
    <t>가능하므로 운영예비력으로 지정은 불가</t>
    <phoneticPr fontId="2" type="noConversion"/>
  </si>
  <si>
    <t>실적(10회)</t>
    <phoneticPr fontId="2" type="noConversion"/>
  </si>
  <si>
    <t>실적(8회)</t>
    <phoneticPr fontId="2" type="noConversion"/>
  </si>
  <si>
    <t>실적(9회)</t>
    <phoneticPr fontId="2" type="noConversion"/>
  </si>
  <si>
    <t>실적(8~10회)</t>
    <phoneticPr fontId="2" type="noConversion"/>
  </si>
  <si>
    <t>규정(Pmax)</t>
    <phoneticPr fontId="2" type="noConversion"/>
  </si>
  <si>
    <t>규정(Pmin)</t>
    <phoneticPr fontId="2" type="noConversion"/>
  </si>
  <si>
    <t>2013년 평택2복합 준공이후 동일모델인 울산복합과 마찬가지로 MHPS 가스터빈 J-Class의 연소진동으로 인한 설비문제로 불시정지 다수 발생되어 기술특성자료 신고시 AGCmax값을 낮게 신고하여 비용평가위원회 의결됨</t>
    <phoneticPr fontId="2" type="noConversion"/>
  </si>
  <si>
    <t>서인천CC : 노후 발전기로 2004~2006년 사이</t>
    <phoneticPr fontId="2" type="noConversion"/>
  </si>
  <si>
    <t>GT만 일괄 교체하였으며,</t>
    <phoneticPr fontId="2" type="noConversion"/>
  </si>
  <si>
    <t>작업시 제작사로 부터 추가적인</t>
    <phoneticPr fontId="2" type="noConversion"/>
  </si>
  <si>
    <t>설계자료를 확보하지 못하여</t>
    <phoneticPr fontId="2" type="noConversion"/>
  </si>
  <si>
    <t>실적기반으로 제출</t>
    <phoneticPr fontId="2" type="noConversion"/>
  </si>
  <si>
    <t>O</t>
    <phoneticPr fontId="2" type="noConversion"/>
  </si>
  <si>
    <t>04:18</t>
    <phoneticPr fontId="2" type="noConversion"/>
  </si>
  <si>
    <t>00:11</t>
    <phoneticPr fontId="2" type="noConversion"/>
  </si>
  <si>
    <t>02:12</t>
    <phoneticPr fontId="2" type="noConversion"/>
  </si>
  <si>
    <t>03:06</t>
    <phoneticPr fontId="2" type="noConversion"/>
  </si>
  <si>
    <t>03:18</t>
    <phoneticPr fontId="2" type="noConversion"/>
  </si>
  <si>
    <t>04:48</t>
    <phoneticPr fontId="2" type="noConversion"/>
  </si>
  <si>
    <t>03:42</t>
    <phoneticPr fontId="2" type="noConversion"/>
  </si>
  <si>
    <t>O</t>
    <phoneticPr fontId="2" type="noConversion"/>
  </si>
  <si>
    <t>AGC/GF 운전불능발전기로 최소발전용량 미지정</t>
    <phoneticPr fontId="2" type="noConversion"/>
  </si>
  <si>
    <t>안정적인 설비운영을 위해 최소발전용량, 주파수추종 및 자동발전제어 운전범위 변경필요(6.0 -&gt; 8.0)</t>
    <phoneticPr fontId="2" type="noConversion"/>
  </si>
  <si>
    <t>ISO 10816-5 준수</t>
    <phoneticPr fontId="2" type="noConversion"/>
  </si>
  <si>
    <t>125/113/107</t>
    <phoneticPr fontId="2" type="noConversion"/>
  </si>
  <si>
    <t>2:10</t>
    <phoneticPr fontId="2" type="noConversion"/>
  </si>
  <si>
    <t>(기동준비 : 10분)~(첫번째 GT기동~연결 : 20분)~(탈질설비 기동 : 10분)~(두번째 GT기동 연결 : 20분)~(탈질설비 기동 : 10분)~(~ST연결 : 60분)</t>
    <phoneticPr fontId="2" type="noConversion"/>
  </si>
  <si>
    <t>2:05</t>
    <phoneticPr fontId="2" type="noConversion"/>
  </si>
  <si>
    <t>(기동준비 : 10분)~(첫번째 GT기동~연결 : 20분)~(탈질설비 기동 : 10분)~(두번째 GT기동 연결 : 20분)~(탈질설비 기동 : 10분)~(~ST연결 : 55분)</t>
    <phoneticPr fontId="2" type="noConversion"/>
  </si>
  <si>
    <t>2:40</t>
    <phoneticPr fontId="2" type="noConversion"/>
  </si>
  <si>
    <t>(기동준비 : 10분)~(첫번째 GT기동~연결 : 20분)~(탈질설비 기동 : 10분)~(두번째 GT기동 연결 : 20분)~(탈질설비 기동 : 10분)~(~ST연결 : 90분)</t>
    <phoneticPr fontId="2" type="noConversion"/>
  </si>
  <si>
    <t>2:35</t>
    <phoneticPr fontId="2" type="noConversion"/>
  </si>
  <si>
    <t>(기동준비 : 10분)~(첫번째 GT기동~연결 : 20분)~(탈질설비 기동 : 10분)~(두번째 GT기동 연결 : 20분)~(탈질설비 기동 : 10분)~(~ST연결 : 85분)</t>
    <phoneticPr fontId="2" type="noConversion"/>
  </si>
  <si>
    <t>72:00</t>
    <phoneticPr fontId="2" type="noConversion"/>
  </si>
  <si>
    <t>계산(=157/4.5)</t>
    <phoneticPr fontId="2" type="noConversion"/>
  </si>
  <si>
    <t>O</t>
    <phoneticPr fontId="2" type="noConversion"/>
  </si>
  <si>
    <t>제작사 자료(탈질설비 신설)</t>
    <phoneticPr fontId="2" type="noConversion"/>
  </si>
  <si>
    <t>비용위(RUR 적용)</t>
    <phoneticPr fontId="2" type="noConversion"/>
  </si>
  <si>
    <t>분당#1~8GT 환경하한제약</t>
    <phoneticPr fontId="2" type="noConversion"/>
  </si>
  <si>
    <t>탈질설비 설치 후 환경영향평가법 변경됨</t>
    <phoneticPr fontId="2" type="noConversion"/>
  </si>
  <si>
    <t>산업부 공문 등 참고</t>
    <phoneticPr fontId="2" type="noConversion"/>
  </si>
  <si>
    <t>기동준비(CTP)~</t>
    <phoneticPr fontId="2" type="noConversion"/>
  </si>
  <si>
    <t>기동준비(CCWP) : 00:20 ~ 1stGT : 00:25 ~ ST연결 : 02:15</t>
    <phoneticPr fontId="2" type="noConversion"/>
  </si>
  <si>
    <t>기동준비(vacuum up) : 00:35 ~ 1stGT : 00:20 ~ ST연결 : 00:58</t>
    <phoneticPr fontId="2" type="noConversion"/>
  </si>
  <si>
    <t>기동준비(CCWP) : 00:20 ~ 1stGT : 00:27 ~~ST연결 : 02:45</t>
    <phoneticPr fontId="2" type="noConversion"/>
  </si>
  <si>
    <t>기동준비(vacuum up) : 00:50 ~ 1stGT : 00:20 ~ ST연결 : 03:00</t>
    <phoneticPr fontId="2" type="noConversion"/>
  </si>
  <si>
    <t>비용위(계산)</t>
    <phoneticPr fontId="2" type="noConversion"/>
  </si>
  <si>
    <t>37/37/37</t>
    <phoneticPr fontId="2" type="noConversion"/>
  </si>
  <si>
    <t>33/33/33</t>
    <phoneticPr fontId="2" type="noConversion"/>
  </si>
  <si>
    <t>N</t>
  </si>
  <si>
    <t>-</t>
  </si>
  <si>
    <t>Y</t>
  </si>
  <si>
    <t>37/37/37</t>
  </si>
  <si>
    <t>규정(Pmin)</t>
  </si>
  <si>
    <t>33/33/33</t>
  </si>
  <si>
    <t>* GT 1대 기준임</t>
    <phoneticPr fontId="2" type="noConversion"/>
  </si>
  <si>
    <t>02:00</t>
    <phoneticPr fontId="2" type="noConversion"/>
  </si>
  <si>
    <t>02:29</t>
    <phoneticPr fontId="2" type="noConversion"/>
  </si>
  <si>
    <t>COP기동(-32)~1stGT(+13)~ST(+35)</t>
    <phoneticPr fontId="2" type="noConversion"/>
  </si>
  <si>
    <t>COP기동(-55)~1stGT(+28)~ST(+57)</t>
    <phoneticPr fontId="2" type="noConversion"/>
  </si>
  <si>
    <t>COP기동~ST(120)</t>
    <phoneticPr fontId="2" type="noConversion"/>
  </si>
  <si>
    <t>CVP기동(-78)~1stGT(+26)~ST(+33)</t>
    <phoneticPr fontId="2" type="noConversion"/>
  </si>
  <si>
    <t>COP기동(-107)~1stGT(+22)~ST(+20)</t>
    <phoneticPr fontId="2" type="noConversion"/>
  </si>
  <si>
    <t>COP기동(-30)~1stGT(+12)~ST(+28)</t>
    <phoneticPr fontId="2" type="noConversion"/>
  </si>
  <si>
    <t>COP기동(-32)~1stGT(+13)~ST(+72)</t>
    <phoneticPr fontId="2" type="noConversion"/>
  </si>
  <si>
    <t>COP기동(-55)~1stGT(+28)~ST(+67)</t>
    <phoneticPr fontId="2" type="noConversion"/>
  </si>
  <si>
    <t>CVP기동(-177)~1stGT(+26)~ST(+40)</t>
    <phoneticPr fontId="2" type="noConversion"/>
  </si>
  <si>
    <t>COP기동(-118)~1stGT(+22)~ST(+53)</t>
    <phoneticPr fontId="2" type="noConversion"/>
  </si>
  <si>
    <t>COP기동~ST(184)</t>
    <phoneticPr fontId="2" type="noConversion"/>
  </si>
  <si>
    <t>COP기동(-32)~1stGT(+13)~ST(+146)</t>
    <phoneticPr fontId="2" type="noConversion"/>
  </si>
  <si>
    <t>COP기동(-55)~1stGT(+28)~ST(+84)</t>
    <phoneticPr fontId="2" type="noConversion"/>
  </si>
  <si>
    <t>CVP기동(-160)~1stGT(+30)~ST(+140)</t>
    <phoneticPr fontId="2" type="noConversion"/>
  </si>
  <si>
    <t>COP기동(-198)~1stGT(+22)~ST(+60)</t>
    <phoneticPr fontId="2" type="noConversion"/>
  </si>
  <si>
    <t>COP기동~ST(220)</t>
    <phoneticPr fontId="2" type="noConversion"/>
  </si>
  <si>
    <t>00:48</t>
    <phoneticPr fontId="2" type="noConversion"/>
  </si>
  <si>
    <t>00:41</t>
    <phoneticPr fontId="2" type="noConversion"/>
  </si>
  <si>
    <t>01:22</t>
    <phoneticPr fontId="2" type="noConversion"/>
  </si>
  <si>
    <t>02:04</t>
    <phoneticPr fontId="2" type="noConversion"/>
  </si>
  <si>
    <t>01:18</t>
    <phoneticPr fontId="2" type="noConversion"/>
  </si>
  <si>
    <t>01:06</t>
    <phoneticPr fontId="2" type="noConversion"/>
  </si>
  <si>
    <t>03:58</t>
    <phoneticPr fontId="2" type="noConversion"/>
  </si>
  <si>
    <t>03:24</t>
    <phoneticPr fontId="2" type="noConversion"/>
  </si>
  <si>
    <t>02:59</t>
    <phoneticPr fontId="2" type="noConversion"/>
  </si>
  <si>
    <t>01:24</t>
    <phoneticPr fontId="2" type="noConversion"/>
  </si>
  <si>
    <t>08:24</t>
    <phoneticPr fontId="2" type="noConversion"/>
  </si>
  <si>
    <t>한국지역난방공사</t>
    <phoneticPr fontId="2" type="noConversion"/>
  </si>
  <si>
    <t>LNG</t>
  </si>
  <si>
    <t>수원열병합</t>
    <phoneticPr fontId="2" type="noConversion"/>
  </si>
  <si>
    <t>대구열병합</t>
    <phoneticPr fontId="2" type="noConversion"/>
  </si>
  <si>
    <t>청주열병합</t>
    <phoneticPr fontId="2" type="noConversion"/>
  </si>
  <si>
    <t>NA</t>
  </si>
  <si>
    <t>EP</t>
    <phoneticPr fontId="2" type="noConversion"/>
  </si>
  <si>
    <t>DO P/P</t>
    <phoneticPr fontId="2" type="noConversion"/>
  </si>
  <si>
    <t>FDF</t>
    <phoneticPr fontId="2" type="noConversion"/>
  </si>
  <si>
    <t>기동스케쥴</t>
    <phoneticPr fontId="2" type="noConversion"/>
  </si>
  <si>
    <t>제작사자료</t>
  </si>
  <si>
    <t>제작사데이터</t>
    <phoneticPr fontId="2" type="noConversion"/>
  </si>
  <si>
    <t>김태광</t>
    <phoneticPr fontId="2" type="noConversion"/>
  </si>
  <si>
    <t>GEC, Alsthom</t>
    <phoneticPr fontId="2" type="noConversion"/>
  </si>
  <si>
    <t>CC</t>
  </si>
  <si>
    <t>판교열병합1CC</t>
    <phoneticPr fontId="2" type="noConversion"/>
  </si>
  <si>
    <t>파주열병합1CC</t>
    <phoneticPr fontId="2" type="noConversion"/>
  </si>
  <si>
    <t>화성열병합1CC</t>
    <phoneticPr fontId="2" type="noConversion"/>
  </si>
  <si>
    <t>광교열병합1CC</t>
    <phoneticPr fontId="2" type="noConversion"/>
  </si>
  <si>
    <t>동탄열병합1CC</t>
    <phoneticPr fontId="2" type="noConversion"/>
  </si>
  <si>
    <t>동탄열병합2CC</t>
    <phoneticPr fontId="2" type="noConversion"/>
  </si>
  <si>
    <t>X</t>
  </si>
  <si>
    <t>+</t>
  </si>
  <si>
    <t>225/215/206</t>
    <phoneticPr fontId="2" type="noConversion"/>
  </si>
  <si>
    <t>기동준비(BFP) : 00:22 ~ 1stGT : 00:18 ~ ST연결 : 01:00</t>
    <phoneticPr fontId="2" type="noConversion"/>
  </si>
  <si>
    <t>기동준비(BFP) : 00:30 ~ 1stGT : 00:30 ~ ST연결 : 00:58</t>
    <phoneticPr fontId="2" type="noConversion"/>
  </si>
  <si>
    <t>기동준비(HP/IP BFP) : 00:30 ~ 1stGT : 00:30 ~ ST연결 : 00:58</t>
    <phoneticPr fontId="2" type="noConversion"/>
  </si>
  <si>
    <t>기동준비(BFP) : 00:30 ~ 1stGT : 00:30 ~ ST연결 : 01:06</t>
    <phoneticPr fontId="2" type="noConversion"/>
  </si>
  <si>
    <t>기동준비(보조보일러) : 01:22 ~ 1stGT : 00:30 ~ ST연결 : 00:45</t>
    <phoneticPr fontId="2" type="noConversion"/>
  </si>
  <si>
    <t>기동준비(BFP) : 00:22 ~ 1stGT : 00:18 ~ ST연결 : 01:10</t>
    <phoneticPr fontId="2" type="noConversion"/>
  </si>
  <si>
    <t>기동준비(BFP) : 00:30 ~ 1stGT : 00:30 ~ ST연결 : 03:25</t>
    <phoneticPr fontId="2" type="noConversion"/>
  </si>
  <si>
    <t>기동준비(HP/IP BFP) : 00:30 ~ 1stGT : 00:30 ~ ST연결 : 01:53</t>
    <phoneticPr fontId="2" type="noConversion"/>
  </si>
  <si>
    <t>기동준비(BFP) : 00:30 ~ 1stGT : 00:30 ~ ST연결 : 01:30</t>
    <phoneticPr fontId="2" type="noConversion"/>
  </si>
  <si>
    <t>기동준비(보조보일러) : 01:22 ~ 1stGT : 00:30 ~ ST연결 : 01:15</t>
    <phoneticPr fontId="2" type="noConversion"/>
  </si>
  <si>
    <t>기동준비(BFP) : 00:22 ~ 1stGT : 00:18 ~ ST연결 : 02:25</t>
    <phoneticPr fontId="2" type="noConversion"/>
  </si>
  <si>
    <t>기동선도</t>
  </si>
  <si>
    <t>기동준비(BFP) : 00:30 ~ 1stGT : 00:30 ~ ST연결 : 06:05</t>
    <phoneticPr fontId="2" type="noConversion"/>
  </si>
  <si>
    <t>기동준비(HP/IP BFP) : 00:30 ~ 1stGT : 00:30 ~ ST연결 : 05:05</t>
    <phoneticPr fontId="2" type="noConversion"/>
  </si>
  <si>
    <t>기동준비(BFP) : 00:30 ~ 1stGT : 00:30 ~ ST연결 : 02:30</t>
    <phoneticPr fontId="2" type="noConversion"/>
  </si>
  <si>
    <t>기동준비(보조보일러) : 01:22 ~ 1stGT : 00:30 ~ ST연결 : 01:55</t>
    <phoneticPr fontId="2" type="noConversion"/>
  </si>
  <si>
    <t>제작사 자료</t>
  </si>
  <si>
    <t>'10.10</t>
    <phoneticPr fontId="2" type="noConversion"/>
  </si>
  <si>
    <t>Mitsui</t>
    <phoneticPr fontId="2" type="noConversion"/>
  </si>
  <si>
    <t>대경기계기술</t>
    <phoneticPr fontId="2" type="noConversion"/>
  </si>
  <si>
    <t>'11.1</t>
    <phoneticPr fontId="2" type="noConversion"/>
  </si>
  <si>
    <t>범우중공업</t>
    <phoneticPr fontId="2" type="noConversion"/>
  </si>
  <si>
    <t>'07.12</t>
    <phoneticPr fontId="2" type="noConversion"/>
  </si>
  <si>
    <t>WH</t>
  </si>
  <si>
    <t>MHI</t>
  </si>
  <si>
    <t>'12.11</t>
    <phoneticPr fontId="2" type="noConversion"/>
  </si>
  <si>
    <t>한국 비엔텍</t>
    <phoneticPr fontId="2" type="noConversion"/>
  </si>
  <si>
    <t>'17.11</t>
    <phoneticPr fontId="2" type="noConversion"/>
  </si>
  <si>
    <t>GE PSK</t>
    <phoneticPr fontId="2" type="noConversion"/>
  </si>
  <si>
    <t>전기모드기준으로 변경</t>
    <phoneticPr fontId="2" type="noConversion"/>
  </si>
  <si>
    <t>GT</t>
  </si>
  <si>
    <t>판교열병합GT</t>
    <phoneticPr fontId="2" type="noConversion"/>
  </si>
  <si>
    <t>파주열병합GT#1</t>
    <phoneticPr fontId="2" type="noConversion"/>
  </si>
  <si>
    <t>파주열병합GT#2</t>
    <phoneticPr fontId="2" type="noConversion"/>
  </si>
  <si>
    <t>화성열병합GT#1</t>
    <phoneticPr fontId="2" type="noConversion"/>
  </si>
  <si>
    <t>화성열병합GT#2</t>
  </si>
  <si>
    <t>광교열병합GT</t>
    <phoneticPr fontId="2" type="noConversion"/>
  </si>
  <si>
    <t>동탄열병합1GT</t>
    <phoneticPr fontId="2" type="noConversion"/>
  </si>
  <si>
    <t>동탄열병합2GT</t>
    <phoneticPr fontId="2" type="noConversion"/>
  </si>
  <si>
    <t>151/142/135</t>
    <phoneticPr fontId="2" type="noConversion"/>
  </si>
  <si>
    <t>Pmin 기준 : 환경제약으로 GT 50%미만 SCR 운전불가</t>
    <phoneticPr fontId="2" type="noConversion"/>
  </si>
  <si>
    <t>복수기진공(-180m)~계통연결(105m)</t>
    <phoneticPr fontId="2" type="noConversion"/>
  </si>
  <si>
    <t>정지선도+실적</t>
    <phoneticPr fontId="2" type="noConversion"/>
  </si>
  <si>
    <t>Last Update : 2020.09.07</t>
    <phoneticPr fontId="2" type="noConversion"/>
  </si>
  <si>
    <t>Last Update : 2020.09.04</t>
    <phoneticPr fontId="2" type="noConversion"/>
  </si>
  <si>
    <t>열간 기동소요시간(hh:mm)</t>
    <phoneticPr fontId="2" type="noConversion"/>
  </si>
  <si>
    <t>변경(ST)</t>
    <phoneticPr fontId="2" type="noConversion"/>
  </si>
  <si>
    <t>선행GT연결</t>
    <phoneticPr fontId="2" type="noConversion"/>
  </si>
  <si>
    <t>ST연결</t>
    <phoneticPr fontId="2" type="noConversion"/>
  </si>
  <si>
    <t>온간 기동소요시간(hh:mm)</t>
    <phoneticPr fontId="2" type="noConversion"/>
  </si>
  <si>
    <t>02:10</t>
  </si>
  <si>
    <t>02:00</t>
  </si>
  <si>
    <t>00:20</t>
  </si>
  <si>
    <t>00:35</t>
  </si>
  <si>
    <t>00:40</t>
  </si>
  <si>
    <t>01:30</t>
  </si>
  <si>
    <t>00:45</t>
  </si>
  <si>
    <t>05:35</t>
  </si>
  <si>
    <t>00:51</t>
  </si>
  <si>
    <t>02:27</t>
  </si>
  <si>
    <t>00:44</t>
  </si>
  <si>
    <t>00:55</t>
  </si>
  <si>
    <t>05:40</t>
  </si>
  <si>
    <t>00:54</t>
  </si>
  <si>
    <t>00:21</t>
  </si>
  <si>
    <t>01:00</t>
  </si>
  <si>
    <t>03:40</t>
  </si>
  <si>
    <t>00:50</t>
  </si>
  <si>
    <t>01:52</t>
  </si>
  <si>
    <t>03:23</t>
  </si>
  <si>
    <t>02:20</t>
  </si>
  <si>
    <t>00:52</t>
  </si>
  <si>
    <t>03:30</t>
  </si>
  <si>
    <t>07:35</t>
  </si>
  <si>
    <t>01:02</t>
  </si>
  <si>
    <t>00:47</t>
  </si>
  <si>
    <t>01:10</t>
  </si>
  <si>
    <t>02:38</t>
  </si>
  <si>
    <t>02:15</t>
  </si>
  <si>
    <t>01:33</t>
  </si>
  <si>
    <t>01:23</t>
    <phoneticPr fontId="2" type="noConversion"/>
  </si>
  <si>
    <t>01:44</t>
    <phoneticPr fontId="2" type="noConversion"/>
  </si>
  <si>
    <t>02:09</t>
    <phoneticPr fontId="2" type="noConversion"/>
  </si>
  <si>
    <t>Last Update : 2020.09.08</t>
    <phoneticPr fontId="2" type="noConversion"/>
  </si>
  <si>
    <t>00:30</t>
    <phoneticPr fontId="2" type="noConversion"/>
  </si>
  <si>
    <t>무림파워텍</t>
    <phoneticPr fontId="2" type="noConversion"/>
  </si>
  <si>
    <t>무림파워텍열병합</t>
    <phoneticPr fontId="2" type="noConversion"/>
  </si>
  <si>
    <t>상시열원공급 발전기로 보조기기 기동 없이 즉시 터빈가동</t>
    <phoneticPr fontId="2" type="noConversion"/>
  </si>
  <si>
    <t>KAWASAKI/동양보일러</t>
    <phoneticPr fontId="2" type="noConversion"/>
  </si>
  <si>
    <t>정종욱</t>
    <phoneticPr fontId="2" type="noConversion"/>
  </si>
  <si>
    <t>기동준비(AUX BLR 기동) : 03:00 ~ 1stGT : 00:30 ~  ST연결 : 01:08</t>
    <phoneticPr fontId="2" type="noConversion"/>
  </si>
  <si>
    <t>기동준비(AUX BLR 기동) : 03:00 ~ 1stGT : 00:30 ~  ST연결 : 01:14</t>
    <phoneticPr fontId="2" type="noConversion"/>
  </si>
  <si>
    <t>기동준비(CEP 기동) : 01:30 ~ 1stGT : 00:30 ~  ST연결 : 01:26</t>
    <phoneticPr fontId="2" type="noConversion"/>
  </si>
  <si>
    <t>제작사자료</t>
    <phoneticPr fontId="2" type="noConversion"/>
  </si>
  <si>
    <t>기동정지매뉴얼</t>
    <phoneticPr fontId="2" type="noConversion"/>
  </si>
  <si>
    <t xml:space="preserve">기동준비(ACWP) : 00:20 ~ 1stGT : 00:30 ~ ST연결 : 01:30 </t>
    <phoneticPr fontId="2" type="noConversion"/>
  </si>
  <si>
    <t>운전실적(6)</t>
    <phoneticPr fontId="2" type="noConversion"/>
  </si>
  <si>
    <t xml:space="preserve">기동준비(ACWP) : 00:25 ~ 1stGT : 00:30 ~ ST연결 : 01:30 </t>
    <phoneticPr fontId="2" type="noConversion"/>
  </si>
  <si>
    <t xml:space="preserve">기동준비(ACWP) : 00:30 ~ 1stGT : 00:30 ~ ST연결 : 01:30 </t>
    <phoneticPr fontId="2" type="noConversion"/>
  </si>
  <si>
    <t>실적(5)</t>
    <phoneticPr fontId="2" type="noConversion"/>
  </si>
  <si>
    <t>파주문산복합1CC</t>
    <phoneticPr fontId="2" type="noConversion"/>
  </si>
  <si>
    <t>파주에너지</t>
    <phoneticPr fontId="2" type="noConversion"/>
  </si>
  <si>
    <t>파주문산복합1GT#1</t>
    <phoneticPr fontId="2" type="noConversion"/>
  </si>
  <si>
    <t>신재호</t>
    <phoneticPr fontId="2" type="noConversion"/>
  </si>
  <si>
    <t>파주문산복합1GT#2</t>
  </si>
  <si>
    <t>파주문산복합2CC</t>
    <phoneticPr fontId="2" type="noConversion"/>
  </si>
  <si>
    <t>파주문산복합2GT#1</t>
    <phoneticPr fontId="2" type="noConversion"/>
  </si>
  <si>
    <t>308/304/291</t>
    <phoneticPr fontId="2" type="noConversion"/>
  </si>
  <si>
    <t>파주문산복합2GT#2</t>
    <phoneticPr fontId="2" type="noConversion"/>
  </si>
  <si>
    <t>운전실적(11)</t>
    <phoneticPr fontId="2" type="noConversion"/>
  </si>
  <si>
    <t>운전실적(11,10,4)</t>
    <phoneticPr fontId="2" type="noConversion"/>
  </si>
  <si>
    <t>운전실적(13)</t>
    <phoneticPr fontId="2" type="noConversion"/>
  </si>
  <si>
    <t>2:1기준</t>
    <phoneticPr fontId="2" type="noConversion"/>
  </si>
  <si>
    <t>942/935/907</t>
    <phoneticPr fontId="2" type="noConversion"/>
  </si>
  <si>
    <t>평택#1,2 기동시 2시간 간격필요</t>
    <phoneticPr fontId="2" type="noConversion"/>
  </si>
  <si>
    <t>평택#3,4 기동시 2시간 간격필요</t>
    <phoneticPr fontId="2" type="noConversion"/>
  </si>
  <si>
    <t>울산#4~6 기동시 2시간 간격필요</t>
    <phoneticPr fontId="2" type="noConversion"/>
  </si>
  <si>
    <t>분당복합CC#1~2 기동간격 30분</t>
    <phoneticPr fontId="2" type="noConversion"/>
  </si>
  <si>
    <t>신인천복합CC#1~4 기동간격 30분</t>
    <phoneticPr fontId="2" type="noConversion"/>
  </si>
  <si>
    <t>부산복합CC#1~4 기동간격 30분</t>
    <phoneticPr fontId="2" type="noConversion"/>
  </si>
  <si>
    <t>평택/신평택복합 기동간격 1시간</t>
    <phoneticPr fontId="2" type="noConversion"/>
  </si>
  <si>
    <t>서인천복합CC#1~8 기동간격 2대씩 30분</t>
    <phoneticPr fontId="2" type="noConversion"/>
  </si>
  <si>
    <t>일산복합CC#1~2 기동간격 30분</t>
    <phoneticPr fontId="2" type="noConversion"/>
  </si>
  <si>
    <t>울산복합CC#1~4 기동간격 30분</t>
    <phoneticPr fontId="2" type="noConversion"/>
  </si>
  <si>
    <t>광양복합CC#1~2 기동간격 30분</t>
    <phoneticPr fontId="2" type="noConversion"/>
  </si>
  <si>
    <t>보령복합CC#1~3 기동간격 30분</t>
    <phoneticPr fontId="2" type="noConversion"/>
  </si>
  <si>
    <t>인천복합CC#1~3 기동간격 30분</t>
    <phoneticPr fontId="2" type="noConversion"/>
  </si>
  <si>
    <t>서울복합CC#1~2 기동간격 30분</t>
    <phoneticPr fontId="2" type="noConversion"/>
  </si>
  <si>
    <t>파주문산복합CC#1~2 기동간격 30분</t>
    <phoneticPr fontId="2" type="noConversion"/>
  </si>
  <si>
    <t>기타 기동정지제약</t>
    <phoneticPr fontId="2" type="noConversion"/>
  </si>
  <si>
    <t>발전시 5분이내, SFC펌핑기동시 15분, BTB 기동시 30분</t>
    <phoneticPr fontId="2" type="noConversion"/>
  </si>
  <si>
    <t>11:30</t>
    <phoneticPr fontId="2" type="noConversion"/>
  </si>
  <si>
    <t>11:24</t>
    <phoneticPr fontId="2" type="noConversion"/>
  </si>
  <si>
    <t>Condenser Vacuum-up</t>
    <phoneticPr fontId="2" type="noConversion"/>
  </si>
  <si>
    <t>기동준비(HRSG 드럼 및 탈기기 레벨 점검 및 충수) : 00:30 ~ 1stGT : 00:20  ~ ST연결 : 01:05</t>
    <phoneticPr fontId="2" type="noConversion"/>
  </si>
  <si>
    <t>기동준비(HRSG 드럼 및 탈기기 레벨 점검 및 충수) : 00:30 ~ 1stGT : 00:20 ~ 2ndGT : - ~ ST연결 : 01:45</t>
    <phoneticPr fontId="2" type="noConversion"/>
  </si>
  <si>
    <t>수완에너지</t>
  </si>
  <si>
    <t>주기기 녹스 보증자료</t>
  </si>
  <si>
    <t>실적(10)</t>
    <phoneticPr fontId="2" type="noConversion"/>
  </si>
  <si>
    <t>실적(10)</t>
  </si>
  <si>
    <t>2010(2013 발전사업자로 전환)</t>
  </si>
  <si>
    <t>ABB</t>
  </si>
  <si>
    <t>Siemens</t>
  </si>
  <si>
    <t>수완열병합CC</t>
  </si>
  <si>
    <t>운전실적(10건)</t>
    <phoneticPr fontId="2" type="noConversion"/>
  </si>
  <si>
    <t>운전실적(7,13,5)</t>
  </si>
  <si>
    <t>실적</t>
  </si>
  <si>
    <t>규정P(min)</t>
    <phoneticPr fontId="2" type="noConversion"/>
  </si>
  <si>
    <t>BRUSH</t>
  </si>
  <si>
    <t>양은준</t>
    <phoneticPr fontId="2" type="noConversion"/>
  </si>
  <si>
    <t>박종호</t>
    <phoneticPr fontId="2" type="noConversion"/>
  </si>
  <si>
    <t>박효남</t>
    <phoneticPr fontId="2" type="noConversion"/>
  </si>
  <si>
    <t>권영덕</t>
    <phoneticPr fontId="2" type="noConversion"/>
  </si>
  <si>
    <t>성능시험('20.9)</t>
    <phoneticPr fontId="2" type="noConversion"/>
  </si>
  <si>
    <t>규정,성능시험('20.9)</t>
    <phoneticPr fontId="2" type="noConversion"/>
  </si>
  <si>
    <t>성능시험('20.9),규정(Pmax95%)</t>
    <phoneticPr fontId="2" type="noConversion"/>
  </si>
  <si>
    <t>기동준비(HP FWP) : 00:15 ~ 1stGT : 00:15 ~ 2ndGT : 00:20 ~ ST연결 : 00:38</t>
    <phoneticPr fontId="2" type="noConversion"/>
  </si>
  <si>
    <t>기동준비(HP FWP) : 00:15 ~ 1stGT : 00:15 ~ 2ndGT : 00:20 ~ ST연결 : 00:41</t>
    <phoneticPr fontId="2" type="noConversion"/>
  </si>
  <si>
    <t>기동준비(HP FWP) : 00:15 ~ 1stGT : 00:15 ~ 2ndGT : 00:28 ~ ST연결 : 01:57</t>
    <phoneticPr fontId="2" type="noConversion"/>
  </si>
  <si>
    <t>운전실적(9)</t>
    <phoneticPr fontId="2" type="noConversion"/>
  </si>
  <si>
    <t>운전실적(10,10,9)</t>
    <phoneticPr fontId="2" type="noConversion"/>
  </si>
  <si>
    <t>집단에너지</t>
    <phoneticPr fontId="2" type="noConversion"/>
  </si>
  <si>
    <t>기동준비(급수라인 펌프) : 00:20 ~ 1stGT : 01:21 ~ 2ndGT : 0:22 ~ ST연결 : 00:54</t>
    <phoneticPr fontId="2" type="noConversion"/>
  </si>
  <si>
    <t>기동준비(급수라인 펌프) : 00:30 ~ 1stGT : 02:02 ~ 2ndGT : 1:16 ~ ST연결 : 1:10</t>
    <phoneticPr fontId="2" type="noConversion"/>
  </si>
  <si>
    <t>기동준비(HRGSfilling) : 00:30 ~ 1stGT : 00:24 ~ ST연결 : 01:32</t>
    <phoneticPr fontId="2" type="noConversion"/>
  </si>
  <si>
    <t>기동준비(HRGSfilling) : 00:30 ~ 1stGT : 00:24 ~ ST연결 : 01:35</t>
    <phoneticPr fontId="2" type="noConversion"/>
  </si>
  <si>
    <t>기동준비(MCWP) : 01:00 ~ 1stGT : 00:30 ~  ST연결 : 00:36</t>
    <phoneticPr fontId="2" type="noConversion"/>
  </si>
  <si>
    <t>기동준비(APS Start) : 00:30 ~ 1stGT : 00:30 ~  ST연결 : 00:26</t>
    <phoneticPr fontId="2" type="noConversion"/>
  </si>
  <si>
    <t>기동준비(CEP 기동) : 01:30 ~ 1stGT : 00:30 ~  ST연결 : 01:07</t>
    <phoneticPr fontId="2" type="noConversion"/>
  </si>
  <si>
    <t>0:43</t>
    <phoneticPr fontId="2" type="noConversion"/>
  </si>
  <si>
    <t>0:50</t>
    <phoneticPr fontId="2" type="noConversion"/>
  </si>
  <si>
    <t>중유</t>
    <phoneticPr fontId="2" type="noConversion"/>
  </si>
  <si>
    <t>양권모</t>
    <phoneticPr fontId="2" type="noConversion"/>
  </si>
  <si>
    <t>신현표</t>
    <phoneticPr fontId="2" type="noConversion"/>
  </si>
  <si>
    <t>조상훈</t>
    <phoneticPr fontId="2" type="noConversion"/>
  </si>
  <si>
    <t>1시간 15% 이후 100%</t>
    <phoneticPr fontId="2" type="noConversion"/>
  </si>
  <si>
    <t>기동준비(BFP AOP) : 00:40 ~ 1stGT : 00:20  ~ ST연결 : 01:07 ~ 2ndGT : 00:13</t>
    <phoneticPr fontId="2" type="noConversion"/>
  </si>
  <si>
    <t>기동준비(BFP AOP) : 00:40 ~ 1stGT : 00:20  ~ 2ndGT : 01:20 ~ ST연결 : 00:07</t>
    <phoneticPr fontId="2" type="noConversion"/>
  </si>
  <si>
    <t xml:space="preserve">기동준비(BFP AOP) : 00:40 ~ 1stGT 연결 : 00:20 ~ 2ndGT 연결 : 01:40 ~ ST 연결 : 00:10 </t>
    <phoneticPr fontId="2" type="noConversion"/>
  </si>
  <si>
    <t>MES</t>
    <phoneticPr fontId="2" type="noConversion"/>
  </si>
  <si>
    <t>축열재고량에따라 다름</t>
    <phoneticPr fontId="2" type="noConversion"/>
  </si>
  <si>
    <t>01:20</t>
  </si>
  <si>
    <t>00:15</t>
    <phoneticPr fontId="2" type="noConversion"/>
  </si>
  <si>
    <t>기동준비(급수라인 펌프) : 00:20 ~ 1stGT : 01:20 ~ ST연결 : 00:25~ 2ndGT : 0:27</t>
    <phoneticPr fontId="2" type="noConversion"/>
  </si>
  <si>
    <t>GT shaft limit 상향</t>
    <phoneticPr fontId="2" type="noConversion"/>
  </si>
  <si>
    <t>표준석탄(태안#1~4) 적용</t>
    <phoneticPr fontId="2" type="noConversion"/>
  </si>
  <si>
    <t>광양복합2GT#2</t>
    <phoneticPr fontId="2" type="noConversion"/>
  </si>
  <si>
    <t>안양복합CC</t>
    <phoneticPr fontId="2" type="noConversion"/>
  </si>
  <si>
    <t>부천복합 CC</t>
    <phoneticPr fontId="2" type="noConversion"/>
  </si>
  <si>
    <t>유연탄</t>
    <phoneticPr fontId="2" type="noConversion"/>
  </si>
  <si>
    <t>유류</t>
    <phoneticPr fontId="2" type="noConversion"/>
  </si>
  <si>
    <t>무연탄</t>
    <phoneticPr fontId="2" type="noConversion"/>
  </si>
  <si>
    <t>기동준비(Drum Filling) : 00:45 ~ 1stGT : 00:45 ~ 2ndGT : - ~ ST연결 : 00:44</t>
    <phoneticPr fontId="2" type="noConversion"/>
  </si>
  <si>
    <t>기동준비(Vac UP) : 00:00 ~ 1stGT : 00:35 ~ 2ndGT : - ~ ST연결 : 00:38</t>
    <phoneticPr fontId="2" type="noConversion"/>
  </si>
  <si>
    <t>기동준비(SFC) : 00:00 ~ 1stGT : 00:26 ~ 2ndGT : 00:00 ~ ST연결 : 01:26</t>
    <phoneticPr fontId="2" type="noConversion"/>
  </si>
  <si>
    <t>기동준비(SFC) : 00:00 ~ 1stGT : 00:34 ~ 2ndGT : 00:00 ~ ST연결 : 02:21</t>
    <phoneticPr fontId="2" type="noConversion"/>
  </si>
  <si>
    <t>적용시점</t>
    <phoneticPr fontId="2" type="noConversion"/>
  </si>
  <si>
    <t>한국토지주택공사</t>
    <phoneticPr fontId="2" type="noConversion"/>
  </si>
  <si>
    <t>대전서남부열병합</t>
  </si>
  <si>
    <t>FD FAN 기동~</t>
    <phoneticPr fontId="2" type="noConversion"/>
  </si>
  <si>
    <t>운전실적(1,10,10)</t>
    <phoneticPr fontId="2" type="noConversion"/>
  </si>
  <si>
    <t>운전실적(10,10)</t>
    <phoneticPr fontId="2" type="noConversion"/>
  </si>
  <si>
    <t>신텍</t>
    <phoneticPr fontId="2" type="noConversion"/>
  </si>
  <si>
    <t>이완범</t>
    <phoneticPr fontId="2" type="noConversion"/>
  </si>
  <si>
    <t>안산도시개발</t>
    <phoneticPr fontId="2" type="noConversion"/>
  </si>
  <si>
    <t>안산도시개발열병합</t>
  </si>
  <si>
    <t>즉시분리가능</t>
    <phoneticPr fontId="2" type="noConversion"/>
  </si>
  <si>
    <t>대우조선공업㈜</t>
    <phoneticPr fontId="2" type="noConversion"/>
  </si>
  <si>
    <t>박흥균</t>
    <phoneticPr fontId="2" type="noConversion"/>
  </si>
  <si>
    <t>미래엔인천에너지</t>
    <phoneticPr fontId="2" type="noConversion"/>
  </si>
  <si>
    <t>논현열병합</t>
    <phoneticPr fontId="2" type="noConversion"/>
  </si>
  <si>
    <t>버너점화</t>
    <phoneticPr fontId="2" type="noConversion"/>
  </si>
  <si>
    <t>Shinnippon</t>
    <phoneticPr fontId="2" type="noConversion"/>
  </si>
  <si>
    <t>Yoshimine/ 동부중공업</t>
    <phoneticPr fontId="2" type="noConversion"/>
  </si>
  <si>
    <t>신정섭</t>
    <phoneticPr fontId="2" type="noConversion"/>
  </si>
  <si>
    <t>포스코에너지</t>
    <phoneticPr fontId="2" type="noConversion"/>
  </si>
  <si>
    <t>포스코복합3CC</t>
    <phoneticPr fontId="2" type="noConversion"/>
  </si>
  <si>
    <t>1:45</t>
    <phoneticPr fontId="2" type="noConversion"/>
  </si>
  <si>
    <t>기동준비(HRSG충수) : 00:10 ~ 1stGT : 00:20분 ~ ST연결 : 01:15분</t>
    <phoneticPr fontId="2" type="noConversion"/>
  </si>
  <si>
    <t>기동준비(HRSG충수) : 00:10 ~ 1stGT : 00:20분 ~ ST연결 : 03:30분</t>
    <phoneticPr fontId="2" type="noConversion"/>
  </si>
  <si>
    <t>기동준비(HRSG충수) : 00:10 ~ 1stGT : 00:20분 ~ ST연결 : 04:30분</t>
    <phoneticPr fontId="2" type="noConversion"/>
  </si>
  <si>
    <t>00:26</t>
    <phoneticPr fontId="2" type="noConversion"/>
  </si>
  <si>
    <t>이효준</t>
    <phoneticPr fontId="2" type="noConversion"/>
  </si>
  <si>
    <t>포스코복합4CC</t>
  </si>
  <si>
    <t>504/484/462</t>
    <phoneticPr fontId="2" type="noConversion"/>
  </si>
  <si>
    <t>151/145/139</t>
    <phoneticPr fontId="2" type="noConversion"/>
  </si>
  <si>
    <t>최대발전용량변경</t>
    <phoneticPr fontId="2" type="noConversion"/>
  </si>
  <si>
    <t>최소발젼용량변경</t>
    <phoneticPr fontId="2" type="noConversion"/>
  </si>
  <si>
    <t>포스코복합5CC</t>
  </si>
  <si>
    <t>기동준비(HRSG충수) : 01:30 ~ 1stGT : 00:30분 ~ ST연결 : 02:00분</t>
    <phoneticPr fontId="2" type="noConversion"/>
  </si>
  <si>
    <t>기동준비(HRSG충수) : 02:30 ~ 1stGT : 00:30분 ~ ST연결 : 02:30분</t>
    <phoneticPr fontId="2" type="noConversion"/>
  </si>
  <si>
    <t>04:10</t>
  </si>
  <si>
    <t>기동준비(HRSG충수) : 03:40 ~ 1stGT : 00:30분 ~ ST연결 : 04:00분</t>
    <phoneticPr fontId="2" type="noConversion"/>
  </si>
  <si>
    <t>포스코복합CC#5~6 기동간격 30분</t>
    <phoneticPr fontId="2" type="noConversion"/>
  </si>
  <si>
    <t>BHI(범우중공업)</t>
    <phoneticPr fontId="2" type="noConversion"/>
  </si>
  <si>
    <t>포스코복합6CC</t>
  </si>
  <si>
    <t>포스코복합7CC</t>
  </si>
  <si>
    <t>02:10</t>
    <phoneticPr fontId="2" type="noConversion"/>
  </si>
  <si>
    <t>2:50</t>
    <phoneticPr fontId="2" type="noConversion"/>
  </si>
  <si>
    <t>기동준비(Heater On) : 01:50 ~ 1stGT : 00:20분 ~ ST연결 : 00:40분</t>
    <phoneticPr fontId="2" type="noConversion"/>
  </si>
  <si>
    <t>기동준비(Heater On) : 02:10 ~ 1stGT : 00:20분 ~ ST연결 : 01:00분</t>
    <phoneticPr fontId="2" type="noConversion"/>
  </si>
  <si>
    <t>기동준비(Heater On) : 02:40 ~ 1stGT : 00:20분 ~ ST연결 : 01:40분</t>
    <phoneticPr fontId="2" type="noConversion"/>
  </si>
  <si>
    <t>포스코복합CC#7~9 기동간격 30분</t>
    <phoneticPr fontId="2" type="noConversion"/>
  </si>
  <si>
    <t>포스코복합8CC</t>
  </si>
  <si>
    <t>포스코복합9CC</t>
  </si>
  <si>
    <t>00:24</t>
    <phoneticPr fontId="2" type="noConversion"/>
  </si>
  <si>
    <t>신평택발전</t>
    <phoneticPr fontId="2" type="noConversion"/>
  </si>
  <si>
    <t>신평택복합1CC</t>
    <phoneticPr fontId="2" type="noConversion"/>
  </si>
  <si>
    <t>560/537/516</t>
    <phoneticPr fontId="2" type="noConversion"/>
  </si>
  <si>
    <t>기동준비(보일러) : 03:00 ~ 1stGT : 00:30 ~ ST연결 : 01:25</t>
    <phoneticPr fontId="2" type="noConversion"/>
  </si>
  <si>
    <t>기동준비(보일러) : 03:50 ~ 1stGT : 00:30 ~ ST연결 : 01:25</t>
    <phoneticPr fontId="2" type="noConversion"/>
  </si>
  <si>
    <t>기동준비(보일러) : 04:20 ~ 1stGT : 00:30 ~ ST연결 : 02:00</t>
    <phoneticPr fontId="2" type="noConversion"/>
  </si>
  <si>
    <t>오순석</t>
    <phoneticPr fontId="2" type="noConversion"/>
  </si>
  <si>
    <t>에스파워</t>
    <phoneticPr fontId="2" type="noConversion"/>
  </si>
  <si>
    <t>안산복합CC</t>
    <phoneticPr fontId="2" type="noConversion"/>
  </si>
  <si>
    <t>606/573/551</t>
    <phoneticPr fontId="2" type="noConversion"/>
  </si>
  <si>
    <t>02:30</t>
  </si>
  <si>
    <t>기동준비(Vaccum up) : 02:00 ~ 1stGT : 00:30 ~ ST연결 : 00:40</t>
    <phoneticPr fontId="2" type="noConversion"/>
  </si>
  <si>
    <t>운전실적(8)</t>
    <phoneticPr fontId="2" type="noConversion"/>
  </si>
  <si>
    <t>기동준비(Vaccum up) : 02:10 ~ 1stGT : 00:30 ~ ST연결 : 01:10</t>
    <phoneticPr fontId="2" type="noConversion"/>
  </si>
  <si>
    <t>기동준비(Vaccum up) : 02:20 ~ 1stGT : 00:30 ~ ST연결 : 01:40</t>
    <phoneticPr fontId="2" type="noConversion"/>
  </si>
  <si>
    <t>정상준</t>
    <phoneticPr fontId="2" type="noConversion"/>
  </si>
  <si>
    <t>영남파워</t>
    <phoneticPr fontId="2" type="noConversion"/>
  </si>
  <si>
    <t>영남파워#1CC</t>
    <phoneticPr fontId="2" type="noConversion"/>
  </si>
  <si>
    <t>Base Load의 50% (최소발전용량과 동일)</t>
    <phoneticPr fontId="2" type="noConversion"/>
  </si>
  <si>
    <t>매뉴얼(첨부3)</t>
    <phoneticPr fontId="2" type="noConversion"/>
  </si>
  <si>
    <t>03:20</t>
  </si>
  <si>
    <t>기동준비(보조보일러) : 02:50 ~ 1stGT : 00:30 ~ ST연결 : 00:20</t>
    <phoneticPr fontId="2" type="noConversion"/>
  </si>
  <si>
    <t>기동준비(보조보일러) : 03:00 ~ 1stGT : 00:30 ~ ST연결 : 00:50</t>
    <phoneticPr fontId="2" type="noConversion"/>
  </si>
  <si>
    <t>기동준비(보조보일러) : 03:30 ~ 1stGT : 00:30 ~ ST연결 : 01:00</t>
    <phoneticPr fontId="2" type="noConversion"/>
  </si>
  <si>
    <t>355.8/340.9/327.3</t>
    <phoneticPr fontId="2" type="noConversion"/>
  </si>
  <si>
    <t>강대일</t>
    <phoneticPr fontId="2" type="noConversion"/>
  </si>
  <si>
    <t>평택에너지</t>
    <phoneticPr fontId="2" type="noConversion"/>
  </si>
  <si>
    <t>오성복합1CC</t>
    <phoneticPr fontId="2" type="noConversion"/>
  </si>
  <si>
    <t>03:28</t>
    <phoneticPr fontId="2" type="noConversion"/>
  </si>
  <si>
    <t>04:40</t>
    <phoneticPr fontId="2" type="noConversion"/>
  </si>
  <si>
    <t>기동준비(보조보일러 기동) : 03:00 ~  1stGT : 00:28 ~ ST연결 : 01:12</t>
    <phoneticPr fontId="2" type="noConversion"/>
  </si>
  <si>
    <t>03:28</t>
  </si>
  <si>
    <t>48:00</t>
  </si>
  <si>
    <t>72:00</t>
  </si>
  <si>
    <t>정부길</t>
    <phoneticPr fontId="2" type="noConversion"/>
  </si>
  <si>
    <t>GS EPS</t>
    <phoneticPr fontId="2" type="noConversion"/>
  </si>
  <si>
    <t>GS당진복합1CC</t>
    <phoneticPr fontId="2" type="noConversion"/>
  </si>
  <si>
    <t>기동준비(vacuum pump) : 01:52 ~ 1stGT : 00:08 ~ ST연결 : 01:00</t>
    <phoneticPr fontId="2" type="noConversion"/>
  </si>
  <si>
    <t>기동준비(vacuum pump) : 03:07 ~ 1stGT : 00:08 ~ ST연결 : 01:37</t>
    <phoneticPr fontId="2" type="noConversion"/>
  </si>
  <si>
    <t>기동준비(vacuum pump) : 05:12 ~ 1stGT : 00:08 ~ ST연결 : 02:05</t>
    <phoneticPr fontId="2" type="noConversion"/>
  </si>
  <si>
    <t>GS당진복합CC#1~3 기동간격 30분</t>
    <phoneticPr fontId="2" type="noConversion"/>
  </si>
  <si>
    <t>김지용</t>
    <phoneticPr fontId="2" type="noConversion"/>
  </si>
  <si>
    <t>GS당진복합2CC</t>
    <phoneticPr fontId="2" type="noConversion"/>
  </si>
  <si>
    <t>기동준비(vacuum pump) : 01:54 ~ 1stGT : 00:06 ~ ST연결 : 01:00</t>
    <phoneticPr fontId="2" type="noConversion"/>
  </si>
  <si>
    <t>기동준비(vacuum pump) : 02:21 ~ 1stGT : 00:06 ~ ST연결 : 01:25</t>
    <phoneticPr fontId="2" type="noConversion"/>
  </si>
  <si>
    <t>기동준비(vacuum pump) : 07:10 ~ 1stGT : 00:06 ~ ST연결 : 04:05</t>
    <phoneticPr fontId="2" type="noConversion"/>
  </si>
  <si>
    <t>208/202/172</t>
    <phoneticPr fontId="2" type="noConversion"/>
  </si>
  <si>
    <t>GS당진복합3CC</t>
    <phoneticPr fontId="2" type="noConversion"/>
  </si>
  <si>
    <t>기동준비(vacuum pump) : 02:00 ~ 1stGT : 00:18 ~ ST연결 : 00:48</t>
    <phoneticPr fontId="2" type="noConversion"/>
  </si>
  <si>
    <t>기동준비(vacuum pump) : 03:46 ~ 1stGT : 00:18 ~ ST연결 : 01:37</t>
    <phoneticPr fontId="2" type="noConversion"/>
  </si>
  <si>
    <t>기동준비(vacuum pump) : 06:53 ~ 1stGT : 00:18 ~ ST연결 : 03:06</t>
    <phoneticPr fontId="2" type="noConversion"/>
  </si>
  <si>
    <t>472/436/414</t>
    <phoneticPr fontId="2" type="noConversion"/>
  </si>
  <si>
    <t>260/261/228</t>
    <phoneticPr fontId="2" type="noConversion"/>
  </si>
  <si>
    <t>GS당진복합4CC</t>
    <phoneticPr fontId="2" type="noConversion"/>
  </si>
  <si>
    <t>기동준비(vacuum pump) : 01:23 ~ 1stGT : 00:20 ~ ST연결 : 00:40</t>
    <phoneticPr fontId="2" type="noConversion"/>
  </si>
  <si>
    <t>기동준비(vacuum pump) : 02:00 ~ 1stGT : 00:20 ~ ST연결 : 01:26</t>
    <phoneticPr fontId="2" type="noConversion"/>
  </si>
  <si>
    <t>기동준비(vacuum pump) : 04:30 ~ 1stGT : 00:20 ~ ST연결 : 02:15</t>
    <phoneticPr fontId="2" type="noConversion"/>
  </si>
  <si>
    <t>별내에너지</t>
    <phoneticPr fontId="2" type="noConversion"/>
  </si>
  <si>
    <t>별내에너지열병합CC</t>
    <phoneticPr fontId="2" type="noConversion"/>
  </si>
  <si>
    <t>기동준비(BFP) : 00:40 ~ 1stGT : 00:20  ~ ST연결 : 00:40</t>
    <phoneticPr fontId="2" type="noConversion"/>
  </si>
  <si>
    <t>운전실적(7)</t>
    <phoneticPr fontId="2" type="noConversion"/>
  </si>
  <si>
    <t>기동준비(BFP) : 00:40 ~ 1stGT : 00:20  ~ ST연결 : 01:10</t>
    <phoneticPr fontId="2" type="noConversion"/>
  </si>
  <si>
    <t>기동준비(BFP) : 00:40 ~ 1stGT : 00:20  ~ ST연결 : 01:30</t>
    <phoneticPr fontId="2" type="noConversion"/>
  </si>
  <si>
    <t>운전실적(7,7,7)</t>
    <phoneticPr fontId="2" type="noConversion"/>
  </si>
  <si>
    <t>실적(1,1)</t>
    <phoneticPr fontId="2" type="noConversion"/>
  </si>
  <si>
    <t>실적(1)</t>
    <phoneticPr fontId="2" type="noConversion"/>
  </si>
  <si>
    <t>TMEIC</t>
    <phoneticPr fontId="2" type="noConversion"/>
  </si>
  <si>
    <t>Mitsui-Alstom</t>
    <phoneticPr fontId="2" type="noConversion"/>
  </si>
  <si>
    <t>Seentec</t>
    <phoneticPr fontId="2" type="noConversion"/>
  </si>
  <si>
    <t>정민준</t>
    <phoneticPr fontId="2" type="noConversion"/>
  </si>
  <si>
    <t>포천파워</t>
    <phoneticPr fontId="2" type="noConversion"/>
  </si>
  <si>
    <t>포천복합1CC</t>
    <phoneticPr fontId="2" type="noConversion"/>
  </si>
  <si>
    <t xml:space="preserve">기동준비(보조보일러) : 02:30 ~ 1stGT 00:30 ~ ST연결 : 01:00 </t>
    <phoneticPr fontId="2" type="noConversion"/>
  </si>
  <si>
    <t xml:space="preserve">기동준비(보조보일러) : 02:30 ~ 1stGT 00:30 ~ ST연결 : 01:15 </t>
    <phoneticPr fontId="2" type="noConversion"/>
  </si>
  <si>
    <t xml:space="preserve">기동준비(보조보일러) : 07:30 ~ 1stGT 00:30 ~ ST연결 : 01:15 </t>
    <phoneticPr fontId="2" type="noConversion"/>
  </si>
  <si>
    <t>포천복합CC#1~2 기동간격 30분</t>
    <phoneticPr fontId="2" type="noConversion"/>
  </si>
  <si>
    <t>안준용</t>
    <phoneticPr fontId="2" type="noConversion"/>
  </si>
  <si>
    <t>포천복합2CC</t>
    <phoneticPr fontId="2" type="noConversion"/>
  </si>
  <si>
    <t>DS파워</t>
    <phoneticPr fontId="2" type="noConversion"/>
  </si>
  <si>
    <t>명품오산열병합CC</t>
    <phoneticPr fontId="2" type="noConversion"/>
  </si>
  <si>
    <t xml:space="preserve">기동준비(Start up BLR) : 03:00 ~ 1stGT : 00:28, ST연결 : 00:31 </t>
    <phoneticPr fontId="2" type="noConversion"/>
  </si>
  <si>
    <t>운전실적+선도</t>
    <phoneticPr fontId="2" type="noConversion"/>
  </si>
  <si>
    <t xml:space="preserve">기동준비(Start up BLR) : 03:20 ~ 1stGT : 00:28, ST연결 : 00:56 </t>
    <phoneticPr fontId="2" type="noConversion"/>
  </si>
  <si>
    <t>실적+기동선도</t>
    <phoneticPr fontId="2" type="noConversion"/>
  </si>
  <si>
    <t xml:space="preserve">기동준비(Start up BLR) : 04:00~ 1stGT : 00:28, ST연결 : 02:24 </t>
    <phoneticPr fontId="2" type="noConversion"/>
  </si>
  <si>
    <t>박세훈</t>
    <phoneticPr fontId="2" type="noConversion"/>
  </si>
  <si>
    <t>대구그린파워</t>
    <phoneticPr fontId="2" type="noConversion"/>
  </si>
  <si>
    <t>대구그린파워CC</t>
    <phoneticPr fontId="2" type="noConversion"/>
  </si>
  <si>
    <t>기동준비(BFP) : 01:15 ~ 1stGT : 00:15  ~ ST연결 : 00:25</t>
    <phoneticPr fontId="2" type="noConversion"/>
  </si>
  <si>
    <t>기동준비(BFP) : 02:30 ~ 1stGT : 00:20  ~ ST연결 : 01:00</t>
    <phoneticPr fontId="2" type="noConversion"/>
  </si>
  <si>
    <t>기동준비(BFP) : 02:50 ~ 1stGT : 00:30  ~ ST연결 : 02:40</t>
    <phoneticPr fontId="2" type="noConversion"/>
  </si>
  <si>
    <t>운전실적(3)</t>
    <phoneticPr fontId="2" type="noConversion"/>
  </si>
  <si>
    <t>운전실적(8,7,3)</t>
    <phoneticPr fontId="2" type="noConversion"/>
  </si>
  <si>
    <t>허동영</t>
    <phoneticPr fontId="2" type="noConversion"/>
  </si>
  <si>
    <t>동두천드림파워</t>
    <phoneticPr fontId="2" type="noConversion"/>
  </si>
  <si>
    <t>동두천복합#1CC</t>
    <phoneticPr fontId="2" type="noConversion"/>
  </si>
  <si>
    <t>730/545/524</t>
    <phoneticPr fontId="2" type="noConversion"/>
  </si>
  <si>
    <t>기동준비(Aux BLR 기동) : 02:40 ~ 1stGT : 00:40~ ST연결 : 00:40</t>
    <phoneticPr fontId="2" type="noConversion"/>
  </si>
  <si>
    <t>기동준비(Aux BLR 기동) : 04:26 ~ 1stGT : 00:40~ ST연결 : 01:06</t>
    <phoneticPr fontId="2" type="noConversion"/>
  </si>
  <si>
    <t>기동준비(Aux BLR 기동) : 05:12 ~ 1stGT : 00:40~ ST연결 : 02:48</t>
    <phoneticPr fontId="2" type="noConversion"/>
  </si>
  <si>
    <t>운전실적(20)</t>
    <phoneticPr fontId="2" type="noConversion"/>
  </si>
  <si>
    <t>기동시 1,2CC 간격 2시간, 정지시 1,2CC 간격 1.5~2시간</t>
    <phoneticPr fontId="2" type="noConversion"/>
  </si>
  <si>
    <t>급전전화기록</t>
    <phoneticPr fontId="2" type="noConversion"/>
  </si>
  <si>
    <t>DHI</t>
    <phoneticPr fontId="2" type="noConversion"/>
  </si>
  <si>
    <t>이태섭</t>
    <phoneticPr fontId="2" type="noConversion"/>
  </si>
  <si>
    <t>동두천복합#2CC</t>
    <phoneticPr fontId="2" type="noConversion"/>
  </si>
  <si>
    <t>아산열병합CC</t>
    <phoneticPr fontId="2" type="noConversion"/>
  </si>
  <si>
    <t>기동준비(가스오픈) : 00:43 ~ 1stGT : 00:17 ~ ST연결 00:58</t>
    <phoneticPr fontId="2" type="noConversion"/>
  </si>
  <si>
    <t>기동준비(가스오픈) : 00:43 ~ 1stGT : 00:17 ~ ST연결 01:28</t>
    <phoneticPr fontId="2" type="noConversion"/>
  </si>
  <si>
    <t>한국BNTC</t>
    <phoneticPr fontId="2" type="noConversion"/>
  </si>
  <si>
    <t>황승채</t>
    <phoneticPr fontId="2" type="noConversion"/>
  </si>
  <si>
    <t>부산정관에너지</t>
    <phoneticPr fontId="2" type="noConversion"/>
  </si>
  <si>
    <t>부산정관에너지#1CC</t>
    <phoneticPr fontId="2" type="noConversion"/>
  </si>
  <si>
    <t>기동준비 : 00:10 ~ 1stGT :00:25 ~ ST연결 00:45</t>
    <phoneticPr fontId="2" type="noConversion"/>
  </si>
  <si>
    <t>기동준비 : 00:10 ~ 1stGT :00:25 ~ ST연결 01:20</t>
    <phoneticPr fontId="2" type="noConversion"/>
  </si>
  <si>
    <t>기동준비 : 00:10 ~ 1stGT :00:25 ~ ST연결 02:15</t>
    <phoneticPr fontId="2" type="noConversion"/>
  </si>
  <si>
    <t>김현</t>
    <phoneticPr fontId="2" type="noConversion"/>
  </si>
  <si>
    <t>CGN</t>
    <phoneticPr fontId="2" type="noConversion"/>
  </si>
  <si>
    <t>율촌복합1CC</t>
    <phoneticPr fontId="2" type="noConversion"/>
  </si>
  <si>
    <t>기동준비(보조보일러) : 01:08 ~ 1stGT : 00:22 ~ ST연결 : 01:07</t>
    <phoneticPr fontId="2" type="noConversion"/>
  </si>
  <si>
    <t>기동준비(보조보일러) : 01:08 ~ 1stGT : 00:22 ~ ST연결 : 01:35</t>
    <phoneticPr fontId="2" type="noConversion"/>
  </si>
  <si>
    <t>기동준비(보조보일러) : 01:08 ~ 1stGT : 00:22 ~ ST연결 : 03:43</t>
    <phoneticPr fontId="2" type="noConversion"/>
  </si>
  <si>
    <t>권현진</t>
    <phoneticPr fontId="2" type="noConversion"/>
  </si>
  <si>
    <t>율촌복합2CC</t>
  </si>
  <si>
    <t>기동준비(보조보일러) : 04:55 ~ 1stGT : 00:35 ~ ST연결 : 00:40</t>
    <phoneticPr fontId="2" type="noConversion"/>
  </si>
  <si>
    <t>기동준비(보조보일러) : 04:55 ~ 1stGT : 00:35 ~ ST연결 : 00:53</t>
    <phoneticPr fontId="2" type="noConversion"/>
  </si>
  <si>
    <t>기동준비(보조보일러) : 04:55 ~ 1stGT : 00:35 ~ ST연결 : 02:31</t>
    <phoneticPr fontId="2" type="noConversion"/>
  </si>
  <si>
    <t>실제적용로직</t>
    <phoneticPr fontId="2" type="noConversion"/>
  </si>
  <si>
    <t>대산복합1CC</t>
    <phoneticPr fontId="2" type="noConversion"/>
  </si>
  <si>
    <t>기동준비(ST main Steam Warming) : 02:00 ~ stGT : 00:15 ~ ST연결 : 02:15</t>
    <phoneticPr fontId="2" type="noConversion"/>
  </si>
  <si>
    <t>기동준비(ST main Steam Warming) : 02:00 ~ stGT : 00:15 ~ ST연결 : 03:15</t>
    <phoneticPr fontId="2" type="noConversion"/>
  </si>
  <si>
    <t>기동준비(ST main Steam Warming) : 03:00 ~ stGT : 00:15 ~ ST연결 : 03:15</t>
    <phoneticPr fontId="2" type="noConversion"/>
  </si>
  <si>
    <t>WH/현대중공업</t>
    <phoneticPr fontId="2" type="noConversion"/>
  </si>
  <si>
    <t>포천민자발전</t>
    <phoneticPr fontId="2" type="noConversion"/>
  </si>
  <si>
    <t>포천천연복합CC</t>
    <phoneticPr fontId="2" type="noConversion"/>
  </si>
  <si>
    <t>기동준비(Aux BLR 기동) : 02:28 ~ 1stGT : 00:32~ ST연결 : 00:30</t>
    <phoneticPr fontId="2" type="noConversion"/>
  </si>
  <si>
    <t>기동준비(Aux BLR 기동) : 03:09 ~ 1stGT : 00:32~ ST연결 : 01:14</t>
    <phoneticPr fontId="2" type="noConversion"/>
  </si>
  <si>
    <t>기동준비(Aux BLR 기동) : 03:31 ~ 1stGT : 00:32~ ST연결 : 01:33</t>
    <phoneticPr fontId="2" type="noConversion"/>
  </si>
  <si>
    <t>서현진</t>
    <phoneticPr fontId="2" type="noConversion"/>
  </si>
  <si>
    <t>포스코복합3GT#1</t>
    <phoneticPr fontId="2" type="noConversion"/>
  </si>
  <si>
    <t>운전 실적</t>
    <phoneticPr fontId="2" type="noConversion"/>
  </si>
  <si>
    <t>포스코복합3GT#2</t>
  </si>
  <si>
    <t>포스코복합3GT#3</t>
  </si>
  <si>
    <t>포스코복합4GT#1</t>
    <phoneticPr fontId="2" type="noConversion"/>
  </si>
  <si>
    <t>119/110/103</t>
    <phoneticPr fontId="2" type="noConversion"/>
  </si>
  <si>
    <t>36/33/31</t>
    <phoneticPr fontId="2" type="noConversion"/>
  </si>
  <si>
    <t>35.6/33/31</t>
    <phoneticPr fontId="2" type="noConversion"/>
  </si>
  <si>
    <t>포스코복합4GT#2</t>
    <phoneticPr fontId="2" type="noConversion"/>
  </si>
  <si>
    <t>포스코복합4GT#3</t>
    <phoneticPr fontId="2" type="noConversion"/>
  </si>
  <si>
    <t>포스코복합5GT#1</t>
    <phoneticPr fontId="2" type="noConversion"/>
  </si>
  <si>
    <t>포스코복합5GT#2</t>
    <phoneticPr fontId="2" type="noConversion"/>
  </si>
  <si>
    <t>포스코복합6GT#1</t>
    <phoneticPr fontId="2" type="noConversion"/>
  </si>
  <si>
    <t>포스코복합6GT#2</t>
    <phoneticPr fontId="2" type="noConversion"/>
  </si>
  <si>
    <t>포스코복합7GT#1</t>
    <phoneticPr fontId="2" type="noConversion"/>
  </si>
  <si>
    <t>포스코복합8GT#1</t>
    <phoneticPr fontId="2" type="noConversion"/>
  </si>
  <si>
    <t>포스코복합9GT#1</t>
    <phoneticPr fontId="2" type="noConversion"/>
  </si>
  <si>
    <t>신평택복합#1GT</t>
  </si>
  <si>
    <t>신평택복합#2GT</t>
  </si>
  <si>
    <t>안산복합GT#1</t>
    <phoneticPr fontId="2" type="noConversion"/>
  </si>
  <si>
    <t>CC기준 적용 단독모드 불가</t>
    <phoneticPr fontId="2" type="noConversion"/>
  </si>
  <si>
    <t>안산복합GT#2</t>
    <phoneticPr fontId="2" type="noConversion"/>
  </si>
  <si>
    <t>영남파워#1GT</t>
    <phoneticPr fontId="2" type="noConversion"/>
  </si>
  <si>
    <t>오성복합1CC</t>
  </si>
  <si>
    <t>오성복합GT#1</t>
  </si>
  <si>
    <t>GE공문</t>
    <phoneticPr fontId="2" type="noConversion"/>
  </si>
  <si>
    <t>오성복합GT#2</t>
  </si>
  <si>
    <t>오성복합GT#3</t>
  </si>
  <si>
    <t>GSEPS</t>
    <phoneticPr fontId="2" type="noConversion"/>
  </si>
  <si>
    <t>GS당진복합1GT#1</t>
  </si>
  <si>
    <t>GS당진복합1GT#2</t>
  </si>
  <si>
    <t>GS당진복합2GT#1</t>
    <phoneticPr fontId="2" type="noConversion"/>
  </si>
  <si>
    <t>GS당진복합2GT#2</t>
    <phoneticPr fontId="2" type="noConversion"/>
  </si>
  <si>
    <t>GS당진복합3GT</t>
    <phoneticPr fontId="2" type="noConversion"/>
  </si>
  <si>
    <t>GS당진복합4GT#1</t>
  </si>
  <si>
    <t>GS엔텍</t>
    <phoneticPr fontId="2" type="noConversion"/>
  </si>
  <si>
    <t>GS당진복합4GT#2</t>
  </si>
  <si>
    <t>별내에너지열병합CC</t>
  </si>
  <si>
    <t>별내열병합GT#1</t>
  </si>
  <si>
    <t>별내열병합GT#2</t>
  </si>
  <si>
    <t>포천복합1GT#1</t>
    <phoneticPr fontId="2" type="noConversion"/>
  </si>
  <si>
    <t>포천복합1GT#2</t>
  </si>
  <si>
    <t>포천복합2GT#1</t>
    <phoneticPr fontId="2" type="noConversion"/>
  </si>
  <si>
    <t>포천복합2GT#2</t>
  </si>
  <si>
    <t>명품오산열병합GT</t>
    <phoneticPr fontId="2" type="noConversion"/>
  </si>
  <si>
    <t>동두천복합1GT#1</t>
    <phoneticPr fontId="2" type="noConversion"/>
  </si>
  <si>
    <t>03:46</t>
    <phoneticPr fontId="2" type="noConversion"/>
  </si>
  <si>
    <t>동두천복합1GT#2</t>
  </si>
  <si>
    <t>동두천복합2GT#1</t>
    <phoneticPr fontId="2" type="noConversion"/>
  </si>
  <si>
    <t>동두천복합2GT#2</t>
  </si>
  <si>
    <t>대구그린파워GT</t>
    <phoneticPr fontId="2" type="noConversion"/>
  </si>
  <si>
    <t>아산열병합GT#1</t>
    <phoneticPr fontId="2" type="noConversion"/>
  </si>
  <si>
    <t>아산열병합GT#2</t>
  </si>
  <si>
    <t>부산정관에너지#1GT</t>
    <phoneticPr fontId="2" type="noConversion"/>
  </si>
  <si>
    <t>매뉴얼(Nox 규정준수)</t>
    <phoneticPr fontId="2" type="noConversion"/>
  </si>
  <si>
    <t>축열조 열생산 여부에 따라 상이</t>
    <phoneticPr fontId="2" type="noConversion"/>
  </si>
  <si>
    <t>율촌복합1GT#1</t>
    <phoneticPr fontId="2" type="noConversion"/>
  </si>
  <si>
    <t>209/193/190</t>
    <phoneticPr fontId="2" type="noConversion"/>
  </si>
  <si>
    <t>율촌복합1GT#2</t>
  </si>
  <si>
    <t>율촌복합2GT#1</t>
    <phoneticPr fontId="2" type="noConversion"/>
  </si>
  <si>
    <t>338/326/311</t>
    <phoneticPr fontId="2" type="noConversion"/>
  </si>
  <si>
    <t>율촌복합2GT#2</t>
  </si>
  <si>
    <t>대산복합1GT#1</t>
    <phoneticPr fontId="2" type="noConversion"/>
  </si>
  <si>
    <t>대산복합1GT#2</t>
  </si>
  <si>
    <t>대산복합1GT#3</t>
  </si>
  <si>
    <t>대산복합2GT</t>
    <phoneticPr fontId="2" type="noConversion"/>
  </si>
  <si>
    <t>포천천연복합GT#1</t>
    <phoneticPr fontId="2" type="noConversion"/>
  </si>
  <si>
    <t>339/330/306</t>
    <phoneticPr fontId="2" type="noConversion"/>
  </si>
  <si>
    <t>215/232/194</t>
    <phoneticPr fontId="2" type="noConversion"/>
  </si>
  <si>
    <t>포천천연복합GT#2</t>
    <phoneticPr fontId="2" type="noConversion"/>
  </si>
  <si>
    <t>부하운전시험(21-1차기술위)</t>
    <phoneticPr fontId="2" type="noConversion"/>
  </si>
  <si>
    <t>고성그린파워</t>
    <phoneticPr fontId="2" type="noConversion"/>
  </si>
  <si>
    <t>20-5차기술위</t>
    <phoneticPr fontId="2" type="noConversion"/>
  </si>
  <si>
    <t>NA</t>
    <phoneticPr fontId="2" type="noConversion"/>
  </si>
  <si>
    <t>인천복합2CC</t>
    <phoneticPr fontId="2" type="noConversion"/>
  </si>
  <si>
    <t>인천복합3CC</t>
    <phoneticPr fontId="2" type="noConversion"/>
  </si>
  <si>
    <t>인천복합1CC</t>
    <phoneticPr fontId="2" type="noConversion"/>
  </si>
  <si>
    <t>보령복합1CC</t>
    <phoneticPr fontId="2" type="noConversion"/>
  </si>
  <si>
    <t>보령복합2CC</t>
    <phoneticPr fontId="2" type="noConversion"/>
  </si>
  <si>
    <t>보령복합3CC</t>
    <phoneticPr fontId="2" type="noConversion"/>
  </si>
  <si>
    <t>고성#1</t>
    <phoneticPr fontId="2" type="noConversion"/>
  </si>
  <si>
    <t>고성그린파워</t>
    <phoneticPr fontId="2" type="noConversion"/>
  </si>
  <si>
    <t>기력</t>
    <phoneticPr fontId="2" type="noConversion"/>
  </si>
  <si>
    <t>고성#2</t>
    <phoneticPr fontId="2" type="noConversion"/>
  </si>
  <si>
    <t>5</t>
    <phoneticPr fontId="2" type="noConversion"/>
  </si>
  <si>
    <t>0.06</t>
    <phoneticPr fontId="2" type="noConversion"/>
  </si>
  <si>
    <t>10.79</t>
    <phoneticPr fontId="2" type="noConversion"/>
  </si>
  <si>
    <t>00:08</t>
  </si>
  <si>
    <t>00:11</t>
  </si>
  <si>
    <t>-</t>
    <phoneticPr fontId="2" type="noConversion"/>
  </si>
  <si>
    <t>목동열병합#1</t>
  </si>
  <si>
    <t>노원열병합#1</t>
  </si>
  <si>
    <t>서울에너지공사</t>
  </si>
  <si>
    <t>서울에너지공사</t>
    <phoneticPr fontId="2" type="noConversion"/>
  </si>
  <si>
    <t>Y</t>
    <phoneticPr fontId="2" type="noConversion"/>
  </si>
  <si>
    <t>N</t>
    <phoneticPr fontId="2" type="noConversion"/>
  </si>
  <si>
    <t>운전실적</t>
    <phoneticPr fontId="2" type="noConversion"/>
  </si>
  <si>
    <t>-</t>
    <phoneticPr fontId="2" type="noConversion"/>
  </si>
  <si>
    <t>두산중공업</t>
    <phoneticPr fontId="2" type="noConversion"/>
  </si>
  <si>
    <t>Siemens</t>
    <phoneticPr fontId="2" type="noConversion"/>
  </si>
  <si>
    <t>Mitusui</t>
    <phoneticPr fontId="2" type="noConversion"/>
  </si>
  <si>
    <t>Meidensha</t>
    <phoneticPr fontId="2" type="noConversion"/>
  </si>
  <si>
    <t>최인석</t>
    <phoneticPr fontId="2" type="noConversion"/>
  </si>
  <si>
    <t>김경래</t>
    <phoneticPr fontId="2" type="noConversion"/>
  </si>
  <si>
    <t>21-3차 기술위</t>
    <phoneticPr fontId="2" type="noConversion"/>
  </si>
  <si>
    <t>500/377/363</t>
    <phoneticPr fontId="2" type="noConversion"/>
  </si>
  <si>
    <t>257/257/249</t>
    <phoneticPr fontId="2" type="noConversion"/>
  </si>
  <si>
    <t>104/103/99</t>
    <phoneticPr fontId="2" type="noConversion"/>
  </si>
  <si>
    <t>60/57/55</t>
    <phoneticPr fontId="2" type="noConversion"/>
  </si>
  <si>
    <t>21-3차 기술위</t>
    <phoneticPr fontId="2" type="noConversion"/>
  </si>
  <si>
    <t>25/23/22</t>
    <phoneticPr fontId="2" type="noConversion"/>
  </si>
  <si>
    <t>발전기</t>
  </si>
  <si>
    <t>속도조정률</t>
  </si>
  <si>
    <t>부동대</t>
  </si>
  <si>
    <t>AGC상한</t>
  </si>
  <si>
    <t>AGC하한</t>
  </si>
  <si>
    <t>GF상한</t>
    <phoneticPr fontId="2" type="noConversion"/>
  </si>
  <si>
    <t>GF하한</t>
    <phoneticPr fontId="2" type="noConversion"/>
  </si>
  <si>
    <t>발전사</t>
    <phoneticPr fontId="2" type="noConversion"/>
  </si>
  <si>
    <t>한국수력원자력(주)</t>
  </si>
  <si>
    <t>팔당수력#1</t>
  </si>
  <si>
    <t>팔당수력#2</t>
  </si>
  <si>
    <t>팔당수력#3</t>
  </si>
  <si>
    <t>팔당수력#4</t>
  </si>
  <si>
    <t>소양강#1</t>
  </si>
  <si>
    <t>한국수자원공사</t>
  </si>
  <si>
    <t>소양강#2</t>
  </si>
  <si>
    <t>충주#1</t>
  </si>
  <si>
    <t>충주#2</t>
  </si>
  <si>
    <t>충주#3</t>
  </si>
  <si>
    <t>충주#4</t>
  </si>
  <si>
    <t>충주#5</t>
  </si>
  <si>
    <t>충주#6</t>
  </si>
  <si>
    <t>대청#1</t>
  </si>
  <si>
    <t>대청#2</t>
  </si>
  <si>
    <t>안동#1</t>
  </si>
  <si>
    <t>안동#2</t>
  </si>
  <si>
    <t>합천#1</t>
  </si>
  <si>
    <t>합천#2</t>
  </si>
  <si>
    <t>임하#1</t>
  </si>
  <si>
    <t>임하#2</t>
  </si>
  <si>
    <t>주암수력#1</t>
  </si>
  <si>
    <t>주암수력#2</t>
  </si>
  <si>
    <t>용담제1수력#1</t>
  </si>
  <si>
    <t>용담제1수력#2</t>
  </si>
  <si>
    <t>포천복합1GT#1</t>
  </si>
  <si>
    <t>포천파워(주)</t>
  </si>
  <si>
    <t/>
  </si>
  <si>
    <t>포천복합2GT#1</t>
  </si>
  <si>
    <t>(주)에스파워</t>
  </si>
  <si>
    <t>서인천복합1GT</t>
    <phoneticPr fontId="2" type="noConversion"/>
  </si>
  <si>
    <t>한국서부발전(주)</t>
  </si>
  <si>
    <t>서인천복합2GT</t>
  </si>
  <si>
    <t>서인천복합3GT</t>
  </si>
  <si>
    <t>서인천복합4GT</t>
  </si>
  <si>
    <t>서인천복합1CC</t>
    <phoneticPr fontId="2" type="noConversion"/>
  </si>
  <si>
    <t>서인천복합2CC</t>
  </si>
  <si>
    <t>서인천복합3CC</t>
  </si>
  <si>
    <t>서인천복합4CC</t>
  </si>
  <si>
    <t>서인천복합5GT</t>
    <phoneticPr fontId="2" type="noConversion"/>
  </si>
  <si>
    <t>서인천복합6GT</t>
  </si>
  <si>
    <t>서인천복합7GT</t>
  </si>
  <si>
    <t>서인천복합8GT</t>
  </si>
  <si>
    <t>서인천복합5CC</t>
    <phoneticPr fontId="2" type="noConversion"/>
  </si>
  <si>
    <t>서인천복합6CC</t>
  </si>
  <si>
    <t>서인천복합7CC</t>
  </si>
  <si>
    <t>서인천복합8CC</t>
  </si>
  <si>
    <t>한국남부발전(주)</t>
  </si>
  <si>
    <t>한국남부발전(주)</t>
    <phoneticPr fontId="2" type="noConversion"/>
  </si>
  <si>
    <t>남제주복합GT#1</t>
    <phoneticPr fontId="2" type="noConversion"/>
  </si>
  <si>
    <t>남제주복합GT#2</t>
    <phoneticPr fontId="2" type="noConversion"/>
  </si>
  <si>
    <t>한국중부발전(주)</t>
  </si>
  <si>
    <t>별내열병합CC</t>
  </si>
  <si>
    <t>별내에너지(주)</t>
  </si>
  <si>
    <t>GS EPS(주)</t>
  </si>
  <si>
    <t>오성복합CC</t>
  </si>
  <si>
    <t>평택에너지서비스(주)</t>
  </si>
  <si>
    <t>인천복합3CC</t>
  </si>
  <si>
    <t>인천복합3GT#1</t>
  </si>
  <si>
    <t>인천복합3GT#2</t>
  </si>
  <si>
    <t>율촌복합2CC</t>
    <phoneticPr fontId="2" type="noConversion"/>
  </si>
  <si>
    <t>씨지앤율촌전력(주)</t>
  </si>
  <si>
    <t>율촌복합2GT#2</t>
    <phoneticPr fontId="2" type="noConversion"/>
  </si>
  <si>
    <t>수완에너지주식회사</t>
  </si>
  <si>
    <t>(주)대륜발전</t>
  </si>
  <si>
    <t>지에스파워(주)</t>
  </si>
  <si>
    <t>한국남동발전(주)</t>
  </si>
  <si>
    <t>삼척그린#1</t>
    <phoneticPr fontId="2" type="noConversion"/>
  </si>
  <si>
    <t>분당복합1CC</t>
  </si>
  <si>
    <t>일산복합GT#1</t>
  </si>
  <si>
    <t>한국동서발전(주)</t>
  </si>
  <si>
    <t>일산복합1CC</t>
  </si>
  <si>
    <t>일산복합2CC</t>
  </si>
  <si>
    <t>평택복합2CC</t>
  </si>
  <si>
    <t>평택복합2GT#1</t>
  </si>
  <si>
    <t>울산복합1GT#1</t>
    <phoneticPr fontId="2" type="noConversion"/>
  </si>
  <si>
    <t>울산복합1GT#2</t>
    <phoneticPr fontId="2" type="noConversion"/>
  </si>
  <si>
    <t>울산복합2GT#1</t>
    <phoneticPr fontId="2" type="noConversion"/>
  </si>
  <si>
    <t>울산복합2GT#2</t>
    <phoneticPr fontId="2" type="noConversion"/>
  </si>
  <si>
    <t>울산복합3GT#1</t>
    <phoneticPr fontId="2" type="noConversion"/>
  </si>
  <si>
    <t>울산복합3GT#2</t>
    <phoneticPr fontId="2" type="noConversion"/>
  </si>
  <si>
    <t>울산복합4GT#1</t>
    <phoneticPr fontId="2" type="noConversion"/>
  </si>
  <si>
    <t>울산복합4GT#2</t>
    <phoneticPr fontId="2" type="noConversion"/>
  </si>
  <si>
    <t>울산복합1CC</t>
    <phoneticPr fontId="2" type="noConversion"/>
  </si>
  <si>
    <t>울산복합2CC</t>
    <phoneticPr fontId="2" type="noConversion"/>
  </si>
  <si>
    <t>울산복합3CC</t>
    <phoneticPr fontId="2" type="noConversion"/>
  </si>
  <si>
    <t>울산복합4CC</t>
    <phoneticPr fontId="2" type="noConversion"/>
  </si>
  <si>
    <t>서울복합1CC</t>
  </si>
  <si>
    <t>서울복합1GT</t>
  </si>
  <si>
    <t>보령복합1CC</t>
  </si>
  <si>
    <t>보령복합2CC</t>
  </si>
  <si>
    <t>보령복합3CC</t>
  </si>
  <si>
    <t>포스코에너지복합3GT#1</t>
    <phoneticPr fontId="2" type="noConversion"/>
  </si>
  <si>
    <t>포스코에너지(주)</t>
  </si>
  <si>
    <t>포스코에너지복합3GT#2</t>
    <phoneticPr fontId="2" type="noConversion"/>
  </si>
  <si>
    <t>포스코에너지복합3GT#3</t>
    <phoneticPr fontId="2" type="noConversion"/>
  </si>
  <si>
    <t>포스코에너지복합4GT#1</t>
    <phoneticPr fontId="2" type="noConversion"/>
  </si>
  <si>
    <t>포스코에너지복합4GT#2</t>
    <phoneticPr fontId="2" type="noConversion"/>
  </si>
  <si>
    <t>포스코에너지복합4GT#3</t>
    <phoneticPr fontId="2" type="noConversion"/>
  </si>
  <si>
    <t>포스코에너지복합5GT#1</t>
  </si>
  <si>
    <t>포스코에너지복합5GT#2</t>
  </si>
  <si>
    <t>포스코에너지복합6GT#1</t>
  </si>
  <si>
    <t>포스코에너지복합6GT#2</t>
  </si>
  <si>
    <t>포스코에너지복합9CC</t>
    <phoneticPr fontId="2" type="noConversion"/>
  </si>
  <si>
    <t>포스코에너지복합8CC</t>
    <phoneticPr fontId="2" type="noConversion"/>
  </si>
  <si>
    <t>포스코에너지복합7CC</t>
    <phoneticPr fontId="2" type="noConversion"/>
  </si>
  <si>
    <t>포스코에너지복합3CC</t>
    <phoneticPr fontId="2" type="noConversion"/>
  </si>
  <si>
    <t>포스코에너지복합4CC</t>
    <phoneticPr fontId="2" type="noConversion"/>
  </si>
  <si>
    <t>포스코에너지복합5CC</t>
  </si>
  <si>
    <t>포스코에너지복합6CC</t>
  </si>
  <si>
    <t>나래에너지서비스 주식회사</t>
  </si>
  <si>
    <t>GS당진복합1CC</t>
  </si>
  <si>
    <t>GS당진복합4CC</t>
  </si>
  <si>
    <t>목동열병합</t>
    <phoneticPr fontId="2" type="noConversion"/>
  </si>
  <si>
    <t>노원열병합</t>
    <phoneticPr fontId="2" type="noConversion"/>
  </si>
  <si>
    <t>부산복합2CC</t>
  </si>
  <si>
    <t>율촌복합1GT#2</t>
    <phoneticPr fontId="2" type="noConversion"/>
  </si>
  <si>
    <t>광양복합1GT#1</t>
  </si>
  <si>
    <t>에스케이이엔에스(주)</t>
  </si>
  <si>
    <t>광양복합1GT#2</t>
  </si>
  <si>
    <t>광양복합1CC</t>
  </si>
  <si>
    <t>광양복합2GT#1</t>
  </si>
  <si>
    <t>광양복합2GT#2</t>
  </si>
  <si>
    <t>대구그린파워(주)</t>
  </si>
  <si>
    <t>인천복합1CC</t>
  </si>
  <si>
    <t>인천복합2CC</t>
  </si>
  <si>
    <t>인천복합1GT#1</t>
  </si>
  <si>
    <t>인천복합1GT#2</t>
  </si>
  <si>
    <t>인천복합2GT#1</t>
  </si>
  <si>
    <t>인천복합2GT#2</t>
  </si>
  <si>
    <t>한국지역난방공사</t>
  </si>
  <si>
    <t>화성열병합GT#2</t>
    <phoneticPr fontId="2" type="noConversion"/>
  </si>
  <si>
    <t>화성열병합CC</t>
    <phoneticPr fontId="2" type="noConversion"/>
  </si>
  <si>
    <t>군산복합CC</t>
    <phoneticPr fontId="2" type="noConversion"/>
  </si>
  <si>
    <t>군산복합GT#1</t>
    <phoneticPr fontId="2" type="noConversion"/>
  </si>
  <si>
    <t>군산복합GT#2</t>
    <phoneticPr fontId="2" type="noConversion"/>
  </si>
  <si>
    <t>논현열병합</t>
  </si>
  <si>
    <t>(주)미래엔인천에너지</t>
  </si>
  <si>
    <t>디에스파워(주)</t>
  </si>
  <si>
    <t>송도열병합발전CC</t>
    <phoneticPr fontId="2" type="noConversion"/>
  </si>
  <si>
    <t>인천종합에너지(주)</t>
  </si>
  <si>
    <t>인천공항에너지(주)</t>
  </si>
  <si>
    <t>포천민자발전(주)</t>
  </si>
  <si>
    <t>판교열병합CC</t>
    <phoneticPr fontId="2" type="noConversion"/>
  </si>
  <si>
    <t>한국토지주택공사 아산에너지사업단</t>
  </si>
  <si>
    <t>파주열병합CC</t>
    <phoneticPr fontId="2" type="noConversion"/>
  </si>
  <si>
    <t>아산열병합GT#2</t>
    <phoneticPr fontId="2" type="noConversion"/>
  </si>
  <si>
    <t>춘천에너지(주)</t>
  </si>
  <si>
    <t>영남파워#1CC</t>
  </si>
  <si>
    <t>코스포영남파워 주식회사</t>
  </si>
  <si>
    <t>위례열병합CC</t>
  </si>
  <si>
    <t>나래에너지서비스주식회사</t>
  </si>
  <si>
    <t>파주에너지서비스 주식회사</t>
  </si>
  <si>
    <t>파주문산복합1GT#2</t>
    <phoneticPr fontId="2" type="noConversion"/>
  </si>
  <si>
    <t>동탄열병합1CC</t>
  </si>
  <si>
    <t>동탄열병합1GT</t>
  </si>
  <si>
    <t>동탄열병합2CC</t>
  </si>
  <si>
    <t>동탄열병합2GT</t>
  </si>
  <si>
    <t>광교열병합CC</t>
    <phoneticPr fontId="2" type="noConversion"/>
  </si>
  <si>
    <t>광교열병합GT</t>
  </si>
  <si>
    <t>동두천복합1CC</t>
  </si>
  <si>
    <t>동두천드림파워(주)</t>
  </si>
  <si>
    <t>동두천복합2CC</t>
  </si>
  <si>
    <t>동두천복합1GT#2</t>
    <phoneticPr fontId="2" type="noConversion"/>
  </si>
  <si>
    <t>동두천복합2GT#1</t>
  </si>
  <si>
    <t>신평택복합1CC</t>
  </si>
  <si>
    <t>신평택발전(주)</t>
  </si>
  <si>
    <t>평택#1</t>
  </si>
  <si>
    <t>평택#2</t>
  </si>
  <si>
    <t>평택#3</t>
  </si>
  <si>
    <t>평택#4</t>
  </si>
  <si>
    <t>울산#4</t>
  </si>
  <si>
    <t>울산#5</t>
  </si>
  <si>
    <t>울산#6</t>
  </si>
  <si>
    <t>여수#1</t>
    <phoneticPr fontId="2" type="noConversion"/>
  </si>
  <si>
    <t>안산도시개발(주)</t>
  </si>
  <si>
    <t>청주열병합#1</t>
  </si>
  <si>
    <t>수원열병합#1</t>
  </si>
  <si>
    <t>대구열병합#1</t>
  </si>
  <si>
    <t>대산복합1GT#1</t>
  </si>
  <si>
    <t>씨지앤대산전력(주)</t>
  </si>
  <si>
    <t>무림파워텍(주)</t>
  </si>
  <si>
    <t>신보령#1</t>
  </si>
  <si>
    <t>신보령#2</t>
  </si>
  <si>
    <t>동해#1</t>
  </si>
  <si>
    <t>동해#2</t>
  </si>
  <si>
    <t>(주)지에스동해전력</t>
  </si>
  <si>
    <t>부산정관에너지#1GT</t>
  </si>
  <si>
    <t>부산정관에너지(발전)</t>
  </si>
  <si>
    <t>부산정관에너지#1CC</t>
  </si>
  <si>
    <t>고성그린파워㈜</t>
    <phoneticPr fontId="2" type="noConversion"/>
  </si>
  <si>
    <t>당진#10</t>
  </si>
  <si>
    <t>태안#1</t>
  </si>
  <si>
    <t>태안#2</t>
  </si>
  <si>
    <t>태안#3</t>
  </si>
  <si>
    <t>태안#4</t>
  </si>
  <si>
    <t>태안#5</t>
  </si>
  <si>
    <t>태안#6</t>
  </si>
  <si>
    <t>태안#7</t>
  </si>
  <si>
    <t>태안#8</t>
  </si>
  <si>
    <t>삼천포#1</t>
  </si>
  <si>
    <t>삼천포#2</t>
  </si>
  <si>
    <t>당진#1</t>
  </si>
  <si>
    <t>당진#2</t>
  </si>
  <si>
    <t>당진#3</t>
  </si>
  <si>
    <t>당진#4</t>
  </si>
  <si>
    <t>당진#5</t>
  </si>
  <si>
    <t>당진#6</t>
  </si>
  <si>
    <t>당진#7</t>
  </si>
  <si>
    <t>당진#8</t>
  </si>
  <si>
    <t>호남#1</t>
  </si>
  <si>
    <t>호남#2</t>
  </si>
  <si>
    <t>영흥#4</t>
    <phoneticPr fontId="2" type="noConversion"/>
  </si>
  <si>
    <t>태안#10</t>
  </si>
  <si>
    <t>제주화력#2</t>
  </si>
  <si>
    <t>제주화력#3</t>
  </si>
  <si>
    <t>제주복합1CC</t>
    <phoneticPr fontId="2" type="noConversion"/>
  </si>
  <si>
    <t>제주복합2CC</t>
    <phoneticPr fontId="2" type="noConversion"/>
  </si>
  <si>
    <t>제주내연#1</t>
  </si>
  <si>
    <t>제주내연#2</t>
  </si>
  <si>
    <t>한국토지주택공사 대전에너지사업단</t>
  </si>
  <si>
    <t>대전열병합</t>
  </si>
  <si>
    <t>대전열병합발전(주)</t>
  </si>
  <si>
    <t>557/544/534</t>
    <phoneticPr fontId="2" type="noConversion"/>
  </si>
  <si>
    <t>21-4차기술위</t>
    <phoneticPr fontId="2" type="noConversion"/>
  </si>
  <si>
    <t>2021.08.02</t>
  </si>
  <si>
    <t>2021.08.02</t>
    <phoneticPr fontId="2" type="noConversion"/>
  </si>
  <si>
    <t>성능시험('21.5)</t>
    <phoneticPr fontId="2" type="noConversion"/>
  </si>
  <si>
    <t>부하운전시험('21.4)</t>
    <phoneticPr fontId="2" type="noConversion"/>
  </si>
  <si>
    <t>NA</t>
    <phoneticPr fontId="2" type="noConversion"/>
  </si>
  <si>
    <t>192/182/177.5</t>
    <phoneticPr fontId="2" type="noConversion"/>
  </si>
  <si>
    <t>부하시험('21.4)</t>
    <phoneticPr fontId="2" type="noConversion"/>
  </si>
  <si>
    <t>양은준</t>
    <phoneticPr fontId="2" type="noConversion"/>
  </si>
  <si>
    <t>548/534/524</t>
    <phoneticPr fontId="2" type="noConversion"/>
  </si>
  <si>
    <t>열간, 냉간 평균 적용</t>
    <phoneticPr fontId="2" type="noConversion"/>
  </si>
  <si>
    <t>신한울#1</t>
    <phoneticPr fontId="2" type="noConversion"/>
  </si>
  <si>
    <t>신중혁</t>
    <phoneticPr fontId="2" type="noConversion"/>
  </si>
  <si>
    <t>2-1CC 준용</t>
    <phoneticPr fontId="2" type="noConversion"/>
  </si>
  <si>
    <t>-</t>
    <phoneticPr fontId="2" type="noConversion"/>
  </si>
  <si>
    <t>N</t>
    <phoneticPr fontId="2" type="noConversion"/>
  </si>
  <si>
    <t>조훈희</t>
    <phoneticPr fontId="2" type="noConversion"/>
  </si>
  <si>
    <t>양은준</t>
    <phoneticPr fontId="2" type="noConversion"/>
  </si>
  <si>
    <t>안양열병합2-2CC</t>
    <phoneticPr fontId="2" type="noConversion"/>
  </si>
  <si>
    <t>안양열병합2-2GT</t>
    <phoneticPr fontId="2" type="noConversion"/>
  </si>
  <si>
    <t>2-1호기준용</t>
    <phoneticPr fontId="2" type="noConversion"/>
  </si>
  <si>
    <t>2-1호기 준용</t>
    <phoneticPr fontId="2" type="noConversion"/>
  </si>
  <si>
    <t>선도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</si>
</sst>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1" formatCode="_-* #,##0_-;\-* #,##0_-;_-* &quot;-&quot;_-;_-@_-"/>
    <numFmt numFmtId="176" formatCode="##&quot;:&quot;##"/>
    <numFmt numFmtId="177" formatCode="h:mm;@"/>
    <numFmt numFmtId="178" formatCode="_(* #,##0_);_(* \(#,##0\);_(* &quot;-&quot;_);_(@_)"/>
    <numFmt numFmtId="179" formatCode="0.0"/>
    <numFmt numFmtId="180" formatCode="_-* #,##0.0_-;\-* #,##0.0_-;_-* &quot;-&quot;_-;_-@_-"/>
    <numFmt numFmtId="181" formatCode="0.0_);[Red]\(0.0\)"/>
    <numFmt numFmtId="182" formatCode="#,##0.000_ "/>
    <numFmt numFmtId="183" formatCode="[h]:mm"/>
    <numFmt numFmtId="184" formatCode="#,##0_ "/>
    <numFmt numFmtId="185" formatCode="[hh]:mm"/>
    <numFmt numFmtId="186" formatCode="0_ "/>
    <numFmt numFmtId="187" formatCode="_-* #,##0.00_-;\-* #,##0.00_-;_-* &quot;-&quot;_-;_-@_-"/>
    <numFmt numFmtId="188" formatCode="#,##0.0_ "/>
    <numFmt numFmtId="189" formatCode="_-* #,##0.000_-;\-* #,##0.000_-;_-* &quot;-&quot;_-;_-@_-"/>
    <numFmt numFmtId="190" formatCode="0_);[Red]\(0\)"/>
    <numFmt numFmtId="191" formatCode="0.000"/>
  </numFmts>
  <fonts count="32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9"/>
      <color rgb="FF0000FF"/>
      <name val="맑은 고딕"/>
      <family val="3"/>
      <charset val="129"/>
      <scheme val="major"/>
    </font>
    <font>
      <sz val="9"/>
      <color rgb="FF0000FF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9"/>
      <name val="돋움"/>
      <family val="3"/>
      <charset val="129"/>
    </font>
    <font>
      <b/>
      <sz val="9"/>
      <color theme="1"/>
      <name val="돋움"/>
      <family val="3"/>
      <charset val="129"/>
    </font>
    <font>
      <sz val="9"/>
      <color rgb="FFFF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C0D2E8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6" fillId="0" borderId="0"/>
    <xf numFmtId="178" fontId="8" fillId="0" borderId="0" applyFont="0" applyFill="0" applyBorder="0" applyAlignment="0" applyProtection="0">
      <alignment vertical="center"/>
    </xf>
    <xf numFmtId="0" fontId="6" fillId="0" borderId="0"/>
    <xf numFmtId="0" fontId="11" fillId="5" borderId="0" applyNumberFormat="0" applyBorder="0" applyAlignment="0" applyProtection="0">
      <alignment vertical="center"/>
    </xf>
    <xf numFmtId="0" fontId="6" fillId="0" borderId="0"/>
    <xf numFmtId="178" fontId="4" fillId="0" borderId="0" applyFont="0" applyFill="0" applyBorder="0" applyAlignment="0" applyProtection="0">
      <alignment vertical="center"/>
    </xf>
  </cellStyleXfs>
  <cellXfs count="27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Continuous" vertical="center"/>
    </xf>
    <xf numFmtId="0" fontId="7" fillId="0" borderId="0" xfId="3" applyFont="1" applyAlignment="1">
      <alignment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7" fillId="0" borderId="0" xfId="4" applyNumberFormat="1" applyFont="1" applyFill="1" applyBorder="1" applyAlignment="1">
      <alignment horizontal="right" vertical="center"/>
    </xf>
    <xf numFmtId="0" fontId="7" fillId="0" borderId="0" xfId="4" quotePrefix="1" applyNumberFormat="1" applyFont="1" applyFill="1" applyBorder="1" applyAlignment="1">
      <alignment horizontal="right" vertical="center"/>
    </xf>
    <xf numFmtId="0" fontId="7" fillId="0" borderId="0" xfId="3" applyFont="1" applyAlignment="1">
      <alignment horizontal="right" vertical="center"/>
    </xf>
    <xf numFmtId="49" fontId="1" fillId="0" borderId="0" xfId="0" applyNumberFormat="1" applyFont="1" applyAlignment="1">
      <alignment horizontal="right" vertical="center"/>
    </xf>
    <xf numFmtId="0" fontId="7" fillId="0" borderId="0" xfId="3" applyFont="1" applyAlignment="1">
      <alignment horizontal="right" vertical="center" shrinkToFit="1"/>
    </xf>
    <xf numFmtId="179" fontId="7" fillId="0" borderId="0" xfId="5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7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 wrapText="1"/>
    </xf>
    <xf numFmtId="0" fontId="9" fillId="0" borderId="0" xfId="0" applyFont="1">
      <alignment vertical="center"/>
    </xf>
    <xf numFmtId="179" fontId="1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181" fontId="1" fillId="0" borderId="0" xfId="0" applyNumberFormat="1" applyFont="1" applyAlignment="1">
      <alignment horizontal="right" vertical="center"/>
    </xf>
    <xf numFmtId="0" fontId="12" fillId="0" borderId="0" xfId="3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182" fontId="12" fillId="0" borderId="0" xfId="7" applyNumberFormat="1" applyFont="1" applyAlignment="1">
      <alignment horizontal="right" vertical="center"/>
    </xf>
    <xf numFmtId="179" fontId="12" fillId="0" borderId="0" xfId="0" applyNumberFormat="1" applyFont="1" applyAlignment="1">
      <alignment horizontal="right" vertical="center"/>
    </xf>
    <xf numFmtId="20" fontId="12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horizontal="right" vertical="center"/>
    </xf>
    <xf numFmtId="14" fontId="12" fillId="0" borderId="0" xfId="0" applyNumberFormat="1" applyFont="1" applyAlignment="1">
      <alignment horizontal="right" vertical="center"/>
    </xf>
    <xf numFmtId="0" fontId="7" fillId="0" borderId="0" xfId="3" applyFont="1" applyAlignment="1">
      <alignment vertical="center" shrinkToFit="1"/>
    </xf>
    <xf numFmtId="0" fontId="7" fillId="0" borderId="0" xfId="0" quotePrefix="1" applyFont="1" applyAlignment="1">
      <alignment horizontal="right" vertical="center"/>
    </xf>
    <xf numFmtId="2" fontId="7" fillId="0" borderId="0" xfId="0" applyNumberFormat="1" applyFont="1" applyAlignment="1">
      <alignment horizontal="right" vertical="center"/>
    </xf>
    <xf numFmtId="41" fontId="12" fillId="0" borderId="0" xfId="1" applyFont="1" applyFill="1" applyBorder="1" applyAlignment="1">
      <alignment horizontal="right" vertical="center"/>
    </xf>
    <xf numFmtId="0" fontId="3" fillId="3" borderId="0" xfId="0" applyFont="1" applyFill="1" applyAlignment="1">
      <alignment horizontal="center" vertical="center" wrapText="1"/>
    </xf>
    <xf numFmtId="176" fontId="1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6" fontId="12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1" fontId="1" fillId="0" borderId="0" xfId="1" applyFont="1" applyFill="1" applyBorder="1" applyAlignment="1">
      <alignment horizontal="right" vertical="center"/>
    </xf>
    <xf numFmtId="9" fontId="1" fillId="0" borderId="0" xfId="2" applyFont="1" applyFill="1" applyBorder="1" applyAlignment="1">
      <alignment horizontal="right" vertical="center"/>
    </xf>
    <xf numFmtId="2" fontId="1" fillId="0" borderId="0" xfId="0" applyNumberFormat="1" applyFont="1" applyAlignment="1">
      <alignment horizontal="right" vertical="center"/>
    </xf>
    <xf numFmtId="20" fontId="1" fillId="0" borderId="0" xfId="0" applyNumberFormat="1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0" fontId="1" fillId="6" borderId="0" xfId="0" applyFont="1" applyFill="1">
      <alignment vertical="center"/>
    </xf>
    <xf numFmtId="0" fontId="1" fillId="3" borderId="0" xfId="0" applyFont="1" applyFill="1">
      <alignment vertical="center"/>
    </xf>
    <xf numFmtId="0" fontId="3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center" vertical="center"/>
    </xf>
    <xf numFmtId="0" fontId="19" fillId="0" borderId="0" xfId="0" applyFont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185" fontId="1" fillId="0" borderId="0" xfId="0" applyNumberFormat="1" applyFont="1" applyAlignment="1">
      <alignment horizontal="right" vertical="center"/>
    </xf>
    <xf numFmtId="177" fontId="12" fillId="0" borderId="0" xfId="0" applyNumberFormat="1" applyFont="1" applyAlignment="1">
      <alignment horizontal="right" vertical="center"/>
    </xf>
    <xf numFmtId="0" fontId="20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center" vertical="center" wrapText="1"/>
    </xf>
    <xf numFmtId="0" fontId="20" fillId="3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 wrapText="1"/>
    </xf>
    <xf numFmtId="0" fontId="20" fillId="2" borderId="0" xfId="0" applyFont="1" applyFill="1" applyAlignment="1">
      <alignment horizontal="right" vertical="center"/>
    </xf>
    <xf numFmtId="0" fontId="20" fillId="4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1" fillId="0" borderId="0" xfId="3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0" fontId="21" fillId="0" borderId="0" xfId="4" quotePrefix="1" applyNumberFormat="1" applyFont="1" applyFill="1" applyBorder="1" applyAlignment="1">
      <alignment horizontal="right" vertical="center"/>
    </xf>
    <xf numFmtId="49" fontId="22" fillId="0" borderId="0" xfId="0" applyNumberFormat="1" applyFont="1" applyAlignment="1">
      <alignment horizontal="right" vertical="center"/>
    </xf>
    <xf numFmtId="1" fontId="22" fillId="0" borderId="0" xfId="0" applyNumberFormat="1" applyFont="1" applyAlignment="1">
      <alignment horizontal="right" vertical="center"/>
    </xf>
    <xf numFmtId="0" fontId="21" fillId="0" borderId="0" xfId="4" applyNumberFormat="1" applyFont="1" applyFill="1" applyBorder="1" applyAlignment="1">
      <alignment horizontal="right" vertical="center"/>
    </xf>
    <xf numFmtId="185" fontId="22" fillId="0" borderId="0" xfId="0" applyNumberFormat="1" applyFont="1" applyAlignment="1">
      <alignment horizontal="right" vertical="center"/>
    </xf>
    <xf numFmtId="180" fontId="22" fillId="0" borderId="0" xfId="0" applyNumberFormat="1" applyFont="1" applyAlignment="1">
      <alignment horizontal="right" vertical="center"/>
    </xf>
    <xf numFmtId="20" fontId="22" fillId="0" borderId="0" xfId="0" applyNumberFormat="1" applyFont="1" applyAlignment="1">
      <alignment horizontal="right" vertical="center"/>
    </xf>
    <xf numFmtId="179" fontId="22" fillId="0" borderId="0" xfId="0" applyNumberFormat="1" applyFont="1" applyAlignment="1">
      <alignment horizontal="right" vertical="center"/>
    </xf>
    <xf numFmtId="179" fontId="22" fillId="0" borderId="0" xfId="1" applyNumberFormat="1" applyFont="1" applyFill="1" applyBorder="1" applyAlignment="1">
      <alignment horizontal="right" vertical="center"/>
    </xf>
    <xf numFmtId="0" fontId="22" fillId="0" borderId="0" xfId="3" applyFont="1" applyAlignment="1">
      <alignment horizontal="right" vertical="center"/>
    </xf>
    <xf numFmtId="0" fontId="21" fillId="0" borderId="0" xfId="4" applyNumberFormat="1" applyFont="1" applyFill="1" applyBorder="1" applyAlignment="1">
      <alignment vertical="center"/>
    </xf>
    <xf numFmtId="0" fontId="22" fillId="0" borderId="0" xfId="3" applyFont="1" applyAlignment="1">
      <alignment horizontal="right" vertical="center" shrinkToFit="1"/>
    </xf>
    <xf numFmtId="0" fontId="21" fillId="0" borderId="0" xfId="3" applyFont="1" applyAlignment="1">
      <alignment horizontal="right" vertical="center" shrinkToFit="1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0" fontId="12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 wrapText="1"/>
    </xf>
    <xf numFmtId="1" fontId="7" fillId="0" borderId="0" xfId="0" applyNumberFormat="1" applyFont="1" applyAlignment="1">
      <alignment horizontal="right" vertical="center"/>
    </xf>
    <xf numFmtId="2" fontId="12" fillId="0" borderId="0" xfId="0" applyNumberFormat="1" applyFont="1" applyAlignment="1">
      <alignment horizontal="right" vertical="center"/>
    </xf>
    <xf numFmtId="1" fontId="12" fillId="0" borderId="0" xfId="0" applyNumberFormat="1" applyFont="1" applyAlignment="1">
      <alignment horizontal="right" vertical="center"/>
    </xf>
    <xf numFmtId="179" fontId="7" fillId="0" borderId="0" xfId="0" applyNumberFormat="1" applyFont="1" applyAlignment="1">
      <alignment horizontal="right" vertical="center"/>
    </xf>
    <xf numFmtId="185" fontId="12" fillId="0" borderId="0" xfId="1" applyNumberFormat="1" applyFont="1" applyBorder="1" applyAlignment="1">
      <alignment horizontal="right" vertical="center"/>
    </xf>
    <xf numFmtId="9" fontId="12" fillId="0" borderId="0" xfId="2" applyFont="1" applyFill="1" applyBorder="1" applyAlignment="1">
      <alignment horizontal="right" vertical="center"/>
    </xf>
    <xf numFmtId="185" fontId="12" fillId="0" borderId="0" xfId="1" applyNumberFormat="1" applyFont="1" applyFill="1" applyBorder="1" applyAlignment="1">
      <alignment horizontal="right" vertical="center"/>
    </xf>
    <xf numFmtId="1" fontId="21" fillId="6" borderId="0" xfId="0" applyNumberFormat="1" applyFont="1" applyFill="1" applyAlignment="1">
      <alignment horizontal="right" vertical="center"/>
    </xf>
    <xf numFmtId="180" fontId="7" fillId="0" borderId="0" xfId="0" applyNumberFormat="1" applyFont="1" applyAlignment="1">
      <alignment horizontal="right" vertical="center"/>
    </xf>
    <xf numFmtId="181" fontId="7" fillId="0" borderId="0" xfId="0" applyNumberFormat="1" applyFont="1" applyAlignment="1">
      <alignment horizontal="right" vertical="center"/>
    </xf>
    <xf numFmtId="0" fontId="3" fillId="4" borderId="0" xfId="0" applyFont="1" applyFill="1" applyAlignment="1">
      <alignment horizontal="centerContinuous" vertical="center" wrapText="1"/>
    </xf>
    <xf numFmtId="49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20" fontId="21" fillId="0" borderId="0" xfId="0" applyNumberFormat="1" applyFont="1" applyAlignment="1">
      <alignment horizontal="right" vertical="center"/>
    </xf>
    <xf numFmtId="179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49" fontId="20" fillId="4" borderId="0" xfId="0" applyNumberFormat="1" applyFont="1" applyFill="1" applyAlignment="1">
      <alignment horizontal="centerContinuous" vertical="center"/>
    </xf>
    <xf numFmtId="0" fontId="27" fillId="0" borderId="0" xfId="0" applyFont="1" applyAlignment="1">
      <alignment horizontal="right" vertical="center"/>
    </xf>
    <xf numFmtId="185" fontId="21" fillId="0" borderId="0" xfId="0" applyNumberFormat="1" applyFont="1" applyAlignment="1">
      <alignment horizontal="right" vertical="center"/>
    </xf>
    <xf numFmtId="49" fontId="12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right" vertical="center"/>
    </xf>
    <xf numFmtId="0" fontId="22" fillId="0" borderId="0" xfId="4" quotePrefix="1" applyNumberFormat="1" applyFont="1" applyFill="1" applyBorder="1" applyAlignment="1">
      <alignment horizontal="right" vertical="center"/>
    </xf>
    <xf numFmtId="20" fontId="12" fillId="0" borderId="0" xfId="0" applyNumberFormat="1" applyFont="1">
      <alignment vertical="center"/>
    </xf>
    <xf numFmtId="185" fontId="12" fillId="0" borderId="0" xfId="0" applyNumberFormat="1" applyFont="1" applyAlignment="1">
      <alignment horizontal="right" vertical="center"/>
    </xf>
    <xf numFmtId="180" fontId="22" fillId="0" borderId="0" xfId="1" applyNumberFormat="1" applyFont="1" applyFill="1" applyBorder="1" applyAlignment="1">
      <alignment horizontal="right" vertical="center"/>
    </xf>
    <xf numFmtId="0" fontId="12" fillId="0" borderId="0" xfId="3" applyFont="1" applyAlignment="1">
      <alignment horizontal="right" vertical="center" shrinkToFit="1"/>
    </xf>
    <xf numFmtId="0" fontId="12" fillId="0" borderId="0" xfId="0" quotePrefix="1" applyFont="1" applyAlignment="1">
      <alignment horizontal="right" vertical="center"/>
    </xf>
    <xf numFmtId="14" fontId="7" fillId="0" borderId="0" xfId="4" quotePrefix="1" applyNumberFormat="1" applyFont="1" applyFill="1" applyBorder="1" applyAlignment="1">
      <alignment horizontal="right" vertical="center"/>
    </xf>
    <xf numFmtId="49" fontId="19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right" vertical="center"/>
    </xf>
    <xf numFmtId="14" fontId="22" fillId="0" borderId="0" xfId="0" applyNumberFormat="1" applyFont="1" applyAlignment="1">
      <alignment horizontal="right" vertical="center"/>
    </xf>
    <xf numFmtId="186" fontId="1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center" vertical="center"/>
    </xf>
    <xf numFmtId="187" fontId="12" fillId="0" borderId="0" xfId="1" applyNumberFormat="1" applyFont="1" applyFill="1" applyBorder="1" applyAlignment="1">
      <alignment horizontal="right" vertical="center"/>
    </xf>
    <xf numFmtId="183" fontId="12" fillId="0" borderId="0" xfId="0" applyNumberFormat="1" applyFont="1" applyAlignment="1">
      <alignment horizontal="right" vertical="center"/>
    </xf>
    <xf numFmtId="189" fontId="12" fillId="0" borderId="0" xfId="1" applyNumberFormat="1" applyFont="1" applyFill="1" applyBorder="1" applyAlignment="1">
      <alignment horizontal="right" vertical="center"/>
    </xf>
    <xf numFmtId="2" fontId="12" fillId="0" borderId="0" xfId="0" applyNumberFormat="1" applyFont="1">
      <alignment vertical="center"/>
    </xf>
    <xf numFmtId="14" fontId="12" fillId="0" borderId="0" xfId="0" applyNumberFormat="1" applyFont="1">
      <alignment vertical="center"/>
    </xf>
    <xf numFmtId="20" fontId="1" fillId="0" borderId="0" xfId="0" applyNumberFormat="1" applyFont="1">
      <alignment vertical="center"/>
    </xf>
    <xf numFmtId="185" fontId="1" fillId="0" borderId="0" xfId="0" applyNumberFormat="1" applyFont="1">
      <alignment vertical="center"/>
    </xf>
    <xf numFmtId="14" fontId="1" fillId="0" borderId="0" xfId="0" applyNumberFormat="1" applyFont="1">
      <alignment vertical="center"/>
    </xf>
    <xf numFmtId="180" fontId="12" fillId="0" borderId="0" xfId="1" applyNumberFormat="1" applyFont="1" applyFill="1" applyBorder="1" applyAlignment="1">
      <alignment horizontal="right" vertical="center"/>
    </xf>
    <xf numFmtId="0" fontId="12" fillId="0" borderId="0" xfId="0" applyFont="1" applyAlignment="1">
      <alignment horizontal="right" vertical="center" shrinkToFit="1"/>
    </xf>
    <xf numFmtId="0" fontId="26" fillId="0" borderId="0" xfId="0" applyFont="1" applyAlignment="1">
      <alignment horizontal="right" vertical="center"/>
    </xf>
    <xf numFmtId="185" fontId="20" fillId="4" borderId="0" xfId="0" applyNumberFormat="1" applyFont="1" applyFill="1" applyAlignment="1">
      <alignment horizontal="center" vertical="center"/>
    </xf>
    <xf numFmtId="185" fontId="7" fillId="0" borderId="0" xfId="0" applyNumberFormat="1" applyFont="1" applyAlignment="1">
      <alignment horizontal="right" vertical="center"/>
    </xf>
    <xf numFmtId="180" fontId="3" fillId="4" borderId="0" xfId="0" applyNumberFormat="1" applyFont="1" applyFill="1" applyAlignment="1">
      <alignment horizontal="center" vertical="center"/>
    </xf>
    <xf numFmtId="180" fontId="12" fillId="4" borderId="0" xfId="0" applyNumberFormat="1" applyFont="1" applyFill="1" applyAlignment="1">
      <alignment horizontal="center" vertical="center"/>
    </xf>
    <xf numFmtId="180" fontId="12" fillId="0" borderId="0" xfId="0" applyNumberFormat="1" applyFont="1" applyAlignment="1">
      <alignment horizontal="right" vertical="center"/>
    </xf>
    <xf numFmtId="180" fontId="1" fillId="0" borderId="0" xfId="0" applyNumberFormat="1" applyFont="1" applyAlignment="1">
      <alignment horizontal="right" vertical="center"/>
    </xf>
    <xf numFmtId="180" fontId="19" fillId="0" borderId="0" xfId="0" applyNumberFormat="1" applyFont="1" applyAlignment="1">
      <alignment horizontal="right" vertical="center"/>
    </xf>
    <xf numFmtId="179" fontId="20" fillId="3" borderId="0" xfId="0" applyNumberFormat="1" applyFont="1" applyFill="1" applyAlignment="1">
      <alignment horizontal="center" vertical="center" wrapText="1"/>
    </xf>
    <xf numFmtId="179" fontId="20" fillId="4" borderId="0" xfId="0" applyNumberFormat="1" applyFont="1" applyFill="1" applyAlignment="1">
      <alignment horizontal="center" vertical="center"/>
    </xf>
    <xf numFmtId="179" fontId="20" fillId="3" borderId="0" xfId="0" applyNumberFormat="1" applyFont="1" applyFill="1" applyAlignment="1">
      <alignment horizontal="center" vertical="center"/>
    </xf>
    <xf numFmtId="2" fontId="20" fillId="4" borderId="0" xfId="0" applyNumberFormat="1" applyFont="1" applyFill="1" applyAlignment="1">
      <alignment horizontal="center" vertical="center" wrapText="1"/>
    </xf>
    <xf numFmtId="2" fontId="20" fillId="4" borderId="0" xfId="0" applyNumberFormat="1" applyFont="1" applyFill="1" applyAlignment="1">
      <alignment horizontal="center" vertical="center"/>
    </xf>
    <xf numFmtId="2" fontId="21" fillId="0" borderId="0" xfId="0" applyNumberFormat="1" applyFont="1" applyAlignment="1">
      <alignment horizontal="right" vertical="center"/>
    </xf>
    <xf numFmtId="2" fontId="22" fillId="0" borderId="0" xfId="0" applyNumberFormat="1" applyFont="1" applyAlignment="1">
      <alignment horizontal="right" vertical="center"/>
    </xf>
    <xf numFmtId="185" fontId="22" fillId="0" borderId="0" xfId="1" applyNumberFormat="1" applyFont="1" applyFill="1" applyBorder="1" applyAlignment="1">
      <alignment horizontal="right" vertical="center"/>
    </xf>
    <xf numFmtId="179" fontId="7" fillId="0" borderId="0" xfId="0" applyNumberFormat="1" applyFont="1" applyAlignment="1">
      <alignment horizontal="right" vertical="center" wrapText="1"/>
    </xf>
    <xf numFmtId="185" fontId="19" fillId="0" borderId="0" xfId="0" applyNumberFormat="1" applyFont="1" applyAlignment="1">
      <alignment horizontal="right" vertical="center"/>
    </xf>
    <xf numFmtId="185" fontId="12" fillId="0" borderId="0" xfId="0" quotePrefix="1" applyNumberFormat="1" applyFont="1" applyAlignment="1">
      <alignment horizontal="right" vertical="center"/>
    </xf>
    <xf numFmtId="185" fontId="12" fillId="0" borderId="0" xfId="8" applyNumberFormat="1" applyFont="1" applyFill="1" applyBorder="1" applyAlignment="1">
      <alignment horizontal="right" vertical="center"/>
    </xf>
    <xf numFmtId="185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1" fontId="7" fillId="0" borderId="0" xfId="1" applyFont="1" applyFill="1" applyBorder="1" applyAlignment="1">
      <alignment horizontal="right" vertical="center"/>
    </xf>
    <xf numFmtId="2" fontId="7" fillId="0" borderId="0" xfId="5" applyNumberFormat="1" applyFont="1" applyAlignment="1">
      <alignment horizontal="right" vertical="center"/>
    </xf>
    <xf numFmtId="2" fontId="3" fillId="4" borderId="0" xfId="0" applyNumberFormat="1" applyFont="1" applyFill="1" applyAlignment="1">
      <alignment horizontal="center" vertical="center" wrapText="1"/>
    </xf>
    <xf numFmtId="2" fontId="1" fillId="4" borderId="0" xfId="0" applyNumberFormat="1" applyFont="1" applyFill="1" applyAlignment="1">
      <alignment horizontal="center" vertical="center"/>
    </xf>
    <xf numFmtId="185" fontId="7" fillId="0" borderId="0" xfId="0" quotePrefix="1" applyNumberFormat="1" applyFont="1" applyAlignment="1">
      <alignment horizontal="right" vertical="center"/>
    </xf>
    <xf numFmtId="190" fontId="1" fillId="0" borderId="0" xfId="0" applyNumberFormat="1" applyFont="1" applyAlignment="1">
      <alignment horizontal="right" vertical="center"/>
    </xf>
    <xf numFmtId="190" fontId="12" fillId="0" borderId="0" xfId="0" applyNumberFormat="1" applyFont="1" applyAlignment="1">
      <alignment horizontal="right" vertical="center"/>
    </xf>
    <xf numFmtId="190" fontId="5" fillId="0" borderId="0" xfId="0" applyNumberFormat="1" applyFont="1" applyAlignment="1">
      <alignment horizontal="right" vertical="center"/>
    </xf>
    <xf numFmtId="190" fontId="20" fillId="4" borderId="0" xfId="0" applyNumberFormat="1" applyFont="1" applyFill="1" applyAlignment="1">
      <alignment horizontal="center" vertical="center" wrapText="1"/>
    </xf>
    <xf numFmtId="190" fontId="20" fillId="4" borderId="0" xfId="0" applyNumberFormat="1" applyFont="1" applyFill="1" applyAlignment="1">
      <alignment horizontal="center" vertical="center"/>
    </xf>
    <xf numFmtId="190" fontId="19" fillId="0" borderId="0" xfId="0" applyNumberFormat="1" applyFont="1" applyAlignment="1">
      <alignment horizontal="right" vertical="center"/>
    </xf>
    <xf numFmtId="190" fontId="22" fillId="0" borderId="0" xfId="0" applyNumberFormat="1" applyFont="1" applyAlignment="1">
      <alignment horizontal="right" vertical="center"/>
    </xf>
    <xf numFmtId="9" fontId="22" fillId="0" borderId="0" xfId="2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190" fontId="22" fillId="0" borderId="0" xfId="1" quotePrefix="1" applyNumberFormat="1" applyFont="1" applyFill="1" applyBorder="1" applyAlignment="1">
      <alignment horizontal="right" vertical="center"/>
    </xf>
    <xf numFmtId="20" fontId="23" fillId="0" borderId="0" xfId="0" applyNumberFormat="1" applyFont="1" applyAlignment="1">
      <alignment horizontal="right" vertical="center" wrapText="1"/>
    </xf>
    <xf numFmtId="0" fontId="22" fillId="0" borderId="0" xfId="0" applyFont="1" applyAlignment="1">
      <alignment horizontal="right" vertical="center" wrapText="1"/>
    </xf>
    <xf numFmtId="41" fontId="22" fillId="0" borderId="0" xfId="1" applyFont="1" applyFill="1" applyBorder="1" applyAlignment="1">
      <alignment horizontal="right" vertical="center"/>
    </xf>
    <xf numFmtId="0" fontId="22" fillId="0" borderId="0" xfId="0" applyFont="1" applyAlignment="1">
      <alignment horizontal="left" vertical="center"/>
    </xf>
    <xf numFmtId="190" fontId="21" fillId="0" borderId="0" xfId="0" applyNumberFormat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190" fontId="22" fillId="0" borderId="0" xfId="1" applyNumberFormat="1" applyFont="1" applyFill="1" applyBorder="1" applyAlignment="1">
      <alignment horizontal="right" vertical="center"/>
    </xf>
    <xf numFmtId="2" fontId="22" fillId="0" borderId="0" xfId="1" applyNumberFormat="1" applyFont="1" applyFill="1" applyBorder="1" applyAlignment="1">
      <alignment horizontal="right" vertical="center"/>
    </xf>
    <xf numFmtId="185" fontId="21" fillId="0" borderId="0" xfId="1" applyNumberFormat="1" applyFont="1" applyFill="1" applyBorder="1" applyAlignment="1">
      <alignment horizontal="right" vertical="center"/>
    </xf>
    <xf numFmtId="185" fontId="22" fillId="0" borderId="0" xfId="0" quotePrefix="1" applyNumberFormat="1" applyFont="1" applyAlignment="1">
      <alignment horizontal="right" vertical="center"/>
    </xf>
    <xf numFmtId="185" fontId="21" fillId="0" borderId="0" xfId="0" quotePrefix="1" applyNumberFormat="1" applyFont="1" applyAlignment="1">
      <alignment horizontal="right" vertical="center"/>
    </xf>
    <xf numFmtId="0" fontId="22" fillId="0" borderId="0" xfId="0" applyFont="1" applyAlignment="1">
      <alignment horizontal="right" vertical="center" shrinkToFit="1"/>
    </xf>
    <xf numFmtId="188" fontId="22" fillId="0" borderId="0" xfId="1" applyNumberFormat="1" applyFont="1" applyFill="1" applyBorder="1" applyAlignment="1">
      <alignment horizontal="right" vertical="center"/>
    </xf>
    <xf numFmtId="0" fontId="22" fillId="0" borderId="0" xfId="0" applyFont="1">
      <alignment vertical="center"/>
    </xf>
    <xf numFmtId="185" fontId="7" fillId="0" borderId="0" xfId="6" applyNumberFormat="1" applyFont="1" applyFill="1" applyBorder="1" applyAlignment="1">
      <alignment horizontal="right" vertical="center"/>
    </xf>
    <xf numFmtId="184" fontId="12" fillId="0" borderId="0" xfId="1" applyNumberFormat="1" applyFont="1" applyFill="1" applyBorder="1" applyAlignment="1">
      <alignment horizontal="right" vertical="center"/>
    </xf>
    <xf numFmtId="184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41" fontId="12" fillId="0" borderId="0" xfId="0" applyNumberFormat="1" applyFont="1" applyAlignment="1">
      <alignment horizontal="right" vertical="center"/>
    </xf>
    <xf numFmtId="179" fontId="19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9" fontId="12" fillId="0" borderId="0" xfId="1" applyNumberFormat="1" applyFont="1" applyFill="1" applyBorder="1" applyAlignment="1">
      <alignment horizontal="right" vertical="center"/>
    </xf>
    <xf numFmtId="2" fontId="12" fillId="0" borderId="0" xfId="1" applyNumberFormat="1" applyFont="1" applyFill="1" applyBorder="1" applyAlignment="1">
      <alignment horizontal="right" vertical="center"/>
    </xf>
    <xf numFmtId="185" fontId="25" fillId="0" borderId="0" xfId="0" applyNumberFormat="1" applyFont="1" applyAlignment="1">
      <alignment horizontal="right" vertical="center"/>
    </xf>
    <xf numFmtId="41" fontId="12" fillId="0" borderId="0" xfId="1" applyFont="1" applyFill="1" applyAlignment="1">
      <alignment horizontal="right" vertical="center"/>
    </xf>
    <xf numFmtId="9" fontId="12" fillId="0" borderId="0" xfId="2" applyFont="1" applyFill="1" applyAlignment="1">
      <alignment horizontal="right" vertical="center"/>
    </xf>
    <xf numFmtId="180" fontId="1" fillId="0" borderId="0" xfId="1" applyNumberFormat="1" applyFont="1" applyFill="1" applyAlignment="1">
      <alignment horizontal="right" vertical="center"/>
    </xf>
    <xf numFmtId="9" fontId="1" fillId="0" borderId="0" xfId="2" applyFont="1" applyFill="1" applyAlignment="1">
      <alignment horizontal="right" vertical="center"/>
    </xf>
    <xf numFmtId="180" fontId="7" fillId="0" borderId="0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177" fontId="7" fillId="0" borderId="0" xfId="0" quotePrefix="1" applyNumberFormat="1" applyFont="1" applyAlignment="1">
      <alignment horizontal="right" vertical="center"/>
    </xf>
    <xf numFmtId="0" fontId="30" fillId="7" borderId="4" xfId="0" applyFont="1" applyFill="1" applyBorder="1" applyAlignment="1">
      <alignment horizontal="center" vertical="center" wrapText="1"/>
    </xf>
    <xf numFmtId="0" fontId="30" fillId="7" borderId="5" xfId="0" applyFont="1" applyFill="1" applyBorder="1" applyAlignment="1">
      <alignment horizontal="center" vertical="center" wrapText="1"/>
    </xf>
    <xf numFmtId="0" fontId="30" fillId="7" borderId="6" xfId="0" applyFont="1" applyFill="1" applyBorder="1" applyAlignment="1">
      <alignment horizontal="center" vertical="center" wrapText="1"/>
    </xf>
    <xf numFmtId="0" fontId="30" fillId="7" borderId="7" xfId="0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1" fontId="28" fillId="0" borderId="9" xfId="0" applyNumberFormat="1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1" fontId="28" fillId="0" borderId="3" xfId="0" applyNumberFormat="1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 wrapText="1"/>
    </xf>
    <xf numFmtId="0" fontId="28" fillId="0" borderId="2" xfId="0" applyFont="1" applyBorder="1" applyAlignment="1">
      <alignment horizontal="center" vertical="center"/>
    </xf>
    <xf numFmtId="1" fontId="28" fillId="0" borderId="3" xfId="0" applyNumberFormat="1" applyFont="1" applyBorder="1" applyAlignment="1">
      <alignment horizontal="center" vertical="center"/>
    </xf>
    <xf numFmtId="0" fontId="31" fillId="8" borderId="2" xfId="0" applyFont="1" applyFill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/>
    </xf>
    <xf numFmtId="0" fontId="31" fillId="8" borderId="11" xfId="0" applyFont="1" applyFill="1" applyBorder="1" applyAlignment="1">
      <alignment horizontal="center" vertical="center"/>
    </xf>
    <xf numFmtId="0" fontId="31" fillId="8" borderId="3" xfId="0" applyFont="1" applyFill="1" applyBorder="1" applyAlignment="1">
      <alignment horizontal="center" vertical="center" wrapText="1"/>
    </xf>
    <xf numFmtId="1" fontId="31" fillId="8" borderId="3" xfId="0" applyNumberFormat="1" applyFont="1" applyFill="1" applyBorder="1" applyAlignment="1">
      <alignment horizontal="center" vertical="center" wrapText="1"/>
    </xf>
    <xf numFmtId="1" fontId="31" fillId="8" borderId="3" xfId="0" applyNumberFormat="1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1" fontId="29" fillId="0" borderId="3" xfId="0" applyNumberFormat="1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" fontId="29" fillId="0" borderId="3" xfId="0" applyNumberFormat="1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1" fontId="29" fillId="0" borderId="13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46" fontId="12" fillId="0" borderId="0" xfId="0" applyNumberFormat="1" applyFont="1" applyAlignment="1">
      <alignment horizontal="right" vertical="center"/>
    </xf>
    <xf numFmtId="191" fontId="22" fillId="0" borderId="0" xfId="0" applyNumberFormat="1" applyFont="1" applyAlignment="1">
      <alignment horizontal="right" vertical="center"/>
    </xf>
    <xf numFmtId="3" fontId="1" fillId="0" borderId="0" xfId="0" applyNumberFormat="1" applyFont="1">
      <alignment vertical="center"/>
    </xf>
    <xf numFmtId="179" fontId="20" fillId="4" borderId="0" xfId="0" applyNumberFormat="1" applyFont="1" applyFill="1" applyAlignment="1">
      <alignment horizontal="center" vertical="center"/>
    </xf>
    <xf numFmtId="179" fontId="20" fillId="4" borderId="0" xfId="0" applyNumberFormat="1" applyFont="1" applyFill="1" applyAlignment="1">
      <alignment horizontal="center" vertical="center" wrapText="1"/>
    </xf>
    <xf numFmtId="0" fontId="20" fillId="2" borderId="0" xfId="0" applyFont="1" applyFill="1" applyAlignment="1">
      <alignment horizontal="center" vertical="center" wrapText="1"/>
    </xf>
    <xf numFmtId="0" fontId="20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7" fillId="3" borderId="0" xfId="3" applyFont="1" applyFill="1" applyAlignment="1">
      <alignment horizontal="right" vertical="center"/>
    </xf>
    <xf numFmtId="0" fontId="7" fillId="3" borderId="0" xfId="3" applyFont="1" applyFill="1" applyAlignment="1">
      <alignment horizontal="right" vertical="center" shrinkToFit="1"/>
    </xf>
    <xf numFmtId="0" fontId="1" fillId="3" borderId="0" xfId="0" applyFont="1" applyFill="1" applyAlignment="1">
      <alignment horizontal="right" vertical="center"/>
    </xf>
    <xf numFmtId="0" fontId="7" fillId="3" borderId="0" xfId="0" applyFont="1" applyFill="1" applyAlignment="1">
      <alignment horizontal="right" vertical="center" wrapText="1"/>
    </xf>
    <xf numFmtId="179" fontId="1" fillId="3" borderId="0" xfId="0" applyNumberFormat="1" applyFont="1" applyFill="1" applyAlignment="1">
      <alignment horizontal="right" vertical="center"/>
    </xf>
    <xf numFmtId="1" fontId="7" fillId="3" borderId="0" xfId="5" applyNumberFormat="1" applyFont="1" applyFill="1" applyAlignment="1">
      <alignment horizontal="right" vertical="center"/>
    </xf>
    <xf numFmtId="179" fontId="7" fillId="3" borderId="0" xfId="5" applyNumberFormat="1" applyFont="1" applyFill="1" applyAlignment="1">
      <alignment horizontal="right" vertical="center"/>
    </xf>
    <xf numFmtId="9" fontId="1" fillId="3" borderId="0" xfId="2" applyFont="1" applyFill="1" applyAlignment="1">
      <alignment horizontal="right" vertical="center"/>
    </xf>
    <xf numFmtId="2" fontId="1" fillId="3" borderId="0" xfId="0" applyNumberFormat="1" applyFont="1" applyFill="1" applyAlignment="1">
      <alignment horizontal="right" vertical="center"/>
    </xf>
    <xf numFmtId="185" fontId="1" fillId="3" borderId="0" xfId="0" applyNumberFormat="1" applyFont="1" applyFill="1" applyAlignment="1">
      <alignment horizontal="right" vertical="center"/>
    </xf>
    <xf numFmtId="49" fontId="1" fillId="3" borderId="0" xfId="0" applyNumberFormat="1" applyFont="1" applyFill="1" applyAlignment="1">
      <alignment horizontal="right" vertical="center"/>
    </xf>
    <xf numFmtId="185" fontId="7" fillId="3" borderId="0" xfId="0" applyNumberFormat="1" applyFont="1" applyFill="1" applyAlignment="1">
      <alignment horizontal="right" vertical="center"/>
    </xf>
    <xf numFmtId="181" fontId="7" fillId="3" borderId="0" xfId="0" applyNumberFormat="1" applyFont="1" applyFill="1" applyAlignment="1">
      <alignment horizontal="right" vertical="center" wrapText="1"/>
    </xf>
    <xf numFmtId="0" fontId="7" fillId="3" borderId="0" xfId="0" applyFont="1" applyFill="1" applyAlignment="1">
      <alignment horizontal="right" vertical="center"/>
    </xf>
    <xf numFmtId="0" fontId="7" fillId="3" borderId="0" xfId="4" applyNumberFormat="1" applyFont="1" applyFill="1" applyBorder="1" applyAlignment="1">
      <alignment horizontal="right" vertical="center"/>
    </xf>
    <xf numFmtId="14" fontId="1" fillId="3" borderId="0" xfId="0" applyNumberFormat="1" applyFont="1" applyFill="1" applyAlignment="1">
      <alignment horizontal="right" vertical="center"/>
    </xf>
    <xf numFmtId="0" fontId="12" fillId="3" borderId="0" xfId="0" quotePrefix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 wrapText="1"/>
    </xf>
    <xf numFmtId="179" fontId="12" fillId="3" borderId="0" xfId="0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right" vertical="center"/>
    </xf>
    <xf numFmtId="49" fontId="12" fillId="3" borderId="0" xfId="0" applyNumberFormat="1" applyFont="1" applyFill="1" applyAlignment="1">
      <alignment horizontal="right" vertical="center"/>
    </xf>
  </cellXfs>
  <cellStyles count="9">
    <cellStyle name="백분율" xfId="2" builtinId="5"/>
    <cellStyle name="쉼표 [0]" xfId="1" builtinId="6"/>
    <cellStyle name="쉼표 [0] 2" xfId="8" xr:uid="{00000000-0005-0000-0000-000002000000}"/>
    <cellStyle name="쉼표 [0] 6" xfId="4" xr:uid="{00000000-0005-0000-0000-000003000000}"/>
    <cellStyle name="좋음" xfId="6" builtinId="26"/>
    <cellStyle name="표준" xfId="0" builtinId="0"/>
    <cellStyle name="표준 15 2" xfId="5" xr:uid="{00000000-0005-0000-0000-000006000000}"/>
    <cellStyle name="표준_indata_1" xfId="3" xr:uid="{00000000-0005-0000-0000-000007000000}"/>
    <cellStyle name="표준_indata_1_배포용(처내자료원본)" xfId="7" xr:uid="{00000000-0005-0000-0000-000008000000}"/>
  </cellStyles>
  <dxfs count="15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  <color rgb="FF00CCFF"/>
      <color rgb="FF33CCCC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ownloads\&#48155;&#51008;&#54028;&#51068;&#54632;(&#51088;&#47308;&#51204;&#49569;)\00_&#47560;&#49828;&#53552;&#44592;&#49696;&#51088;&#47308;_210217_v23_&#49888;&#46041;&#54872;&#47691;&#51137;&#510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52280;&#44256;&#50857;\2021&#45380;_&#48372;&#51312;&#49436;&#48708;&#49828;&#51088;&#47308;(1~4&#48516;&#44592;)_210319_&#44256;&#49457;%231(&#51032;&#44208;&#51204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발전기 기술특성관리 엑셀 업로드양식"/>
      <sheetName val="색인"/>
      <sheetName val="1.기력,내연"/>
      <sheetName val="2.복합_CC"/>
      <sheetName val="2.복합_GT"/>
      <sheetName val="3.원자력"/>
      <sheetName val="4.수력,양수"/>
      <sheetName val="보조서비스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코드</v>
          </cell>
          <cell r="B1" t="str">
            <v>발전기</v>
          </cell>
          <cell r="C1" t="str">
            <v>속도조정률</v>
          </cell>
          <cell r="D1" t="str">
            <v>부동대</v>
          </cell>
          <cell r="E1" t="str">
            <v>AGC상한</v>
          </cell>
          <cell r="F1" t="str">
            <v>AGC하한</v>
          </cell>
          <cell r="G1" t="str">
            <v>GF상한</v>
          </cell>
          <cell r="H1" t="str">
            <v>GF하한</v>
          </cell>
          <cell r="I1" t="str">
            <v>GFRQ</v>
          </cell>
          <cell r="J1" t="str">
            <v>발전사</v>
          </cell>
        </row>
        <row r="2">
          <cell r="A2">
            <v>1011</v>
          </cell>
          <cell r="B2" t="str">
            <v>화천#1</v>
          </cell>
          <cell r="C2">
            <v>4</v>
          </cell>
          <cell r="D2">
            <v>0.02</v>
          </cell>
          <cell r="E2">
            <v>25</v>
          </cell>
          <cell r="F2">
            <v>7</v>
          </cell>
          <cell r="G2">
            <v>27</v>
          </cell>
          <cell r="H2">
            <v>7</v>
          </cell>
          <cell r="I2">
            <v>0.03</v>
          </cell>
          <cell r="J2" t="str">
            <v>한국수력원자력(주)</v>
          </cell>
        </row>
        <row r="3">
          <cell r="A3">
            <v>1012</v>
          </cell>
          <cell r="B3" t="str">
            <v>화천#2</v>
          </cell>
          <cell r="C3">
            <v>4</v>
          </cell>
          <cell r="D3">
            <v>0.02</v>
          </cell>
          <cell r="E3">
            <v>25</v>
          </cell>
          <cell r="F3">
            <v>7</v>
          </cell>
          <cell r="G3">
            <v>27</v>
          </cell>
          <cell r="H3">
            <v>7</v>
          </cell>
          <cell r="I3">
            <v>0.63</v>
          </cell>
          <cell r="J3" t="str">
            <v>한국수력원자력(주)</v>
          </cell>
        </row>
        <row r="4">
          <cell r="A4">
            <v>1013</v>
          </cell>
          <cell r="B4" t="str">
            <v>화천#3</v>
          </cell>
          <cell r="C4">
            <v>4</v>
          </cell>
          <cell r="D4">
            <v>0.02</v>
          </cell>
          <cell r="E4">
            <v>25</v>
          </cell>
          <cell r="F4">
            <v>7</v>
          </cell>
          <cell r="G4">
            <v>27</v>
          </cell>
          <cell r="H4">
            <v>7</v>
          </cell>
          <cell r="I4">
            <v>0</v>
          </cell>
          <cell r="J4" t="str">
            <v>한국수력원자력(주)</v>
          </cell>
        </row>
        <row r="5">
          <cell r="A5">
            <v>1014</v>
          </cell>
          <cell r="B5" t="str">
            <v>화천#4</v>
          </cell>
          <cell r="C5">
            <v>4</v>
          </cell>
          <cell r="D5">
            <v>0.02</v>
          </cell>
          <cell r="E5">
            <v>25</v>
          </cell>
          <cell r="F5">
            <v>10</v>
          </cell>
          <cell r="G5">
            <v>27</v>
          </cell>
          <cell r="H5">
            <v>10</v>
          </cell>
          <cell r="I5">
            <v>0.55000000000000004</v>
          </cell>
          <cell r="J5" t="str">
            <v>한국수력원자력(주)</v>
          </cell>
        </row>
        <row r="6">
          <cell r="A6">
            <v>1021</v>
          </cell>
          <cell r="B6" t="str">
            <v>춘천#1</v>
          </cell>
          <cell r="C6">
            <v>4</v>
          </cell>
          <cell r="D6">
            <v>0.02</v>
          </cell>
          <cell r="E6">
            <v>25</v>
          </cell>
          <cell r="F6">
            <v>10</v>
          </cell>
          <cell r="G6">
            <v>29</v>
          </cell>
          <cell r="H6">
            <v>10</v>
          </cell>
          <cell r="I6">
            <v>2.37</v>
          </cell>
          <cell r="J6" t="str">
            <v>한국수력원자력(주)</v>
          </cell>
        </row>
        <row r="7">
          <cell r="A7">
            <v>1022</v>
          </cell>
          <cell r="B7" t="str">
            <v>춘천#2</v>
          </cell>
          <cell r="C7">
            <v>3</v>
          </cell>
          <cell r="D7">
            <v>0.02</v>
          </cell>
          <cell r="E7">
            <v>30</v>
          </cell>
          <cell r="F7">
            <v>10</v>
          </cell>
          <cell r="G7">
            <v>32</v>
          </cell>
          <cell r="H7">
            <v>10</v>
          </cell>
          <cell r="I7">
            <v>1.92</v>
          </cell>
          <cell r="J7" t="str">
            <v>한국수력원자력(주)</v>
          </cell>
        </row>
        <row r="8">
          <cell r="A8">
            <v>1031</v>
          </cell>
          <cell r="B8" t="str">
            <v>의암#1</v>
          </cell>
          <cell r="C8">
            <v>3</v>
          </cell>
          <cell r="D8">
            <v>0.02</v>
          </cell>
          <cell r="E8">
            <v>24</v>
          </cell>
          <cell r="F8">
            <v>10</v>
          </cell>
          <cell r="G8">
            <v>24</v>
          </cell>
          <cell r="H8">
            <v>10</v>
          </cell>
          <cell r="I8">
            <v>3.26</v>
          </cell>
          <cell r="J8" t="str">
            <v>한국수력원자력(주)</v>
          </cell>
        </row>
        <row r="9">
          <cell r="A9">
            <v>1032</v>
          </cell>
          <cell r="B9" t="str">
            <v>의암#2</v>
          </cell>
          <cell r="C9">
            <v>3</v>
          </cell>
          <cell r="D9">
            <v>0.02</v>
          </cell>
          <cell r="E9">
            <v>24</v>
          </cell>
          <cell r="F9">
            <v>10</v>
          </cell>
          <cell r="G9">
            <v>24</v>
          </cell>
          <cell r="H9">
            <v>10</v>
          </cell>
          <cell r="I9">
            <v>2.2400000000000002</v>
          </cell>
          <cell r="J9" t="str">
            <v>한국수력원자력(주)</v>
          </cell>
        </row>
        <row r="10">
          <cell r="A10">
            <v>1041</v>
          </cell>
          <cell r="B10" t="str">
            <v>청평#1</v>
          </cell>
          <cell r="C10">
            <v>3</v>
          </cell>
          <cell r="D10">
            <v>0.02</v>
          </cell>
          <cell r="E10">
            <v>17</v>
          </cell>
          <cell r="F10">
            <v>10</v>
          </cell>
          <cell r="G10">
            <v>19</v>
          </cell>
          <cell r="H10">
            <v>10</v>
          </cell>
          <cell r="I10">
            <v>0.9</v>
          </cell>
          <cell r="J10" t="str">
            <v>한국수력원자력(주)</v>
          </cell>
        </row>
        <row r="11">
          <cell r="A11">
            <v>1042</v>
          </cell>
          <cell r="B11" t="str">
            <v>청평#2</v>
          </cell>
          <cell r="C11">
            <v>3</v>
          </cell>
          <cell r="D11">
            <v>0.02</v>
          </cell>
          <cell r="E11">
            <v>17</v>
          </cell>
          <cell r="F11">
            <v>10</v>
          </cell>
          <cell r="G11">
            <v>19</v>
          </cell>
          <cell r="H11">
            <v>10</v>
          </cell>
          <cell r="I11">
            <v>1.57</v>
          </cell>
          <cell r="J11" t="str">
            <v>한국수력원자력(주)</v>
          </cell>
        </row>
        <row r="12">
          <cell r="A12">
            <v>1043</v>
          </cell>
          <cell r="B12" t="str">
            <v>청평#3</v>
          </cell>
          <cell r="I12">
            <v>0</v>
          </cell>
          <cell r="J12" t="str">
            <v>한국수력원자력(주)</v>
          </cell>
        </row>
        <row r="13">
          <cell r="A13">
            <v>1044</v>
          </cell>
          <cell r="B13" t="str">
            <v>청평#4</v>
          </cell>
          <cell r="C13">
            <v>4</v>
          </cell>
          <cell r="D13">
            <v>0.02</v>
          </cell>
          <cell r="E13">
            <v>60</v>
          </cell>
          <cell r="F13">
            <v>18</v>
          </cell>
          <cell r="G13">
            <v>60</v>
          </cell>
          <cell r="H13">
            <v>18</v>
          </cell>
          <cell r="I13">
            <v>3.13</v>
          </cell>
          <cell r="J13" t="str">
            <v>한국수력원자력(주)</v>
          </cell>
        </row>
        <row r="14">
          <cell r="A14">
            <v>1052</v>
          </cell>
          <cell r="B14" t="str">
            <v>팔당수력#1</v>
          </cell>
          <cell r="C14">
            <v>9</v>
          </cell>
          <cell r="D14">
            <v>0.02</v>
          </cell>
          <cell r="G14">
            <v>30</v>
          </cell>
          <cell r="H14">
            <v>14</v>
          </cell>
          <cell r="I14">
            <v>0.68</v>
          </cell>
          <cell r="J14" t="str">
            <v>한국수력원자력(주)</v>
          </cell>
        </row>
        <row r="15">
          <cell r="A15">
            <v>1054</v>
          </cell>
          <cell r="B15" t="str">
            <v>팔당수력#2</v>
          </cell>
          <cell r="C15">
            <v>9</v>
          </cell>
          <cell r="D15">
            <v>0.02</v>
          </cell>
          <cell r="G15">
            <v>30</v>
          </cell>
          <cell r="H15">
            <v>14</v>
          </cell>
          <cell r="I15">
            <v>0.57999999999999996</v>
          </cell>
          <cell r="J15" t="str">
            <v>한국수력원자력(주)</v>
          </cell>
        </row>
        <row r="16">
          <cell r="A16">
            <v>1055</v>
          </cell>
          <cell r="B16" t="str">
            <v>팔당수력#3</v>
          </cell>
          <cell r="C16">
            <v>9</v>
          </cell>
          <cell r="D16">
            <v>0.02</v>
          </cell>
          <cell r="G16">
            <v>30</v>
          </cell>
          <cell r="H16">
            <v>14</v>
          </cell>
          <cell r="I16">
            <v>0.76</v>
          </cell>
          <cell r="J16" t="str">
            <v>한국수력원자력(주)</v>
          </cell>
        </row>
        <row r="17">
          <cell r="A17">
            <v>1056</v>
          </cell>
          <cell r="B17" t="str">
            <v>팔당수력#4</v>
          </cell>
          <cell r="C17">
            <v>9</v>
          </cell>
          <cell r="D17">
            <v>0.02</v>
          </cell>
          <cell r="G17">
            <v>30</v>
          </cell>
          <cell r="H17">
            <v>14</v>
          </cell>
          <cell r="I17">
            <v>0.88</v>
          </cell>
          <cell r="J17" t="str">
            <v>한국수력원자력(주)</v>
          </cell>
        </row>
        <row r="18">
          <cell r="A18">
            <v>1071</v>
          </cell>
          <cell r="B18" t="str">
            <v>소양강#1</v>
          </cell>
          <cell r="C18">
            <v>4</v>
          </cell>
          <cell r="D18">
            <v>0.03</v>
          </cell>
          <cell r="E18">
            <v>100</v>
          </cell>
          <cell r="F18">
            <v>50</v>
          </cell>
          <cell r="G18">
            <v>100</v>
          </cell>
          <cell r="H18">
            <v>50</v>
          </cell>
          <cell r="I18">
            <v>10.029999999999999</v>
          </cell>
          <cell r="J18" t="str">
            <v>한국수자원공사</v>
          </cell>
        </row>
        <row r="19">
          <cell r="A19">
            <v>1072</v>
          </cell>
          <cell r="B19" t="str">
            <v>소양강#2</v>
          </cell>
          <cell r="C19">
            <v>4</v>
          </cell>
          <cell r="D19">
            <v>0.03</v>
          </cell>
          <cell r="E19">
            <v>100</v>
          </cell>
          <cell r="F19">
            <v>50</v>
          </cell>
          <cell r="G19">
            <v>100</v>
          </cell>
          <cell r="H19">
            <v>50</v>
          </cell>
          <cell r="I19">
            <v>10.75</v>
          </cell>
          <cell r="J19" t="str">
            <v>한국수자원공사</v>
          </cell>
        </row>
        <row r="20">
          <cell r="A20">
            <v>1082</v>
          </cell>
          <cell r="B20" t="str">
            <v>충주#1</v>
          </cell>
          <cell r="C20">
            <v>4</v>
          </cell>
          <cell r="D20">
            <v>0.03</v>
          </cell>
          <cell r="E20">
            <v>115</v>
          </cell>
          <cell r="F20">
            <v>50</v>
          </cell>
          <cell r="G20">
            <v>115</v>
          </cell>
          <cell r="H20">
            <v>50</v>
          </cell>
          <cell r="I20">
            <v>6.69</v>
          </cell>
          <cell r="J20" t="str">
            <v>한국수자원공사</v>
          </cell>
        </row>
        <row r="21">
          <cell r="A21">
            <v>1084</v>
          </cell>
          <cell r="B21" t="str">
            <v>충주#2</v>
          </cell>
          <cell r="C21">
            <v>4</v>
          </cell>
          <cell r="D21">
            <v>0.03</v>
          </cell>
          <cell r="E21">
            <v>115</v>
          </cell>
          <cell r="F21">
            <v>50</v>
          </cell>
          <cell r="G21">
            <v>115</v>
          </cell>
          <cell r="H21">
            <v>50</v>
          </cell>
          <cell r="I21">
            <v>5.33</v>
          </cell>
          <cell r="J21" t="str">
            <v>한국수자원공사</v>
          </cell>
        </row>
        <row r="22">
          <cell r="A22">
            <v>1085</v>
          </cell>
          <cell r="B22" t="str">
            <v>충주#3</v>
          </cell>
          <cell r="C22">
            <v>4</v>
          </cell>
          <cell r="D22">
            <v>0.03</v>
          </cell>
          <cell r="E22">
            <v>115</v>
          </cell>
          <cell r="F22">
            <v>50</v>
          </cell>
          <cell r="G22">
            <v>115</v>
          </cell>
          <cell r="H22">
            <v>50</v>
          </cell>
          <cell r="I22">
            <v>11.85</v>
          </cell>
          <cell r="J22" t="str">
            <v>한국수자원공사</v>
          </cell>
        </row>
        <row r="23">
          <cell r="A23">
            <v>1086</v>
          </cell>
          <cell r="B23" t="str">
            <v>충주#4</v>
          </cell>
          <cell r="C23">
            <v>4</v>
          </cell>
          <cell r="D23">
            <v>0.03</v>
          </cell>
          <cell r="E23">
            <v>115</v>
          </cell>
          <cell r="F23">
            <v>50</v>
          </cell>
          <cell r="G23">
            <v>115</v>
          </cell>
          <cell r="H23">
            <v>50</v>
          </cell>
          <cell r="I23">
            <v>10.71</v>
          </cell>
          <cell r="J23" t="str">
            <v>한국수자원공사</v>
          </cell>
        </row>
        <row r="24">
          <cell r="A24">
            <v>1087</v>
          </cell>
          <cell r="B24" t="str">
            <v>충주#5</v>
          </cell>
          <cell r="C24">
            <v>4</v>
          </cell>
          <cell r="D24">
            <v>0.03</v>
          </cell>
          <cell r="E24">
            <v>6</v>
          </cell>
          <cell r="F24">
            <v>3</v>
          </cell>
          <cell r="G24">
            <v>6</v>
          </cell>
          <cell r="H24">
            <v>3</v>
          </cell>
          <cell r="I24">
            <v>0.08</v>
          </cell>
          <cell r="J24" t="str">
            <v>한국수자원공사</v>
          </cell>
        </row>
        <row r="25">
          <cell r="A25">
            <v>1088</v>
          </cell>
          <cell r="B25" t="str">
            <v>충주#6</v>
          </cell>
          <cell r="C25">
            <v>4</v>
          </cell>
          <cell r="D25">
            <v>0.03</v>
          </cell>
          <cell r="E25">
            <v>6</v>
          </cell>
          <cell r="F25">
            <v>3</v>
          </cell>
          <cell r="G25">
            <v>6</v>
          </cell>
          <cell r="H25">
            <v>3</v>
          </cell>
          <cell r="I25">
            <v>0.1</v>
          </cell>
          <cell r="J25" t="str">
            <v>한국수자원공사</v>
          </cell>
        </row>
        <row r="26">
          <cell r="A26">
            <v>1091</v>
          </cell>
          <cell r="B26" t="str">
            <v>대청#1</v>
          </cell>
          <cell r="C26">
            <v>4</v>
          </cell>
          <cell r="D26">
            <v>0.03</v>
          </cell>
          <cell r="E26">
            <v>45</v>
          </cell>
          <cell r="F26">
            <v>23</v>
          </cell>
          <cell r="G26">
            <v>45</v>
          </cell>
          <cell r="H26">
            <v>23</v>
          </cell>
          <cell r="I26">
            <v>1.71</v>
          </cell>
          <cell r="J26" t="str">
            <v>한국수자원공사</v>
          </cell>
        </row>
        <row r="27">
          <cell r="A27">
            <v>1092</v>
          </cell>
          <cell r="B27" t="str">
            <v>대청#2</v>
          </cell>
          <cell r="C27">
            <v>4</v>
          </cell>
          <cell r="D27">
            <v>0.03</v>
          </cell>
          <cell r="E27">
            <v>45</v>
          </cell>
          <cell r="F27">
            <v>23</v>
          </cell>
          <cell r="G27">
            <v>45</v>
          </cell>
          <cell r="H27">
            <v>23</v>
          </cell>
          <cell r="I27">
            <v>2.99</v>
          </cell>
          <cell r="J27" t="str">
            <v>한국수자원공사</v>
          </cell>
        </row>
        <row r="28">
          <cell r="A28">
            <v>1101</v>
          </cell>
          <cell r="B28" t="str">
            <v>안동#1</v>
          </cell>
          <cell r="C28">
            <v>4</v>
          </cell>
          <cell r="D28">
            <v>0.02</v>
          </cell>
          <cell r="E28">
            <v>45</v>
          </cell>
          <cell r="F28">
            <v>15</v>
          </cell>
          <cell r="G28">
            <v>45</v>
          </cell>
          <cell r="H28">
            <v>15</v>
          </cell>
          <cell r="I28">
            <v>4.0199999999999996</v>
          </cell>
          <cell r="J28" t="str">
            <v>한국수자원공사</v>
          </cell>
        </row>
        <row r="29">
          <cell r="A29">
            <v>1102</v>
          </cell>
          <cell r="B29" t="str">
            <v>안동#2</v>
          </cell>
          <cell r="C29">
            <v>4</v>
          </cell>
          <cell r="D29">
            <v>0.02</v>
          </cell>
          <cell r="E29">
            <v>45</v>
          </cell>
          <cell r="F29">
            <v>15</v>
          </cell>
          <cell r="G29">
            <v>45</v>
          </cell>
          <cell r="H29">
            <v>15</v>
          </cell>
          <cell r="I29">
            <v>3.42</v>
          </cell>
          <cell r="J29" t="str">
            <v>한국수자원공사</v>
          </cell>
        </row>
        <row r="30">
          <cell r="A30">
            <v>1111</v>
          </cell>
          <cell r="B30" t="str">
            <v>합천#1</v>
          </cell>
          <cell r="C30">
            <v>4</v>
          </cell>
          <cell r="D30">
            <v>0.02</v>
          </cell>
          <cell r="E30">
            <v>50</v>
          </cell>
          <cell r="F30">
            <v>20</v>
          </cell>
          <cell r="G30">
            <v>50</v>
          </cell>
          <cell r="H30">
            <v>20</v>
          </cell>
          <cell r="I30">
            <v>6.08</v>
          </cell>
          <cell r="J30" t="str">
            <v>한국수자원공사</v>
          </cell>
        </row>
        <row r="31">
          <cell r="A31">
            <v>1112</v>
          </cell>
          <cell r="B31" t="str">
            <v>합천#2</v>
          </cell>
          <cell r="C31">
            <v>4</v>
          </cell>
          <cell r="D31">
            <v>0.02</v>
          </cell>
          <cell r="E31">
            <v>50</v>
          </cell>
          <cell r="F31">
            <v>20</v>
          </cell>
          <cell r="G31">
            <v>50</v>
          </cell>
          <cell r="H31">
            <v>20</v>
          </cell>
          <cell r="I31">
            <v>3.54</v>
          </cell>
          <cell r="J31" t="str">
            <v>한국수자원공사</v>
          </cell>
        </row>
        <row r="32">
          <cell r="A32">
            <v>1121</v>
          </cell>
          <cell r="B32" t="str">
            <v>임하#1</v>
          </cell>
          <cell r="C32">
            <v>4</v>
          </cell>
          <cell r="D32">
            <v>0.02</v>
          </cell>
          <cell r="E32">
            <v>25</v>
          </cell>
          <cell r="F32">
            <v>13</v>
          </cell>
          <cell r="G32">
            <v>25</v>
          </cell>
          <cell r="H32">
            <v>13</v>
          </cell>
          <cell r="I32">
            <v>1.26</v>
          </cell>
          <cell r="J32" t="str">
            <v>한국수자원공사</v>
          </cell>
        </row>
        <row r="33">
          <cell r="A33">
            <v>1122</v>
          </cell>
          <cell r="B33" t="str">
            <v>임하#2</v>
          </cell>
          <cell r="C33">
            <v>4</v>
          </cell>
          <cell r="D33">
            <v>0.02</v>
          </cell>
          <cell r="E33">
            <v>25</v>
          </cell>
          <cell r="F33">
            <v>13</v>
          </cell>
          <cell r="G33">
            <v>25</v>
          </cell>
          <cell r="H33">
            <v>13</v>
          </cell>
          <cell r="I33">
            <v>0.36</v>
          </cell>
          <cell r="J33" t="str">
            <v>한국수자원공사</v>
          </cell>
        </row>
        <row r="34">
          <cell r="A34">
            <v>1141</v>
          </cell>
          <cell r="B34" t="str">
            <v>칠보#1</v>
          </cell>
          <cell r="C34">
            <v>4</v>
          </cell>
          <cell r="D34">
            <v>0.02</v>
          </cell>
          <cell r="G34">
            <v>14</v>
          </cell>
          <cell r="H34">
            <v>8</v>
          </cell>
          <cell r="I34">
            <v>0.1</v>
          </cell>
          <cell r="J34" t="str">
            <v>한국수력원자력(주)</v>
          </cell>
        </row>
        <row r="35">
          <cell r="A35">
            <v>1142</v>
          </cell>
          <cell r="B35" t="str">
            <v>칠보#2</v>
          </cell>
          <cell r="C35">
            <v>4</v>
          </cell>
          <cell r="D35">
            <v>1.0999999999999999E-2</v>
          </cell>
          <cell r="G35">
            <v>15</v>
          </cell>
          <cell r="H35">
            <v>8</v>
          </cell>
          <cell r="I35">
            <v>0</v>
          </cell>
          <cell r="J35" t="str">
            <v>한국수력원자력(주)</v>
          </cell>
        </row>
        <row r="36">
          <cell r="A36">
            <v>1143</v>
          </cell>
          <cell r="B36" t="str">
            <v>칠보#3</v>
          </cell>
          <cell r="C36">
            <v>4</v>
          </cell>
          <cell r="D36">
            <v>0.02</v>
          </cell>
          <cell r="G36">
            <v>6</v>
          </cell>
          <cell r="H36">
            <v>4</v>
          </cell>
          <cell r="I36">
            <v>0.02</v>
          </cell>
          <cell r="J36" t="str">
            <v>한국수력원자력(주)</v>
          </cell>
        </row>
        <row r="37">
          <cell r="A37">
            <v>1171</v>
          </cell>
          <cell r="B37" t="str">
            <v>주암수력#1</v>
          </cell>
          <cell r="C37">
            <v>4</v>
          </cell>
          <cell r="D37">
            <v>0.03</v>
          </cell>
          <cell r="E37">
            <v>11</v>
          </cell>
          <cell r="F37">
            <v>6</v>
          </cell>
          <cell r="G37">
            <v>11</v>
          </cell>
          <cell r="H37">
            <v>6</v>
          </cell>
          <cell r="I37">
            <v>0.7</v>
          </cell>
          <cell r="J37" t="str">
            <v>한국수자원공사</v>
          </cell>
        </row>
        <row r="38">
          <cell r="A38">
            <v>1172</v>
          </cell>
          <cell r="B38" t="str">
            <v>주암수력#2</v>
          </cell>
          <cell r="C38">
            <v>4</v>
          </cell>
          <cell r="D38">
            <v>0.03</v>
          </cell>
          <cell r="E38">
            <v>11</v>
          </cell>
          <cell r="F38">
            <v>6</v>
          </cell>
          <cell r="G38">
            <v>11</v>
          </cell>
          <cell r="H38">
            <v>6</v>
          </cell>
          <cell r="I38">
            <v>0.36</v>
          </cell>
          <cell r="J38" t="str">
            <v>한국수자원공사</v>
          </cell>
        </row>
        <row r="39">
          <cell r="A39">
            <v>1191</v>
          </cell>
          <cell r="B39" t="str">
            <v>용담제1수력#1</v>
          </cell>
          <cell r="C39">
            <v>4</v>
          </cell>
          <cell r="D39">
            <v>0.02</v>
          </cell>
          <cell r="G39">
            <v>11</v>
          </cell>
          <cell r="H39">
            <v>3</v>
          </cell>
          <cell r="I39">
            <v>0</v>
          </cell>
          <cell r="J39" t="str">
            <v>한국수자원공사</v>
          </cell>
        </row>
        <row r="40">
          <cell r="A40">
            <v>1192</v>
          </cell>
          <cell r="B40" t="str">
            <v>용담제1수력#2</v>
          </cell>
          <cell r="C40">
            <v>4</v>
          </cell>
          <cell r="D40">
            <v>0.02</v>
          </cell>
          <cell r="G40">
            <v>11</v>
          </cell>
          <cell r="H40">
            <v>3</v>
          </cell>
          <cell r="I40">
            <v>0</v>
          </cell>
          <cell r="J40" t="str">
            <v>한국수자원공사</v>
          </cell>
        </row>
        <row r="41">
          <cell r="A41">
            <v>1611</v>
          </cell>
          <cell r="B41" t="str">
            <v>무주양수#1</v>
          </cell>
          <cell r="C41">
            <v>4</v>
          </cell>
          <cell r="D41">
            <v>0.01</v>
          </cell>
          <cell r="E41">
            <v>300</v>
          </cell>
          <cell r="F41">
            <v>230</v>
          </cell>
          <cell r="G41">
            <v>300</v>
          </cell>
          <cell r="H41">
            <v>230</v>
          </cell>
          <cell r="I41">
            <v>13.91</v>
          </cell>
          <cell r="J41" t="str">
            <v>한국수력원자력(주)</v>
          </cell>
        </row>
        <row r="42">
          <cell r="A42">
            <v>1612</v>
          </cell>
          <cell r="B42" t="str">
            <v>무주양수#2</v>
          </cell>
          <cell r="C42">
            <v>4</v>
          </cell>
          <cell r="D42">
            <v>0.01</v>
          </cell>
          <cell r="E42">
            <v>300</v>
          </cell>
          <cell r="F42">
            <v>230</v>
          </cell>
          <cell r="G42">
            <v>300</v>
          </cell>
          <cell r="H42">
            <v>230</v>
          </cell>
          <cell r="I42">
            <v>52.51</v>
          </cell>
          <cell r="J42" t="str">
            <v>한국수력원자력(주)</v>
          </cell>
        </row>
        <row r="43">
          <cell r="A43">
            <v>1614</v>
          </cell>
          <cell r="B43" t="str">
            <v>예천양수#1</v>
          </cell>
          <cell r="C43">
            <v>3</v>
          </cell>
          <cell r="D43">
            <v>0.02</v>
          </cell>
          <cell r="E43">
            <v>400</v>
          </cell>
          <cell r="F43">
            <v>240</v>
          </cell>
          <cell r="G43">
            <v>400</v>
          </cell>
          <cell r="H43">
            <v>240</v>
          </cell>
          <cell r="I43">
            <v>58.61</v>
          </cell>
          <cell r="J43" t="str">
            <v>한국수력원자력(주)</v>
          </cell>
        </row>
        <row r="44">
          <cell r="A44">
            <v>1615</v>
          </cell>
          <cell r="B44" t="str">
            <v>예천양수#2</v>
          </cell>
          <cell r="C44">
            <v>3</v>
          </cell>
          <cell r="D44">
            <v>0.02</v>
          </cell>
          <cell r="E44">
            <v>400</v>
          </cell>
          <cell r="F44">
            <v>240</v>
          </cell>
          <cell r="G44">
            <v>400</v>
          </cell>
          <cell r="H44">
            <v>240</v>
          </cell>
          <cell r="I44">
            <v>25.42</v>
          </cell>
          <cell r="J44" t="str">
            <v>한국수력원자력(주)</v>
          </cell>
        </row>
        <row r="45">
          <cell r="A45">
            <v>1621</v>
          </cell>
          <cell r="B45" t="str">
            <v>삼랑진양수#1</v>
          </cell>
          <cell r="C45">
            <v>4</v>
          </cell>
          <cell r="D45">
            <v>0.05</v>
          </cell>
          <cell r="E45">
            <v>300</v>
          </cell>
          <cell r="F45">
            <v>220</v>
          </cell>
          <cell r="G45">
            <v>300</v>
          </cell>
          <cell r="H45">
            <v>200</v>
          </cell>
          <cell r="I45">
            <v>27.64</v>
          </cell>
          <cell r="J45" t="str">
            <v>한국수력원자력(주)</v>
          </cell>
        </row>
        <row r="46">
          <cell r="A46">
            <v>1622</v>
          </cell>
          <cell r="B46" t="str">
            <v>삼랑진양수#2</v>
          </cell>
          <cell r="C46">
            <v>4</v>
          </cell>
          <cell r="D46">
            <v>0.05</v>
          </cell>
          <cell r="E46">
            <v>300</v>
          </cell>
          <cell r="F46">
            <v>220</v>
          </cell>
          <cell r="G46">
            <v>300</v>
          </cell>
          <cell r="H46">
            <v>200</v>
          </cell>
          <cell r="I46">
            <v>21.25</v>
          </cell>
          <cell r="J46" t="str">
            <v>한국수력원자력(주)</v>
          </cell>
        </row>
        <row r="47">
          <cell r="A47">
            <v>1631</v>
          </cell>
          <cell r="B47" t="str">
            <v>청평양수#1</v>
          </cell>
          <cell r="C47">
            <v>4</v>
          </cell>
          <cell r="D47">
            <v>0.02</v>
          </cell>
          <cell r="E47">
            <v>200</v>
          </cell>
          <cell r="F47">
            <v>120</v>
          </cell>
          <cell r="G47">
            <v>200</v>
          </cell>
          <cell r="H47">
            <v>120</v>
          </cell>
          <cell r="I47">
            <v>26.94</v>
          </cell>
          <cell r="J47" t="str">
            <v>한국수력원자력(주)</v>
          </cell>
        </row>
        <row r="48">
          <cell r="A48">
            <v>1632</v>
          </cell>
          <cell r="B48" t="str">
            <v>청평양수#2</v>
          </cell>
          <cell r="C48">
            <v>3</v>
          </cell>
          <cell r="D48">
            <v>0.02</v>
          </cell>
          <cell r="E48">
            <v>200</v>
          </cell>
          <cell r="F48">
            <v>120</v>
          </cell>
          <cell r="G48">
            <v>200</v>
          </cell>
          <cell r="H48">
            <v>120</v>
          </cell>
          <cell r="I48">
            <v>15.61</v>
          </cell>
          <cell r="J48" t="str">
            <v>한국수력원자력(주)</v>
          </cell>
        </row>
        <row r="49">
          <cell r="A49">
            <v>1641</v>
          </cell>
          <cell r="B49" t="str">
            <v>양양양수#1</v>
          </cell>
          <cell r="C49">
            <v>3</v>
          </cell>
          <cell r="D49">
            <v>0.03</v>
          </cell>
          <cell r="E49">
            <v>250</v>
          </cell>
          <cell r="F49">
            <v>140</v>
          </cell>
          <cell r="G49">
            <v>250</v>
          </cell>
          <cell r="H49">
            <v>140</v>
          </cell>
          <cell r="I49">
            <v>41.59</v>
          </cell>
          <cell r="J49" t="str">
            <v>한국수력원자력(주)</v>
          </cell>
        </row>
        <row r="50">
          <cell r="A50">
            <v>1642</v>
          </cell>
          <cell r="B50" t="str">
            <v>양양양수#2</v>
          </cell>
          <cell r="C50">
            <v>3</v>
          </cell>
          <cell r="D50">
            <v>0.03</v>
          </cell>
          <cell r="E50">
            <v>250</v>
          </cell>
          <cell r="F50">
            <v>140</v>
          </cell>
          <cell r="G50">
            <v>250</v>
          </cell>
          <cell r="H50">
            <v>140</v>
          </cell>
          <cell r="I50">
            <v>29.81</v>
          </cell>
          <cell r="J50" t="str">
            <v>한국수력원자력(주)</v>
          </cell>
        </row>
        <row r="51">
          <cell r="A51">
            <v>1643</v>
          </cell>
          <cell r="B51" t="str">
            <v>양양양수#3</v>
          </cell>
          <cell r="C51">
            <v>3</v>
          </cell>
          <cell r="D51">
            <v>0.03</v>
          </cell>
          <cell r="E51">
            <v>250</v>
          </cell>
          <cell r="F51">
            <v>140</v>
          </cell>
          <cell r="G51">
            <v>250</v>
          </cell>
          <cell r="H51">
            <v>140</v>
          </cell>
          <cell r="I51">
            <v>18.23</v>
          </cell>
          <cell r="J51" t="str">
            <v>한국수력원자력(주)</v>
          </cell>
        </row>
        <row r="52">
          <cell r="A52">
            <v>1644</v>
          </cell>
          <cell r="B52" t="str">
            <v>양양양수#4</v>
          </cell>
          <cell r="C52">
            <v>3</v>
          </cell>
          <cell r="D52">
            <v>0.03</v>
          </cell>
          <cell r="E52">
            <v>250</v>
          </cell>
          <cell r="F52">
            <v>140</v>
          </cell>
          <cell r="G52">
            <v>250</v>
          </cell>
          <cell r="H52">
            <v>140</v>
          </cell>
          <cell r="I52">
            <v>40.83</v>
          </cell>
          <cell r="J52" t="str">
            <v>한국수력원자력(주)</v>
          </cell>
        </row>
        <row r="53">
          <cell r="A53">
            <v>1651</v>
          </cell>
          <cell r="B53" t="str">
            <v>산청양수#1</v>
          </cell>
          <cell r="C53">
            <v>3</v>
          </cell>
          <cell r="D53">
            <v>3.3000000000000002E-2</v>
          </cell>
          <cell r="E53">
            <v>350</v>
          </cell>
          <cell r="F53">
            <v>200</v>
          </cell>
          <cell r="G53">
            <v>350</v>
          </cell>
          <cell r="H53">
            <v>200</v>
          </cell>
          <cell r="I53">
            <v>49.63</v>
          </cell>
          <cell r="J53" t="str">
            <v>한국수력원자력(주)</v>
          </cell>
        </row>
        <row r="54">
          <cell r="A54">
            <v>1652</v>
          </cell>
          <cell r="B54" t="str">
            <v>산청양수#2</v>
          </cell>
          <cell r="C54">
            <v>3</v>
          </cell>
          <cell r="D54">
            <v>3.3000000000000002E-2</v>
          </cell>
          <cell r="E54">
            <v>350</v>
          </cell>
          <cell r="F54">
            <v>200</v>
          </cell>
          <cell r="G54">
            <v>350</v>
          </cell>
          <cell r="H54">
            <v>200</v>
          </cell>
          <cell r="I54">
            <v>39.450000000000003</v>
          </cell>
          <cell r="J54" t="str">
            <v>한국수력원자력(주)</v>
          </cell>
        </row>
        <row r="55">
          <cell r="A55">
            <v>1681</v>
          </cell>
          <cell r="B55" t="str">
            <v>청송양수#1</v>
          </cell>
          <cell r="C55">
            <v>4</v>
          </cell>
          <cell r="D55">
            <v>0.02</v>
          </cell>
          <cell r="E55">
            <v>300</v>
          </cell>
          <cell r="F55">
            <v>200</v>
          </cell>
          <cell r="G55">
            <v>300</v>
          </cell>
          <cell r="H55">
            <v>200</v>
          </cell>
          <cell r="I55">
            <v>39.950000000000003</v>
          </cell>
          <cell r="J55" t="str">
            <v>한국수력원자력(주)</v>
          </cell>
        </row>
        <row r="56">
          <cell r="A56">
            <v>1682</v>
          </cell>
          <cell r="B56" t="str">
            <v>청송양수#2</v>
          </cell>
          <cell r="C56">
            <v>4</v>
          </cell>
          <cell r="D56">
            <v>0.02</v>
          </cell>
          <cell r="E56">
            <v>300</v>
          </cell>
          <cell r="F56">
            <v>200</v>
          </cell>
          <cell r="G56">
            <v>300</v>
          </cell>
          <cell r="H56">
            <v>200</v>
          </cell>
          <cell r="I56">
            <v>39.17</v>
          </cell>
          <cell r="J56" t="str">
            <v>한국수력원자력(주)</v>
          </cell>
        </row>
        <row r="57">
          <cell r="A57">
            <v>2002</v>
          </cell>
          <cell r="B57" t="str">
            <v>포천복합1GT#1</v>
          </cell>
          <cell r="C57">
            <v>5</v>
          </cell>
          <cell r="D57">
            <v>0.05</v>
          </cell>
          <cell r="E57">
            <v>289</v>
          </cell>
          <cell r="F57">
            <v>173</v>
          </cell>
          <cell r="G57">
            <v>289</v>
          </cell>
          <cell r="H57">
            <v>173</v>
          </cell>
          <cell r="I57">
            <v>14.9</v>
          </cell>
          <cell r="J57" t="str">
            <v>포천파워(주)</v>
          </cell>
        </row>
        <row r="58">
          <cell r="A58">
            <v>2003</v>
          </cell>
          <cell r="B58" t="str">
            <v>포천복합1GT#2</v>
          </cell>
          <cell r="C58">
            <v>5</v>
          </cell>
          <cell r="D58">
            <v>0.05</v>
          </cell>
          <cell r="E58">
            <v>289</v>
          </cell>
          <cell r="F58">
            <v>173</v>
          </cell>
          <cell r="G58">
            <v>289</v>
          </cell>
          <cell r="H58">
            <v>173</v>
          </cell>
          <cell r="I58">
            <v>15.09</v>
          </cell>
          <cell r="J58" t="str">
            <v>포천파워(주)</v>
          </cell>
        </row>
        <row r="59">
          <cell r="A59">
            <v>2005</v>
          </cell>
          <cell r="B59" t="str">
            <v>포천복합1CC</v>
          </cell>
          <cell r="E59">
            <v>846</v>
          </cell>
          <cell r="F59">
            <v>254</v>
          </cell>
          <cell r="I59" t="str">
            <v/>
          </cell>
          <cell r="J59" t="str">
            <v>포천파워(주)</v>
          </cell>
        </row>
        <row r="60">
          <cell r="A60">
            <v>2007</v>
          </cell>
          <cell r="B60" t="str">
            <v>포천복합2GT#1</v>
          </cell>
          <cell r="C60">
            <v>5</v>
          </cell>
          <cell r="D60">
            <v>0.05</v>
          </cell>
          <cell r="E60">
            <v>289</v>
          </cell>
          <cell r="F60">
            <v>173</v>
          </cell>
          <cell r="G60">
            <v>289</v>
          </cell>
          <cell r="H60">
            <v>173</v>
          </cell>
          <cell r="I60">
            <v>15.07</v>
          </cell>
          <cell r="J60" t="str">
            <v>포천파워(주)</v>
          </cell>
        </row>
        <row r="61">
          <cell r="A61">
            <v>2008</v>
          </cell>
          <cell r="B61" t="str">
            <v>포천복합2GT#2</v>
          </cell>
          <cell r="C61">
            <v>5</v>
          </cell>
          <cell r="D61">
            <v>0.05</v>
          </cell>
          <cell r="E61">
            <v>289</v>
          </cell>
          <cell r="F61">
            <v>173</v>
          </cell>
          <cell r="G61">
            <v>289</v>
          </cell>
          <cell r="H61">
            <v>173</v>
          </cell>
          <cell r="I61">
            <v>15.32</v>
          </cell>
          <cell r="J61" t="str">
            <v>포천파워(주)</v>
          </cell>
        </row>
        <row r="62">
          <cell r="A62">
            <v>2015</v>
          </cell>
          <cell r="B62" t="str">
            <v>안산복합CC</v>
          </cell>
          <cell r="E62">
            <v>871</v>
          </cell>
          <cell r="F62">
            <v>573</v>
          </cell>
          <cell r="I62" t="str">
            <v/>
          </cell>
          <cell r="J62" t="str">
            <v>(주)에스파워</v>
          </cell>
        </row>
        <row r="63">
          <cell r="A63">
            <v>2017</v>
          </cell>
          <cell r="B63" t="str">
            <v>안산복합GT#1</v>
          </cell>
          <cell r="C63">
            <v>4</v>
          </cell>
          <cell r="D63">
            <v>0.02</v>
          </cell>
          <cell r="E63">
            <v>291</v>
          </cell>
          <cell r="F63">
            <v>175</v>
          </cell>
          <cell r="G63">
            <v>291</v>
          </cell>
          <cell r="H63">
            <v>175</v>
          </cell>
          <cell r="I63">
            <v>10.8</v>
          </cell>
          <cell r="J63" t="str">
            <v>(주)에스파워</v>
          </cell>
        </row>
        <row r="64">
          <cell r="A64">
            <v>2018</v>
          </cell>
          <cell r="B64" t="str">
            <v>안산복합GT#2</v>
          </cell>
          <cell r="C64">
            <v>4</v>
          </cell>
          <cell r="D64">
            <v>0.02</v>
          </cell>
          <cell r="E64">
            <v>291</v>
          </cell>
          <cell r="F64">
            <v>175</v>
          </cell>
          <cell r="G64">
            <v>291</v>
          </cell>
          <cell r="H64">
            <v>175</v>
          </cell>
          <cell r="I64">
            <v>10.8</v>
          </cell>
          <cell r="J64" t="str">
            <v>(주)에스파워</v>
          </cell>
        </row>
        <row r="65">
          <cell r="A65">
            <v>2020</v>
          </cell>
          <cell r="B65" t="str">
            <v>포천복합2CC</v>
          </cell>
          <cell r="E65">
            <v>846</v>
          </cell>
          <cell r="F65">
            <v>254</v>
          </cell>
          <cell r="I65" t="str">
            <v/>
          </cell>
          <cell r="J65" t="str">
            <v>포천파워(주)</v>
          </cell>
        </row>
        <row r="66">
          <cell r="A66">
            <v>2021</v>
          </cell>
          <cell r="B66" t="str">
            <v>서인천복합1GT</v>
          </cell>
          <cell r="C66">
            <v>4</v>
          </cell>
          <cell r="D66">
            <v>5.0000000000000001E-3</v>
          </cell>
          <cell r="E66">
            <v>177</v>
          </cell>
          <cell r="F66">
            <v>100</v>
          </cell>
          <cell r="G66">
            <v>177</v>
          </cell>
          <cell r="H66">
            <v>100</v>
          </cell>
          <cell r="I66">
            <v>9.4499999999999993</v>
          </cell>
          <cell r="J66" t="str">
            <v>한국서부발전(주)</v>
          </cell>
        </row>
        <row r="67">
          <cell r="A67">
            <v>2022</v>
          </cell>
          <cell r="B67" t="str">
            <v>서인천복합2GT</v>
          </cell>
          <cell r="C67">
            <v>4</v>
          </cell>
          <cell r="D67">
            <v>5.0000000000000001E-3</v>
          </cell>
          <cell r="E67">
            <v>177</v>
          </cell>
          <cell r="F67">
            <v>100</v>
          </cell>
          <cell r="G67">
            <v>177</v>
          </cell>
          <cell r="H67">
            <v>100</v>
          </cell>
          <cell r="I67">
            <v>5.39</v>
          </cell>
          <cell r="J67" t="str">
            <v>한국서부발전(주)</v>
          </cell>
        </row>
        <row r="68">
          <cell r="A68">
            <v>2023</v>
          </cell>
          <cell r="B68" t="str">
            <v>서인천복합3GT</v>
          </cell>
          <cell r="C68">
            <v>4</v>
          </cell>
          <cell r="D68">
            <v>5.0000000000000001E-3</v>
          </cell>
          <cell r="E68">
            <v>177</v>
          </cell>
          <cell r="F68">
            <v>100</v>
          </cell>
          <cell r="G68">
            <v>177</v>
          </cell>
          <cell r="H68">
            <v>100</v>
          </cell>
          <cell r="I68">
            <v>5.31</v>
          </cell>
          <cell r="J68" t="str">
            <v>한국서부발전(주)</v>
          </cell>
        </row>
        <row r="69">
          <cell r="A69">
            <v>2024</v>
          </cell>
          <cell r="B69" t="str">
            <v>서인천복합4GT</v>
          </cell>
          <cell r="C69">
            <v>4</v>
          </cell>
          <cell r="D69">
            <v>5.0000000000000001E-3</v>
          </cell>
          <cell r="E69">
            <v>177</v>
          </cell>
          <cell r="F69">
            <v>100</v>
          </cell>
          <cell r="G69">
            <v>177</v>
          </cell>
          <cell r="H69">
            <v>100</v>
          </cell>
          <cell r="I69">
            <v>9.0299999999999994</v>
          </cell>
          <cell r="J69" t="str">
            <v>한국서부발전(주)</v>
          </cell>
        </row>
        <row r="70">
          <cell r="A70">
            <v>2031</v>
          </cell>
          <cell r="B70" t="str">
            <v>서인천복합1CC</v>
          </cell>
          <cell r="E70">
            <v>267</v>
          </cell>
          <cell r="F70">
            <v>150</v>
          </cell>
          <cell r="I70" t="str">
            <v/>
          </cell>
          <cell r="J70" t="str">
            <v>한국서부발전(주)</v>
          </cell>
        </row>
        <row r="71">
          <cell r="A71">
            <v>2032</v>
          </cell>
          <cell r="B71" t="str">
            <v>서인천복합2CC</v>
          </cell>
          <cell r="E71">
            <v>267</v>
          </cell>
          <cell r="F71">
            <v>150</v>
          </cell>
          <cell r="I71" t="str">
            <v/>
          </cell>
          <cell r="J71" t="str">
            <v>한국서부발전(주)</v>
          </cell>
        </row>
        <row r="72">
          <cell r="A72">
            <v>2033</v>
          </cell>
          <cell r="B72" t="str">
            <v>서인천복합3CC</v>
          </cell>
          <cell r="E72">
            <v>267</v>
          </cell>
          <cell r="F72">
            <v>150</v>
          </cell>
          <cell r="I72" t="str">
            <v/>
          </cell>
          <cell r="J72" t="str">
            <v>한국서부발전(주)</v>
          </cell>
        </row>
        <row r="73">
          <cell r="A73">
            <v>2034</v>
          </cell>
          <cell r="B73" t="str">
            <v>서인천복합4CC</v>
          </cell>
          <cell r="E73">
            <v>267</v>
          </cell>
          <cell r="F73">
            <v>150</v>
          </cell>
          <cell r="I73" t="str">
            <v/>
          </cell>
          <cell r="J73" t="str">
            <v>한국서부발전(주)</v>
          </cell>
        </row>
        <row r="74">
          <cell r="A74">
            <v>2051</v>
          </cell>
          <cell r="B74" t="str">
            <v>서인천복합5GT</v>
          </cell>
          <cell r="C74">
            <v>4</v>
          </cell>
          <cell r="D74">
            <v>5.0000000000000001E-3</v>
          </cell>
          <cell r="E74">
            <v>177</v>
          </cell>
          <cell r="F74">
            <v>100</v>
          </cell>
          <cell r="G74">
            <v>177</v>
          </cell>
          <cell r="H74">
            <v>100</v>
          </cell>
          <cell r="I74">
            <v>8.08</v>
          </cell>
          <cell r="J74" t="str">
            <v>한국서부발전(주)</v>
          </cell>
        </row>
        <row r="75">
          <cell r="A75">
            <v>2052</v>
          </cell>
          <cell r="B75" t="str">
            <v>서인천복합6GT</v>
          </cell>
          <cell r="C75">
            <v>4</v>
          </cell>
          <cell r="D75">
            <v>5.0000000000000001E-3</v>
          </cell>
          <cell r="E75">
            <v>177</v>
          </cell>
          <cell r="F75">
            <v>100</v>
          </cell>
          <cell r="G75">
            <v>177</v>
          </cell>
          <cell r="H75">
            <v>100</v>
          </cell>
          <cell r="I75">
            <v>6.54</v>
          </cell>
          <cell r="J75" t="str">
            <v>한국서부발전(주)</v>
          </cell>
        </row>
        <row r="76">
          <cell r="A76">
            <v>2053</v>
          </cell>
          <cell r="B76" t="str">
            <v>서인천복합7GT</v>
          </cell>
          <cell r="C76">
            <v>4</v>
          </cell>
          <cell r="D76">
            <v>5.0000000000000001E-3</v>
          </cell>
          <cell r="E76">
            <v>177</v>
          </cell>
          <cell r="F76">
            <v>100</v>
          </cell>
          <cell r="G76">
            <v>177</v>
          </cell>
          <cell r="H76">
            <v>100</v>
          </cell>
          <cell r="I76">
            <v>7.38</v>
          </cell>
          <cell r="J76" t="str">
            <v>한국서부발전(주)</v>
          </cell>
        </row>
        <row r="77">
          <cell r="A77">
            <v>2054</v>
          </cell>
          <cell r="B77" t="str">
            <v>서인천복합8GT</v>
          </cell>
          <cell r="C77">
            <v>4</v>
          </cell>
          <cell r="D77">
            <v>5.0000000000000001E-3</v>
          </cell>
          <cell r="E77">
            <v>177</v>
          </cell>
          <cell r="F77">
            <v>100</v>
          </cell>
          <cell r="G77">
            <v>177</v>
          </cell>
          <cell r="H77">
            <v>100</v>
          </cell>
          <cell r="I77">
            <v>6.39</v>
          </cell>
          <cell r="J77" t="str">
            <v>한국서부발전(주)</v>
          </cell>
        </row>
        <row r="78">
          <cell r="A78">
            <v>2061</v>
          </cell>
          <cell r="B78" t="str">
            <v>서인천복합5CC</v>
          </cell>
          <cell r="E78">
            <v>267</v>
          </cell>
          <cell r="F78">
            <v>150</v>
          </cell>
          <cell r="I78" t="str">
            <v/>
          </cell>
          <cell r="J78" t="str">
            <v>한국서부발전(주)</v>
          </cell>
        </row>
        <row r="79">
          <cell r="A79">
            <v>2062</v>
          </cell>
          <cell r="B79" t="str">
            <v>서인천복합6CC</v>
          </cell>
          <cell r="E79">
            <v>267</v>
          </cell>
          <cell r="F79">
            <v>150</v>
          </cell>
          <cell r="I79" t="str">
            <v/>
          </cell>
          <cell r="J79" t="str">
            <v>한국서부발전(주)</v>
          </cell>
        </row>
        <row r="80">
          <cell r="A80">
            <v>2063</v>
          </cell>
          <cell r="B80" t="str">
            <v>서인천복합7CC</v>
          </cell>
          <cell r="E80">
            <v>267</v>
          </cell>
          <cell r="F80">
            <v>150</v>
          </cell>
          <cell r="I80" t="str">
            <v/>
          </cell>
          <cell r="J80" t="str">
            <v>한국서부발전(주)</v>
          </cell>
        </row>
        <row r="81">
          <cell r="A81">
            <v>2064</v>
          </cell>
          <cell r="B81" t="str">
            <v>서인천복합8CC</v>
          </cell>
          <cell r="E81">
            <v>267</v>
          </cell>
          <cell r="F81">
            <v>150</v>
          </cell>
          <cell r="I81" t="str">
            <v/>
          </cell>
          <cell r="J81" t="str">
            <v>한국서부발전(주)</v>
          </cell>
        </row>
        <row r="82">
          <cell r="A82">
            <v>2081</v>
          </cell>
          <cell r="B82" t="str">
            <v>신인천복합1GT#1</v>
          </cell>
          <cell r="C82">
            <v>4</v>
          </cell>
          <cell r="D82">
            <v>0.02</v>
          </cell>
          <cell r="E82">
            <v>182</v>
          </cell>
          <cell r="F82">
            <v>115</v>
          </cell>
          <cell r="G82">
            <v>182</v>
          </cell>
          <cell r="H82">
            <v>115</v>
          </cell>
          <cell r="I82">
            <v>18</v>
          </cell>
          <cell r="J82" t="str">
            <v>한국남부발전(주)</v>
          </cell>
        </row>
        <row r="83">
          <cell r="A83">
            <v>2082</v>
          </cell>
          <cell r="B83" t="str">
            <v>신인천복합1GT#2</v>
          </cell>
          <cell r="C83">
            <v>4</v>
          </cell>
          <cell r="D83">
            <v>0.02</v>
          </cell>
          <cell r="E83">
            <v>182</v>
          </cell>
          <cell r="F83">
            <v>115</v>
          </cell>
          <cell r="G83">
            <v>182</v>
          </cell>
          <cell r="H83">
            <v>115</v>
          </cell>
          <cell r="I83">
            <v>20.34</v>
          </cell>
          <cell r="J83" t="str">
            <v>한국남부발전(주)</v>
          </cell>
        </row>
        <row r="84">
          <cell r="A84">
            <v>2083</v>
          </cell>
          <cell r="B84" t="str">
            <v>신인천복합2GT#1</v>
          </cell>
          <cell r="C84">
            <v>4</v>
          </cell>
          <cell r="D84">
            <v>0.02</v>
          </cell>
          <cell r="E84">
            <v>180</v>
          </cell>
          <cell r="F84">
            <v>110</v>
          </cell>
          <cell r="G84">
            <v>180</v>
          </cell>
          <cell r="H84">
            <v>110</v>
          </cell>
          <cell r="I84">
            <v>13.72</v>
          </cell>
          <cell r="J84" t="str">
            <v>한국남부발전(주)</v>
          </cell>
        </row>
        <row r="85">
          <cell r="A85">
            <v>2084</v>
          </cell>
          <cell r="B85" t="str">
            <v>신인천복합2GT#2</v>
          </cell>
          <cell r="C85">
            <v>4</v>
          </cell>
          <cell r="D85">
            <v>0.02</v>
          </cell>
          <cell r="E85">
            <v>180</v>
          </cell>
          <cell r="F85">
            <v>110</v>
          </cell>
          <cell r="G85">
            <v>180</v>
          </cell>
          <cell r="H85">
            <v>110</v>
          </cell>
          <cell r="I85">
            <v>10.78</v>
          </cell>
          <cell r="J85" t="str">
            <v>한국남부발전(주)</v>
          </cell>
        </row>
        <row r="86">
          <cell r="A86">
            <v>2091</v>
          </cell>
          <cell r="B86" t="str">
            <v>신인천복합1CC</v>
          </cell>
          <cell r="E86">
            <v>544</v>
          </cell>
          <cell r="F86">
            <v>167</v>
          </cell>
          <cell r="I86" t="str">
            <v/>
          </cell>
          <cell r="J86" t="str">
            <v>한국남부발전(주)</v>
          </cell>
        </row>
        <row r="87">
          <cell r="A87">
            <v>2092</v>
          </cell>
          <cell r="B87" t="str">
            <v>신인천복합2CC</v>
          </cell>
          <cell r="E87">
            <v>534</v>
          </cell>
          <cell r="F87">
            <v>165</v>
          </cell>
          <cell r="I87" t="str">
            <v/>
          </cell>
          <cell r="J87" t="str">
            <v>한국남부발전(주)</v>
          </cell>
        </row>
        <row r="88">
          <cell r="A88">
            <v>2110</v>
          </cell>
          <cell r="B88" t="str">
            <v>남제주복합CC</v>
          </cell>
          <cell r="E88">
            <v>160</v>
          </cell>
          <cell r="F88">
            <v>55</v>
          </cell>
          <cell r="J88" t="str">
            <v>한국남부발전(주)</v>
          </cell>
        </row>
        <row r="89">
          <cell r="A89">
            <v>2111</v>
          </cell>
          <cell r="B89" t="str">
            <v>신인천복합3GT#1</v>
          </cell>
          <cell r="C89">
            <v>4</v>
          </cell>
          <cell r="D89">
            <v>0.02</v>
          </cell>
          <cell r="E89">
            <v>178</v>
          </cell>
          <cell r="F89">
            <v>110</v>
          </cell>
          <cell r="G89">
            <v>178</v>
          </cell>
          <cell r="H89">
            <v>110</v>
          </cell>
          <cell r="I89">
            <v>22.5</v>
          </cell>
          <cell r="J89" t="str">
            <v>한국남부발전(주)</v>
          </cell>
        </row>
        <row r="90">
          <cell r="A90">
            <v>2112</v>
          </cell>
          <cell r="B90" t="str">
            <v>신인천복합3GT#2</v>
          </cell>
          <cell r="C90">
            <v>4</v>
          </cell>
          <cell r="D90">
            <v>0.02</v>
          </cell>
          <cell r="E90">
            <v>178</v>
          </cell>
          <cell r="F90">
            <v>110</v>
          </cell>
          <cell r="G90">
            <v>178</v>
          </cell>
          <cell r="H90">
            <v>110</v>
          </cell>
          <cell r="I90">
            <v>20.59</v>
          </cell>
          <cell r="J90" t="str">
            <v>한국남부발전(주)</v>
          </cell>
        </row>
        <row r="91">
          <cell r="A91">
            <v>2113</v>
          </cell>
          <cell r="B91" t="str">
            <v>신인천복합4GT#1</v>
          </cell>
          <cell r="C91">
            <v>4</v>
          </cell>
          <cell r="D91">
            <v>0.02</v>
          </cell>
          <cell r="E91">
            <v>180</v>
          </cell>
          <cell r="F91">
            <v>113</v>
          </cell>
          <cell r="G91">
            <v>180</v>
          </cell>
          <cell r="H91">
            <v>113</v>
          </cell>
          <cell r="I91">
            <v>13.81</v>
          </cell>
          <cell r="J91" t="str">
            <v>한국남부발전(주)</v>
          </cell>
        </row>
        <row r="92">
          <cell r="A92">
            <v>2114</v>
          </cell>
          <cell r="B92" t="str">
            <v>신인천복합4GT#2</v>
          </cell>
          <cell r="C92">
            <v>4</v>
          </cell>
          <cell r="D92">
            <v>0.02</v>
          </cell>
          <cell r="E92">
            <v>180</v>
          </cell>
          <cell r="F92">
            <v>113</v>
          </cell>
          <cell r="G92">
            <v>180</v>
          </cell>
          <cell r="H92">
            <v>113</v>
          </cell>
          <cell r="I92">
            <v>14.61</v>
          </cell>
          <cell r="J92" t="str">
            <v>한국남부발전(주)</v>
          </cell>
        </row>
        <row r="93">
          <cell r="A93">
            <v>2116</v>
          </cell>
          <cell r="B93" t="str">
            <v>남제주복합GT#1</v>
          </cell>
          <cell r="C93">
            <v>5</v>
          </cell>
          <cell r="D93">
            <v>0.02</v>
          </cell>
          <cell r="E93">
            <v>54.5</v>
          </cell>
          <cell r="F93">
            <v>38</v>
          </cell>
          <cell r="G93">
            <v>54.5</v>
          </cell>
          <cell r="H93">
            <v>38</v>
          </cell>
          <cell r="I93">
            <v>2.0299999999999998</v>
          </cell>
          <cell r="J93" t="str">
            <v>한국남부발전(주)</v>
          </cell>
        </row>
        <row r="94">
          <cell r="A94">
            <v>2117</v>
          </cell>
          <cell r="B94" t="str">
            <v>남제주복합GT#2</v>
          </cell>
          <cell r="C94">
            <v>5</v>
          </cell>
          <cell r="D94">
            <v>0.02</v>
          </cell>
          <cell r="E94">
            <v>54.5</v>
          </cell>
          <cell r="F94">
            <v>38</v>
          </cell>
          <cell r="G94">
            <v>54.5</v>
          </cell>
          <cell r="H94">
            <v>38</v>
          </cell>
          <cell r="I94">
            <v>2.0299999999999998</v>
          </cell>
          <cell r="J94" t="str">
            <v>한국남부발전(주)</v>
          </cell>
        </row>
        <row r="95">
          <cell r="A95">
            <v>2120</v>
          </cell>
          <cell r="B95" t="str">
            <v>신서천#1</v>
          </cell>
          <cell r="C95">
            <v>6</v>
          </cell>
          <cell r="D95">
            <v>2.5000000000000001E-2</v>
          </cell>
          <cell r="E95">
            <v>919</v>
          </cell>
          <cell r="F95">
            <v>580</v>
          </cell>
          <cell r="G95">
            <v>967</v>
          </cell>
          <cell r="H95">
            <v>580</v>
          </cell>
          <cell r="I95">
            <v>24.16</v>
          </cell>
          <cell r="J95" t="str">
            <v>한국중부발전(주)</v>
          </cell>
        </row>
        <row r="96">
          <cell r="A96">
            <v>2121</v>
          </cell>
          <cell r="B96" t="str">
            <v>신인천복합3CC</v>
          </cell>
          <cell r="E96">
            <v>534</v>
          </cell>
          <cell r="F96">
            <v>165</v>
          </cell>
          <cell r="I96" t="str">
            <v/>
          </cell>
          <cell r="J96" t="str">
            <v>한국남부발전(주)</v>
          </cell>
        </row>
        <row r="97">
          <cell r="A97">
            <v>2122</v>
          </cell>
          <cell r="B97" t="str">
            <v>신인천복합4CC</v>
          </cell>
          <cell r="E97">
            <v>542</v>
          </cell>
          <cell r="F97">
            <v>170</v>
          </cell>
          <cell r="I97" t="str">
            <v/>
          </cell>
          <cell r="J97" t="str">
            <v>한국남부발전(주)</v>
          </cell>
        </row>
        <row r="98">
          <cell r="A98">
            <v>2125</v>
          </cell>
          <cell r="B98" t="str">
            <v>별내열병합CC</v>
          </cell>
          <cell r="E98">
            <v>131</v>
          </cell>
          <cell r="F98">
            <v>66</v>
          </cell>
          <cell r="I98" t="str">
            <v/>
          </cell>
          <cell r="J98" t="str">
            <v>별내에너지(주)</v>
          </cell>
        </row>
        <row r="99">
          <cell r="A99">
            <v>2126</v>
          </cell>
          <cell r="B99" t="str">
            <v>별내열병합GT#1</v>
          </cell>
          <cell r="C99">
            <v>5</v>
          </cell>
          <cell r="D99">
            <v>0.06</v>
          </cell>
          <cell r="E99">
            <v>47</v>
          </cell>
          <cell r="F99">
            <v>28</v>
          </cell>
          <cell r="G99">
            <v>47</v>
          </cell>
          <cell r="H99">
            <v>28</v>
          </cell>
          <cell r="I99">
            <v>2.14</v>
          </cell>
          <cell r="J99" t="str">
            <v>별내에너지(주)</v>
          </cell>
        </row>
        <row r="100">
          <cell r="A100">
            <v>2127</v>
          </cell>
          <cell r="B100" t="str">
            <v>별내열병합GT#2</v>
          </cell>
          <cell r="C100">
            <v>5</v>
          </cell>
          <cell r="D100">
            <v>0.06</v>
          </cell>
          <cell r="E100">
            <v>47</v>
          </cell>
          <cell r="F100">
            <v>28</v>
          </cell>
          <cell r="G100">
            <v>47</v>
          </cell>
          <cell r="H100">
            <v>28</v>
          </cell>
          <cell r="I100">
            <v>2.14</v>
          </cell>
          <cell r="J100" t="str">
            <v>별내에너지(주)</v>
          </cell>
        </row>
        <row r="101">
          <cell r="A101">
            <v>2129</v>
          </cell>
          <cell r="B101" t="str">
            <v>GS당진복합3CC</v>
          </cell>
          <cell r="C101">
            <v>5</v>
          </cell>
          <cell r="D101">
            <v>0.06</v>
          </cell>
          <cell r="E101">
            <v>436</v>
          </cell>
          <cell r="F101">
            <v>261</v>
          </cell>
          <cell r="G101">
            <v>286</v>
          </cell>
          <cell r="H101">
            <v>171</v>
          </cell>
          <cell r="I101">
            <v>11.12</v>
          </cell>
          <cell r="J101" t="str">
            <v>GS EPS(주)</v>
          </cell>
        </row>
        <row r="102">
          <cell r="A102">
            <v>2141</v>
          </cell>
          <cell r="B102" t="str">
            <v>오성복합CC</v>
          </cell>
          <cell r="E102">
            <v>855</v>
          </cell>
          <cell r="F102">
            <v>257</v>
          </cell>
          <cell r="I102" t="str">
            <v/>
          </cell>
          <cell r="J102" t="str">
            <v>평택에너지서비스(주)</v>
          </cell>
        </row>
        <row r="103">
          <cell r="A103">
            <v>2143</v>
          </cell>
          <cell r="B103" t="str">
            <v>오성복합GT#1</v>
          </cell>
          <cell r="C103">
            <v>4</v>
          </cell>
          <cell r="D103">
            <v>2.5000000000000001E-2</v>
          </cell>
          <cell r="E103">
            <v>195</v>
          </cell>
          <cell r="F103">
            <v>103</v>
          </cell>
          <cell r="G103">
            <v>195</v>
          </cell>
          <cell r="H103">
            <v>103</v>
          </cell>
          <cell r="I103">
            <v>12.38</v>
          </cell>
          <cell r="J103" t="str">
            <v>평택에너지서비스(주)</v>
          </cell>
        </row>
        <row r="104">
          <cell r="A104">
            <v>2144</v>
          </cell>
          <cell r="B104" t="str">
            <v>오성복합GT#2</v>
          </cell>
          <cell r="C104">
            <v>4</v>
          </cell>
          <cell r="D104">
            <v>2.5000000000000001E-2</v>
          </cell>
          <cell r="E104">
            <v>195</v>
          </cell>
          <cell r="F104">
            <v>103</v>
          </cell>
          <cell r="G104">
            <v>195</v>
          </cell>
          <cell r="H104">
            <v>103</v>
          </cell>
          <cell r="I104">
            <v>12.38</v>
          </cell>
          <cell r="J104" t="str">
            <v>평택에너지서비스(주)</v>
          </cell>
        </row>
        <row r="105">
          <cell r="A105">
            <v>2145</v>
          </cell>
          <cell r="B105" t="str">
            <v>오성복합GT#3</v>
          </cell>
          <cell r="C105">
            <v>4</v>
          </cell>
          <cell r="D105">
            <v>2.5000000000000001E-2</v>
          </cell>
          <cell r="E105">
            <v>195</v>
          </cell>
          <cell r="F105">
            <v>103</v>
          </cell>
          <cell r="G105">
            <v>195</v>
          </cell>
          <cell r="H105">
            <v>103</v>
          </cell>
          <cell r="I105">
            <v>12.38</v>
          </cell>
          <cell r="J105" t="str">
            <v>평택에너지서비스(주)</v>
          </cell>
        </row>
        <row r="106">
          <cell r="A106">
            <v>2152</v>
          </cell>
          <cell r="B106" t="str">
            <v>인천복합3CC</v>
          </cell>
          <cell r="E106">
            <v>521</v>
          </cell>
          <cell r="F106">
            <v>196</v>
          </cell>
          <cell r="I106" t="str">
            <v/>
          </cell>
          <cell r="J106" t="str">
            <v>한국중부발전(주)</v>
          </cell>
        </row>
        <row r="107">
          <cell r="A107">
            <v>2154</v>
          </cell>
          <cell r="B107" t="str">
            <v>인천복합3GT#1</v>
          </cell>
          <cell r="C107">
            <v>5</v>
          </cell>
          <cell r="D107">
            <v>0.02</v>
          </cell>
          <cell r="E107">
            <v>163</v>
          </cell>
          <cell r="F107">
            <v>112</v>
          </cell>
          <cell r="G107">
            <v>163</v>
          </cell>
          <cell r="H107">
            <v>112</v>
          </cell>
          <cell r="I107">
            <v>6.77</v>
          </cell>
          <cell r="J107" t="str">
            <v>한국중부발전(주)</v>
          </cell>
        </row>
        <row r="108">
          <cell r="A108">
            <v>2155</v>
          </cell>
          <cell r="B108" t="str">
            <v>인천복합3GT#2</v>
          </cell>
          <cell r="C108">
            <v>5</v>
          </cell>
          <cell r="D108">
            <v>0.02</v>
          </cell>
          <cell r="E108">
            <v>163</v>
          </cell>
          <cell r="F108">
            <v>112</v>
          </cell>
          <cell r="G108">
            <v>163</v>
          </cell>
          <cell r="H108">
            <v>112</v>
          </cell>
          <cell r="I108">
            <v>6.37</v>
          </cell>
          <cell r="J108" t="str">
            <v>한국중부발전(주)</v>
          </cell>
        </row>
        <row r="109">
          <cell r="A109">
            <v>2157</v>
          </cell>
          <cell r="B109" t="str">
            <v>세종천연가스CC</v>
          </cell>
          <cell r="E109">
            <v>590</v>
          </cell>
          <cell r="F109">
            <v>177</v>
          </cell>
          <cell r="I109" t="str">
            <v/>
          </cell>
          <cell r="J109" t="str">
            <v>한국중부발전(주)</v>
          </cell>
        </row>
        <row r="110">
          <cell r="A110">
            <v>2161</v>
          </cell>
          <cell r="B110" t="str">
            <v>율촌복합2CC</v>
          </cell>
          <cell r="E110">
            <v>956</v>
          </cell>
          <cell r="F110">
            <v>586</v>
          </cell>
          <cell r="I110" t="str">
            <v/>
          </cell>
          <cell r="J110" t="str">
            <v>씨지앤율촌전력(주)</v>
          </cell>
        </row>
        <row r="111">
          <cell r="A111">
            <v>2162</v>
          </cell>
          <cell r="B111" t="str">
            <v>율촌복합2GT#1</v>
          </cell>
          <cell r="C111">
            <v>5</v>
          </cell>
          <cell r="D111">
            <v>5.6000000000000001E-2</v>
          </cell>
          <cell r="E111">
            <v>326</v>
          </cell>
          <cell r="F111">
            <v>199</v>
          </cell>
          <cell r="G111">
            <v>283</v>
          </cell>
          <cell r="H111">
            <v>188</v>
          </cell>
          <cell r="I111">
            <v>17.7</v>
          </cell>
          <cell r="J111" t="str">
            <v>씨지앤율촌전력(주)</v>
          </cell>
        </row>
        <row r="112">
          <cell r="A112">
            <v>2163</v>
          </cell>
          <cell r="B112" t="str">
            <v>율촌복합2GT#2</v>
          </cell>
          <cell r="C112">
            <v>5</v>
          </cell>
          <cell r="D112">
            <v>5.6000000000000001E-2</v>
          </cell>
          <cell r="E112">
            <v>326</v>
          </cell>
          <cell r="F112">
            <v>199</v>
          </cell>
          <cell r="G112">
            <v>283</v>
          </cell>
          <cell r="H112">
            <v>188</v>
          </cell>
          <cell r="I112">
            <v>18.73</v>
          </cell>
          <cell r="J112" t="str">
            <v>씨지앤율촌전력(주)</v>
          </cell>
        </row>
        <row r="113">
          <cell r="A113">
            <v>2167</v>
          </cell>
          <cell r="B113" t="str">
            <v>세종천연가스GT#1</v>
          </cell>
          <cell r="C113">
            <v>5</v>
          </cell>
          <cell r="D113">
            <v>0.02</v>
          </cell>
          <cell r="E113">
            <v>198</v>
          </cell>
          <cell r="F113">
            <v>119</v>
          </cell>
          <cell r="G113">
            <v>198</v>
          </cell>
          <cell r="H113">
            <v>119</v>
          </cell>
          <cell r="I113">
            <v>3.01</v>
          </cell>
          <cell r="J113" t="str">
            <v>한국중부발전(주)</v>
          </cell>
        </row>
        <row r="114">
          <cell r="A114">
            <v>2168</v>
          </cell>
          <cell r="B114" t="str">
            <v>세종천연가스GT#2</v>
          </cell>
          <cell r="C114">
            <v>5</v>
          </cell>
          <cell r="D114">
            <v>0.02</v>
          </cell>
          <cell r="E114">
            <v>198</v>
          </cell>
          <cell r="F114">
            <v>119</v>
          </cell>
          <cell r="G114">
            <v>198</v>
          </cell>
          <cell r="H114">
            <v>119</v>
          </cell>
          <cell r="I114">
            <v>3.01</v>
          </cell>
          <cell r="J114" t="str">
            <v>한국중부발전(주)</v>
          </cell>
        </row>
        <row r="115">
          <cell r="A115">
            <v>2170</v>
          </cell>
          <cell r="B115" t="str">
            <v>수완열병합CC</v>
          </cell>
          <cell r="E115">
            <v>135</v>
          </cell>
          <cell r="F115">
            <v>68</v>
          </cell>
          <cell r="I115" t="str">
            <v/>
          </cell>
          <cell r="J115" t="str">
            <v>수완에너지주식회사</v>
          </cell>
        </row>
        <row r="116">
          <cell r="A116">
            <v>2172</v>
          </cell>
          <cell r="B116" t="str">
            <v>수완열병합GT#1</v>
          </cell>
          <cell r="C116">
            <v>6</v>
          </cell>
          <cell r="D116">
            <v>0.06</v>
          </cell>
          <cell r="E116">
            <v>49</v>
          </cell>
          <cell r="F116">
            <v>25</v>
          </cell>
          <cell r="G116">
            <v>49</v>
          </cell>
          <cell r="H116">
            <v>25</v>
          </cell>
          <cell r="I116">
            <v>2.14</v>
          </cell>
          <cell r="J116" t="str">
            <v>수완에너지주식회사</v>
          </cell>
        </row>
        <row r="117">
          <cell r="A117">
            <v>2173</v>
          </cell>
          <cell r="B117" t="str">
            <v>수완열병합GT#2</v>
          </cell>
          <cell r="C117">
            <v>6</v>
          </cell>
          <cell r="D117">
            <v>0.06</v>
          </cell>
          <cell r="E117">
            <v>49</v>
          </cell>
          <cell r="F117">
            <v>25</v>
          </cell>
          <cell r="G117">
            <v>49</v>
          </cell>
          <cell r="H117">
            <v>25</v>
          </cell>
          <cell r="I117">
            <v>2.14</v>
          </cell>
          <cell r="J117" t="str">
            <v>수완에너지주식회사</v>
          </cell>
        </row>
        <row r="118">
          <cell r="A118">
            <v>2181</v>
          </cell>
          <cell r="B118" t="str">
            <v>양주열병합CC</v>
          </cell>
          <cell r="E118">
            <v>583</v>
          </cell>
          <cell r="F118">
            <v>350</v>
          </cell>
          <cell r="I118" t="str">
            <v/>
          </cell>
          <cell r="J118" t="str">
            <v>(주)대륜발전</v>
          </cell>
        </row>
        <row r="119">
          <cell r="A119">
            <v>2182</v>
          </cell>
          <cell r="B119" t="str">
            <v>양주열병합GT#1</v>
          </cell>
          <cell r="C119">
            <v>4</v>
          </cell>
          <cell r="D119">
            <v>0</v>
          </cell>
          <cell r="E119">
            <v>197</v>
          </cell>
          <cell r="F119">
            <v>119</v>
          </cell>
          <cell r="G119">
            <v>197</v>
          </cell>
          <cell r="H119">
            <v>119</v>
          </cell>
          <cell r="I119">
            <v>2.98</v>
          </cell>
          <cell r="J119" t="str">
            <v>(주)대륜발전</v>
          </cell>
        </row>
        <row r="120">
          <cell r="A120">
            <v>2183</v>
          </cell>
          <cell r="B120" t="str">
            <v>양주열병합GT#2</v>
          </cell>
          <cell r="C120">
            <v>4</v>
          </cell>
          <cell r="D120">
            <v>0</v>
          </cell>
          <cell r="E120">
            <v>197</v>
          </cell>
          <cell r="F120">
            <v>119</v>
          </cell>
          <cell r="G120">
            <v>197</v>
          </cell>
          <cell r="H120">
            <v>119</v>
          </cell>
          <cell r="I120">
            <v>2.98</v>
          </cell>
          <cell r="J120" t="str">
            <v>(주)대륜발전</v>
          </cell>
        </row>
        <row r="121">
          <cell r="A121">
            <v>2193</v>
          </cell>
          <cell r="B121" t="str">
            <v>안양열병합2-1CC</v>
          </cell>
          <cell r="E121">
            <v>508</v>
          </cell>
          <cell r="F121">
            <v>223</v>
          </cell>
          <cell r="I121" t="str">
            <v/>
          </cell>
          <cell r="J121" t="str">
            <v>지에스파워(주)</v>
          </cell>
        </row>
        <row r="122">
          <cell r="A122">
            <v>2194</v>
          </cell>
          <cell r="B122" t="str">
            <v>안양열병합2-1GT</v>
          </cell>
          <cell r="C122">
            <v>4</v>
          </cell>
          <cell r="D122">
            <v>2.5000000000000001E-2</v>
          </cell>
          <cell r="E122">
            <v>338</v>
          </cell>
          <cell r="F122">
            <v>130</v>
          </cell>
          <cell r="G122">
            <v>338</v>
          </cell>
          <cell r="H122">
            <v>130</v>
          </cell>
          <cell r="I122">
            <v>7.95</v>
          </cell>
          <cell r="J122" t="str">
            <v>지에스파워(주)</v>
          </cell>
        </row>
        <row r="123">
          <cell r="A123">
            <v>2201</v>
          </cell>
          <cell r="B123" t="str">
            <v>안양복합GT#1</v>
          </cell>
          <cell r="C123">
            <v>5</v>
          </cell>
          <cell r="D123">
            <v>0.05</v>
          </cell>
          <cell r="E123">
            <v>94</v>
          </cell>
          <cell r="F123">
            <v>60</v>
          </cell>
          <cell r="G123">
            <v>94</v>
          </cell>
          <cell r="H123">
            <v>60</v>
          </cell>
          <cell r="I123">
            <v>2.94</v>
          </cell>
          <cell r="J123" t="str">
            <v>지에스파워(주)</v>
          </cell>
        </row>
        <row r="124">
          <cell r="A124">
            <v>2202</v>
          </cell>
          <cell r="B124" t="str">
            <v>안양복합GT#2</v>
          </cell>
          <cell r="C124">
            <v>5</v>
          </cell>
          <cell r="D124">
            <v>0.05</v>
          </cell>
          <cell r="E124">
            <v>94</v>
          </cell>
          <cell r="F124">
            <v>60</v>
          </cell>
          <cell r="G124">
            <v>94</v>
          </cell>
          <cell r="H124">
            <v>60</v>
          </cell>
          <cell r="I124">
            <v>3.19</v>
          </cell>
          <cell r="J124" t="str">
            <v>지에스파워(주)</v>
          </cell>
        </row>
        <row r="125">
          <cell r="A125">
            <v>2203</v>
          </cell>
          <cell r="B125" t="str">
            <v>안양복합GT#3</v>
          </cell>
          <cell r="C125">
            <v>5</v>
          </cell>
          <cell r="D125">
            <v>0.05</v>
          </cell>
          <cell r="E125">
            <v>94</v>
          </cell>
          <cell r="F125">
            <v>60</v>
          </cell>
          <cell r="G125">
            <v>94</v>
          </cell>
          <cell r="H125">
            <v>60</v>
          </cell>
          <cell r="I125">
            <v>4.54</v>
          </cell>
          <cell r="J125" t="str">
            <v>지에스파워(주)</v>
          </cell>
        </row>
        <row r="126">
          <cell r="A126">
            <v>2204</v>
          </cell>
          <cell r="B126" t="str">
            <v>안양복합GT#4</v>
          </cell>
          <cell r="C126">
            <v>5</v>
          </cell>
          <cell r="D126">
            <v>0.05</v>
          </cell>
          <cell r="E126">
            <v>94</v>
          </cell>
          <cell r="F126">
            <v>60</v>
          </cell>
          <cell r="G126">
            <v>94</v>
          </cell>
          <cell r="H126">
            <v>60</v>
          </cell>
          <cell r="I126">
            <v>1.65</v>
          </cell>
          <cell r="J126" t="str">
            <v>지에스파워(주)</v>
          </cell>
        </row>
        <row r="127">
          <cell r="A127">
            <v>2211</v>
          </cell>
          <cell r="B127" t="str">
            <v>안양복합CC</v>
          </cell>
          <cell r="E127">
            <v>534</v>
          </cell>
          <cell r="F127">
            <v>360</v>
          </cell>
          <cell r="I127" t="str">
            <v/>
          </cell>
          <cell r="J127" t="str">
            <v>지에스파워(주)</v>
          </cell>
        </row>
        <row r="128">
          <cell r="A128">
            <v>2251</v>
          </cell>
          <cell r="B128" t="str">
            <v>분당복합GT#1</v>
          </cell>
          <cell r="C128">
            <v>5</v>
          </cell>
          <cell r="D128">
            <v>0.02</v>
          </cell>
          <cell r="E128">
            <v>88</v>
          </cell>
          <cell r="F128">
            <v>60</v>
          </cell>
          <cell r="G128">
            <v>88</v>
          </cell>
          <cell r="H128">
            <v>60</v>
          </cell>
          <cell r="I128">
            <v>4.2699999999999996</v>
          </cell>
          <cell r="J128" t="str">
            <v>한국남동발전(주)</v>
          </cell>
        </row>
        <row r="129">
          <cell r="A129">
            <v>2252</v>
          </cell>
          <cell r="B129" t="str">
            <v>분당복합GT#2</v>
          </cell>
          <cell r="C129">
            <v>5</v>
          </cell>
          <cell r="D129">
            <v>0.02</v>
          </cell>
          <cell r="E129">
            <v>93</v>
          </cell>
          <cell r="F129">
            <v>60</v>
          </cell>
          <cell r="G129">
            <v>93</v>
          </cell>
          <cell r="H129">
            <v>60</v>
          </cell>
          <cell r="I129">
            <v>1.5</v>
          </cell>
          <cell r="J129" t="str">
            <v>한국남동발전(주)</v>
          </cell>
        </row>
        <row r="130">
          <cell r="A130">
            <v>2253</v>
          </cell>
          <cell r="B130" t="str">
            <v>분당복합GT#3</v>
          </cell>
          <cell r="C130">
            <v>5</v>
          </cell>
          <cell r="D130">
            <v>0.02</v>
          </cell>
          <cell r="E130">
            <v>88</v>
          </cell>
          <cell r="F130">
            <v>60</v>
          </cell>
          <cell r="G130">
            <v>88</v>
          </cell>
          <cell r="H130">
            <v>60</v>
          </cell>
          <cell r="I130">
            <v>2.68</v>
          </cell>
          <cell r="J130" t="str">
            <v>한국남동발전(주)</v>
          </cell>
        </row>
        <row r="131">
          <cell r="A131">
            <v>2254</v>
          </cell>
          <cell r="B131" t="str">
            <v>분당복합GT#4</v>
          </cell>
          <cell r="C131">
            <v>5</v>
          </cell>
          <cell r="D131">
            <v>0.02</v>
          </cell>
          <cell r="E131">
            <v>93</v>
          </cell>
          <cell r="F131">
            <v>60</v>
          </cell>
          <cell r="G131">
            <v>93</v>
          </cell>
          <cell r="H131">
            <v>60</v>
          </cell>
          <cell r="I131">
            <v>1.06</v>
          </cell>
          <cell r="J131" t="str">
            <v>한국남동발전(주)</v>
          </cell>
        </row>
        <row r="132">
          <cell r="A132">
            <v>2255</v>
          </cell>
          <cell r="B132" t="str">
            <v>분당복합GT#5</v>
          </cell>
          <cell r="C132">
            <v>5</v>
          </cell>
          <cell r="D132">
            <v>0.02</v>
          </cell>
          <cell r="E132">
            <v>93</v>
          </cell>
          <cell r="F132">
            <v>60</v>
          </cell>
          <cell r="G132">
            <v>93</v>
          </cell>
          <cell r="H132">
            <v>60</v>
          </cell>
          <cell r="I132">
            <v>1.61</v>
          </cell>
          <cell r="J132" t="str">
            <v>한국남동발전(주)</v>
          </cell>
        </row>
        <row r="133">
          <cell r="A133">
            <v>2256</v>
          </cell>
          <cell r="B133" t="str">
            <v>분당복합GT#6</v>
          </cell>
          <cell r="C133">
            <v>5</v>
          </cell>
          <cell r="D133">
            <v>0.02</v>
          </cell>
          <cell r="E133">
            <v>86</v>
          </cell>
          <cell r="F133">
            <v>67</v>
          </cell>
          <cell r="G133">
            <v>86</v>
          </cell>
          <cell r="H133">
            <v>67</v>
          </cell>
          <cell r="I133">
            <v>2.4</v>
          </cell>
          <cell r="J133" t="str">
            <v>한국남동발전(주)</v>
          </cell>
        </row>
        <row r="134">
          <cell r="A134">
            <v>2257</v>
          </cell>
          <cell r="B134" t="str">
            <v>분당복합GT#7</v>
          </cell>
          <cell r="C134">
            <v>5</v>
          </cell>
          <cell r="D134">
            <v>0.02</v>
          </cell>
          <cell r="E134">
            <v>92</v>
          </cell>
          <cell r="F134">
            <v>67</v>
          </cell>
          <cell r="G134">
            <v>92</v>
          </cell>
          <cell r="H134">
            <v>67</v>
          </cell>
          <cell r="I134">
            <v>3.44</v>
          </cell>
          <cell r="J134" t="str">
            <v>한국남동발전(주)</v>
          </cell>
        </row>
        <row r="135">
          <cell r="A135">
            <v>2258</v>
          </cell>
          <cell r="B135" t="str">
            <v>분당복합GT#8</v>
          </cell>
          <cell r="C135">
            <v>5</v>
          </cell>
          <cell r="D135">
            <v>0.02</v>
          </cell>
          <cell r="E135">
            <v>86</v>
          </cell>
          <cell r="F135">
            <v>67</v>
          </cell>
          <cell r="G135">
            <v>86</v>
          </cell>
          <cell r="H135">
            <v>67</v>
          </cell>
          <cell r="I135">
            <v>3.86</v>
          </cell>
          <cell r="J135" t="str">
            <v>한국남동발전(주)</v>
          </cell>
        </row>
        <row r="136">
          <cell r="A136">
            <v>2261</v>
          </cell>
          <cell r="B136" t="str">
            <v>삼척그린#1</v>
          </cell>
          <cell r="C136">
            <v>6</v>
          </cell>
          <cell r="D136">
            <v>0.02</v>
          </cell>
          <cell r="E136">
            <v>935</v>
          </cell>
          <cell r="F136">
            <v>665</v>
          </cell>
          <cell r="G136">
            <v>935</v>
          </cell>
          <cell r="H136">
            <v>665</v>
          </cell>
          <cell r="I136">
            <v>14.96</v>
          </cell>
          <cell r="J136" t="str">
            <v>한국남부발전(주)</v>
          </cell>
        </row>
        <row r="137">
          <cell r="A137">
            <v>2262</v>
          </cell>
          <cell r="B137" t="str">
            <v>삼척그린#2</v>
          </cell>
          <cell r="C137">
            <v>6</v>
          </cell>
          <cell r="D137">
            <v>0.02</v>
          </cell>
          <cell r="E137">
            <v>935</v>
          </cell>
          <cell r="F137">
            <v>665</v>
          </cell>
          <cell r="G137">
            <v>935</v>
          </cell>
          <cell r="H137">
            <v>665</v>
          </cell>
          <cell r="I137">
            <v>14.96</v>
          </cell>
          <cell r="J137" t="str">
            <v>한국남부발전(주)</v>
          </cell>
        </row>
        <row r="138">
          <cell r="A138">
            <v>2271</v>
          </cell>
          <cell r="B138" t="str">
            <v>분당복합1CC</v>
          </cell>
          <cell r="E138">
            <v>646</v>
          </cell>
          <cell r="F138">
            <v>194</v>
          </cell>
          <cell r="I138" t="str">
            <v/>
          </cell>
          <cell r="J138" t="str">
            <v>한국남동발전(주)</v>
          </cell>
        </row>
        <row r="139">
          <cell r="A139">
            <v>2272</v>
          </cell>
          <cell r="B139" t="str">
            <v>분당복합2CC</v>
          </cell>
          <cell r="E139">
            <v>386</v>
          </cell>
          <cell r="F139">
            <v>113</v>
          </cell>
          <cell r="I139" t="str">
            <v/>
          </cell>
          <cell r="J139" t="str">
            <v>한국남동발전(주)</v>
          </cell>
        </row>
        <row r="140">
          <cell r="A140">
            <v>2291</v>
          </cell>
          <cell r="B140" t="str">
            <v>일산복합GT#1</v>
          </cell>
          <cell r="C140">
            <v>5</v>
          </cell>
          <cell r="D140">
            <v>2.7E-2</v>
          </cell>
          <cell r="E140">
            <v>111</v>
          </cell>
          <cell r="F140">
            <v>37</v>
          </cell>
          <cell r="G140">
            <v>111</v>
          </cell>
          <cell r="H140">
            <v>37</v>
          </cell>
          <cell r="I140">
            <v>5.78</v>
          </cell>
          <cell r="J140" t="str">
            <v>한국동서발전(주)</v>
          </cell>
        </row>
        <row r="141">
          <cell r="A141">
            <v>2292</v>
          </cell>
          <cell r="B141" t="str">
            <v>일산복합GT#2</v>
          </cell>
          <cell r="C141">
            <v>5</v>
          </cell>
          <cell r="D141">
            <v>2.7E-2</v>
          </cell>
          <cell r="E141">
            <v>111</v>
          </cell>
          <cell r="F141">
            <v>37</v>
          </cell>
          <cell r="G141">
            <v>111</v>
          </cell>
          <cell r="H141">
            <v>37</v>
          </cell>
          <cell r="I141">
            <v>3.96</v>
          </cell>
          <cell r="J141" t="str">
            <v>한국동서발전(주)</v>
          </cell>
        </row>
        <row r="142">
          <cell r="A142">
            <v>2293</v>
          </cell>
          <cell r="B142" t="str">
            <v>일산복합GT#3</v>
          </cell>
          <cell r="C142">
            <v>5</v>
          </cell>
          <cell r="D142">
            <v>2.7E-2</v>
          </cell>
          <cell r="E142">
            <v>111</v>
          </cell>
          <cell r="F142">
            <v>37</v>
          </cell>
          <cell r="G142">
            <v>111</v>
          </cell>
          <cell r="H142">
            <v>37</v>
          </cell>
          <cell r="I142">
            <v>5.3</v>
          </cell>
          <cell r="J142" t="str">
            <v>한국동서발전(주)</v>
          </cell>
        </row>
        <row r="143">
          <cell r="A143">
            <v>2294</v>
          </cell>
          <cell r="B143" t="str">
            <v>일산복합GT#4</v>
          </cell>
          <cell r="C143">
            <v>5</v>
          </cell>
          <cell r="D143">
            <v>2.7E-2</v>
          </cell>
          <cell r="E143">
            <v>111</v>
          </cell>
          <cell r="F143">
            <v>37</v>
          </cell>
          <cell r="G143">
            <v>111</v>
          </cell>
          <cell r="H143">
            <v>37</v>
          </cell>
          <cell r="I143">
            <v>5.98</v>
          </cell>
          <cell r="J143" t="str">
            <v>한국동서발전(주)</v>
          </cell>
        </row>
        <row r="144">
          <cell r="A144">
            <v>2295</v>
          </cell>
          <cell r="B144" t="str">
            <v>일산복합GT#5</v>
          </cell>
          <cell r="C144">
            <v>5</v>
          </cell>
          <cell r="D144">
            <v>2.7E-2</v>
          </cell>
          <cell r="E144">
            <v>112</v>
          </cell>
          <cell r="F144">
            <v>37</v>
          </cell>
          <cell r="G144">
            <v>112</v>
          </cell>
          <cell r="H144">
            <v>37</v>
          </cell>
          <cell r="I144">
            <v>6.07</v>
          </cell>
          <cell r="J144" t="str">
            <v>한국동서발전(주)</v>
          </cell>
        </row>
        <row r="145">
          <cell r="A145">
            <v>2296</v>
          </cell>
          <cell r="B145" t="str">
            <v>일산복합GT#6</v>
          </cell>
          <cell r="C145">
            <v>5</v>
          </cell>
          <cell r="D145">
            <v>2.7E-2</v>
          </cell>
          <cell r="E145">
            <v>112</v>
          </cell>
          <cell r="F145">
            <v>37</v>
          </cell>
          <cell r="G145">
            <v>112</v>
          </cell>
          <cell r="H145">
            <v>37</v>
          </cell>
          <cell r="I145">
            <v>6.58</v>
          </cell>
          <cell r="J145" t="str">
            <v>한국동서발전(주)</v>
          </cell>
        </row>
        <row r="146">
          <cell r="A146">
            <v>2311</v>
          </cell>
          <cell r="B146" t="str">
            <v>일산복합1CC</v>
          </cell>
          <cell r="E146">
            <v>655</v>
          </cell>
          <cell r="F146">
            <v>221</v>
          </cell>
          <cell r="I146" t="str">
            <v/>
          </cell>
          <cell r="J146" t="str">
            <v>한국동서발전(주)</v>
          </cell>
        </row>
        <row r="147">
          <cell r="A147">
            <v>2312</v>
          </cell>
          <cell r="B147" t="str">
            <v>일산복합2CC</v>
          </cell>
          <cell r="E147">
            <v>330</v>
          </cell>
          <cell r="F147">
            <v>112</v>
          </cell>
          <cell r="I147" t="str">
            <v/>
          </cell>
          <cell r="J147" t="str">
            <v>한국동서발전(주)</v>
          </cell>
        </row>
        <row r="148">
          <cell r="A148">
            <v>2331</v>
          </cell>
          <cell r="B148" t="str">
            <v>부천복합GT#1</v>
          </cell>
          <cell r="C148">
            <v>4</v>
          </cell>
          <cell r="D148">
            <v>0.05</v>
          </cell>
          <cell r="E148">
            <v>110</v>
          </cell>
          <cell r="F148">
            <v>60</v>
          </cell>
          <cell r="G148">
            <v>110</v>
          </cell>
          <cell r="H148">
            <v>60</v>
          </cell>
          <cell r="I148">
            <v>6.85</v>
          </cell>
          <cell r="J148" t="str">
            <v>지에스파워(주)</v>
          </cell>
        </row>
        <row r="149">
          <cell r="A149">
            <v>2332</v>
          </cell>
          <cell r="B149" t="str">
            <v>부천복합GT#2</v>
          </cell>
          <cell r="C149">
            <v>4</v>
          </cell>
          <cell r="D149">
            <v>0.05</v>
          </cell>
          <cell r="E149">
            <v>110</v>
          </cell>
          <cell r="F149">
            <v>60</v>
          </cell>
          <cell r="G149">
            <v>110</v>
          </cell>
          <cell r="H149">
            <v>60</v>
          </cell>
          <cell r="I149">
            <v>5.89</v>
          </cell>
          <cell r="J149" t="str">
            <v>지에스파워(주)</v>
          </cell>
        </row>
        <row r="150">
          <cell r="A150">
            <v>2333</v>
          </cell>
          <cell r="B150" t="str">
            <v>부천복합GT#3</v>
          </cell>
          <cell r="C150">
            <v>4</v>
          </cell>
          <cell r="D150">
            <v>0.05</v>
          </cell>
          <cell r="E150">
            <v>110</v>
          </cell>
          <cell r="F150">
            <v>60</v>
          </cell>
          <cell r="G150">
            <v>110</v>
          </cell>
          <cell r="H150">
            <v>60</v>
          </cell>
          <cell r="I150">
            <v>6.87</v>
          </cell>
          <cell r="J150" t="str">
            <v>지에스파워(주)</v>
          </cell>
        </row>
        <row r="151">
          <cell r="A151">
            <v>2341</v>
          </cell>
          <cell r="B151" t="str">
            <v>부천복합CC</v>
          </cell>
          <cell r="E151">
            <v>486</v>
          </cell>
          <cell r="F151">
            <v>270</v>
          </cell>
          <cell r="I151" t="str">
            <v/>
          </cell>
          <cell r="J151" t="str">
            <v>지에스파워(주)</v>
          </cell>
        </row>
        <row r="152">
          <cell r="A152">
            <v>2384</v>
          </cell>
          <cell r="B152" t="str">
            <v>평택복합2CC</v>
          </cell>
          <cell r="E152">
            <v>887</v>
          </cell>
          <cell r="F152">
            <v>542</v>
          </cell>
          <cell r="I152" t="str">
            <v/>
          </cell>
          <cell r="J152" t="str">
            <v>한국서부발전(주)</v>
          </cell>
        </row>
        <row r="153">
          <cell r="A153">
            <v>2385</v>
          </cell>
          <cell r="B153" t="str">
            <v>평택복합2GT#1</v>
          </cell>
          <cell r="C153">
            <v>5</v>
          </cell>
          <cell r="D153">
            <v>0</v>
          </cell>
          <cell r="E153">
            <v>304</v>
          </cell>
          <cell r="F153">
            <v>165</v>
          </cell>
          <cell r="G153">
            <v>304</v>
          </cell>
          <cell r="H153">
            <v>165</v>
          </cell>
          <cell r="I153">
            <v>12.77</v>
          </cell>
          <cell r="J153" t="str">
            <v>한국서부발전(주)</v>
          </cell>
        </row>
        <row r="154">
          <cell r="A154">
            <v>2386</v>
          </cell>
          <cell r="B154" t="str">
            <v>평택복합2GT#2</v>
          </cell>
          <cell r="C154">
            <v>5</v>
          </cell>
          <cell r="D154">
            <v>0</v>
          </cell>
          <cell r="E154">
            <v>304</v>
          </cell>
          <cell r="F154">
            <v>165</v>
          </cell>
          <cell r="G154">
            <v>304</v>
          </cell>
          <cell r="H154">
            <v>165</v>
          </cell>
          <cell r="I154">
            <v>12.95</v>
          </cell>
          <cell r="J154" t="str">
            <v>한국서부발전(주)</v>
          </cell>
        </row>
        <row r="155">
          <cell r="A155">
            <v>2411</v>
          </cell>
          <cell r="B155" t="str">
            <v>울산복합1GT#1</v>
          </cell>
          <cell r="C155">
            <v>4</v>
          </cell>
          <cell r="D155">
            <v>0.02</v>
          </cell>
          <cell r="E155">
            <v>106</v>
          </cell>
          <cell r="F155">
            <v>33</v>
          </cell>
          <cell r="G155">
            <v>106</v>
          </cell>
          <cell r="H155">
            <v>33</v>
          </cell>
          <cell r="I155">
            <v>6.66</v>
          </cell>
          <cell r="J155" t="str">
            <v>한국동서발전(주)</v>
          </cell>
        </row>
        <row r="156">
          <cell r="A156">
            <v>2412</v>
          </cell>
          <cell r="B156" t="str">
            <v>울산복합1GT#2</v>
          </cell>
          <cell r="C156">
            <v>4</v>
          </cell>
          <cell r="D156">
            <v>0.02</v>
          </cell>
          <cell r="E156">
            <v>106</v>
          </cell>
          <cell r="F156">
            <v>33</v>
          </cell>
          <cell r="G156">
            <v>106</v>
          </cell>
          <cell r="H156">
            <v>33</v>
          </cell>
          <cell r="I156">
            <v>5.15</v>
          </cell>
          <cell r="J156" t="str">
            <v>한국동서발전(주)</v>
          </cell>
        </row>
        <row r="157">
          <cell r="A157">
            <v>2413</v>
          </cell>
          <cell r="B157" t="str">
            <v>울산복합2GT#1</v>
          </cell>
          <cell r="C157">
            <v>5</v>
          </cell>
          <cell r="D157">
            <v>0.02</v>
          </cell>
          <cell r="E157">
            <v>173</v>
          </cell>
          <cell r="F157">
            <v>55</v>
          </cell>
          <cell r="G157">
            <v>173</v>
          </cell>
          <cell r="H157">
            <v>55</v>
          </cell>
          <cell r="I157">
            <v>7.66</v>
          </cell>
          <cell r="J157" t="str">
            <v>한국동서발전(주)</v>
          </cell>
        </row>
        <row r="158">
          <cell r="A158">
            <v>2414</v>
          </cell>
          <cell r="B158" t="str">
            <v>울산복합2GT#2</v>
          </cell>
          <cell r="C158">
            <v>5</v>
          </cell>
          <cell r="D158">
            <v>0.02</v>
          </cell>
          <cell r="E158">
            <v>173</v>
          </cell>
          <cell r="F158">
            <v>55</v>
          </cell>
          <cell r="G158">
            <v>173</v>
          </cell>
          <cell r="H158">
            <v>55</v>
          </cell>
          <cell r="I158">
            <v>5.2</v>
          </cell>
          <cell r="J158" t="str">
            <v>한국동서발전(주)</v>
          </cell>
        </row>
        <row r="159">
          <cell r="A159">
            <v>2415</v>
          </cell>
          <cell r="B159" t="str">
            <v>울산복합3GT#1</v>
          </cell>
          <cell r="C159">
            <v>5</v>
          </cell>
          <cell r="D159">
            <v>0.02</v>
          </cell>
          <cell r="E159">
            <v>173</v>
          </cell>
          <cell r="F159">
            <v>55</v>
          </cell>
          <cell r="G159">
            <v>173</v>
          </cell>
          <cell r="H159">
            <v>55</v>
          </cell>
          <cell r="I159">
            <v>9.0299999999999994</v>
          </cell>
          <cell r="J159" t="str">
            <v>한국동서발전(주)</v>
          </cell>
        </row>
        <row r="160">
          <cell r="A160">
            <v>2416</v>
          </cell>
          <cell r="B160" t="str">
            <v>울산복합3GT#2</v>
          </cell>
          <cell r="C160">
            <v>5</v>
          </cell>
          <cell r="D160">
            <v>0.02</v>
          </cell>
          <cell r="E160">
            <v>173</v>
          </cell>
          <cell r="F160">
            <v>55</v>
          </cell>
          <cell r="G160">
            <v>173</v>
          </cell>
          <cell r="H160">
            <v>55</v>
          </cell>
          <cell r="I160">
            <v>11.5</v>
          </cell>
          <cell r="J160" t="str">
            <v>한국동서발전(주)</v>
          </cell>
        </row>
        <row r="161">
          <cell r="A161">
            <v>2417</v>
          </cell>
          <cell r="B161" t="str">
            <v>울산복합4GT#1</v>
          </cell>
          <cell r="C161">
            <v>5</v>
          </cell>
          <cell r="D161">
            <v>0</v>
          </cell>
          <cell r="E161">
            <v>302</v>
          </cell>
          <cell r="F161">
            <v>162</v>
          </cell>
          <cell r="G161">
            <v>302</v>
          </cell>
          <cell r="H161">
            <v>162</v>
          </cell>
          <cell r="I161">
            <v>18.899999999999999</v>
          </cell>
          <cell r="J161" t="str">
            <v>한국동서발전(주)</v>
          </cell>
        </row>
        <row r="162">
          <cell r="A162">
            <v>2418</v>
          </cell>
          <cell r="B162" t="str">
            <v>울산복합4GT#2</v>
          </cell>
          <cell r="C162">
            <v>5</v>
          </cell>
          <cell r="D162">
            <v>0</v>
          </cell>
          <cell r="E162">
            <v>302</v>
          </cell>
          <cell r="F162">
            <v>162</v>
          </cell>
          <cell r="G162">
            <v>302</v>
          </cell>
          <cell r="H162">
            <v>162</v>
          </cell>
          <cell r="I162">
            <v>18.13</v>
          </cell>
          <cell r="J162" t="str">
            <v>한국동서발전(주)</v>
          </cell>
        </row>
        <row r="163">
          <cell r="A163">
            <v>2431</v>
          </cell>
          <cell r="B163" t="str">
            <v>울산복합1CC</v>
          </cell>
          <cell r="E163">
            <v>300</v>
          </cell>
          <cell r="F163">
            <v>96</v>
          </cell>
          <cell r="I163" t="str">
            <v/>
          </cell>
          <cell r="J163" t="str">
            <v>한국동서발전(주)</v>
          </cell>
        </row>
        <row r="164">
          <cell r="A164">
            <v>2432</v>
          </cell>
          <cell r="B164" t="str">
            <v>울산복합2CC</v>
          </cell>
          <cell r="E164">
            <v>516</v>
          </cell>
          <cell r="F164">
            <v>165</v>
          </cell>
          <cell r="I164" t="str">
            <v/>
          </cell>
          <cell r="J164" t="str">
            <v>한국동서발전(주)</v>
          </cell>
        </row>
        <row r="165">
          <cell r="A165">
            <v>2433</v>
          </cell>
          <cell r="B165" t="str">
            <v>울산복합3CC</v>
          </cell>
          <cell r="E165">
            <v>516</v>
          </cell>
          <cell r="F165">
            <v>165</v>
          </cell>
          <cell r="I165" t="str">
            <v/>
          </cell>
          <cell r="J165" t="str">
            <v>한국동서발전(주)</v>
          </cell>
        </row>
        <row r="166">
          <cell r="A166">
            <v>2434</v>
          </cell>
          <cell r="B166" t="str">
            <v>울산복합4CC</v>
          </cell>
          <cell r="E166">
            <v>888</v>
          </cell>
          <cell r="F166">
            <v>540</v>
          </cell>
          <cell r="I166" t="str">
            <v/>
          </cell>
          <cell r="J166" t="str">
            <v>한국동서발전(주)</v>
          </cell>
        </row>
        <row r="167">
          <cell r="A167">
            <v>2461</v>
          </cell>
          <cell r="B167" t="str">
            <v>보령복합1GT#1</v>
          </cell>
          <cell r="C167">
            <v>5</v>
          </cell>
          <cell r="D167">
            <v>0.02</v>
          </cell>
          <cell r="E167">
            <v>163</v>
          </cell>
          <cell r="F167">
            <v>112</v>
          </cell>
          <cell r="G167">
            <v>163</v>
          </cell>
          <cell r="H167">
            <v>112</v>
          </cell>
          <cell r="I167">
            <v>7.91</v>
          </cell>
          <cell r="J167" t="str">
            <v>한국중부발전(주)</v>
          </cell>
        </row>
        <row r="168">
          <cell r="A168">
            <v>2462</v>
          </cell>
          <cell r="B168" t="str">
            <v>보령복합1GT#2</v>
          </cell>
          <cell r="C168">
            <v>5</v>
          </cell>
          <cell r="D168">
            <v>0.02</v>
          </cell>
          <cell r="E168">
            <v>163</v>
          </cell>
          <cell r="F168">
            <v>112</v>
          </cell>
          <cell r="G168">
            <v>163</v>
          </cell>
          <cell r="H168">
            <v>112</v>
          </cell>
          <cell r="I168">
            <v>7.47</v>
          </cell>
          <cell r="J168" t="str">
            <v>한국중부발전(주)</v>
          </cell>
        </row>
        <row r="169">
          <cell r="A169">
            <v>2463</v>
          </cell>
          <cell r="B169" t="str">
            <v>보령복합2GT#1</v>
          </cell>
          <cell r="C169">
            <v>5</v>
          </cell>
          <cell r="D169">
            <v>0.02</v>
          </cell>
          <cell r="E169">
            <v>163</v>
          </cell>
          <cell r="F169">
            <v>112</v>
          </cell>
          <cell r="G169">
            <v>163</v>
          </cell>
          <cell r="H169">
            <v>112</v>
          </cell>
          <cell r="I169">
            <v>7.28</v>
          </cell>
          <cell r="J169" t="str">
            <v>한국중부발전(주)</v>
          </cell>
        </row>
        <row r="170">
          <cell r="A170">
            <v>2464</v>
          </cell>
          <cell r="B170" t="str">
            <v>보령복합2GT#2</v>
          </cell>
          <cell r="C170">
            <v>5</v>
          </cell>
          <cell r="D170">
            <v>0.02</v>
          </cell>
          <cell r="E170">
            <v>163</v>
          </cell>
          <cell r="F170">
            <v>112</v>
          </cell>
          <cell r="G170">
            <v>163</v>
          </cell>
          <cell r="H170">
            <v>112</v>
          </cell>
          <cell r="I170">
            <v>10.87</v>
          </cell>
          <cell r="J170" t="str">
            <v>한국중부발전(주)</v>
          </cell>
        </row>
        <row r="171">
          <cell r="A171">
            <v>2465</v>
          </cell>
          <cell r="B171" t="str">
            <v>보령복합3GT#1</v>
          </cell>
          <cell r="C171">
            <v>5</v>
          </cell>
          <cell r="D171">
            <v>0.02</v>
          </cell>
          <cell r="E171">
            <v>163</v>
          </cell>
          <cell r="F171">
            <v>112</v>
          </cell>
          <cell r="G171">
            <v>163</v>
          </cell>
          <cell r="H171">
            <v>112</v>
          </cell>
          <cell r="I171">
            <v>7.28</v>
          </cell>
          <cell r="J171" t="str">
            <v>한국중부발전(주)</v>
          </cell>
        </row>
        <row r="172">
          <cell r="A172">
            <v>2466</v>
          </cell>
          <cell r="B172" t="str">
            <v>보령복합3GT#2</v>
          </cell>
          <cell r="C172">
            <v>5</v>
          </cell>
          <cell r="D172">
            <v>0.02</v>
          </cell>
          <cell r="E172">
            <v>163</v>
          </cell>
          <cell r="F172">
            <v>112</v>
          </cell>
          <cell r="G172">
            <v>163</v>
          </cell>
          <cell r="H172">
            <v>112</v>
          </cell>
          <cell r="I172">
            <v>6.96</v>
          </cell>
          <cell r="J172" t="str">
            <v>한국중부발전(주)</v>
          </cell>
        </row>
        <row r="173">
          <cell r="A173">
            <v>2470</v>
          </cell>
          <cell r="B173" t="str">
            <v>서울복합1CC</v>
          </cell>
          <cell r="E173">
            <v>428</v>
          </cell>
          <cell r="F173">
            <v>223</v>
          </cell>
          <cell r="J173" t="str">
            <v>한국중부발전(주)</v>
          </cell>
        </row>
        <row r="174">
          <cell r="A174">
            <v>2471</v>
          </cell>
          <cell r="B174" t="str">
            <v>서울복합1GT</v>
          </cell>
          <cell r="C174">
            <v>5</v>
          </cell>
          <cell r="D174">
            <v>0.06</v>
          </cell>
          <cell r="E174">
            <v>289</v>
          </cell>
          <cell r="F174">
            <v>144</v>
          </cell>
          <cell r="G174">
            <v>289</v>
          </cell>
          <cell r="H174">
            <v>144</v>
          </cell>
          <cell r="I174">
            <v>5.88</v>
          </cell>
          <cell r="J174" t="str">
            <v>한국중부발전(주)</v>
          </cell>
        </row>
        <row r="175">
          <cell r="A175">
            <v>2473</v>
          </cell>
          <cell r="B175" t="str">
            <v>서울복합2CC</v>
          </cell>
          <cell r="E175">
            <v>428</v>
          </cell>
          <cell r="F175">
            <v>223</v>
          </cell>
          <cell r="J175" t="str">
            <v>한국중부발전(주)</v>
          </cell>
        </row>
        <row r="176">
          <cell r="A176">
            <v>2474</v>
          </cell>
          <cell r="B176" t="str">
            <v>서울복합2GT</v>
          </cell>
          <cell r="C176">
            <v>5</v>
          </cell>
          <cell r="D176">
            <v>0.06</v>
          </cell>
          <cell r="E176">
            <v>289</v>
          </cell>
          <cell r="F176">
            <v>144</v>
          </cell>
          <cell r="G176">
            <v>289</v>
          </cell>
          <cell r="H176">
            <v>144</v>
          </cell>
          <cell r="I176">
            <v>5.88</v>
          </cell>
          <cell r="J176" t="str">
            <v>한국중부발전(주)</v>
          </cell>
        </row>
        <row r="177">
          <cell r="A177">
            <v>2481</v>
          </cell>
          <cell r="B177" t="str">
            <v>보령복합1CC</v>
          </cell>
          <cell r="E177">
            <v>521</v>
          </cell>
          <cell r="F177">
            <v>196</v>
          </cell>
          <cell r="I177" t="str">
            <v/>
          </cell>
          <cell r="J177" t="str">
            <v>한국중부발전(주)</v>
          </cell>
        </row>
        <row r="178">
          <cell r="A178">
            <v>2482</v>
          </cell>
          <cell r="B178" t="str">
            <v>보령복합2CC</v>
          </cell>
          <cell r="E178">
            <v>521</v>
          </cell>
          <cell r="F178">
            <v>196</v>
          </cell>
          <cell r="I178" t="str">
            <v/>
          </cell>
          <cell r="J178" t="str">
            <v>한국중부발전(주)</v>
          </cell>
        </row>
        <row r="179">
          <cell r="A179">
            <v>2483</v>
          </cell>
          <cell r="B179" t="str">
            <v>보령복합3CC</v>
          </cell>
          <cell r="E179">
            <v>521</v>
          </cell>
          <cell r="F179">
            <v>196</v>
          </cell>
          <cell r="I179" t="str">
            <v/>
          </cell>
          <cell r="J179" t="str">
            <v>한국중부발전(주)</v>
          </cell>
        </row>
        <row r="180">
          <cell r="A180">
            <v>2527</v>
          </cell>
          <cell r="B180" t="str">
            <v>포스코에너지복합3GT#1</v>
          </cell>
          <cell r="C180">
            <v>4</v>
          </cell>
          <cell r="D180">
            <v>0.04</v>
          </cell>
          <cell r="E180">
            <v>113</v>
          </cell>
          <cell r="F180">
            <v>34</v>
          </cell>
          <cell r="G180">
            <v>113</v>
          </cell>
          <cell r="H180">
            <v>34</v>
          </cell>
          <cell r="I180">
            <v>3.7</v>
          </cell>
          <cell r="J180" t="str">
            <v>포스코에너지(주)</v>
          </cell>
        </row>
        <row r="181">
          <cell r="A181">
            <v>2528</v>
          </cell>
          <cell r="B181" t="str">
            <v>포스코에너지복합3GT#2</v>
          </cell>
          <cell r="C181">
            <v>4</v>
          </cell>
          <cell r="D181">
            <v>0.04</v>
          </cell>
          <cell r="E181">
            <v>113</v>
          </cell>
          <cell r="F181">
            <v>34</v>
          </cell>
          <cell r="G181">
            <v>113</v>
          </cell>
          <cell r="H181">
            <v>34</v>
          </cell>
          <cell r="I181">
            <v>3.03</v>
          </cell>
          <cell r="J181" t="str">
            <v>포스코에너지(주)</v>
          </cell>
        </row>
        <row r="182">
          <cell r="A182">
            <v>2529</v>
          </cell>
          <cell r="B182" t="str">
            <v>포스코에너지복합3GT#3</v>
          </cell>
          <cell r="C182">
            <v>4</v>
          </cell>
          <cell r="D182">
            <v>0.04</v>
          </cell>
          <cell r="E182">
            <v>113</v>
          </cell>
          <cell r="F182">
            <v>34</v>
          </cell>
          <cell r="G182">
            <v>113</v>
          </cell>
          <cell r="H182">
            <v>34</v>
          </cell>
          <cell r="I182">
            <v>2.95</v>
          </cell>
          <cell r="J182" t="str">
            <v>포스코에너지(주)</v>
          </cell>
        </row>
        <row r="183">
          <cell r="A183">
            <v>2530</v>
          </cell>
          <cell r="B183" t="str">
            <v>포스코에너지복합4GT#1</v>
          </cell>
          <cell r="C183">
            <v>4</v>
          </cell>
          <cell r="D183">
            <v>0.04</v>
          </cell>
          <cell r="E183">
            <v>117</v>
          </cell>
          <cell r="F183">
            <v>33</v>
          </cell>
          <cell r="G183">
            <v>117</v>
          </cell>
          <cell r="H183">
            <v>33</v>
          </cell>
          <cell r="I183">
            <v>3.45</v>
          </cell>
          <cell r="J183" t="str">
            <v>포스코에너지(주)</v>
          </cell>
        </row>
        <row r="184">
          <cell r="A184">
            <v>2531</v>
          </cell>
          <cell r="B184" t="str">
            <v>포스코에너지복합4GT#2</v>
          </cell>
          <cell r="C184">
            <v>4</v>
          </cell>
          <cell r="D184">
            <v>0.04</v>
          </cell>
          <cell r="E184">
            <v>117</v>
          </cell>
          <cell r="F184">
            <v>33</v>
          </cell>
          <cell r="G184">
            <v>117</v>
          </cell>
          <cell r="H184">
            <v>33</v>
          </cell>
          <cell r="I184">
            <v>4.8499999999999996</v>
          </cell>
          <cell r="J184" t="str">
            <v>포스코에너지(주)</v>
          </cell>
        </row>
        <row r="185">
          <cell r="A185">
            <v>2532</v>
          </cell>
          <cell r="B185" t="str">
            <v>포스코에너지복합4GT#3</v>
          </cell>
          <cell r="C185">
            <v>4</v>
          </cell>
          <cell r="D185">
            <v>0.04</v>
          </cell>
          <cell r="E185">
            <v>117</v>
          </cell>
          <cell r="F185">
            <v>33</v>
          </cell>
          <cell r="G185">
            <v>117</v>
          </cell>
          <cell r="H185">
            <v>33</v>
          </cell>
          <cell r="I185">
            <v>5.4</v>
          </cell>
          <cell r="J185" t="str">
            <v>포스코에너지(주)</v>
          </cell>
        </row>
        <row r="186">
          <cell r="A186">
            <v>2533</v>
          </cell>
          <cell r="B186" t="str">
            <v>포스코에너지복합5GT#1</v>
          </cell>
          <cell r="C186">
            <v>4</v>
          </cell>
          <cell r="D186">
            <v>5.6000000000000001E-2</v>
          </cell>
          <cell r="E186">
            <v>221</v>
          </cell>
          <cell r="F186">
            <v>132</v>
          </cell>
          <cell r="G186">
            <v>221</v>
          </cell>
          <cell r="H186">
            <v>132</v>
          </cell>
          <cell r="I186">
            <v>7.8</v>
          </cell>
          <cell r="J186" t="str">
            <v>포스코에너지(주)</v>
          </cell>
        </row>
        <row r="187">
          <cell r="A187">
            <v>2534</v>
          </cell>
          <cell r="B187" t="str">
            <v>포스코에너지복합5GT#2</v>
          </cell>
          <cell r="C187">
            <v>4</v>
          </cell>
          <cell r="D187">
            <v>5.6000000000000001E-2</v>
          </cell>
          <cell r="E187">
            <v>221</v>
          </cell>
          <cell r="F187">
            <v>132</v>
          </cell>
          <cell r="G187">
            <v>221</v>
          </cell>
          <cell r="H187">
            <v>132</v>
          </cell>
          <cell r="I187">
            <v>9.18</v>
          </cell>
          <cell r="J187" t="str">
            <v>포스코에너지(주)</v>
          </cell>
        </row>
        <row r="188">
          <cell r="A188">
            <v>2535</v>
          </cell>
          <cell r="B188" t="str">
            <v>포스코에너지복합6GT#1</v>
          </cell>
          <cell r="C188">
            <v>4</v>
          </cell>
          <cell r="D188">
            <v>5.6000000000000001E-2</v>
          </cell>
          <cell r="E188">
            <v>221</v>
          </cell>
          <cell r="F188">
            <v>132</v>
          </cell>
          <cell r="G188">
            <v>221</v>
          </cell>
          <cell r="H188">
            <v>132</v>
          </cell>
          <cell r="I188">
            <v>8.23</v>
          </cell>
          <cell r="J188" t="str">
            <v>포스코에너지(주)</v>
          </cell>
        </row>
        <row r="189">
          <cell r="A189">
            <v>2536</v>
          </cell>
          <cell r="B189" t="str">
            <v>포스코에너지복합6GT#2</v>
          </cell>
          <cell r="C189">
            <v>4</v>
          </cell>
          <cell r="D189">
            <v>5.6000000000000001E-2</v>
          </cell>
          <cell r="E189">
            <v>221</v>
          </cell>
          <cell r="F189">
            <v>132</v>
          </cell>
          <cell r="G189">
            <v>221</v>
          </cell>
          <cell r="H189">
            <v>132</v>
          </cell>
          <cell r="I189">
            <v>8.07</v>
          </cell>
          <cell r="J189" t="str">
            <v>포스코에너지(주)</v>
          </cell>
        </row>
        <row r="190">
          <cell r="A190">
            <v>2548</v>
          </cell>
          <cell r="B190" t="str">
            <v>포스코에너지복합9CC</v>
          </cell>
          <cell r="C190">
            <v>5</v>
          </cell>
          <cell r="D190">
            <v>0.06</v>
          </cell>
          <cell r="E190">
            <v>430</v>
          </cell>
          <cell r="F190">
            <v>297</v>
          </cell>
          <cell r="G190">
            <v>296</v>
          </cell>
          <cell r="H190">
            <v>207</v>
          </cell>
          <cell r="I190">
            <v>10.79</v>
          </cell>
          <cell r="J190" t="str">
            <v>포스코에너지(주)</v>
          </cell>
        </row>
        <row r="191">
          <cell r="A191">
            <v>2549</v>
          </cell>
          <cell r="B191" t="str">
            <v>포스코에너지복합8CC</v>
          </cell>
          <cell r="C191">
            <v>5</v>
          </cell>
          <cell r="D191">
            <v>0.06</v>
          </cell>
          <cell r="E191">
            <v>430</v>
          </cell>
          <cell r="F191">
            <v>297</v>
          </cell>
          <cell r="G191">
            <v>296</v>
          </cell>
          <cell r="H191">
            <v>207</v>
          </cell>
          <cell r="I191">
            <v>10.79</v>
          </cell>
          <cell r="J191" t="str">
            <v>포스코에너지(주)</v>
          </cell>
        </row>
        <row r="192">
          <cell r="A192">
            <v>2550</v>
          </cell>
          <cell r="B192" t="str">
            <v>포스코에너지복합7CC</v>
          </cell>
          <cell r="C192">
            <v>5</v>
          </cell>
          <cell r="D192">
            <v>0.06</v>
          </cell>
          <cell r="E192">
            <v>442</v>
          </cell>
          <cell r="F192">
            <v>310</v>
          </cell>
          <cell r="G192">
            <v>301</v>
          </cell>
          <cell r="H192">
            <v>211</v>
          </cell>
          <cell r="I192">
            <v>10.79</v>
          </cell>
          <cell r="J192" t="str">
            <v>포스코에너지(주)</v>
          </cell>
        </row>
        <row r="193">
          <cell r="A193">
            <v>2553</v>
          </cell>
          <cell r="B193" t="str">
            <v>포스코에너지복합3CC</v>
          </cell>
          <cell r="E193">
            <v>501</v>
          </cell>
          <cell r="F193">
            <v>150</v>
          </cell>
          <cell r="I193" t="str">
            <v/>
          </cell>
          <cell r="J193" t="str">
            <v>포스코에너지(주)</v>
          </cell>
        </row>
        <row r="194">
          <cell r="A194">
            <v>2554</v>
          </cell>
          <cell r="B194" t="str">
            <v>포스코에너지복합4CC</v>
          </cell>
          <cell r="E194">
            <v>508</v>
          </cell>
          <cell r="F194">
            <v>145</v>
          </cell>
          <cell r="I194" t="str">
            <v/>
          </cell>
          <cell r="J194" t="str">
            <v>포스코에너지(주)</v>
          </cell>
        </row>
        <row r="195">
          <cell r="A195">
            <v>2555</v>
          </cell>
          <cell r="B195" t="str">
            <v>포스코에너지복합5CC</v>
          </cell>
          <cell r="E195">
            <v>646</v>
          </cell>
          <cell r="F195">
            <v>388</v>
          </cell>
          <cell r="I195" t="str">
            <v/>
          </cell>
          <cell r="J195" t="str">
            <v>포스코에너지(주)</v>
          </cell>
        </row>
        <row r="196">
          <cell r="A196">
            <v>2556</v>
          </cell>
          <cell r="B196" t="str">
            <v>포스코에너지복합6CC</v>
          </cell>
          <cell r="E196">
            <v>646</v>
          </cell>
          <cell r="F196">
            <v>388</v>
          </cell>
          <cell r="I196" t="str">
            <v/>
          </cell>
          <cell r="J196" t="str">
            <v>포스코에너지(주)</v>
          </cell>
        </row>
        <row r="197">
          <cell r="A197">
            <v>2562</v>
          </cell>
          <cell r="B197" t="str">
            <v>GS당진복합1GT#1</v>
          </cell>
          <cell r="C197">
            <v>5</v>
          </cell>
          <cell r="D197">
            <v>0.06</v>
          </cell>
          <cell r="E197">
            <v>192</v>
          </cell>
          <cell r="F197">
            <v>115</v>
          </cell>
          <cell r="G197">
            <v>192</v>
          </cell>
          <cell r="H197">
            <v>115</v>
          </cell>
          <cell r="I197">
            <v>6.12</v>
          </cell>
          <cell r="J197" t="str">
            <v>GS EPS(주)</v>
          </cell>
        </row>
        <row r="198">
          <cell r="A198">
            <v>2563</v>
          </cell>
          <cell r="B198" t="str">
            <v>GS당진복합1GT#2</v>
          </cell>
          <cell r="C198">
            <v>5</v>
          </cell>
          <cell r="D198">
            <v>0.06</v>
          </cell>
          <cell r="E198">
            <v>192</v>
          </cell>
          <cell r="F198">
            <v>115</v>
          </cell>
          <cell r="G198">
            <v>192</v>
          </cell>
          <cell r="H198">
            <v>115</v>
          </cell>
          <cell r="I198">
            <v>6.58</v>
          </cell>
          <cell r="J198" t="str">
            <v>GS EPS(주)</v>
          </cell>
        </row>
        <row r="199">
          <cell r="A199">
            <v>2573</v>
          </cell>
          <cell r="B199" t="str">
            <v>하남열병합CC</v>
          </cell>
          <cell r="E199">
            <v>411</v>
          </cell>
          <cell r="F199">
            <v>208</v>
          </cell>
          <cell r="I199" t="str">
            <v/>
          </cell>
          <cell r="J199" t="str">
            <v>나래에너지서비스 주식회사</v>
          </cell>
        </row>
        <row r="200">
          <cell r="A200">
            <v>2574</v>
          </cell>
          <cell r="B200" t="str">
            <v>하남열병합GT</v>
          </cell>
          <cell r="C200">
            <v>5</v>
          </cell>
          <cell r="D200">
            <v>3.3000000000000002E-2</v>
          </cell>
          <cell r="E200">
            <v>286</v>
          </cell>
          <cell r="F200">
            <v>142</v>
          </cell>
          <cell r="G200">
            <v>286</v>
          </cell>
          <cell r="H200">
            <v>142</v>
          </cell>
          <cell r="I200">
            <v>4.34</v>
          </cell>
          <cell r="J200" t="str">
            <v>나래에너지서비스 주식회사</v>
          </cell>
        </row>
        <row r="201">
          <cell r="A201">
            <v>2581</v>
          </cell>
          <cell r="B201" t="str">
            <v>GS당진복합1CC</v>
          </cell>
          <cell r="E201">
            <v>564</v>
          </cell>
          <cell r="F201">
            <v>178</v>
          </cell>
          <cell r="I201" t="str">
            <v/>
          </cell>
          <cell r="J201" t="str">
            <v>GS EPS(주)</v>
          </cell>
        </row>
        <row r="202">
          <cell r="A202">
            <v>2583</v>
          </cell>
          <cell r="B202" t="str">
            <v>GS당진복합4CC</v>
          </cell>
          <cell r="E202">
            <v>935</v>
          </cell>
          <cell r="F202">
            <v>296</v>
          </cell>
          <cell r="I202" t="str">
            <v/>
          </cell>
          <cell r="J202" t="str">
            <v>GS EPS(주)</v>
          </cell>
        </row>
        <row r="203">
          <cell r="A203">
            <v>2585</v>
          </cell>
          <cell r="B203" t="str">
            <v>GS당진복합4GT#1</v>
          </cell>
          <cell r="C203">
            <v>5</v>
          </cell>
          <cell r="D203">
            <v>0.06</v>
          </cell>
          <cell r="E203">
            <v>311</v>
          </cell>
          <cell r="F203">
            <v>186</v>
          </cell>
          <cell r="G203">
            <v>311</v>
          </cell>
          <cell r="H203">
            <v>186</v>
          </cell>
          <cell r="I203">
            <v>12.09</v>
          </cell>
          <cell r="J203" t="str">
            <v>GS EPS(주)</v>
          </cell>
        </row>
        <row r="204">
          <cell r="A204">
            <v>2586</v>
          </cell>
          <cell r="B204" t="str">
            <v>GS당진복합4GT#2</v>
          </cell>
          <cell r="C204">
            <v>5</v>
          </cell>
          <cell r="D204">
            <v>0.06</v>
          </cell>
          <cell r="E204">
            <v>311</v>
          </cell>
          <cell r="F204">
            <v>186</v>
          </cell>
          <cell r="G204">
            <v>311</v>
          </cell>
          <cell r="H204">
            <v>186</v>
          </cell>
          <cell r="I204">
            <v>12.09</v>
          </cell>
          <cell r="J204" t="str">
            <v>GS EPS(주)</v>
          </cell>
        </row>
        <row r="205">
          <cell r="A205">
            <v>2591</v>
          </cell>
          <cell r="B205" t="str">
            <v>목동열병합</v>
          </cell>
          <cell r="C205">
            <v>5</v>
          </cell>
          <cell r="D205">
            <v>0.06</v>
          </cell>
          <cell r="E205">
            <v>16</v>
          </cell>
          <cell r="F205">
            <v>13</v>
          </cell>
          <cell r="G205">
            <v>19</v>
          </cell>
          <cell r="H205">
            <v>3</v>
          </cell>
          <cell r="I205">
            <v>0.46</v>
          </cell>
          <cell r="J205" t="str">
            <v>서울에너지공사</v>
          </cell>
        </row>
        <row r="206">
          <cell r="A206">
            <v>2601</v>
          </cell>
          <cell r="B206" t="str">
            <v>노원열병합</v>
          </cell>
          <cell r="C206">
            <v>4</v>
          </cell>
          <cell r="D206">
            <v>0.05</v>
          </cell>
          <cell r="G206">
            <v>28</v>
          </cell>
          <cell r="H206">
            <v>4</v>
          </cell>
          <cell r="I206">
            <v>0.17</v>
          </cell>
          <cell r="J206" t="str">
            <v>서울에너지공사</v>
          </cell>
        </row>
        <row r="207">
          <cell r="A207">
            <v>2615</v>
          </cell>
          <cell r="B207" t="str">
            <v>부산복합1GT#1</v>
          </cell>
          <cell r="C207">
            <v>4</v>
          </cell>
          <cell r="D207">
            <v>2.5000000000000001E-2</v>
          </cell>
          <cell r="E207">
            <v>179</v>
          </cell>
          <cell r="F207">
            <v>113</v>
          </cell>
          <cell r="G207">
            <v>179</v>
          </cell>
          <cell r="H207">
            <v>113</v>
          </cell>
          <cell r="I207">
            <v>23.98</v>
          </cell>
          <cell r="J207" t="str">
            <v>한국남부발전(주)</v>
          </cell>
        </row>
        <row r="208">
          <cell r="A208">
            <v>2616</v>
          </cell>
          <cell r="B208" t="str">
            <v>부산복합1GT#2</v>
          </cell>
          <cell r="C208">
            <v>4</v>
          </cell>
          <cell r="D208">
            <v>2.5000000000000001E-2</v>
          </cell>
          <cell r="E208">
            <v>179</v>
          </cell>
          <cell r="F208">
            <v>113</v>
          </cell>
          <cell r="G208">
            <v>179</v>
          </cell>
          <cell r="H208">
            <v>113</v>
          </cell>
          <cell r="I208">
            <v>22.36</v>
          </cell>
          <cell r="J208" t="str">
            <v>한국남부발전(주)</v>
          </cell>
        </row>
        <row r="209">
          <cell r="A209">
            <v>2617</v>
          </cell>
          <cell r="B209" t="str">
            <v>부산복합2GT#1</v>
          </cell>
          <cell r="C209">
            <v>4</v>
          </cell>
          <cell r="D209">
            <v>2.5000000000000001E-2</v>
          </cell>
          <cell r="E209">
            <v>181</v>
          </cell>
          <cell r="F209">
            <v>115</v>
          </cell>
          <cell r="G209">
            <v>181</v>
          </cell>
          <cell r="H209">
            <v>115</v>
          </cell>
          <cell r="I209">
            <v>17.28</v>
          </cell>
          <cell r="J209" t="str">
            <v>한국남부발전(주)</v>
          </cell>
        </row>
        <row r="210">
          <cell r="A210">
            <v>2618</v>
          </cell>
          <cell r="B210" t="str">
            <v>부산복합2GT#2</v>
          </cell>
          <cell r="C210">
            <v>4</v>
          </cell>
          <cell r="D210">
            <v>2.5000000000000001E-2</v>
          </cell>
          <cell r="E210">
            <v>181</v>
          </cell>
          <cell r="F210">
            <v>115</v>
          </cell>
          <cell r="G210">
            <v>181</v>
          </cell>
          <cell r="H210">
            <v>115</v>
          </cell>
          <cell r="I210">
            <v>16.850000000000001</v>
          </cell>
          <cell r="J210" t="str">
            <v>한국남부발전(주)</v>
          </cell>
        </row>
        <row r="211">
          <cell r="A211">
            <v>2625</v>
          </cell>
          <cell r="B211" t="str">
            <v>부산복합3GT#1</v>
          </cell>
          <cell r="C211">
            <v>4</v>
          </cell>
          <cell r="D211">
            <v>2.5000000000000001E-2</v>
          </cell>
          <cell r="E211">
            <v>181</v>
          </cell>
          <cell r="F211">
            <v>114</v>
          </cell>
          <cell r="G211">
            <v>181</v>
          </cell>
          <cell r="H211">
            <v>114</v>
          </cell>
          <cell r="I211">
            <v>24.98</v>
          </cell>
          <cell r="J211" t="str">
            <v>한국남부발전(주)</v>
          </cell>
        </row>
        <row r="212">
          <cell r="A212">
            <v>2626</v>
          </cell>
          <cell r="B212" t="str">
            <v>부산복합3GT#2</v>
          </cell>
          <cell r="C212">
            <v>4</v>
          </cell>
          <cell r="D212">
            <v>2.5000000000000001E-2</v>
          </cell>
          <cell r="E212">
            <v>181</v>
          </cell>
          <cell r="F212">
            <v>114</v>
          </cell>
          <cell r="G212">
            <v>181</v>
          </cell>
          <cell r="H212">
            <v>114</v>
          </cell>
          <cell r="I212">
            <v>20.69</v>
          </cell>
          <cell r="J212" t="str">
            <v>한국남부발전(주)</v>
          </cell>
        </row>
        <row r="213">
          <cell r="A213">
            <v>2627</v>
          </cell>
          <cell r="B213" t="str">
            <v>부산복합4GT#1</v>
          </cell>
          <cell r="C213">
            <v>4</v>
          </cell>
          <cell r="D213">
            <v>2.5000000000000001E-2</v>
          </cell>
          <cell r="E213">
            <v>190</v>
          </cell>
          <cell r="F213">
            <v>115</v>
          </cell>
          <cell r="G213">
            <v>190</v>
          </cell>
          <cell r="H213">
            <v>115</v>
          </cell>
          <cell r="I213">
            <v>18.95</v>
          </cell>
          <cell r="J213" t="str">
            <v>한국남부발전(주)</v>
          </cell>
        </row>
        <row r="214">
          <cell r="A214">
            <v>2628</v>
          </cell>
          <cell r="B214" t="str">
            <v>부산복합4GT#2</v>
          </cell>
          <cell r="C214">
            <v>4</v>
          </cell>
          <cell r="D214">
            <v>2.5000000000000001E-2</v>
          </cell>
          <cell r="E214">
            <v>190</v>
          </cell>
          <cell r="F214">
            <v>115</v>
          </cell>
          <cell r="G214">
            <v>190</v>
          </cell>
          <cell r="H214">
            <v>115</v>
          </cell>
          <cell r="I214">
            <v>16.13</v>
          </cell>
          <cell r="J214" t="str">
            <v>한국남부발전(주)</v>
          </cell>
        </row>
        <row r="215">
          <cell r="A215">
            <v>2631</v>
          </cell>
          <cell r="B215" t="str">
            <v>부산복합1CC</v>
          </cell>
          <cell r="E215">
            <v>551</v>
          </cell>
          <cell r="F215">
            <v>175</v>
          </cell>
          <cell r="I215" t="str">
            <v/>
          </cell>
          <cell r="J215" t="str">
            <v>한국남부발전(주)</v>
          </cell>
        </row>
        <row r="216">
          <cell r="A216">
            <v>2632</v>
          </cell>
          <cell r="B216" t="str">
            <v>부산복합2CC</v>
          </cell>
          <cell r="E216">
            <v>555</v>
          </cell>
          <cell r="F216">
            <v>175</v>
          </cell>
          <cell r="I216" t="str">
            <v/>
          </cell>
          <cell r="J216" t="str">
            <v>한국남부발전(주)</v>
          </cell>
        </row>
        <row r="217">
          <cell r="A217">
            <v>2633</v>
          </cell>
          <cell r="B217" t="str">
            <v>부산복합3CC</v>
          </cell>
          <cell r="E217">
            <v>542</v>
          </cell>
          <cell r="F217">
            <v>175</v>
          </cell>
          <cell r="I217" t="str">
            <v/>
          </cell>
          <cell r="J217" t="str">
            <v>한국남부발전(주)</v>
          </cell>
        </row>
        <row r="218">
          <cell r="A218">
            <v>2634</v>
          </cell>
          <cell r="B218" t="str">
            <v>부산복합4CC</v>
          </cell>
          <cell r="E218">
            <v>579</v>
          </cell>
          <cell r="F218">
            <v>175</v>
          </cell>
          <cell r="I218" t="str">
            <v/>
          </cell>
          <cell r="J218" t="str">
            <v>한국남부발전(주)</v>
          </cell>
        </row>
        <row r="219">
          <cell r="A219">
            <v>2637</v>
          </cell>
          <cell r="B219" t="str">
            <v>안동복합CC</v>
          </cell>
          <cell r="C219">
            <v>5</v>
          </cell>
          <cell r="D219">
            <v>1.7000000000000001E-2</v>
          </cell>
          <cell r="E219">
            <v>439</v>
          </cell>
          <cell r="F219">
            <v>265</v>
          </cell>
          <cell r="G219">
            <v>294</v>
          </cell>
          <cell r="H219">
            <v>175</v>
          </cell>
          <cell r="I219">
            <v>10.43</v>
          </cell>
          <cell r="J219" t="str">
            <v>한국남부발전(주)</v>
          </cell>
        </row>
        <row r="220">
          <cell r="A220">
            <v>2642</v>
          </cell>
          <cell r="B220" t="str">
            <v>율촌복합1GT#1</v>
          </cell>
          <cell r="C220">
            <v>4</v>
          </cell>
          <cell r="D220">
            <v>0.14000000000000001</v>
          </cell>
          <cell r="E220">
            <v>193</v>
          </cell>
          <cell r="F220">
            <v>110</v>
          </cell>
          <cell r="G220">
            <v>167</v>
          </cell>
          <cell r="H220">
            <v>118</v>
          </cell>
          <cell r="I220">
            <v>1.66</v>
          </cell>
          <cell r="J220" t="str">
            <v>씨지앤율촌전력(주)</v>
          </cell>
        </row>
        <row r="221">
          <cell r="A221">
            <v>2643</v>
          </cell>
          <cell r="B221" t="str">
            <v>율촌복합1GT#2</v>
          </cell>
          <cell r="C221">
            <v>4</v>
          </cell>
          <cell r="D221">
            <v>0.14000000000000001</v>
          </cell>
          <cell r="E221">
            <v>193</v>
          </cell>
          <cell r="F221">
            <v>110</v>
          </cell>
          <cell r="G221">
            <v>167</v>
          </cell>
          <cell r="H221">
            <v>118</v>
          </cell>
          <cell r="I221">
            <v>1.35</v>
          </cell>
          <cell r="J221" t="str">
            <v>씨지앤율촌전력(주)</v>
          </cell>
        </row>
        <row r="222">
          <cell r="A222">
            <v>2644</v>
          </cell>
          <cell r="B222" t="str">
            <v>율촌복합1CC</v>
          </cell>
          <cell r="E222">
            <v>578</v>
          </cell>
          <cell r="F222">
            <v>340</v>
          </cell>
          <cell r="I222" t="str">
            <v/>
          </cell>
          <cell r="J222" t="str">
            <v>씨지앤율촌전력(주)</v>
          </cell>
        </row>
        <row r="223">
          <cell r="A223">
            <v>2662</v>
          </cell>
          <cell r="B223" t="str">
            <v>광양복합1GT#1</v>
          </cell>
          <cell r="C223">
            <v>5</v>
          </cell>
          <cell r="D223">
            <v>2.5000000000000001E-2</v>
          </cell>
          <cell r="E223">
            <v>195</v>
          </cell>
          <cell r="F223">
            <v>88</v>
          </cell>
          <cell r="G223">
            <v>195</v>
          </cell>
          <cell r="H223">
            <v>88</v>
          </cell>
          <cell r="I223">
            <v>4.93</v>
          </cell>
          <cell r="J223" t="str">
            <v>에스케이이엔에스(주)</v>
          </cell>
        </row>
        <row r="224">
          <cell r="A224">
            <v>2663</v>
          </cell>
          <cell r="B224" t="str">
            <v>광양복합1GT#2</v>
          </cell>
          <cell r="C224">
            <v>5</v>
          </cell>
          <cell r="D224">
            <v>2.5000000000000001E-2</v>
          </cell>
          <cell r="E224">
            <v>195</v>
          </cell>
          <cell r="F224">
            <v>88</v>
          </cell>
          <cell r="G224">
            <v>195</v>
          </cell>
          <cell r="H224">
            <v>88</v>
          </cell>
          <cell r="I224">
            <v>4.5999999999999996</v>
          </cell>
          <cell r="J224" t="str">
            <v>에스케이이엔에스(주)</v>
          </cell>
        </row>
        <row r="225">
          <cell r="A225">
            <v>2664</v>
          </cell>
          <cell r="B225" t="str">
            <v>광양복합1CC</v>
          </cell>
          <cell r="E225">
            <v>591</v>
          </cell>
          <cell r="F225">
            <v>178</v>
          </cell>
          <cell r="I225" t="str">
            <v/>
          </cell>
          <cell r="J225" t="str">
            <v>에스케이이엔에스(주)</v>
          </cell>
        </row>
        <row r="226">
          <cell r="A226">
            <v>2667</v>
          </cell>
          <cell r="B226" t="str">
            <v>광양복합2GT#1</v>
          </cell>
          <cell r="C226">
            <v>5</v>
          </cell>
          <cell r="D226">
            <v>2.5000000000000001E-2</v>
          </cell>
          <cell r="E226">
            <v>193</v>
          </cell>
          <cell r="F226">
            <v>88</v>
          </cell>
          <cell r="G226">
            <v>193</v>
          </cell>
          <cell r="H226">
            <v>88</v>
          </cell>
          <cell r="I226">
            <v>4.63</v>
          </cell>
          <cell r="J226" t="str">
            <v>에스케이이엔에스(주)</v>
          </cell>
        </row>
        <row r="227">
          <cell r="A227">
            <v>2668</v>
          </cell>
          <cell r="B227" t="str">
            <v>광양복합2CC</v>
          </cell>
          <cell r="E227">
            <v>581</v>
          </cell>
          <cell r="F227">
            <v>175</v>
          </cell>
          <cell r="I227" t="str">
            <v/>
          </cell>
          <cell r="J227" t="str">
            <v>에스케이이엔에스(주)</v>
          </cell>
        </row>
        <row r="228">
          <cell r="A228">
            <v>2669</v>
          </cell>
          <cell r="B228" t="str">
            <v>광양복합2GT#2</v>
          </cell>
          <cell r="C228">
            <v>5</v>
          </cell>
          <cell r="D228">
            <v>2.5000000000000001E-2</v>
          </cell>
          <cell r="E228">
            <v>193</v>
          </cell>
          <cell r="F228">
            <v>88</v>
          </cell>
          <cell r="G228">
            <v>193</v>
          </cell>
          <cell r="H228">
            <v>88</v>
          </cell>
          <cell r="I228">
            <v>5.57</v>
          </cell>
          <cell r="J228" t="str">
            <v>에스케이이엔에스(주)</v>
          </cell>
        </row>
        <row r="229">
          <cell r="A229">
            <v>2671</v>
          </cell>
          <cell r="B229" t="str">
            <v>대구그린파워CC</v>
          </cell>
          <cell r="C229">
            <v>5</v>
          </cell>
          <cell r="D229">
            <v>0.06</v>
          </cell>
          <cell r="E229">
            <v>433</v>
          </cell>
          <cell r="F229">
            <v>281</v>
          </cell>
          <cell r="G229">
            <v>283</v>
          </cell>
          <cell r="H229">
            <v>184</v>
          </cell>
          <cell r="I229">
            <v>10.67</v>
          </cell>
          <cell r="J229" t="str">
            <v>대구그린파워(주)</v>
          </cell>
        </row>
        <row r="230">
          <cell r="A230">
            <v>2731</v>
          </cell>
          <cell r="B230" t="str">
            <v>인천복합1CC</v>
          </cell>
          <cell r="E230">
            <v>547</v>
          </cell>
          <cell r="F230">
            <v>190</v>
          </cell>
          <cell r="I230" t="str">
            <v/>
          </cell>
          <cell r="J230" t="str">
            <v>한국중부발전(주)</v>
          </cell>
        </row>
        <row r="231">
          <cell r="A231">
            <v>2732</v>
          </cell>
          <cell r="B231" t="str">
            <v>인천복합2CC</v>
          </cell>
          <cell r="E231">
            <v>575</v>
          </cell>
          <cell r="F231">
            <v>190</v>
          </cell>
          <cell r="I231" t="str">
            <v/>
          </cell>
          <cell r="J231" t="str">
            <v>한국중부발전(주)</v>
          </cell>
        </row>
        <row r="232">
          <cell r="A232">
            <v>2741</v>
          </cell>
          <cell r="B232" t="str">
            <v>인천복합1GT#1</v>
          </cell>
          <cell r="C232">
            <v>5</v>
          </cell>
          <cell r="D232">
            <v>0.02</v>
          </cell>
          <cell r="E232">
            <v>189</v>
          </cell>
          <cell r="F232">
            <v>122</v>
          </cell>
          <cell r="G232">
            <v>189</v>
          </cell>
          <cell r="H232">
            <v>122</v>
          </cell>
          <cell r="I232">
            <v>8.76</v>
          </cell>
          <cell r="J232" t="str">
            <v>한국중부발전(주)</v>
          </cell>
        </row>
        <row r="233">
          <cell r="A233">
            <v>2742</v>
          </cell>
          <cell r="B233" t="str">
            <v>인천복합1GT#2</v>
          </cell>
          <cell r="C233">
            <v>5</v>
          </cell>
          <cell r="D233">
            <v>0.02</v>
          </cell>
          <cell r="E233">
            <v>189</v>
          </cell>
          <cell r="F233">
            <v>122</v>
          </cell>
          <cell r="G233">
            <v>189</v>
          </cell>
          <cell r="H233">
            <v>122</v>
          </cell>
          <cell r="I233">
            <v>11.7</v>
          </cell>
          <cell r="J233" t="str">
            <v>한국중부발전(주)</v>
          </cell>
        </row>
        <row r="234">
          <cell r="A234">
            <v>2743</v>
          </cell>
          <cell r="B234" t="str">
            <v>인천복합2GT#1</v>
          </cell>
          <cell r="C234">
            <v>5</v>
          </cell>
          <cell r="D234">
            <v>0.02</v>
          </cell>
          <cell r="E234">
            <v>191</v>
          </cell>
          <cell r="F234">
            <v>122</v>
          </cell>
          <cell r="G234">
            <v>191</v>
          </cell>
          <cell r="H234">
            <v>122</v>
          </cell>
          <cell r="I234">
            <v>5.0999999999999996</v>
          </cell>
          <cell r="J234" t="str">
            <v>한국중부발전(주)</v>
          </cell>
        </row>
        <row r="235">
          <cell r="A235">
            <v>2744</v>
          </cell>
          <cell r="B235" t="str">
            <v>인천복합2GT#2</v>
          </cell>
          <cell r="C235">
            <v>5</v>
          </cell>
          <cell r="D235">
            <v>0.02</v>
          </cell>
          <cell r="E235">
            <v>191</v>
          </cell>
          <cell r="F235">
            <v>122</v>
          </cell>
          <cell r="G235">
            <v>191</v>
          </cell>
          <cell r="H235">
            <v>122</v>
          </cell>
          <cell r="I235">
            <v>7.07</v>
          </cell>
          <cell r="J235" t="str">
            <v>한국중부발전(주)</v>
          </cell>
        </row>
        <row r="236">
          <cell r="A236">
            <v>2752</v>
          </cell>
          <cell r="B236" t="str">
            <v>화성열병합GT#1</v>
          </cell>
          <cell r="C236">
            <v>5</v>
          </cell>
          <cell r="D236">
            <v>0.06</v>
          </cell>
          <cell r="E236">
            <v>190</v>
          </cell>
          <cell r="F236">
            <v>115</v>
          </cell>
          <cell r="G236">
            <v>190</v>
          </cell>
          <cell r="H236">
            <v>115</v>
          </cell>
          <cell r="I236">
            <v>3.63</v>
          </cell>
          <cell r="J236" t="str">
            <v>한국지역난방공사</v>
          </cell>
        </row>
        <row r="237">
          <cell r="A237">
            <v>2753</v>
          </cell>
          <cell r="B237" t="str">
            <v>화성열병합GT#2</v>
          </cell>
          <cell r="C237">
            <v>5</v>
          </cell>
          <cell r="D237">
            <v>0.06</v>
          </cell>
          <cell r="E237">
            <v>190</v>
          </cell>
          <cell r="F237">
            <v>115</v>
          </cell>
          <cell r="G237">
            <v>190</v>
          </cell>
          <cell r="H237">
            <v>115</v>
          </cell>
          <cell r="I237">
            <v>2.17</v>
          </cell>
          <cell r="J237" t="str">
            <v>한국지역난방공사</v>
          </cell>
        </row>
        <row r="238">
          <cell r="A238">
            <v>2754</v>
          </cell>
          <cell r="B238" t="str">
            <v>화성열병합CC</v>
          </cell>
          <cell r="E238">
            <v>580</v>
          </cell>
          <cell r="F238">
            <v>175</v>
          </cell>
          <cell r="I238" t="str">
            <v/>
          </cell>
          <cell r="J238" t="str">
            <v>한국지역난방공사</v>
          </cell>
        </row>
        <row r="239">
          <cell r="A239">
            <v>2756</v>
          </cell>
          <cell r="B239" t="str">
            <v>군산복합CC</v>
          </cell>
          <cell r="E239">
            <v>821</v>
          </cell>
          <cell r="F239">
            <v>395</v>
          </cell>
          <cell r="I239" t="str">
            <v/>
          </cell>
          <cell r="J239" t="str">
            <v>한국서부발전(주)</v>
          </cell>
        </row>
        <row r="240">
          <cell r="A240">
            <v>2775</v>
          </cell>
          <cell r="B240" t="str">
            <v>군산복합GT#1</v>
          </cell>
          <cell r="C240">
            <v>4</v>
          </cell>
          <cell r="D240">
            <v>3.0000000000000001E-3</v>
          </cell>
          <cell r="E240">
            <v>278</v>
          </cell>
          <cell r="F240">
            <v>131</v>
          </cell>
          <cell r="G240">
            <v>278</v>
          </cell>
          <cell r="H240">
            <v>131</v>
          </cell>
          <cell r="I240">
            <v>13.8</v>
          </cell>
          <cell r="J240" t="str">
            <v>한국서부발전(주)</v>
          </cell>
        </row>
        <row r="241">
          <cell r="A241">
            <v>2776</v>
          </cell>
          <cell r="B241" t="str">
            <v>군산복합GT#2</v>
          </cell>
          <cell r="C241">
            <v>4</v>
          </cell>
          <cell r="D241">
            <v>3.0000000000000001E-3</v>
          </cell>
          <cell r="E241">
            <v>278</v>
          </cell>
          <cell r="F241">
            <v>131</v>
          </cell>
          <cell r="G241">
            <v>278</v>
          </cell>
          <cell r="H241">
            <v>131</v>
          </cell>
          <cell r="I241">
            <v>11.45</v>
          </cell>
          <cell r="J241" t="str">
            <v>한국서부발전(주)</v>
          </cell>
        </row>
        <row r="242">
          <cell r="A242">
            <v>2782</v>
          </cell>
          <cell r="B242" t="str">
            <v>GS당진복합2GT#1</v>
          </cell>
          <cell r="C242">
            <v>5</v>
          </cell>
          <cell r="D242">
            <v>0.06</v>
          </cell>
          <cell r="E242">
            <v>191</v>
          </cell>
          <cell r="F242">
            <v>136</v>
          </cell>
          <cell r="G242">
            <v>191</v>
          </cell>
          <cell r="H242">
            <v>136</v>
          </cell>
          <cell r="I242">
            <v>6.39</v>
          </cell>
          <cell r="J242" t="str">
            <v>GS EPS(주)</v>
          </cell>
        </row>
        <row r="243">
          <cell r="A243">
            <v>2783</v>
          </cell>
          <cell r="B243" t="str">
            <v>GS당진복합2GT#2</v>
          </cell>
          <cell r="C243">
            <v>5</v>
          </cell>
          <cell r="D243">
            <v>0.06</v>
          </cell>
          <cell r="E243">
            <v>191</v>
          </cell>
          <cell r="F243">
            <v>136</v>
          </cell>
          <cell r="G243">
            <v>191</v>
          </cell>
          <cell r="H243">
            <v>136</v>
          </cell>
          <cell r="I243">
            <v>6</v>
          </cell>
          <cell r="J243" t="str">
            <v>GS EPS(주)</v>
          </cell>
        </row>
        <row r="244">
          <cell r="A244">
            <v>2784</v>
          </cell>
          <cell r="B244" t="str">
            <v>GS당진복합2CC</v>
          </cell>
          <cell r="E244">
            <v>581</v>
          </cell>
          <cell r="F244">
            <v>202</v>
          </cell>
          <cell r="I244" t="str">
            <v/>
          </cell>
          <cell r="J244" t="str">
            <v>GS EPS(주)</v>
          </cell>
        </row>
        <row r="245">
          <cell r="A245">
            <v>2791</v>
          </cell>
          <cell r="B245" t="str">
            <v>논현열병합</v>
          </cell>
          <cell r="C245">
            <v>4</v>
          </cell>
          <cell r="D245">
            <v>0</v>
          </cell>
          <cell r="E245">
            <v>23</v>
          </cell>
          <cell r="F245">
            <v>6</v>
          </cell>
          <cell r="G245">
            <v>23</v>
          </cell>
          <cell r="H245">
            <v>6</v>
          </cell>
          <cell r="I245">
            <v>1.63</v>
          </cell>
          <cell r="J245" t="str">
            <v>(주)미래엔인천에너지</v>
          </cell>
        </row>
        <row r="246">
          <cell r="A246">
            <v>2798</v>
          </cell>
          <cell r="B246" t="str">
            <v>명품오산열병합CC</v>
          </cell>
          <cell r="E246">
            <v>490</v>
          </cell>
          <cell r="F246">
            <v>264</v>
          </cell>
          <cell r="I246" t="str">
            <v/>
          </cell>
          <cell r="J246" t="str">
            <v>디에스파워(주)</v>
          </cell>
        </row>
        <row r="247">
          <cell r="A247">
            <v>2799</v>
          </cell>
          <cell r="B247" t="str">
            <v>명품오산열병합GT</v>
          </cell>
          <cell r="C247">
            <v>5</v>
          </cell>
          <cell r="D247">
            <v>0</v>
          </cell>
          <cell r="E247">
            <v>333</v>
          </cell>
          <cell r="F247">
            <v>158</v>
          </cell>
          <cell r="G247">
            <v>333</v>
          </cell>
          <cell r="H247">
            <v>158</v>
          </cell>
          <cell r="I247">
            <v>12.99</v>
          </cell>
          <cell r="J247" t="str">
            <v>디에스파워(주)</v>
          </cell>
        </row>
        <row r="248">
          <cell r="A248">
            <v>2831</v>
          </cell>
          <cell r="B248" t="str">
            <v>송도열병합발전CC</v>
          </cell>
          <cell r="E248">
            <v>217</v>
          </cell>
          <cell r="F248">
            <v>130</v>
          </cell>
          <cell r="I248" t="str">
            <v/>
          </cell>
          <cell r="J248" t="str">
            <v>인천종합에너지(주)</v>
          </cell>
        </row>
        <row r="249">
          <cell r="A249">
            <v>2833</v>
          </cell>
          <cell r="B249" t="str">
            <v>인천공항복합CC</v>
          </cell>
          <cell r="E249">
            <v>138</v>
          </cell>
          <cell r="F249">
            <v>50</v>
          </cell>
          <cell r="I249" t="str">
            <v/>
          </cell>
          <cell r="J249" t="str">
            <v>인천공항에너지(주)</v>
          </cell>
        </row>
        <row r="250">
          <cell r="A250">
            <v>2835</v>
          </cell>
          <cell r="B250" t="str">
            <v>영월복합CC</v>
          </cell>
          <cell r="E250">
            <v>862</v>
          </cell>
          <cell r="F250">
            <v>259</v>
          </cell>
          <cell r="I250" t="str">
            <v/>
          </cell>
          <cell r="J250" t="str">
            <v>한국남부발전(주)</v>
          </cell>
        </row>
        <row r="251">
          <cell r="A251">
            <v>2841</v>
          </cell>
          <cell r="B251" t="str">
            <v>송도열병합발전GT#1</v>
          </cell>
          <cell r="C251">
            <v>4</v>
          </cell>
          <cell r="D251">
            <v>2.5000000000000001E-2</v>
          </cell>
          <cell r="E251">
            <v>83</v>
          </cell>
          <cell r="F251">
            <v>50</v>
          </cell>
          <cell r="G251">
            <v>83</v>
          </cell>
          <cell r="H251">
            <v>50</v>
          </cell>
          <cell r="I251">
            <v>2.87</v>
          </cell>
          <cell r="J251" t="str">
            <v>인천종합에너지(주)</v>
          </cell>
        </row>
        <row r="252">
          <cell r="A252">
            <v>2842</v>
          </cell>
          <cell r="B252" t="str">
            <v>송도열병합발전GT#2</v>
          </cell>
          <cell r="C252">
            <v>4</v>
          </cell>
          <cell r="D252">
            <v>2.5000000000000001E-2</v>
          </cell>
          <cell r="E252">
            <v>83</v>
          </cell>
          <cell r="F252">
            <v>50</v>
          </cell>
          <cell r="G252">
            <v>83</v>
          </cell>
          <cell r="H252">
            <v>50</v>
          </cell>
          <cell r="I252">
            <v>0</v>
          </cell>
          <cell r="J252" t="str">
            <v>인천종합에너지(주)</v>
          </cell>
        </row>
        <row r="253">
          <cell r="A253">
            <v>2843</v>
          </cell>
          <cell r="B253" t="str">
            <v>인천공항복합GT#1</v>
          </cell>
          <cell r="C253">
            <v>4</v>
          </cell>
          <cell r="D253">
            <v>5.5300000000000002E-2</v>
          </cell>
          <cell r="E253">
            <v>51</v>
          </cell>
          <cell r="F253">
            <v>20</v>
          </cell>
          <cell r="G253">
            <v>51</v>
          </cell>
          <cell r="H253">
            <v>20</v>
          </cell>
          <cell r="I253">
            <v>2.23</v>
          </cell>
          <cell r="J253" t="str">
            <v>인천공항에너지(주)</v>
          </cell>
        </row>
        <row r="254">
          <cell r="A254">
            <v>2844</v>
          </cell>
          <cell r="B254" t="str">
            <v>인천공항복합GT#2</v>
          </cell>
          <cell r="C254">
            <v>4</v>
          </cell>
          <cell r="D254">
            <v>5.5300000000000002E-2</v>
          </cell>
          <cell r="E254">
            <v>51</v>
          </cell>
          <cell r="F254">
            <v>20</v>
          </cell>
          <cell r="G254">
            <v>51</v>
          </cell>
          <cell r="H254">
            <v>20</v>
          </cell>
          <cell r="I254">
            <v>1.97</v>
          </cell>
          <cell r="J254" t="str">
            <v>인천공항에너지(주)</v>
          </cell>
        </row>
        <row r="255">
          <cell r="A255">
            <v>2845</v>
          </cell>
          <cell r="B255" t="str">
            <v>영월복합GT#1</v>
          </cell>
          <cell r="C255">
            <v>4</v>
          </cell>
          <cell r="D255">
            <v>0.01</v>
          </cell>
          <cell r="E255">
            <v>192</v>
          </cell>
          <cell r="F255">
            <v>112</v>
          </cell>
          <cell r="G255">
            <v>192</v>
          </cell>
          <cell r="H255">
            <v>112</v>
          </cell>
          <cell r="I255">
            <v>8.27</v>
          </cell>
          <cell r="J255" t="str">
            <v>한국남부발전(주)</v>
          </cell>
        </row>
        <row r="256">
          <cell r="A256">
            <v>2846</v>
          </cell>
          <cell r="B256" t="str">
            <v>영월복합GT#2</v>
          </cell>
          <cell r="C256">
            <v>4</v>
          </cell>
          <cell r="D256">
            <v>0.01</v>
          </cell>
          <cell r="E256">
            <v>194</v>
          </cell>
          <cell r="F256">
            <v>116</v>
          </cell>
          <cell r="G256">
            <v>194</v>
          </cell>
          <cell r="H256">
            <v>116</v>
          </cell>
          <cell r="I256">
            <v>7.12</v>
          </cell>
          <cell r="J256" t="str">
            <v>한국남부발전(주)</v>
          </cell>
        </row>
        <row r="257">
          <cell r="A257">
            <v>2847</v>
          </cell>
          <cell r="B257" t="str">
            <v>영월복합GT#3</v>
          </cell>
          <cell r="C257">
            <v>4</v>
          </cell>
          <cell r="D257">
            <v>0.01</v>
          </cell>
          <cell r="E257">
            <v>183</v>
          </cell>
          <cell r="F257">
            <v>103</v>
          </cell>
          <cell r="G257">
            <v>183</v>
          </cell>
          <cell r="H257">
            <v>103</v>
          </cell>
          <cell r="I257">
            <v>8.0299999999999994</v>
          </cell>
          <cell r="J257" t="str">
            <v>한국남부발전(주)</v>
          </cell>
        </row>
        <row r="258">
          <cell r="A258">
            <v>2851</v>
          </cell>
          <cell r="B258" t="str">
            <v>판교열병합GT</v>
          </cell>
          <cell r="C258">
            <v>5</v>
          </cell>
          <cell r="D258">
            <v>0.06</v>
          </cell>
          <cell r="E258">
            <v>92</v>
          </cell>
          <cell r="F258">
            <v>56</v>
          </cell>
          <cell r="G258">
            <v>92</v>
          </cell>
          <cell r="H258">
            <v>56</v>
          </cell>
          <cell r="I258">
            <v>1.63</v>
          </cell>
          <cell r="J258" t="str">
            <v>한국지역난방공사</v>
          </cell>
        </row>
        <row r="259">
          <cell r="A259">
            <v>2864</v>
          </cell>
          <cell r="B259" t="str">
            <v>포천천연복합CC</v>
          </cell>
          <cell r="E259">
            <v>980</v>
          </cell>
          <cell r="F259">
            <v>474</v>
          </cell>
          <cell r="I259" t="str">
            <v/>
          </cell>
          <cell r="J259" t="str">
            <v>포천민자발전(주)</v>
          </cell>
        </row>
        <row r="260">
          <cell r="A260">
            <v>2866</v>
          </cell>
          <cell r="B260" t="str">
            <v>포천천연복합GT#1</v>
          </cell>
          <cell r="C260">
            <v>5</v>
          </cell>
          <cell r="D260">
            <v>0</v>
          </cell>
          <cell r="E260">
            <v>330</v>
          </cell>
          <cell r="F260">
            <v>232</v>
          </cell>
          <cell r="G260">
            <v>330</v>
          </cell>
          <cell r="H260">
            <v>232</v>
          </cell>
          <cell r="I260">
            <v>18.59</v>
          </cell>
          <cell r="J260" t="str">
            <v>포천민자발전(주)</v>
          </cell>
        </row>
        <row r="261">
          <cell r="A261">
            <v>2867</v>
          </cell>
          <cell r="B261" t="str">
            <v>포천천연복합GT#2</v>
          </cell>
          <cell r="C261">
            <v>5</v>
          </cell>
          <cell r="D261">
            <v>0</v>
          </cell>
          <cell r="E261">
            <v>330</v>
          </cell>
          <cell r="F261">
            <v>232</v>
          </cell>
          <cell r="G261">
            <v>330</v>
          </cell>
          <cell r="H261">
            <v>232</v>
          </cell>
          <cell r="I261">
            <v>18.59</v>
          </cell>
          <cell r="J261" t="str">
            <v>포천민자발전(주)</v>
          </cell>
        </row>
        <row r="262">
          <cell r="A262">
            <v>2871</v>
          </cell>
          <cell r="B262" t="str">
            <v>판교열병합CC</v>
          </cell>
          <cell r="E262">
            <v>156</v>
          </cell>
          <cell r="F262">
            <v>78</v>
          </cell>
          <cell r="I262" t="str">
            <v/>
          </cell>
          <cell r="J262" t="str">
            <v>한국지역난방공사</v>
          </cell>
        </row>
        <row r="263">
          <cell r="A263">
            <v>2875</v>
          </cell>
          <cell r="B263" t="str">
            <v>아산열병합CC</v>
          </cell>
          <cell r="E263">
            <v>114</v>
          </cell>
          <cell r="F263">
            <v>57</v>
          </cell>
          <cell r="I263" t="str">
            <v/>
          </cell>
          <cell r="J263" t="str">
            <v>한국토지주택공사 아산에너지사업단</v>
          </cell>
        </row>
        <row r="264">
          <cell r="A264">
            <v>2883</v>
          </cell>
          <cell r="B264" t="str">
            <v>파주열병합CC</v>
          </cell>
          <cell r="E264">
            <v>580</v>
          </cell>
          <cell r="F264">
            <v>175</v>
          </cell>
          <cell r="I264" t="str">
            <v/>
          </cell>
          <cell r="J264" t="str">
            <v>한국지역난방공사</v>
          </cell>
        </row>
        <row r="265">
          <cell r="A265">
            <v>2885</v>
          </cell>
          <cell r="B265" t="str">
            <v>파주열병합GT#1</v>
          </cell>
          <cell r="C265">
            <v>5</v>
          </cell>
          <cell r="D265">
            <v>0.06</v>
          </cell>
          <cell r="E265">
            <v>190</v>
          </cell>
          <cell r="F265">
            <v>115</v>
          </cell>
          <cell r="G265">
            <v>190</v>
          </cell>
          <cell r="H265">
            <v>115</v>
          </cell>
          <cell r="I265">
            <v>2.33</v>
          </cell>
          <cell r="J265" t="str">
            <v>한국지역난방공사</v>
          </cell>
        </row>
        <row r="266">
          <cell r="A266">
            <v>2886</v>
          </cell>
          <cell r="B266" t="str">
            <v>파주열병합GT#2</v>
          </cell>
          <cell r="C266">
            <v>5</v>
          </cell>
          <cell r="D266">
            <v>0.06</v>
          </cell>
          <cell r="E266">
            <v>190</v>
          </cell>
          <cell r="F266">
            <v>115</v>
          </cell>
          <cell r="G266">
            <v>190</v>
          </cell>
          <cell r="H266">
            <v>115</v>
          </cell>
          <cell r="I266">
            <v>2.2799999999999998</v>
          </cell>
          <cell r="J266" t="str">
            <v>한국지역난방공사</v>
          </cell>
        </row>
        <row r="267">
          <cell r="A267">
            <v>2889</v>
          </cell>
          <cell r="B267" t="str">
            <v>아산열병합GT#1</v>
          </cell>
          <cell r="C267">
            <v>5</v>
          </cell>
          <cell r="D267">
            <v>0.06</v>
          </cell>
          <cell r="E267">
            <v>46</v>
          </cell>
          <cell r="F267">
            <v>23</v>
          </cell>
          <cell r="G267">
            <v>46</v>
          </cell>
          <cell r="H267">
            <v>23</v>
          </cell>
          <cell r="I267">
            <v>2.12</v>
          </cell>
          <cell r="J267" t="str">
            <v>한국토지주택공사 아산에너지사업단</v>
          </cell>
        </row>
        <row r="268">
          <cell r="A268">
            <v>2891</v>
          </cell>
          <cell r="B268" t="str">
            <v>아산열병합GT#2</v>
          </cell>
          <cell r="C268">
            <v>5</v>
          </cell>
          <cell r="D268">
            <v>0.06</v>
          </cell>
          <cell r="E268">
            <v>46</v>
          </cell>
          <cell r="F268">
            <v>23</v>
          </cell>
          <cell r="G268">
            <v>46</v>
          </cell>
          <cell r="H268">
            <v>23</v>
          </cell>
          <cell r="I268">
            <v>2.12</v>
          </cell>
          <cell r="J268" t="str">
            <v>한국토지주택공사 아산에너지사업단</v>
          </cell>
        </row>
        <row r="269">
          <cell r="A269">
            <v>2900</v>
          </cell>
          <cell r="B269" t="str">
            <v>춘천열병합CC</v>
          </cell>
          <cell r="C269">
            <v>5</v>
          </cell>
          <cell r="D269">
            <v>0.05</v>
          </cell>
          <cell r="E269">
            <v>489</v>
          </cell>
          <cell r="F269">
            <v>267</v>
          </cell>
          <cell r="G269">
            <v>332</v>
          </cell>
          <cell r="H269">
            <v>160</v>
          </cell>
          <cell r="I269">
            <v>18.59</v>
          </cell>
          <cell r="J269" t="str">
            <v>춘천에너지(주)</v>
          </cell>
        </row>
        <row r="270">
          <cell r="A270">
            <v>2902</v>
          </cell>
          <cell r="B270" t="str">
            <v>영남파워#1CC</v>
          </cell>
          <cell r="C270">
            <v>5</v>
          </cell>
          <cell r="D270">
            <v>0.04</v>
          </cell>
          <cell r="E270">
            <v>500</v>
          </cell>
          <cell r="F270">
            <v>276</v>
          </cell>
          <cell r="G270">
            <v>341</v>
          </cell>
          <cell r="H270">
            <v>170</v>
          </cell>
          <cell r="I270">
            <v>18.87</v>
          </cell>
          <cell r="J270" t="str">
            <v>코스포영남파워 주식회사</v>
          </cell>
        </row>
        <row r="271">
          <cell r="A271">
            <v>2911</v>
          </cell>
          <cell r="B271" t="str">
            <v>위례열병합CC</v>
          </cell>
          <cell r="C271">
            <v>5</v>
          </cell>
          <cell r="D271">
            <v>0.06</v>
          </cell>
          <cell r="E271">
            <v>461</v>
          </cell>
          <cell r="F271">
            <v>250</v>
          </cell>
          <cell r="G271">
            <v>304</v>
          </cell>
          <cell r="H271">
            <v>146</v>
          </cell>
          <cell r="I271">
            <v>13.03</v>
          </cell>
          <cell r="J271" t="str">
            <v>나래에너지서비스주식회사</v>
          </cell>
        </row>
        <row r="272">
          <cell r="A272">
            <v>2919</v>
          </cell>
          <cell r="B272" t="str">
            <v>파주문산복합1CC</v>
          </cell>
          <cell r="E272">
            <v>930.4</v>
          </cell>
          <cell r="F272">
            <v>584</v>
          </cell>
          <cell r="I272" t="str">
            <v/>
          </cell>
          <cell r="J272" t="str">
            <v>파주에너지서비스 주식회사</v>
          </cell>
        </row>
        <row r="273">
          <cell r="A273">
            <v>2921</v>
          </cell>
          <cell r="B273" t="str">
            <v>파주문산복합1GT#1</v>
          </cell>
          <cell r="C273">
            <v>5</v>
          </cell>
          <cell r="D273">
            <v>0.06</v>
          </cell>
          <cell r="E273">
            <v>307</v>
          </cell>
          <cell r="F273">
            <v>189</v>
          </cell>
          <cell r="G273">
            <v>307</v>
          </cell>
          <cell r="H273">
            <v>189</v>
          </cell>
          <cell r="I273">
            <v>13.05</v>
          </cell>
          <cell r="J273" t="str">
            <v>파주에너지서비스 주식회사</v>
          </cell>
        </row>
        <row r="274">
          <cell r="A274">
            <v>2922</v>
          </cell>
          <cell r="B274" t="str">
            <v>파주문산복합1GT#2</v>
          </cell>
          <cell r="C274">
            <v>5</v>
          </cell>
          <cell r="D274">
            <v>0.06</v>
          </cell>
          <cell r="E274">
            <v>307</v>
          </cell>
          <cell r="F274">
            <v>189</v>
          </cell>
          <cell r="G274">
            <v>307</v>
          </cell>
          <cell r="H274">
            <v>189</v>
          </cell>
          <cell r="I274">
            <v>13.05</v>
          </cell>
          <cell r="J274" t="str">
            <v>파주에너지서비스 주식회사</v>
          </cell>
        </row>
        <row r="275">
          <cell r="A275">
            <v>2925</v>
          </cell>
          <cell r="B275" t="str">
            <v>파주문산복합2GT#1</v>
          </cell>
          <cell r="C275">
            <v>5</v>
          </cell>
          <cell r="D275">
            <v>0.06</v>
          </cell>
          <cell r="E275">
            <v>304</v>
          </cell>
          <cell r="F275">
            <v>189</v>
          </cell>
          <cell r="G275">
            <v>304</v>
          </cell>
          <cell r="H275">
            <v>189</v>
          </cell>
          <cell r="I275">
            <v>13.05</v>
          </cell>
          <cell r="J275" t="str">
            <v>파주에너지서비스 주식회사</v>
          </cell>
        </row>
        <row r="276">
          <cell r="A276">
            <v>2926</v>
          </cell>
          <cell r="B276" t="str">
            <v>파주문산복합2GT#2</v>
          </cell>
          <cell r="C276">
            <v>5</v>
          </cell>
          <cell r="D276">
            <v>0.06</v>
          </cell>
          <cell r="E276">
            <v>304</v>
          </cell>
          <cell r="F276">
            <v>189</v>
          </cell>
          <cell r="G276">
            <v>304</v>
          </cell>
          <cell r="H276">
            <v>189</v>
          </cell>
          <cell r="I276">
            <v>13.05</v>
          </cell>
          <cell r="J276" t="str">
            <v>파주에너지서비스 주식회사</v>
          </cell>
        </row>
        <row r="277">
          <cell r="A277">
            <v>2928</v>
          </cell>
          <cell r="B277" t="str">
            <v>파주문산복합2CC</v>
          </cell>
          <cell r="E277">
            <v>935</v>
          </cell>
          <cell r="F277">
            <v>584</v>
          </cell>
          <cell r="I277" t="str">
            <v/>
          </cell>
          <cell r="J277" t="str">
            <v>파주에너지서비스 주식회사</v>
          </cell>
        </row>
        <row r="278">
          <cell r="A278">
            <v>2930</v>
          </cell>
          <cell r="B278" t="str">
            <v>동탄열병합1CC</v>
          </cell>
          <cell r="E278">
            <v>429</v>
          </cell>
          <cell r="F278">
            <v>215</v>
          </cell>
          <cell r="I278" t="str">
            <v/>
          </cell>
          <cell r="J278" t="str">
            <v>한국지역난방공사</v>
          </cell>
        </row>
        <row r="279">
          <cell r="A279">
            <v>2931</v>
          </cell>
          <cell r="B279" t="str">
            <v>동탄열병합1GT</v>
          </cell>
          <cell r="C279">
            <v>5</v>
          </cell>
          <cell r="D279">
            <v>0.06</v>
          </cell>
          <cell r="E279">
            <v>284</v>
          </cell>
          <cell r="F279">
            <v>142</v>
          </cell>
          <cell r="G279">
            <v>284</v>
          </cell>
          <cell r="H279">
            <v>142</v>
          </cell>
          <cell r="I279">
            <v>5.45</v>
          </cell>
          <cell r="J279" t="str">
            <v>한국지역난방공사</v>
          </cell>
        </row>
        <row r="280">
          <cell r="A280">
            <v>2933</v>
          </cell>
          <cell r="B280" t="str">
            <v>동탄열병합2CC</v>
          </cell>
          <cell r="E280">
            <v>429</v>
          </cell>
          <cell r="F280">
            <v>215</v>
          </cell>
          <cell r="I280" t="str">
            <v/>
          </cell>
          <cell r="J280" t="str">
            <v>한국지역난방공사</v>
          </cell>
        </row>
        <row r="281">
          <cell r="A281">
            <v>2934</v>
          </cell>
          <cell r="B281" t="str">
            <v>동탄열병합2GT</v>
          </cell>
          <cell r="C281">
            <v>5</v>
          </cell>
          <cell r="D281">
            <v>0.06</v>
          </cell>
          <cell r="E281">
            <v>284</v>
          </cell>
          <cell r="F281">
            <v>142</v>
          </cell>
          <cell r="G281">
            <v>284</v>
          </cell>
          <cell r="H281">
            <v>142</v>
          </cell>
          <cell r="I281">
            <v>5.45</v>
          </cell>
          <cell r="J281" t="str">
            <v>한국지역난방공사</v>
          </cell>
        </row>
        <row r="282">
          <cell r="A282">
            <v>2993</v>
          </cell>
          <cell r="B282" t="str">
            <v>광교열병합CC</v>
          </cell>
          <cell r="E282">
            <v>164</v>
          </cell>
          <cell r="F282">
            <v>91</v>
          </cell>
          <cell r="I282" t="str">
            <v/>
          </cell>
          <cell r="J282" t="str">
            <v>한국지역난방공사</v>
          </cell>
        </row>
        <row r="283">
          <cell r="A283">
            <v>2994</v>
          </cell>
          <cell r="B283" t="str">
            <v>광교열병합GT</v>
          </cell>
          <cell r="C283">
            <v>5</v>
          </cell>
          <cell r="D283">
            <v>0.06</v>
          </cell>
          <cell r="E283">
            <v>125</v>
          </cell>
          <cell r="F283">
            <v>69</v>
          </cell>
          <cell r="G283">
            <v>125</v>
          </cell>
          <cell r="H283">
            <v>69</v>
          </cell>
          <cell r="I283">
            <v>5.49</v>
          </cell>
          <cell r="J283" t="str">
            <v>한국지역난방공사</v>
          </cell>
        </row>
        <row r="284">
          <cell r="A284">
            <v>2998</v>
          </cell>
          <cell r="B284" t="str">
            <v>동두천복합1CC</v>
          </cell>
          <cell r="E284">
            <v>976</v>
          </cell>
          <cell r="F284">
            <v>545</v>
          </cell>
          <cell r="I284" t="str">
            <v/>
          </cell>
          <cell r="J284" t="str">
            <v>동두천드림파워(주)</v>
          </cell>
        </row>
        <row r="285">
          <cell r="A285">
            <v>2999</v>
          </cell>
          <cell r="B285" t="str">
            <v>동두천복합2CC</v>
          </cell>
          <cell r="E285">
            <v>976</v>
          </cell>
          <cell r="F285">
            <v>545</v>
          </cell>
          <cell r="I285" t="str">
            <v/>
          </cell>
          <cell r="J285" t="str">
            <v>동두천드림파워(주)</v>
          </cell>
        </row>
        <row r="286">
          <cell r="A286">
            <v>3002</v>
          </cell>
          <cell r="B286" t="str">
            <v>동두천복합1GT#1</v>
          </cell>
          <cell r="C286">
            <v>5</v>
          </cell>
          <cell r="D286">
            <v>0.02</v>
          </cell>
          <cell r="E286">
            <v>341</v>
          </cell>
          <cell r="F286">
            <v>171</v>
          </cell>
          <cell r="G286">
            <v>341</v>
          </cell>
          <cell r="H286">
            <v>171</v>
          </cell>
          <cell r="I286">
            <v>18.5</v>
          </cell>
          <cell r="J286" t="str">
            <v>동두천드림파워(주)</v>
          </cell>
        </row>
        <row r="287">
          <cell r="A287">
            <v>3003</v>
          </cell>
          <cell r="B287" t="str">
            <v>동두천복합1GT#2</v>
          </cell>
          <cell r="C287">
            <v>5</v>
          </cell>
          <cell r="D287">
            <v>0.02</v>
          </cell>
          <cell r="E287">
            <v>341</v>
          </cell>
          <cell r="F287">
            <v>171</v>
          </cell>
          <cell r="G287">
            <v>341</v>
          </cell>
          <cell r="H287">
            <v>171</v>
          </cell>
          <cell r="I287">
            <v>18.5</v>
          </cell>
          <cell r="J287" t="str">
            <v>동두천드림파워(주)</v>
          </cell>
        </row>
        <row r="288">
          <cell r="A288">
            <v>3004</v>
          </cell>
          <cell r="B288" t="str">
            <v>동두천복합2GT#1</v>
          </cell>
          <cell r="C288">
            <v>5</v>
          </cell>
          <cell r="D288">
            <v>0.02</v>
          </cell>
          <cell r="E288">
            <v>341</v>
          </cell>
          <cell r="F288">
            <v>171</v>
          </cell>
          <cell r="G288">
            <v>341</v>
          </cell>
          <cell r="H288">
            <v>171</v>
          </cell>
          <cell r="I288">
            <v>18.5</v>
          </cell>
          <cell r="J288" t="str">
            <v>동두천드림파워(주)</v>
          </cell>
        </row>
        <row r="289">
          <cell r="A289">
            <v>3005</v>
          </cell>
          <cell r="B289" t="str">
            <v>동두천복합2GT#2</v>
          </cell>
          <cell r="C289">
            <v>5</v>
          </cell>
          <cell r="D289">
            <v>0.02</v>
          </cell>
          <cell r="E289">
            <v>341</v>
          </cell>
          <cell r="F289">
            <v>171</v>
          </cell>
          <cell r="G289">
            <v>341</v>
          </cell>
          <cell r="H289">
            <v>171</v>
          </cell>
          <cell r="I289">
            <v>18.5</v>
          </cell>
          <cell r="J289" t="str">
            <v>동두천드림파워(주)</v>
          </cell>
        </row>
        <row r="290">
          <cell r="A290">
            <v>3040</v>
          </cell>
          <cell r="B290" t="str">
            <v>신평택복합1CC</v>
          </cell>
          <cell r="E290">
            <v>983</v>
          </cell>
          <cell r="F290">
            <v>538</v>
          </cell>
          <cell r="J290" t="str">
            <v>신평택발전(주)</v>
          </cell>
        </row>
        <row r="291">
          <cell r="A291">
            <v>3042</v>
          </cell>
          <cell r="B291" t="str">
            <v>신평택복합#1GT</v>
          </cell>
          <cell r="C291">
            <v>5</v>
          </cell>
          <cell r="D291">
            <v>0</v>
          </cell>
          <cell r="E291">
            <v>339</v>
          </cell>
          <cell r="F291">
            <v>167</v>
          </cell>
          <cell r="G291">
            <v>339</v>
          </cell>
          <cell r="H291">
            <v>167</v>
          </cell>
          <cell r="I291">
            <v>13.04</v>
          </cell>
          <cell r="J291" t="str">
            <v>신평택발전(주)</v>
          </cell>
        </row>
        <row r="292">
          <cell r="A292">
            <v>3043</v>
          </cell>
          <cell r="B292" t="str">
            <v>신평택복합#2GT</v>
          </cell>
          <cell r="C292">
            <v>5</v>
          </cell>
          <cell r="D292">
            <v>0</v>
          </cell>
          <cell r="E292">
            <v>339</v>
          </cell>
          <cell r="F292">
            <v>167</v>
          </cell>
          <cell r="G292">
            <v>339</v>
          </cell>
          <cell r="H292">
            <v>167</v>
          </cell>
          <cell r="I292">
            <v>13.04</v>
          </cell>
          <cell r="J292" t="str">
            <v>신평택발전(주)</v>
          </cell>
        </row>
        <row r="293">
          <cell r="A293">
            <v>4011</v>
          </cell>
          <cell r="B293" t="str">
            <v>평택#1</v>
          </cell>
          <cell r="C293">
            <v>5</v>
          </cell>
          <cell r="D293">
            <v>2.5000000000000001E-2</v>
          </cell>
          <cell r="E293">
            <v>340</v>
          </cell>
          <cell r="F293">
            <v>270</v>
          </cell>
          <cell r="G293">
            <v>325</v>
          </cell>
          <cell r="H293">
            <v>210</v>
          </cell>
          <cell r="I293">
            <v>25.69</v>
          </cell>
          <cell r="J293" t="str">
            <v>한국서부발전(주)</v>
          </cell>
        </row>
        <row r="294">
          <cell r="A294">
            <v>4012</v>
          </cell>
          <cell r="B294" t="str">
            <v>평택#2</v>
          </cell>
          <cell r="C294">
            <v>5</v>
          </cell>
          <cell r="D294">
            <v>2.5000000000000001E-2</v>
          </cell>
          <cell r="E294">
            <v>340</v>
          </cell>
          <cell r="F294">
            <v>270</v>
          </cell>
          <cell r="G294">
            <v>325</v>
          </cell>
          <cell r="H294">
            <v>210</v>
          </cell>
          <cell r="I294">
            <v>18.54</v>
          </cell>
          <cell r="J294" t="str">
            <v>한국서부발전(주)</v>
          </cell>
        </row>
        <row r="295">
          <cell r="A295">
            <v>4013</v>
          </cell>
          <cell r="B295" t="str">
            <v>평택#3</v>
          </cell>
          <cell r="C295">
            <v>5</v>
          </cell>
          <cell r="D295">
            <v>3.1E-2</v>
          </cell>
          <cell r="E295">
            <v>340</v>
          </cell>
          <cell r="F295">
            <v>270</v>
          </cell>
          <cell r="G295">
            <v>325</v>
          </cell>
          <cell r="H295">
            <v>210</v>
          </cell>
          <cell r="I295">
            <v>22.79</v>
          </cell>
          <cell r="J295" t="str">
            <v>한국서부발전(주)</v>
          </cell>
        </row>
        <row r="296">
          <cell r="A296">
            <v>4014</v>
          </cell>
          <cell r="B296" t="str">
            <v>평택#4</v>
          </cell>
          <cell r="C296">
            <v>5</v>
          </cell>
          <cell r="D296">
            <v>3.3000000000000002E-2</v>
          </cell>
          <cell r="E296">
            <v>340</v>
          </cell>
          <cell r="F296">
            <v>270</v>
          </cell>
          <cell r="G296">
            <v>325</v>
          </cell>
          <cell r="H296">
            <v>210</v>
          </cell>
          <cell r="I296">
            <v>25.03</v>
          </cell>
          <cell r="J296" t="str">
            <v>한국서부발전(주)</v>
          </cell>
        </row>
        <row r="297">
          <cell r="A297">
            <v>4024</v>
          </cell>
          <cell r="B297" t="str">
            <v>울산#4</v>
          </cell>
          <cell r="C297">
            <v>6</v>
          </cell>
          <cell r="D297">
            <v>0.03</v>
          </cell>
          <cell r="E297">
            <v>347</v>
          </cell>
          <cell r="F297">
            <v>244</v>
          </cell>
          <cell r="G297">
            <v>347</v>
          </cell>
          <cell r="H297">
            <v>244</v>
          </cell>
          <cell r="I297">
            <v>6.67</v>
          </cell>
          <cell r="J297" t="str">
            <v>한국동서발전(주)</v>
          </cell>
        </row>
        <row r="298">
          <cell r="A298">
            <v>4025</v>
          </cell>
          <cell r="B298" t="str">
            <v>울산#5</v>
          </cell>
          <cell r="C298">
            <v>6</v>
          </cell>
          <cell r="D298">
            <v>0.03</v>
          </cell>
          <cell r="E298">
            <v>345</v>
          </cell>
          <cell r="F298">
            <v>244</v>
          </cell>
          <cell r="G298">
            <v>345</v>
          </cell>
          <cell r="H298">
            <v>244</v>
          </cell>
          <cell r="I298">
            <v>9.1300000000000008</v>
          </cell>
          <cell r="J298" t="str">
            <v>한국동서발전(주)</v>
          </cell>
        </row>
        <row r="299">
          <cell r="A299">
            <v>4026</v>
          </cell>
          <cell r="B299" t="str">
            <v>울산#6</v>
          </cell>
          <cell r="C299">
            <v>6</v>
          </cell>
          <cell r="D299">
            <v>0.03</v>
          </cell>
          <cell r="E299">
            <v>346</v>
          </cell>
          <cell r="F299">
            <v>244</v>
          </cell>
          <cell r="G299">
            <v>346</v>
          </cell>
          <cell r="H299">
            <v>244</v>
          </cell>
          <cell r="I299">
            <v>11.69</v>
          </cell>
          <cell r="J299" t="str">
            <v>한국동서발전(주)</v>
          </cell>
        </row>
        <row r="300">
          <cell r="A300">
            <v>4040</v>
          </cell>
          <cell r="B300" t="str">
            <v>여수#1</v>
          </cell>
          <cell r="C300">
            <v>5</v>
          </cell>
          <cell r="D300">
            <v>2.5000000000000001E-2</v>
          </cell>
          <cell r="E300">
            <v>291</v>
          </cell>
          <cell r="F300">
            <v>210</v>
          </cell>
          <cell r="G300">
            <v>291</v>
          </cell>
          <cell r="H300">
            <v>210</v>
          </cell>
          <cell r="I300">
            <v>8.23</v>
          </cell>
          <cell r="J300" t="str">
            <v>한국남동발전(주)</v>
          </cell>
        </row>
        <row r="301">
          <cell r="A301">
            <v>4042</v>
          </cell>
          <cell r="B301" t="str">
            <v>여수#2</v>
          </cell>
          <cell r="C301">
            <v>8</v>
          </cell>
          <cell r="D301">
            <v>0.01</v>
          </cell>
          <cell r="E301">
            <v>282</v>
          </cell>
          <cell r="F301">
            <v>175</v>
          </cell>
          <cell r="G301">
            <v>282</v>
          </cell>
          <cell r="H301">
            <v>175</v>
          </cell>
          <cell r="I301">
            <v>7.95</v>
          </cell>
          <cell r="J301" t="str">
            <v>한국남동발전(주)</v>
          </cell>
        </row>
        <row r="302">
          <cell r="A302">
            <v>4070</v>
          </cell>
          <cell r="B302" t="str">
            <v>안산도시개발열병합</v>
          </cell>
          <cell r="C302">
            <v>5</v>
          </cell>
          <cell r="E302">
            <v>58</v>
          </cell>
          <cell r="F302">
            <v>15</v>
          </cell>
          <cell r="G302">
            <v>58</v>
          </cell>
          <cell r="H302">
            <v>6</v>
          </cell>
          <cell r="I302">
            <v>1.68</v>
          </cell>
          <cell r="J302" t="str">
            <v>안산도시개발(주)</v>
          </cell>
        </row>
        <row r="303">
          <cell r="A303">
            <v>4091</v>
          </cell>
          <cell r="B303" t="str">
            <v>청주열병합#1</v>
          </cell>
          <cell r="C303">
            <v>6</v>
          </cell>
          <cell r="D303">
            <v>0.03</v>
          </cell>
          <cell r="E303">
            <v>53</v>
          </cell>
          <cell r="F303">
            <v>9</v>
          </cell>
          <cell r="G303">
            <v>53</v>
          </cell>
          <cell r="H303">
            <v>9</v>
          </cell>
          <cell r="I303">
            <v>4.8899999999999997</v>
          </cell>
          <cell r="J303" t="str">
            <v>한국지역난방공사</v>
          </cell>
        </row>
        <row r="304">
          <cell r="A304">
            <v>4101</v>
          </cell>
          <cell r="B304" t="str">
            <v>수원열병합#1</v>
          </cell>
          <cell r="C304">
            <v>6</v>
          </cell>
          <cell r="D304">
            <v>2.8000000000000001E-2</v>
          </cell>
          <cell r="E304">
            <v>37</v>
          </cell>
          <cell r="F304">
            <v>24</v>
          </cell>
          <cell r="G304">
            <v>37</v>
          </cell>
          <cell r="H304">
            <v>24</v>
          </cell>
          <cell r="I304">
            <v>0.89</v>
          </cell>
          <cell r="J304" t="str">
            <v>한국지역난방공사</v>
          </cell>
        </row>
        <row r="305">
          <cell r="A305">
            <v>4111</v>
          </cell>
          <cell r="B305" t="str">
            <v>대구열병합#1</v>
          </cell>
          <cell r="C305">
            <v>6</v>
          </cell>
          <cell r="D305">
            <v>0</v>
          </cell>
          <cell r="E305">
            <v>34</v>
          </cell>
          <cell r="F305">
            <v>10</v>
          </cell>
          <cell r="G305">
            <v>34</v>
          </cell>
          <cell r="H305">
            <v>10</v>
          </cell>
          <cell r="I305">
            <v>0.75</v>
          </cell>
          <cell r="J305" t="str">
            <v>한국지역난방공사</v>
          </cell>
        </row>
        <row r="306">
          <cell r="A306">
            <v>4161</v>
          </cell>
          <cell r="B306" t="str">
            <v>대산복합1GT#1</v>
          </cell>
          <cell r="C306">
            <v>5</v>
          </cell>
          <cell r="D306">
            <v>0.05</v>
          </cell>
          <cell r="E306">
            <v>102</v>
          </cell>
          <cell r="F306">
            <v>31</v>
          </cell>
          <cell r="G306">
            <v>102</v>
          </cell>
          <cell r="H306">
            <v>31</v>
          </cell>
          <cell r="I306">
            <v>4.5599999999999996</v>
          </cell>
          <cell r="J306" t="str">
            <v>씨지앤대산전력(주)</v>
          </cell>
        </row>
        <row r="307">
          <cell r="A307">
            <v>4162</v>
          </cell>
          <cell r="B307" t="str">
            <v>대산복합1GT#2</v>
          </cell>
          <cell r="C307">
            <v>5</v>
          </cell>
          <cell r="D307">
            <v>0.05</v>
          </cell>
          <cell r="E307">
            <v>102</v>
          </cell>
          <cell r="F307">
            <v>31</v>
          </cell>
          <cell r="G307">
            <v>102</v>
          </cell>
          <cell r="H307">
            <v>31</v>
          </cell>
          <cell r="I307">
            <v>3.63</v>
          </cell>
          <cell r="J307" t="str">
            <v>씨지앤대산전력(주)</v>
          </cell>
        </row>
        <row r="308">
          <cell r="A308">
            <v>4163</v>
          </cell>
          <cell r="B308" t="str">
            <v>대산복합1GT#3</v>
          </cell>
          <cell r="C308">
            <v>5</v>
          </cell>
          <cell r="D308">
            <v>0.05</v>
          </cell>
          <cell r="E308">
            <v>102</v>
          </cell>
          <cell r="F308">
            <v>31</v>
          </cell>
          <cell r="G308">
            <v>102</v>
          </cell>
          <cell r="H308">
            <v>31</v>
          </cell>
          <cell r="I308">
            <v>3.6</v>
          </cell>
          <cell r="J308" t="str">
            <v>씨지앤대산전력(주)</v>
          </cell>
        </row>
        <row r="309">
          <cell r="A309">
            <v>4164</v>
          </cell>
          <cell r="B309" t="str">
            <v>대산복합2GT</v>
          </cell>
          <cell r="C309">
            <v>5</v>
          </cell>
          <cell r="D309">
            <v>0.05</v>
          </cell>
          <cell r="E309">
            <v>102</v>
          </cell>
          <cell r="F309">
            <v>31</v>
          </cell>
          <cell r="G309">
            <v>102</v>
          </cell>
          <cell r="H309">
            <v>31</v>
          </cell>
          <cell r="I309">
            <v>2.41</v>
          </cell>
          <cell r="J309" t="str">
            <v>씨지앤대산전력(주)</v>
          </cell>
        </row>
        <row r="310">
          <cell r="A310">
            <v>4171</v>
          </cell>
          <cell r="B310" t="str">
            <v>대산복합1CC</v>
          </cell>
          <cell r="E310">
            <v>397</v>
          </cell>
          <cell r="F310">
            <v>119</v>
          </cell>
          <cell r="I310" t="str">
            <v/>
          </cell>
          <cell r="J310" t="str">
            <v>씨지앤대산전력(주)</v>
          </cell>
        </row>
        <row r="311">
          <cell r="A311">
            <v>4191</v>
          </cell>
          <cell r="B311" t="str">
            <v>무림파워텍열병합</v>
          </cell>
          <cell r="C311">
            <v>4</v>
          </cell>
          <cell r="D311">
            <v>0.03</v>
          </cell>
          <cell r="E311">
            <v>22</v>
          </cell>
          <cell r="F311">
            <v>4</v>
          </cell>
          <cell r="G311">
            <v>22</v>
          </cell>
          <cell r="H311">
            <v>4</v>
          </cell>
          <cell r="I311">
            <v>0.02</v>
          </cell>
          <cell r="J311" t="str">
            <v>무림파워텍(주)</v>
          </cell>
        </row>
        <row r="312">
          <cell r="A312">
            <v>4401</v>
          </cell>
          <cell r="B312" t="str">
            <v>신보령#1</v>
          </cell>
          <cell r="C312">
            <v>6</v>
          </cell>
          <cell r="D312">
            <v>2.5000000000000001E-2</v>
          </cell>
          <cell r="E312">
            <v>925</v>
          </cell>
          <cell r="F312">
            <v>577</v>
          </cell>
          <cell r="G312">
            <v>925</v>
          </cell>
          <cell r="H312">
            <v>577</v>
          </cell>
          <cell r="I312">
            <v>24.16</v>
          </cell>
          <cell r="J312" t="str">
            <v>한국중부발전(주)</v>
          </cell>
        </row>
        <row r="313">
          <cell r="A313">
            <v>4402</v>
          </cell>
          <cell r="B313" t="str">
            <v>신보령#2</v>
          </cell>
          <cell r="C313">
            <v>6</v>
          </cell>
          <cell r="D313">
            <v>2.5000000000000001E-2</v>
          </cell>
          <cell r="E313">
            <v>921</v>
          </cell>
          <cell r="F313">
            <v>576</v>
          </cell>
          <cell r="G313">
            <v>921</v>
          </cell>
          <cell r="H313">
            <v>576</v>
          </cell>
          <cell r="I313">
            <v>24.16</v>
          </cell>
          <cell r="J313" t="str">
            <v>한국중부발전(주)</v>
          </cell>
        </row>
        <row r="314">
          <cell r="A314">
            <v>5031</v>
          </cell>
          <cell r="B314" t="str">
            <v>동해#1</v>
          </cell>
          <cell r="C314">
            <v>8</v>
          </cell>
          <cell r="D314">
            <v>2.5000000000000001E-2</v>
          </cell>
          <cell r="E314">
            <v>166</v>
          </cell>
          <cell r="F314">
            <v>135</v>
          </cell>
          <cell r="G314">
            <v>166</v>
          </cell>
          <cell r="H314">
            <v>135</v>
          </cell>
          <cell r="I314">
            <v>2.4700000000000002</v>
          </cell>
          <cell r="J314" t="str">
            <v>한국동서발전(주)</v>
          </cell>
        </row>
        <row r="315">
          <cell r="A315">
            <v>5032</v>
          </cell>
          <cell r="B315" t="str">
            <v>동해#2</v>
          </cell>
          <cell r="C315">
            <v>8</v>
          </cell>
          <cell r="D315">
            <v>2.5000000000000001E-2</v>
          </cell>
          <cell r="E315">
            <v>167</v>
          </cell>
          <cell r="F315">
            <v>135</v>
          </cell>
          <cell r="G315">
            <v>167</v>
          </cell>
          <cell r="H315">
            <v>135</v>
          </cell>
          <cell r="I315">
            <v>1.77</v>
          </cell>
          <cell r="J315" t="str">
            <v>한국동서발전(주)</v>
          </cell>
        </row>
        <row r="316">
          <cell r="A316">
            <v>5172</v>
          </cell>
          <cell r="B316" t="str">
            <v>북평#1</v>
          </cell>
          <cell r="C316">
            <v>5</v>
          </cell>
          <cell r="D316">
            <v>0.02</v>
          </cell>
          <cell r="E316">
            <v>548</v>
          </cell>
          <cell r="F316">
            <v>268</v>
          </cell>
          <cell r="G316">
            <v>548</v>
          </cell>
          <cell r="H316">
            <v>268</v>
          </cell>
          <cell r="I316">
            <v>8.7100000000000009</v>
          </cell>
          <cell r="J316" t="str">
            <v>(주)지에스동해전력</v>
          </cell>
        </row>
        <row r="317">
          <cell r="A317">
            <v>5173</v>
          </cell>
          <cell r="B317" t="str">
            <v>북평#2</v>
          </cell>
          <cell r="C317">
            <v>5</v>
          </cell>
          <cell r="D317">
            <v>0.02</v>
          </cell>
          <cell r="E317">
            <v>549</v>
          </cell>
          <cell r="F317">
            <v>268</v>
          </cell>
          <cell r="G317">
            <v>549</v>
          </cell>
          <cell r="H317">
            <v>268</v>
          </cell>
          <cell r="I317">
            <v>8.7100000000000009</v>
          </cell>
          <cell r="J317" t="str">
            <v>(주)지에스동해전력</v>
          </cell>
        </row>
        <row r="318">
          <cell r="A318">
            <v>5624</v>
          </cell>
          <cell r="B318" t="str">
            <v>부산정관에너지#1GT</v>
          </cell>
          <cell r="C318">
            <v>4</v>
          </cell>
          <cell r="D318">
            <v>3.9E-2</v>
          </cell>
          <cell r="E318">
            <v>32</v>
          </cell>
          <cell r="F318">
            <v>16</v>
          </cell>
          <cell r="G318">
            <v>32</v>
          </cell>
          <cell r="H318">
            <v>16</v>
          </cell>
          <cell r="I318">
            <v>0.63</v>
          </cell>
          <cell r="J318" t="str">
            <v>부산정관에너지(발전)</v>
          </cell>
        </row>
        <row r="319">
          <cell r="A319">
            <v>5652</v>
          </cell>
          <cell r="B319" t="str">
            <v>부산정관에너지#1CC</v>
          </cell>
          <cell r="E319">
            <v>51</v>
          </cell>
          <cell r="F319">
            <v>18</v>
          </cell>
          <cell r="I319" t="str">
            <v/>
          </cell>
          <cell r="J319" t="str">
            <v>부산정관에너지(발전)</v>
          </cell>
        </row>
        <row r="320">
          <cell r="A320">
            <v>6003</v>
          </cell>
          <cell r="B320" t="str">
            <v>고성#1</v>
          </cell>
          <cell r="C320">
            <v>5</v>
          </cell>
          <cell r="D320">
            <v>0.02</v>
          </cell>
          <cell r="E320">
            <v>939.7</v>
          </cell>
          <cell r="F320">
            <v>577</v>
          </cell>
          <cell r="G320">
            <v>989.2</v>
          </cell>
          <cell r="H320">
            <v>577</v>
          </cell>
          <cell r="I320">
            <v>24.66</v>
          </cell>
          <cell r="J320" t="str">
            <v>고성그린파워㈜</v>
          </cell>
        </row>
        <row r="321">
          <cell r="A321">
            <v>6005</v>
          </cell>
          <cell r="B321" t="str">
            <v>당진#9</v>
          </cell>
          <cell r="C321">
            <v>5</v>
          </cell>
          <cell r="D321">
            <v>0.02</v>
          </cell>
          <cell r="E321">
            <v>932</v>
          </cell>
          <cell r="F321">
            <v>609</v>
          </cell>
          <cell r="G321">
            <v>932</v>
          </cell>
          <cell r="H321">
            <v>609</v>
          </cell>
          <cell r="I321">
            <v>14.93</v>
          </cell>
          <cell r="J321" t="str">
            <v>한국동서발전(주)</v>
          </cell>
        </row>
        <row r="322">
          <cell r="A322">
            <v>6006</v>
          </cell>
          <cell r="B322" t="str">
            <v>당진#10</v>
          </cell>
          <cell r="C322">
            <v>5</v>
          </cell>
          <cell r="D322">
            <v>0.02</v>
          </cell>
          <cell r="E322">
            <v>930</v>
          </cell>
          <cell r="F322">
            <v>609</v>
          </cell>
          <cell r="G322">
            <v>930</v>
          </cell>
          <cell r="H322">
            <v>609</v>
          </cell>
          <cell r="I322">
            <v>14.93</v>
          </cell>
          <cell r="J322" t="str">
            <v>한국동서발전(주)</v>
          </cell>
        </row>
        <row r="323">
          <cell r="A323">
            <v>6013</v>
          </cell>
          <cell r="B323" t="str">
            <v>보령#3</v>
          </cell>
          <cell r="C323">
            <v>6</v>
          </cell>
          <cell r="D323">
            <v>0.03</v>
          </cell>
          <cell r="E323">
            <v>495</v>
          </cell>
          <cell r="F323">
            <v>280</v>
          </cell>
          <cell r="G323">
            <v>495</v>
          </cell>
          <cell r="H323">
            <v>280</v>
          </cell>
          <cell r="I323">
            <v>10.79</v>
          </cell>
          <cell r="J323" t="str">
            <v>한국중부발전(주)</v>
          </cell>
        </row>
        <row r="324">
          <cell r="A324">
            <v>6014</v>
          </cell>
          <cell r="B324" t="str">
            <v>보령#4</v>
          </cell>
          <cell r="C324">
            <v>6</v>
          </cell>
          <cell r="D324">
            <v>0.03</v>
          </cell>
          <cell r="E324">
            <v>463</v>
          </cell>
          <cell r="F324">
            <v>280</v>
          </cell>
          <cell r="G324">
            <v>463</v>
          </cell>
          <cell r="H324">
            <v>280</v>
          </cell>
          <cell r="I324">
            <v>11.57</v>
          </cell>
          <cell r="J324" t="str">
            <v>한국중부발전(주)</v>
          </cell>
        </row>
        <row r="325">
          <cell r="A325">
            <v>6015</v>
          </cell>
          <cell r="B325" t="str">
            <v>보령#5</v>
          </cell>
          <cell r="C325">
            <v>6</v>
          </cell>
          <cell r="D325">
            <v>0.03</v>
          </cell>
          <cell r="E325">
            <v>463</v>
          </cell>
          <cell r="F325">
            <v>280</v>
          </cell>
          <cell r="G325">
            <v>463</v>
          </cell>
          <cell r="H325">
            <v>280</v>
          </cell>
          <cell r="I325">
            <v>10.220000000000001</v>
          </cell>
          <cell r="J325" t="str">
            <v>한국중부발전(주)</v>
          </cell>
        </row>
        <row r="326">
          <cell r="A326">
            <v>6016</v>
          </cell>
          <cell r="B326" t="str">
            <v>보령#6</v>
          </cell>
          <cell r="C326">
            <v>6</v>
          </cell>
          <cell r="D326">
            <v>0.03</v>
          </cell>
          <cell r="E326">
            <v>463</v>
          </cell>
          <cell r="F326">
            <v>280</v>
          </cell>
          <cell r="G326">
            <v>463</v>
          </cell>
          <cell r="H326">
            <v>280</v>
          </cell>
          <cell r="I326">
            <v>9.7899999999999991</v>
          </cell>
          <cell r="J326" t="str">
            <v>한국중부발전(주)</v>
          </cell>
        </row>
        <row r="327">
          <cell r="A327">
            <v>6017</v>
          </cell>
          <cell r="B327" t="str">
            <v>보령#7</v>
          </cell>
          <cell r="C327">
            <v>6</v>
          </cell>
          <cell r="D327">
            <v>2.5000000000000001E-2</v>
          </cell>
          <cell r="E327">
            <v>452</v>
          </cell>
          <cell r="F327">
            <v>280</v>
          </cell>
          <cell r="G327">
            <v>452</v>
          </cell>
          <cell r="H327">
            <v>280</v>
          </cell>
          <cell r="I327">
            <v>10.14</v>
          </cell>
          <cell r="J327" t="str">
            <v>한국중부발전(주)</v>
          </cell>
        </row>
        <row r="328">
          <cell r="A328">
            <v>6018</v>
          </cell>
          <cell r="B328" t="str">
            <v>보령#8</v>
          </cell>
          <cell r="C328">
            <v>6</v>
          </cell>
          <cell r="D328">
            <v>2.5000000000000001E-2</v>
          </cell>
          <cell r="E328">
            <v>453</v>
          </cell>
          <cell r="F328">
            <v>280</v>
          </cell>
          <cell r="G328">
            <v>453</v>
          </cell>
          <cell r="H328">
            <v>280</v>
          </cell>
          <cell r="I328">
            <v>9.33</v>
          </cell>
          <cell r="J328" t="str">
            <v>한국중부발전(주)</v>
          </cell>
        </row>
        <row r="329">
          <cell r="A329">
            <v>6031</v>
          </cell>
          <cell r="B329" t="str">
            <v>태안#1</v>
          </cell>
          <cell r="C329">
            <v>5</v>
          </cell>
          <cell r="D329">
            <v>1.0999999999999999E-2</v>
          </cell>
          <cell r="E329">
            <v>470</v>
          </cell>
          <cell r="F329">
            <v>280</v>
          </cell>
          <cell r="G329">
            <v>465</v>
          </cell>
          <cell r="H329">
            <v>280</v>
          </cell>
          <cell r="I329">
            <v>21.51</v>
          </cell>
          <cell r="J329" t="str">
            <v>한국서부발전(주)</v>
          </cell>
        </row>
        <row r="330">
          <cell r="A330">
            <v>6032</v>
          </cell>
          <cell r="B330" t="str">
            <v>태안#2</v>
          </cell>
          <cell r="C330">
            <v>5</v>
          </cell>
          <cell r="D330">
            <v>1.0999999999999999E-2</v>
          </cell>
          <cell r="E330">
            <v>472</v>
          </cell>
          <cell r="F330">
            <v>280</v>
          </cell>
          <cell r="G330">
            <v>467</v>
          </cell>
          <cell r="H330">
            <v>280</v>
          </cell>
          <cell r="I330">
            <v>11.77</v>
          </cell>
          <cell r="J330" t="str">
            <v>한국서부발전(주)</v>
          </cell>
        </row>
        <row r="331">
          <cell r="A331">
            <v>6033</v>
          </cell>
          <cell r="B331" t="str">
            <v>태안#3</v>
          </cell>
          <cell r="C331">
            <v>5</v>
          </cell>
          <cell r="D331">
            <v>1.7999999999999999E-2</v>
          </cell>
          <cell r="E331">
            <v>467</v>
          </cell>
          <cell r="F331">
            <v>280</v>
          </cell>
          <cell r="G331">
            <v>462</v>
          </cell>
          <cell r="H331">
            <v>280</v>
          </cell>
          <cell r="I331">
            <v>19.600000000000001</v>
          </cell>
          <cell r="J331" t="str">
            <v>한국서부발전(주)</v>
          </cell>
        </row>
        <row r="332">
          <cell r="A332">
            <v>6034</v>
          </cell>
          <cell r="B332" t="str">
            <v>태안#4</v>
          </cell>
          <cell r="C332">
            <v>5</v>
          </cell>
          <cell r="D332">
            <v>1.7999999999999999E-2</v>
          </cell>
          <cell r="E332">
            <v>466</v>
          </cell>
          <cell r="F332">
            <v>280</v>
          </cell>
          <cell r="G332">
            <v>461</v>
          </cell>
          <cell r="H332">
            <v>280</v>
          </cell>
          <cell r="I332">
            <v>13.78</v>
          </cell>
          <cell r="J332" t="str">
            <v>한국서부발전(주)</v>
          </cell>
        </row>
        <row r="333">
          <cell r="A333">
            <v>6035</v>
          </cell>
          <cell r="B333" t="str">
            <v>태안#5</v>
          </cell>
          <cell r="C333">
            <v>5</v>
          </cell>
          <cell r="D333">
            <v>2E-3</v>
          </cell>
          <cell r="E333">
            <v>467</v>
          </cell>
          <cell r="F333">
            <v>280</v>
          </cell>
          <cell r="G333">
            <v>462</v>
          </cell>
          <cell r="H333">
            <v>280</v>
          </cell>
          <cell r="I333">
            <v>16.739999999999998</v>
          </cell>
          <cell r="J333" t="str">
            <v>한국서부발전(주)</v>
          </cell>
        </row>
        <row r="334">
          <cell r="A334">
            <v>6036</v>
          </cell>
          <cell r="B334" t="str">
            <v>태안#6</v>
          </cell>
          <cell r="C334">
            <v>5</v>
          </cell>
          <cell r="D334">
            <v>2E-3</v>
          </cell>
          <cell r="E334">
            <v>467</v>
          </cell>
          <cell r="F334">
            <v>280</v>
          </cell>
          <cell r="G334">
            <v>462</v>
          </cell>
          <cell r="H334">
            <v>280</v>
          </cell>
          <cell r="I334">
            <v>17.260000000000002</v>
          </cell>
          <cell r="J334" t="str">
            <v>한국서부발전(주)</v>
          </cell>
        </row>
        <row r="335">
          <cell r="A335">
            <v>6037</v>
          </cell>
          <cell r="B335" t="str">
            <v>태안#7</v>
          </cell>
          <cell r="C335">
            <v>5</v>
          </cell>
          <cell r="D335">
            <v>0.02</v>
          </cell>
          <cell r="E335">
            <v>456</v>
          </cell>
          <cell r="F335">
            <v>280</v>
          </cell>
          <cell r="G335">
            <v>480</v>
          </cell>
          <cell r="H335">
            <v>280</v>
          </cell>
          <cell r="I335">
            <v>15.04</v>
          </cell>
          <cell r="J335" t="str">
            <v>한국서부발전(주)</v>
          </cell>
        </row>
        <row r="336">
          <cell r="A336">
            <v>6038</v>
          </cell>
          <cell r="B336" t="str">
            <v>태안#8</v>
          </cell>
          <cell r="C336">
            <v>5</v>
          </cell>
          <cell r="D336">
            <v>0.02</v>
          </cell>
          <cell r="E336">
            <v>457</v>
          </cell>
          <cell r="F336">
            <v>280</v>
          </cell>
          <cell r="G336">
            <v>442</v>
          </cell>
          <cell r="H336">
            <v>280</v>
          </cell>
          <cell r="I336">
            <v>10.7</v>
          </cell>
          <cell r="J336" t="str">
            <v>한국서부발전(주)</v>
          </cell>
        </row>
        <row r="337">
          <cell r="A337">
            <v>6051</v>
          </cell>
          <cell r="B337" t="str">
            <v>하동#1</v>
          </cell>
          <cell r="C337">
            <v>5</v>
          </cell>
          <cell r="D337">
            <v>0.02</v>
          </cell>
          <cell r="E337">
            <v>465</v>
          </cell>
          <cell r="F337">
            <v>280</v>
          </cell>
          <cell r="G337">
            <v>465</v>
          </cell>
          <cell r="H337">
            <v>280</v>
          </cell>
          <cell r="I337">
            <v>14.8</v>
          </cell>
          <cell r="J337" t="str">
            <v>한국남부발전(주)</v>
          </cell>
        </row>
        <row r="338">
          <cell r="A338">
            <v>6052</v>
          </cell>
          <cell r="B338" t="str">
            <v>하동#2</v>
          </cell>
          <cell r="C338">
            <v>5</v>
          </cell>
          <cell r="D338">
            <v>0.02</v>
          </cell>
          <cell r="E338">
            <v>465</v>
          </cell>
          <cell r="F338">
            <v>280</v>
          </cell>
          <cell r="G338">
            <v>465</v>
          </cell>
          <cell r="H338">
            <v>280</v>
          </cell>
          <cell r="I338">
            <v>17.22</v>
          </cell>
          <cell r="J338" t="str">
            <v>한국남부발전(주)</v>
          </cell>
        </row>
        <row r="339">
          <cell r="A339">
            <v>6053</v>
          </cell>
          <cell r="B339" t="str">
            <v>하동#3</v>
          </cell>
          <cell r="C339">
            <v>5</v>
          </cell>
          <cell r="D339">
            <v>0.02</v>
          </cell>
          <cell r="E339">
            <v>465</v>
          </cell>
          <cell r="F339">
            <v>280</v>
          </cell>
          <cell r="G339">
            <v>465</v>
          </cell>
          <cell r="H339">
            <v>280</v>
          </cell>
          <cell r="I339">
            <v>12.51</v>
          </cell>
          <cell r="J339" t="str">
            <v>한국남부발전(주)</v>
          </cell>
        </row>
        <row r="340">
          <cell r="A340">
            <v>6054</v>
          </cell>
          <cell r="B340" t="str">
            <v>하동#4</v>
          </cell>
          <cell r="C340">
            <v>5</v>
          </cell>
          <cell r="D340">
            <v>0.02</v>
          </cell>
          <cell r="E340">
            <v>465</v>
          </cell>
          <cell r="F340">
            <v>280</v>
          </cell>
          <cell r="G340">
            <v>465</v>
          </cell>
          <cell r="H340">
            <v>280</v>
          </cell>
          <cell r="I340">
            <v>19.149999999999999</v>
          </cell>
          <cell r="J340" t="str">
            <v>한국남부발전(주)</v>
          </cell>
        </row>
        <row r="341">
          <cell r="A341">
            <v>6055</v>
          </cell>
          <cell r="B341" t="str">
            <v>하동#5</v>
          </cell>
          <cell r="C341">
            <v>5</v>
          </cell>
          <cell r="D341">
            <v>0.02</v>
          </cell>
          <cell r="E341">
            <v>469</v>
          </cell>
          <cell r="F341">
            <v>280</v>
          </cell>
          <cell r="G341">
            <v>469</v>
          </cell>
          <cell r="H341">
            <v>280</v>
          </cell>
          <cell r="I341">
            <v>15.79</v>
          </cell>
          <cell r="J341" t="str">
            <v>한국남부발전(주)</v>
          </cell>
        </row>
        <row r="342">
          <cell r="A342">
            <v>6056</v>
          </cell>
          <cell r="B342" t="str">
            <v>하동#6</v>
          </cell>
          <cell r="C342">
            <v>5</v>
          </cell>
          <cell r="D342">
            <v>0.02</v>
          </cell>
          <cell r="E342">
            <v>465</v>
          </cell>
          <cell r="F342">
            <v>280</v>
          </cell>
          <cell r="G342">
            <v>465</v>
          </cell>
          <cell r="H342">
            <v>280</v>
          </cell>
          <cell r="I342">
            <v>18.41</v>
          </cell>
          <cell r="J342" t="str">
            <v>한국남부발전(주)</v>
          </cell>
        </row>
        <row r="343">
          <cell r="A343">
            <v>6057</v>
          </cell>
          <cell r="B343" t="str">
            <v>하동#7</v>
          </cell>
          <cell r="C343">
            <v>5</v>
          </cell>
          <cell r="D343">
            <v>0.02</v>
          </cell>
          <cell r="E343">
            <v>462</v>
          </cell>
          <cell r="F343">
            <v>260</v>
          </cell>
          <cell r="G343">
            <v>462</v>
          </cell>
          <cell r="H343">
            <v>260</v>
          </cell>
          <cell r="I343">
            <v>16.62</v>
          </cell>
          <cell r="J343" t="str">
            <v>한국남부발전(주)</v>
          </cell>
        </row>
        <row r="344">
          <cell r="A344">
            <v>6058</v>
          </cell>
          <cell r="B344" t="str">
            <v>하동#8</v>
          </cell>
          <cell r="C344">
            <v>5</v>
          </cell>
          <cell r="D344">
            <v>0.02</v>
          </cell>
          <cell r="E344">
            <v>461</v>
          </cell>
          <cell r="F344">
            <v>260</v>
          </cell>
          <cell r="G344">
            <v>461</v>
          </cell>
          <cell r="H344">
            <v>260</v>
          </cell>
          <cell r="I344">
            <v>16.36</v>
          </cell>
          <cell r="J344" t="str">
            <v>한국남부발전(주)</v>
          </cell>
        </row>
        <row r="345">
          <cell r="A345">
            <v>6073</v>
          </cell>
          <cell r="B345" t="str">
            <v>삼천포#3</v>
          </cell>
          <cell r="C345">
            <v>8</v>
          </cell>
          <cell r="D345">
            <v>1.67E-2</v>
          </cell>
          <cell r="E345">
            <v>522</v>
          </cell>
          <cell r="F345">
            <v>280</v>
          </cell>
          <cell r="G345">
            <v>522</v>
          </cell>
          <cell r="H345">
            <v>280</v>
          </cell>
          <cell r="I345">
            <v>17.489999999999998</v>
          </cell>
          <cell r="J345" t="str">
            <v>한국남동발전(주)</v>
          </cell>
        </row>
        <row r="346">
          <cell r="A346">
            <v>6074</v>
          </cell>
          <cell r="B346" t="str">
            <v>삼천포#4</v>
          </cell>
          <cell r="C346">
            <v>8</v>
          </cell>
          <cell r="D346">
            <v>1.67E-2</v>
          </cell>
          <cell r="E346">
            <v>524</v>
          </cell>
          <cell r="F346">
            <v>280</v>
          </cell>
          <cell r="G346">
            <v>524</v>
          </cell>
          <cell r="H346">
            <v>280</v>
          </cell>
          <cell r="I346">
            <v>9.15</v>
          </cell>
          <cell r="J346" t="str">
            <v>한국남동발전(주)</v>
          </cell>
        </row>
        <row r="347">
          <cell r="A347">
            <v>6075</v>
          </cell>
          <cell r="B347" t="str">
            <v>삼천포#5</v>
          </cell>
          <cell r="C347">
            <v>6</v>
          </cell>
          <cell r="D347">
            <v>1.67E-2</v>
          </cell>
          <cell r="E347">
            <v>472</v>
          </cell>
          <cell r="F347">
            <v>280</v>
          </cell>
          <cell r="G347">
            <v>472</v>
          </cell>
          <cell r="H347">
            <v>280</v>
          </cell>
          <cell r="I347">
            <v>12.68</v>
          </cell>
          <cell r="J347" t="str">
            <v>한국남동발전(주)</v>
          </cell>
        </row>
        <row r="348">
          <cell r="A348">
            <v>6076</v>
          </cell>
          <cell r="B348" t="str">
            <v>삼천포#6</v>
          </cell>
          <cell r="C348">
            <v>6</v>
          </cell>
          <cell r="D348">
            <v>1.67E-2</v>
          </cell>
          <cell r="E348">
            <v>474</v>
          </cell>
          <cell r="F348">
            <v>280</v>
          </cell>
          <cell r="G348">
            <v>474</v>
          </cell>
          <cell r="H348">
            <v>280</v>
          </cell>
          <cell r="I348">
            <v>16.329999999999998</v>
          </cell>
          <cell r="J348" t="str">
            <v>한국남동발전(주)</v>
          </cell>
        </row>
        <row r="349">
          <cell r="A349">
            <v>6091</v>
          </cell>
          <cell r="B349" t="str">
            <v>당진#1</v>
          </cell>
          <cell r="C349">
            <v>5</v>
          </cell>
          <cell r="D349">
            <v>2.5000000000000001E-2</v>
          </cell>
          <cell r="E349">
            <v>463</v>
          </cell>
          <cell r="F349">
            <v>260</v>
          </cell>
          <cell r="G349">
            <v>463</v>
          </cell>
          <cell r="H349">
            <v>260</v>
          </cell>
          <cell r="I349">
            <v>13.7</v>
          </cell>
          <cell r="J349" t="str">
            <v>한국동서발전(주)</v>
          </cell>
        </row>
        <row r="350">
          <cell r="A350">
            <v>6092</v>
          </cell>
          <cell r="B350" t="str">
            <v>당진#2</v>
          </cell>
          <cell r="C350">
            <v>5</v>
          </cell>
          <cell r="D350">
            <v>2.5000000000000001E-2</v>
          </cell>
          <cell r="E350">
            <v>461</v>
          </cell>
          <cell r="F350">
            <v>260</v>
          </cell>
          <cell r="G350">
            <v>461</v>
          </cell>
          <cell r="H350">
            <v>260</v>
          </cell>
          <cell r="I350">
            <v>14.45</v>
          </cell>
          <cell r="J350" t="str">
            <v>한국동서발전(주)</v>
          </cell>
        </row>
        <row r="351">
          <cell r="A351">
            <v>6093</v>
          </cell>
          <cell r="B351" t="str">
            <v>당진#3</v>
          </cell>
          <cell r="C351">
            <v>5</v>
          </cell>
          <cell r="D351">
            <v>2.5000000000000001E-2</v>
          </cell>
          <cell r="E351">
            <v>461</v>
          </cell>
          <cell r="F351">
            <v>260</v>
          </cell>
          <cell r="G351">
            <v>461</v>
          </cell>
          <cell r="H351">
            <v>260</v>
          </cell>
          <cell r="I351">
            <v>20.76</v>
          </cell>
          <cell r="J351" t="str">
            <v>한국동서발전(주)</v>
          </cell>
        </row>
        <row r="352">
          <cell r="A352">
            <v>6094</v>
          </cell>
          <cell r="B352" t="str">
            <v>당진#4</v>
          </cell>
          <cell r="C352">
            <v>5</v>
          </cell>
          <cell r="D352">
            <v>2.5000000000000001E-2</v>
          </cell>
          <cell r="E352">
            <v>461</v>
          </cell>
          <cell r="F352">
            <v>260</v>
          </cell>
          <cell r="G352">
            <v>461</v>
          </cell>
          <cell r="H352">
            <v>260</v>
          </cell>
          <cell r="I352">
            <v>19.39</v>
          </cell>
          <cell r="J352" t="str">
            <v>한국동서발전(주)</v>
          </cell>
        </row>
        <row r="353">
          <cell r="A353">
            <v>6095</v>
          </cell>
          <cell r="B353" t="str">
            <v>당진#5</v>
          </cell>
          <cell r="C353">
            <v>5</v>
          </cell>
          <cell r="D353">
            <v>2.5000000000000001E-2</v>
          </cell>
          <cell r="E353">
            <v>468</v>
          </cell>
          <cell r="F353">
            <v>260</v>
          </cell>
          <cell r="G353">
            <v>468</v>
          </cell>
          <cell r="H353">
            <v>260</v>
          </cell>
          <cell r="I353">
            <v>11.8</v>
          </cell>
          <cell r="J353" t="str">
            <v>한국동서발전(주)</v>
          </cell>
        </row>
        <row r="354">
          <cell r="A354">
            <v>6096</v>
          </cell>
          <cell r="B354" t="str">
            <v>당진#6</v>
          </cell>
          <cell r="C354">
            <v>5</v>
          </cell>
          <cell r="D354">
            <v>2.5000000000000001E-2</v>
          </cell>
          <cell r="E354">
            <v>466</v>
          </cell>
          <cell r="F354">
            <v>260</v>
          </cell>
          <cell r="G354">
            <v>466</v>
          </cell>
          <cell r="H354">
            <v>260</v>
          </cell>
          <cell r="I354">
            <v>11.75</v>
          </cell>
          <cell r="J354" t="str">
            <v>한국동서발전(주)</v>
          </cell>
        </row>
        <row r="355">
          <cell r="A355">
            <v>6097</v>
          </cell>
          <cell r="B355" t="str">
            <v>당진#7</v>
          </cell>
          <cell r="C355">
            <v>5</v>
          </cell>
          <cell r="D355">
            <v>2.5000000000000001E-2</v>
          </cell>
          <cell r="E355">
            <v>467</v>
          </cell>
          <cell r="F355">
            <v>260</v>
          </cell>
          <cell r="G355">
            <v>467</v>
          </cell>
          <cell r="H355">
            <v>260</v>
          </cell>
          <cell r="I355">
            <v>12.38</v>
          </cell>
          <cell r="J355" t="str">
            <v>한국동서발전(주)</v>
          </cell>
        </row>
        <row r="356">
          <cell r="A356">
            <v>6098</v>
          </cell>
          <cell r="B356" t="str">
            <v>당진#8</v>
          </cell>
          <cell r="C356">
            <v>5</v>
          </cell>
          <cell r="D356">
            <v>2.5000000000000001E-2</v>
          </cell>
          <cell r="E356">
            <v>469</v>
          </cell>
          <cell r="F356">
            <v>260</v>
          </cell>
          <cell r="G356">
            <v>469</v>
          </cell>
          <cell r="H356">
            <v>260</v>
          </cell>
          <cell r="I356">
            <v>13.75</v>
          </cell>
          <cell r="J356" t="str">
            <v>한국동서발전(주)</v>
          </cell>
        </row>
        <row r="357">
          <cell r="A357">
            <v>6111</v>
          </cell>
          <cell r="B357" t="str">
            <v>호남#1</v>
          </cell>
          <cell r="C357">
            <v>6</v>
          </cell>
          <cell r="D357">
            <v>2.5000000000000001E-2</v>
          </cell>
          <cell r="E357">
            <v>215</v>
          </cell>
          <cell r="F357">
            <v>175</v>
          </cell>
          <cell r="G357">
            <v>220</v>
          </cell>
          <cell r="H357">
            <v>175</v>
          </cell>
          <cell r="I357">
            <v>13.06</v>
          </cell>
          <cell r="J357" t="str">
            <v>한국동서발전(주)</v>
          </cell>
        </row>
        <row r="358">
          <cell r="A358">
            <v>6112</v>
          </cell>
          <cell r="B358" t="str">
            <v>호남#2</v>
          </cell>
          <cell r="C358">
            <v>9</v>
          </cell>
          <cell r="D358">
            <v>2.5000000000000001E-2</v>
          </cell>
          <cell r="E358">
            <v>215</v>
          </cell>
          <cell r="F358">
            <v>175</v>
          </cell>
          <cell r="G358">
            <v>220</v>
          </cell>
          <cell r="H358">
            <v>175</v>
          </cell>
          <cell r="I358">
            <v>7.67</v>
          </cell>
          <cell r="J358" t="str">
            <v>한국동서발전(주)</v>
          </cell>
        </row>
        <row r="359">
          <cell r="A359">
            <v>6121</v>
          </cell>
          <cell r="B359" t="str">
            <v>영흥#1</v>
          </cell>
          <cell r="C359">
            <v>6</v>
          </cell>
          <cell r="D359">
            <v>2.5000000000000001E-2</v>
          </cell>
          <cell r="E359">
            <v>744</v>
          </cell>
          <cell r="F359">
            <v>620</v>
          </cell>
          <cell r="G359">
            <v>744</v>
          </cell>
          <cell r="H359">
            <v>620</v>
          </cell>
          <cell r="I359">
            <v>21.93</v>
          </cell>
          <cell r="J359" t="str">
            <v>한국남동발전(주)</v>
          </cell>
        </row>
        <row r="360">
          <cell r="A360">
            <v>6122</v>
          </cell>
          <cell r="B360" t="str">
            <v>영흥#2</v>
          </cell>
          <cell r="C360">
            <v>6</v>
          </cell>
          <cell r="D360">
            <v>2.5000000000000001E-2</v>
          </cell>
          <cell r="E360">
            <v>746</v>
          </cell>
          <cell r="F360">
            <v>620</v>
          </cell>
          <cell r="G360">
            <v>746</v>
          </cell>
          <cell r="H360">
            <v>620</v>
          </cell>
          <cell r="I360">
            <v>16.010000000000002</v>
          </cell>
          <cell r="J360" t="str">
            <v>한국남동발전(주)</v>
          </cell>
        </row>
        <row r="361">
          <cell r="A361">
            <v>6123</v>
          </cell>
          <cell r="B361" t="str">
            <v>영흥#3</v>
          </cell>
          <cell r="C361">
            <v>6</v>
          </cell>
          <cell r="D361">
            <v>0</v>
          </cell>
          <cell r="E361">
            <v>813</v>
          </cell>
          <cell r="F361">
            <v>680</v>
          </cell>
          <cell r="G361">
            <v>813</v>
          </cell>
          <cell r="H361">
            <v>680</v>
          </cell>
          <cell r="I361">
            <v>13.54</v>
          </cell>
          <cell r="J361" t="str">
            <v>한국남동발전(주)</v>
          </cell>
        </row>
        <row r="362">
          <cell r="A362">
            <v>6124</v>
          </cell>
          <cell r="B362" t="str">
            <v>영흥#4</v>
          </cell>
          <cell r="C362">
            <v>6</v>
          </cell>
          <cell r="D362">
            <v>0</v>
          </cell>
          <cell r="E362">
            <v>816</v>
          </cell>
          <cell r="F362">
            <v>680</v>
          </cell>
          <cell r="G362">
            <v>816</v>
          </cell>
          <cell r="H362">
            <v>680</v>
          </cell>
          <cell r="I362">
            <v>13.8</v>
          </cell>
          <cell r="J362" t="str">
            <v>한국남동발전(주)</v>
          </cell>
        </row>
        <row r="363">
          <cell r="A363">
            <v>6125</v>
          </cell>
          <cell r="B363" t="str">
            <v>영흥#5</v>
          </cell>
          <cell r="C363">
            <v>5</v>
          </cell>
          <cell r="D363">
            <v>0.02</v>
          </cell>
          <cell r="E363">
            <v>818</v>
          </cell>
          <cell r="F363">
            <v>680</v>
          </cell>
          <cell r="G363">
            <v>818</v>
          </cell>
          <cell r="H363">
            <v>680</v>
          </cell>
          <cell r="I363">
            <v>11.8</v>
          </cell>
          <cell r="J363" t="str">
            <v>한국남동발전(주)</v>
          </cell>
        </row>
        <row r="364">
          <cell r="A364">
            <v>6126</v>
          </cell>
          <cell r="B364" t="str">
            <v>영흥#6</v>
          </cell>
          <cell r="C364">
            <v>5</v>
          </cell>
          <cell r="D364">
            <v>0.02</v>
          </cell>
          <cell r="E364">
            <v>817</v>
          </cell>
          <cell r="F364">
            <v>680</v>
          </cell>
          <cell r="G364">
            <v>817</v>
          </cell>
          <cell r="H364">
            <v>680</v>
          </cell>
          <cell r="I364">
            <v>13.67</v>
          </cell>
          <cell r="J364" t="str">
            <v>한국남동발전(주)</v>
          </cell>
        </row>
        <row r="365">
          <cell r="A365">
            <v>6429</v>
          </cell>
          <cell r="B365" t="str">
            <v>태안#9</v>
          </cell>
          <cell r="C365">
            <v>5</v>
          </cell>
          <cell r="D365">
            <v>0.02</v>
          </cell>
          <cell r="E365">
            <v>952</v>
          </cell>
          <cell r="F365">
            <v>635</v>
          </cell>
          <cell r="G365">
            <v>952</v>
          </cell>
          <cell r="H365">
            <v>635</v>
          </cell>
          <cell r="I365">
            <v>15.37</v>
          </cell>
          <cell r="J365" t="str">
            <v>한국서부발전(주)</v>
          </cell>
        </row>
        <row r="366">
          <cell r="A366">
            <v>6430</v>
          </cell>
          <cell r="B366" t="str">
            <v>태안#10</v>
          </cell>
          <cell r="C366">
            <v>5</v>
          </cell>
          <cell r="D366">
            <v>0.02</v>
          </cell>
          <cell r="E366">
            <v>952</v>
          </cell>
          <cell r="F366">
            <v>635</v>
          </cell>
          <cell r="G366">
            <v>952</v>
          </cell>
          <cell r="H366">
            <v>635</v>
          </cell>
          <cell r="I366">
            <v>15.37</v>
          </cell>
          <cell r="J366" t="str">
            <v>한국서부발전(주)</v>
          </cell>
        </row>
        <row r="367">
          <cell r="A367">
            <v>8104</v>
          </cell>
          <cell r="B367" t="str">
            <v>남제주#1</v>
          </cell>
          <cell r="C367">
            <v>5</v>
          </cell>
          <cell r="D367">
            <v>0.02</v>
          </cell>
          <cell r="E367">
            <v>88</v>
          </cell>
          <cell r="F367">
            <v>60</v>
          </cell>
          <cell r="G367">
            <v>88</v>
          </cell>
          <cell r="H367">
            <v>60</v>
          </cell>
          <cell r="I367">
            <v>2.29</v>
          </cell>
          <cell r="J367" t="str">
            <v>한국남부발전(주)</v>
          </cell>
        </row>
        <row r="368">
          <cell r="A368">
            <v>8105</v>
          </cell>
          <cell r="B368" t="str">
            <v>남제주#2</v>
          </cell>
          <cell r="C368">
            <v>5</v>
          </cell>
          <cell r="D368">
            <v>0.02</v>
          </cell>
          <cell r="E368">
            <v>88</v>
          </cell>
          <cell r="F368">
            <v>60</v>
          </cell>
          <cell r="G368">
            <v>88</v>
          </cell>
          <cell r="H368">
            <v>60</v>
          </cell>
          <cell r="I368">
            <v>2.29</v>
          </cell>
          <cell r="J368" t="str">
            <v>한국남부발전(주)</v>
          </cell>
        </row>
        <row r="369">
          <cell r="A369">
            <v>8112</v>
          </cell>
          <cell r="B369" t="str">
            <v>제주화력#2</v>
          </cell>
          <cell r="C369">
            <v>6</v>
          </cell>
          <cell r="D369">
            <v>0.02</v>
          </cell>
          <cell r="E369">
            <v>72</v>
          </cell>
          <cell r="F369">
            <v>42</v>
          </cell>
          <cell r="G369">
            <v>72</v>
          </cell>
          <cell r="H369">
            <v>42</v>
          </cell>
          <cell r="I369">
            <v>1.72</v>
          </cell>
          <cell r="J369" t="str">
            <v>한국중부발전(주)</v>
          </cell>
        </row>
        <row r="370">
          <cell r="A370">
            <v>8113</v>
          </cell>
          <cell r="B370" t="str">
            <v>제주화력#3</v>
          </cell>
          <cell r="C370">
            <v>6</v>
          </cell>
          <cell r="D370">
            <v>0.02</v>
          </cell>
          <cell r="E370">
            <v>71</v>
          </cell>
          <cell r="F370">
            <v>42</v>
          </cell>
          <cell r="G370">
            <v>71</v>
          </cell>
          <cell r="H370">
            <v>42</v>
          </cell>
          <cell r="I370">
            <v>1.72</v>
          </cell>
          <cell r="J370" t="str">
            <v>한국중부발전(주)</v>
          </cell>
        </row>
        <row r="371">
          <cell r="A371">
            <v>8121</v>
          </cell>
          <cell r="B371" t="str">
            <v>제주복합1CC</v>
          </cell>
          <cell r="E371">
            <v>126</v>
          </cell>
          <cell r="F371">
            <v>78</v>
          </cell>
          <cell r="J371" t="str">
            <v>한국중부발전(주)</v>
          </cell>
        </row>
        <row r="372">
          <cell r="A372">
            <v>8122</v>
          </cell>
          <cell r="B372" t="str">
            <v>제주복합2CC</v>
          </cell>
          <cell r="E372">
            <v>126</v>
          </cell>
          <cell r="F372">
            <v>78</v>
          </cell>
          <cell r="J372" t="str">
            <v>한국중부발전(주)</v>
          </cell>
        </row>
        <row r="373">
          <cell r="A373">
            <v>8123</v>
          </cell>
          <cell r="B373" t="str">
            <v>제주복합1GT</v>
          </cell>
          <cell r="C373">
            <v>4</v>
          </cell>
          <cell r="D373">
            <v>0.04</v>
          </cell>
          <cell r="E373">
            <v>85</v>
          </cell>
          <cell r="F373">
            <v>48</v>
          </cell>
          <cell r="G373">
            <v>85</v>
          </cell>
          <cell r="H373">
            <v>48</v>
          </cell>
          <cell r="I373">
            <v>2.5099999999999998</v>
          </cell>
          <cell r="J373" t="str">
            <v>한국중부발전(주)</v>
          </cell>
        </row>
        <row r="374">
          <cell r="A374">
            <v>8124</v>
          </cell>
          <cell r="B374" t="str">
            <v>제주복합2GT</v>
          </cell>
          <cell r="C374">
            <v>4</v>
          </cell>
          <cell r="D374">
            <v>0.04</v>
          </cell>
          <cell r="E374">
            <v>85</v>
          </cell>
          <cell r="F374">
            <v>48</v>
          </cell>
          <cell r="G374">
            <v>85</v>
          </cell>
          <cell r="H374">
            <v>48</v>
          </cell>
          <cell r="I374">
            <v>2.5099999999999998</v>
          </cell>
          <cell r="J374" t="str">
            <v>한국중부발전(주)</v>
          </cell>
        </row>
        <row r="375">
          <cell r="A375">
            <v>8311</v>
          </cell>
          <cell r="B375" t="str">
            <v>한림복합GT#1</v>
          </cell>
          <cell r="C375">
            <v>4</v>
          </cell>
          <cell r="D375">
            <v>0.01</v>
          </cell>
          <cell r="E375">
            <v>39</v>
          </cell>
          <cell r="F375">
            <v>27</v>
          </cell>
          <cell r="G375">
            <v>39</v>
          </cell>
          <cell r="H375">
            <v>27</v>
          </cell>
          <cell r="I375">
            <v>4.7</v>
          </cell>
          <cell r="J375" t="str">
            <v>한국남부발전(주)</v>
          </cell>
        </row>
        <row r="376">
          <cell r="A376">
            <v>8312</v>
          </cell>
          <cell r="B376" t="str">
            <v>한림복합GT#2</v>
          </cell>
          <cell r="C376">
            <v>4</v>
          </cell>
          <cell r="D376">
            <v>0.01</v>
          </cell>
          <cell r="E376">
            <v>39</v>
          </cell>
          <cell r="F376">
            <v>24</v>
          </cell>
          <cell r="G376">
            <v>39</v>
          </cell>
          <cell r="H376">
            <v>24</v>
          </cell>
          <cell r="I376">
            <v>4.7</v>
          </cell>
          <cell r="J376" t="str">
            <v>한국남부발전(주)</v>
          </cell>
        </row>
        <row r="377">
          <cell r="A377">
            <v>8321</v>
          </cell>
          <cell r="B377" t="str">
            <v>한림복합CC</v>
          </cell>
          <cell r="E377">
            <v>113</v>
          </cell>
          <cell r="F377">
            <v>41</v>
          </cell>
          <cell r="I377" t="str">
            <v/>
          </cell>
          <cell r="J377" t="str">
            <v>한국남부발전(주)</v>
          </cell>
        </row>
        <row r="378">
          <cell r="A378">
            <v>8651</v>
          </cell>
          <cell r="B378" t="str">
            <v>제주내연#1</v>
          </cell>
          <cell r="C378">
            <v>4</v>
          </cell>
          <cell r="E378">
            <v>37</v>
          </cell>
          <cell r="F378">
            <v>26</v>
          </cell>
          <cell r="G378">
            <v>39</v>
          </cell>
          <cell r="H378">
            <v>26</v>
          </cell>
          <cell r="I378">
            <v>2.63</v>
          </cell>
          <cell r="J378" t="str">
            <v>한국중부발전(주)</v>
          </cell>
        </row>
        <row r="379">
          <cell r="A379">
            <v>8652</v>
          </cell>
          <cell r="B379" t="str">
            <v>제주내연#2</v>
          </cell>
          <cell r="C379">
            <v>4</v>
          </cell>
          <cell r="E379">
            <v>39</v>
          </cell>
          <cell r="F379">
            <v>26</v>
          </cell>
          <cell r="G379">
            <v>39</v>
          </cell>
          <cell r="H379">
            <v>26</v>
          </cell>
          <cell r="I379">
            <v>2.63</v>
          </cell>
          <cell r="J379" t="str">
            <v>한국중부발전(주)</v>
          </cell>
        </row>
        <row r="380">
          <cell r="A380">
            <v>8978</v>
          </cell>
          <cell r="B380" t="str">
            <v>대전서남부열병합</v>
          </cell>
          <cell r="C380">
            <v>4</v>
          </cell>
          <cell r="E380">
            <v>44</v>
          </cell>
          <cell r="F380">
            <v>15</v>
          </cell>
          <cell r="G380">
            <v>44</v>
          </cell>
          <cell r="H380">
            <v>15</v>
          </cell>
          <cell r="I380">
            <v>3.27</v>
          </cell>
          <cell r="J380" t="str">
            <v>한국토지주택공사 대전에너지사업단</v>
          </cell>
        </row>
        <row r="381">
          <cell r="A381">
            <v>9191</v>
          </cell>
          <cell r="B381" t="str">
            <v>대전열병합</v>
          </cell>
          <cell r="C381">
            <v>6.7</v>
          </cell>
          <cell r="D381">
            <v>0.25</v>
          </cell>
          <cell r="E381">
            <v>83</v>
          </cell>
          <cell r="F381">
            <v>15</v>
          </cell>
          <cell r="G381">
            <v>83</v>
          </cell>
          <cell r="H381">
            <v>15</v>
          </cell>
          <cell r="I381">
            <v>0.55000000000000004</v>
          </cell>
          <cell r="J381" t="str">
            <v>대전열병합발전(주)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분기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K144"/>
  <sheetViews>
    <sheetView zoomScaleNormal="100" workbookViewId="0">
      <pane xSplit="5" ySplit="6" topLeftCell="F28" activePane="bottomRight" state="frozen"/>
      <selection activeCell="F27" sqref="F27"/>
      <selection pane="topRight" activeCell="F27" sqref="F27"/>
      <selection pane="bottomLeft" activeCell="F27" sqref="F27"/>
      <selection pane="bottomRight" activeCell="CG25" sqref="CG25"/>
    </sheetView>
  </sheetViews>
  <sheetFormatPr defaultColWidth="9" defaultRowHeight="12" x14ac:dyDescent="0.3"/>
  <cols>
    <col min="1" max="1" width="8.375" style="29" customWidth="1"/>
    <col min="2" max="2" width="14.875" style="29" bestFit="1" customWidth="1"/>
    <col min="3" max="3" width="9" style="29"/>
    <col min="4" max="4" width="10.25" style="29" customWidth="1"/>
    <col min="5" max="5" width="16.5" style="29" bestFit="1" customWidth="1"/>
    <col min="6" max="6" width="9" style="29"/>
    <col min="7" max="7" width="11.125" style="29" customWidth="1"/>
    <col min="8" max="8" width="5.75" style="29" customWidth="1"/>
    <col min="9" max="9" width="7" style="29" customWidth="1"/>
    <col min="10" max="10" width="11.25" style="29" customWidth="1"/>
    <col min="11" max="11" width="10.375" style="29" customWidth="1"/>
    <col min="12" max="12" width="5.5" style="29" customWidth="1"/>
    <col min="13" max="13" width="7.75" style="29" customWidth="1"/>
    <col min="14" max="14" width="6.25" style="29" customWidth="1"/>
    <col min="15" max="15" width="8.75" style="29" customWidth="1"/>
    <col min="16" max="16" width="12" style="29" customWidth="1"/>
    <col min="17" max="17" width="6.375" style="29" customWidth="1"/>
    <col min="18" max="20" width="9" style="29"/>
    <col min="21" max="21" width="16.625" style="29" bestFit="1" customWidth="1"/>
    <col min="22" max="22" width="8.25" style="29" customWidth="1"/>
    <col min="23" max="23" width="5.875" style="29" bestFit="1" customWidth="1"/>
    <col min="24" max="24" width="10.25" style="29" bestFit="1" customWidth="1"/>
    <col min="25" max="25" width="14.125" style="29" customWidth="1"/>
    <col min="26" max="26" width="29" style="29" bestFit="1" customWidth="1"/>
    <col min="27" max="27" width="8.625" style="29" customWidth="1"/>
    <col min="28" max="28" width="7.75" style="29" customWidth="1"/>
    <col min="29" max="29" width="13.375" style="29" customWidth="1"/>
    <col min="30" max="30" width="13.875" style="29" bestFit="1" customWidth="1"/>
    <col min="31" max="31" width="31.375" style="29" bestFit="1" customWidth="1"/>
    <col min="32" max="32" width="20.875" style="29" bestFit="1" customWidth="1"/>
    <col min="33" max="33" width="14.375" style="29" bestFit="1" customWidth="1"/>
    <col min="34" max="34" width="35.5" style="29" bestFit="1" customWidth="1"/>
    <col min="35" max="35" width="18.625" style="29" customWidth="1"/>
    <col min="36" max="38" width="21.125" style="29" bestFit="1" customWidth="1"/>
    <col min="39" max="39" width="20.875" style="29" bestFit="1" customWidth="1"/>
    <col min="40" max="41" width="15.125" style="29" bestFit="1" customWidth="1"/>
    <col min="42" max="42" width="20.875" style="29" bestFit="1" customWidth="1"/>
    <col min="43" max="43" width="12.125" style="29" customWidth="1"/>
    <col min="44" max="44" width="13.125" style="29" customWidth="1"/>
    <col min="45" max="45" width="11.875" style="29" customWidth="1"/>
    <col min="46" max="46" width="10.5" style="29" bestFit="1" customWidth="1"/>
    <col min="47" max="49" width="9" style="29"/>
    <col min="50" max="50" width="10.5" style="29" bestFit="1" customWidth="1"/>
    <col min="51" max="53" width="9" style="29"/>
    <col min="54" max="54" width="14.375" style="29" bestFit="1" customWidth="1"/>
    <col min="55" max="55" width="8" style="29" customWidth="1"/>
    <col min="56" max="56" width="24.875" style="29" bestFit="1" customWidth="1"/>
    <col min="57" max="60" width="9" style="29"/>
    <col min="61" max="61" width="12.25" style="29" customWidth="1"/>
    <col min="62" max="68" width="9" style="29"/>
    <col min="69" max="69" width="11" style="29" customWidth="1"/>
    <col min="70" max="76" width="9" style="29"/>
    <col min="77" max="77" width="25.625" style="29" customWidth="1"/>
    <col min="78" max="78" width="23.75" style="29" customWidth="1"/>
    <col min="79" max="80" width="13.875" style="29" bestFit="1" customWidth="1"/>
    <col min="81" max="81" width="18" style="29" bestFit="1" customWidth="1"/>
    <col min="82" max="82" width="14.125" style="29" customWidth="1"/>
    <col min="83" max="83" width="11.5" style="29" customWidth="1"/>
    <col min="84" max="84" width="22.375" style="29" bestFit="1" customWidth="1"/>
    <col min="85" max="86" width="8.625" style="29" customWidth="1"/>
    <col min="87" max="87" width="12.125" style="29" customWidth="1"/>
    <col min="88" max="88" width="12.25" style="29" customWidth="1"/>
    <col min="89" max="16384" width="9" style="29"/>
  </cols>
  <sheetData>
    <row r="1" spans="1:89" ht="26.25" x14ac:dyDescent="0.3">
      <c r="A1" s="54" t="s">
        <v>312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3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1"/>
      <c r="CI1" s="51"/>
      <c r="CJ1" s="51"/>
    </row>
    <row r="2" spans="1:89" ht="16.5" x14ac:dyDescent="0.3">
      <c r="A2" s="55" t="s">
        <v>1037</v>
      </c>
      <c r="B2" s="51"/>
      <c r="C2" s="51"/>
      <c r="D2" s="51"/>
      <c r="E2" s="51"/>
      <c r="F2" s="4" t="s">
        <v>22</v>
      </c>
      <c r="G2" s="5" t="s">
        <v>21</v>
      </c>
      <c r="H2" s="6" t="s">
        <v>23</v>
      </c>
      <c r="I2" s="62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117"/>
      <c r="AG2" s="51"/>
      <c r="AH2" s="51"/>
      <c r="AI2" s="51"/>
      <c r="AJ2" s="52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</row>
    <row r="3" spans="1:89" x14ac:dyDescent="0.3">
      <c r="A3" s="51"/>
      <c r="B3" s="51"/>
      <c r="C3" s="51"/>
      <c r="D3" s="51"/>
      <c r="E3" s="51"/>
      <c r="F3" s="63" t="s">
        <v>830</v>
      </c>
      <c r="G3" s="64"/>
      <c r="H3" s="61"/>
      <c r="I3" s="6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BY3" s="51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</row>
    <row r="4" spans="1:89" x14ac:dyDescent="0.3">
      <c r="A4" s="51"/>
      <c r="B4" s="51"/>
      <c r="C4" s="51"/>
      <c r="D4" s="51"/>
      <c r="E4" s="51"/>
      <c r="F4" s="51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 t="s">
        <v>316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</row>
    <row r="5" spans="1:89" s="19" customFormat="1" x14ac:dyDescent="0.3">
      <c r="A5" s="5" t="s">
        <v>0</v>
      </c>
      <c r="B5" s="5" t="s">
        <v>3</v>
      </c>
      <c r="C5" s="5" t="s">
        <v>2</v>
      </c>
      <c r="D5" s="5" t="s">
        <v>4</v>
      </c>
      <c r="E5" s="5" t="s">
        <v>1</v>
      </c>
      <c r="F5" s="42" t="s">
        <v>10</v>
      </c>
      <c r="G5" s="43" t="s">
        <v>5</v>
      </c>
      <c r="H5" s="39" t="s">
        <v>17</v>
      </c>
      <c r="I5" s="39" t="s">
        <v>19</v>
      </c>
      <c r="J5" s="39" t="s">
        <v>20</v>
      </c>
      <c r="K5" s="43" t="s">
        <v>6</v>
      </c>
      <c r="L5" s="39" t="s">
        <v>17</v>
      </c>
      <c r="M5" s="39" t="s">
        <v>19</v>
      </c>
      <c r="N5" s="39" t="s">
        <v>20</v>
      </c>
      <c r="O5" s="42" t="s">
        <v>24</v>
      </c>
      <c r="P5" s="43" t="s">
        <v>7</v>
      </c>
      <c r="Q5" s="39" t="s">
        <v>20</v>
      </c>
      <c r="R5" s="43" t="s">
        <v>8</v>
      </c>
      <c r="S5" s="43" t="s">
        <v>9</v>
      </c>
      <c r="T5" s="5" t="s">
        <v>659</v>
      </c>
      <c r="U5" s="5" t="s">
        <v>658</v>
      </c>
      <c r="V5" s="39" t="s">
        <v>17</v>
      </c>
      <c r="W5" s="39" t="s">
        <v>19</v>
      </c>
      <c r="X5" s="39" t="s">
        <v>20</v>
      </c>
      <c r="Y5" s="4" t="s">
        <v>15</v>
      </c>
      <c r="Z5" s="6" t="s">
        <v>159</v>
      </c>
      <c r="AA5" s="39" t="s">
        <v>17</v>
      </c>
      <c r="AB5" s="39" t="s">
        <v>19</v>
      </c>
      <c r="AC5" s="39" t="s">
        <v>20</v>
      </c>
      <c r="AD5" s="4" t="s">
        <v>16</v>
      </c>
      <c r="AE5" s="6" t="s">
        <v>159</v>
      </c>
      <c r="AF5" s="6" t="s">
        <v>20</v>
      </c>
      <c r="AG5" s="4" t="s">
        <v>14</v>
      </c>
      <c r="AH5" s="6" t="s">
        <v>159</v>
      </c>
      <c r="AI5" s="6" t="s">
        <v>20</v>
      </c>
      <c r="AJ5" s="4" t="s">
        <v>26</v>
      </c>
      <c r="AK5" s="4" t="s">
        <v>27</v>
      </c>
      <c r="AL5" s="4" t="s">
        <v>28</v>
      </c>
      <c r="AM5" s="6" t="s">
        <v>20</v>
      </c>
      <c r="AN5" s="4" t="s">
        <v>29</v>
      </c>
      <c r="AO5" s="4" t="s">
        <v>30</v>
      </c>
      <c r="AP5" s="6" t="s">
        <v>20</v>
      </c>
      <c r="AQ5" s="4" t="s">
        <v>32</v>
      </c>
      <c r="AR5" s="6" t="s">
        <v>20</v>
      </c>
      <c r="AS5" s="5" t="s">
        <v>21</v>
      </c>
      <c r="AT5" s="4" t="s">
        <v>33</v>
      </c>
      <c r="AU5" s="39" t="s">
        <v>17</v>
      </c>
      <c r="AV5" s="39" t="s">
        <v>19</v>
      </c>
      <c r="AW5" s="39" t="s">
        <v>20</v>
      </c>
      <c r="AX5" s="4" t="s">
        <v>34</v>
      </c>
      <c r="AY5" s="39" t="s">
        <v>17</v>
      </c>
      <c r="AZ5" s="39" t="s">
        <v>19</v>
      </c>
      <c r="BA5" s="39" t="s">
        <v>20</v>
      </c>
      <c r="BB5" s="4" t="s">
        <v>35</v>
      </c>
      <c r="BC5" s="6" t="s">
        <v>20</v>
      </c>
      <c r="BD5" s="4" t="s">
        <v>36</v>
      </c>
      <c r="BE5" s="6" t="s">
        <v>20</v>
      </c>
      <c r="BF5" s="4" t="s">
        <v>39</v>
      </c>
      <c r="BG5" s="39" t="s">
        <v>17</v>
      </c>
      <c r="BH5" s="39" t="s">
        <v>19</v>
      </c>
      <c r="BI5" s="39" t="s">
        <v>20</v>
      </c>
      <c r="BJ5" s="145" t="s">
        <v>40</v>
      </c>
      <c r="BK5" s="39" t="s">
        <v>17</v>
      </c>
      <c r="BL5" s="39" t="s">
        <v>19</v>
      </c>
      <c r="BM5" s="39" t="s">
        <v>20</v>
      </c>
      <c r="BN5" s="145" t="s">
        <v>41</v>
      </c>
      <c r="BO5" s="39" t="s">
        <v>17</v>
      </c>
      <c r="BP5" s="39" t="s">
        <v>19</v>
      </c>
      <c r="BQ5" s="39" t="s">
        <v>20</v>
      </c>
      <c r="BR5" s="145" t="s">
        <v>42</v>
      </c>
      <c r="BS5" s="39" t="s">
        <v>17</v>
      </c>
      <c r="BT5" s="39" t="s">
        <v>19</v>
      </c>
      <c r="BU5" s="39" t="s">
        <v>20</v>
      </c>
      <c r="BV5" s="49" t="s">
        <v>200</v>
      </c>
      <c r="BW5" s="49" t="s">
        <v>201</v>
      </c>
      <c r="BX5" s="49" t="s">
        <v>202</v>
      </c>
      <c r="BY5" s="6" t="s">
        <v>46</v>
      </c>
      <c r="BZ5" s="6" t="s">
        <v>311</v>
      </c>
      <c r="CA5" s="5" t="s">
        <v>43</v>
      </c>
      <c r="CB5" s="5" t="s">
        <v>45</v>
      </c>
      <c r="CC5" s="5" t="s">
        <v>87</v>
      </c>
      <c r="CD5" s="5" t="s">
        <v>49</v>
      </c>
      <c r="CE5" s="5" t="s">
        <v>50</v>
      </c>
      <c r="CF5" s="5" t="s">
        <v>51</v>
      </c>
      <c r="CG5" s="5" t="s">
        <v>47</v>
      </c>
      <c r="CH5" s="5" t="s">
        <v>48</v>
      </c>
      <c r="CI5" s="5" t="s">
        <v>105</v>
      </c>
      <c r="CJ5" s="5" t="s">
        <v>135</v>
      </c>
      <c r="CK5" s="48" t="s">
        <v>1190</v>
      </c>
    </row>
    <row r="6" spans="1:89" x14ac:dyDescent="0.3">
      <c r="A6" s="48"/>
      <c r="B6" s="48"/>
      <c r="C6" s="48"/>
      <c r="D6" s="48"/>
      <c r="E6" s="48"/>
      <c r="F6" s="48" t="s">
        <v>11</v>
      </c>
      <c r="G6" s="49" t="s">
        <v>11</v>
      </c>
      <c r="H6" s="50" t="s">
        <v>18</v>
      </c>
      <c r="I6" s="50"/>
      <c r="J6" s="50"/>
      <c r="K6" s="49" t="s">
        <v>11</v>
      </c>
      <c r="L6" s="50" t="s">
        <v>18</v>
      </c>
      <c r="M6" s="50"/>
      <c r="N6" s="50"/>
      <c r="O6" s="48" t="s">
        <v>25</v>
      </c>
      <c r="P6" s="49" t="s">
        <v>31</v>
      </c>
      <c r="Q6" s="50"/>
      <c r="R6" s="49" t="s">
        <v>12</v>
      </c>
      <c r="S6" s="49" t="s">
        <v>12</v>
      </c>
      <c r="T6" s="5" t="s">
        <v>657</v>
      </c>
      <c r="U6" s="5"/>
      <c r="V6" s="50" t="s">
        <v>18</v>
      </c>
      <c r="W6" s="50"/>
      <c r="X6" s="50"/>
      <c r="Y6" s="49" t="s">
        <v>13</v>
      </c>
      <c r="Z6" s="6"/>
      <c r="AA6" s="50" t="s">
        <v>18</v>
      </c>
      <c r="AB6" s="50"/>
      <c r="AC6" s="50"/>
      <c r="AD6" s="49" t="s">
        <v>13</v>
      </c>
      <c r="AE6" s="6"/>
      <c r="AF6" s="50"/>
      <c r="AG6" s="49" t="s">
        <v>13</v>
      </c>
      <c r="AH6" s="6"/>
      <c r="AI6" s="50"/>
      <c r="AJ6" s="49" t="s">
        <v>13</v>
      </c>
      <c r="AK6" s="49" t="s">
        <v>13</v>
      </c>
      <c r="AL6" s="49" t="s">
        <v>13</v>
      </c>
      <c r="AM6" s="50"/>
      <c r="AN6" s="49" t="s">
        <v>13</v>
      </c>
      <c r="AO6" s="49" t="s">
        <v>13</v>
      </c>
      <c r="AP6" s="50"/>
      <c r="AQ6" s="49" t="s">
        <v>13</v>
      </c>
      <c r="AR6" s="50"/>
      <c r="AS6" s="5" t="s">
        <v>366</v>
      </c>
      <c r="AT6" s="49" t="s">
        <v>13</v>
      </c>
      <c r="AU6" s="50" t="s">
        <v>18</v>
      </c>
      <c r="AV6" s="50"/>
      <c r="AW6" s="50"/>
      <c r="AX6" s="49" t="s">
        <v>13</v>
      </c>
      <c r="AY6" s="50" t="s">
        <v>18</v>
      </c>
      <c r="AZ6" s="50"/>
      <c r="BA6" s="50"/>
      <c r="BB6" s="49" t="s">
        <v>38</v>
      </c>
      <c r="BC6" s="50"/>
      <c r="BD6" s="49" t="s">
        <v>37</v>
      </c>
      <c r="BE6" s="50"/>
      <c r="BF6" s="49" t="s">
        <v>11</v>
      </c>
      <c r="BG6" s="50" t="s">
        <v>18</v>
      </c>
      <c r="BH6" s="50"/>
      <c r="BI6" s="50"/>
      <c r="BJ6" s="146" t="s">
        <v>11</v>
      </c>
      <c r="BK6" s="50" t="s">
        <v>18</v>
      </c>
      <c r="BL6" s="50"/>
      <c r="BM6" s="50"/>
      <c r="BN6" s="146" t="s">
        <v>11</v>
      </c>
      <c r="BO6" s="50" t="s">
        <v>18</v>
      </c>
      <c r="BP6" s="50"/>
      <c r="BQ6" s="50"/>
      <c r="BR6" s="146" t="s">
        <v>11</v>
      </c>
      <c r="BS6" s="50" t="s">
        <v>18</v>
      </c>
      <c r="BT6" s="50"/>
      <c r="BU6" s="50"/>
      <c r="BV6" s="49"/>
      <c r="BW6" s="49"/>
      <c r="BX6" s="49"/>
      <c r="BY6" s="50"/>
      <c r="BZ6" s="50"/>
      <c r="CA6" s="48" t="s">
        <v>44</v>
      </c>
      <c r="CB6" s="48" t="s">
        <v>44</v>
      </c>
      <c r="CC6" s="48"/>
      <c r="CD6" s="48"/>
      <c r="CE6" s="48"/>
      <c r="CF6" s="48"/>
      <c r="CG6" s="48"/>
      <c r="CH6" s="48"/>
      <c r="CI6" s="48"/>
      <c r="CJ6" s="5" t="s">
        <v>136</v>
      </c>
      <c r="CK6" s="48"/>
    </row>
    <row r="7" spans="1:89" x14ac:dyDescent="0.3">
      <c r="A7" s="14">
        <v>6013</v>
      </c>
      <c r="B7" s="9" t="s">
        <v>52</v>
      </c>
      <c r="C7" s="9" t="s">
        <v>59</v>
      </c>
      <c r="D7" s="9" t="s">
        <v>1183</v>
      </c>
      <c r="E7" s="9" t="s">
        <v>53</v>
      </c>
      <c r="F7" s="56">
        <v>550</v>
      </c>
      <c r="G7" s="24">
        <v>523</v>
      </c>
      <c r="H7" s="9" t="s">
        <v>60</v>
      </c>
      <c r="I7" s="9" t="s">
        <v>61</v>
      </c>
      <c r="J7" s="9" t="s">
        <v>61</v>
      </c>
      <c r="K7" s="24">
        <v>260</v>
      </c>
      <c r="L7" s="9" t="s">
        <v>60</v>
      </c>
      <c r="M7" s="9" t="s">
        <v>61</v>
      </c>
      <c r="N7" s="9" t="s">
        <v>61</v>
      </c>
      <c r="O7" s="57">
        <f t="shared" ref="O7:O67" si="0">K7/G7</f>
        <v>0.49713193116634802</v>
      </c>
      <c r="P7" s="9" t="s">
        <v>62</v>
      </c>
      <c r="Q7" s="9" t="s">
        <v>61</v>
      </c>
      <c r="R7" s="58">
        <v>5</v>
      </c>
      <c r="S7" s="58">
        <v>8.5</v>
      </c>
      <c r="T7" s="98">
        <f t="shared" ref="T7:T55" si="1">F7*0.03</f>
        <v>16.5</v>
      </c>
      <c r="U7" s="13">
        <f t="shared" ref="U7:U74" si="2">CC7</f>
        <v>1993</v>
      </c>
      <c r="V7" s="9" t="s">
        <v>60</v>
      </c>
      <c r="W7" s="9" t="s">
        <v>61</v>
      </c>
      <c r="X7" s="9" t="s">
        <v>61</v>
      </c>
      <c r="Y7" s="67">
        <v>0.1423611111111111</v>
      </c>
      <c r="Z7" s="25" t="s">
        <v>821</v>
      </c>
      <c r="AA7" s="9" t="s">
        <v>60</v>
      </c>
      <c r="AB7" s="9" t="s">
        <v>61</v>
      </c>
      <c r="AC7" s="9" t="s">
        <v>61</v>
      </c>
      <c r="AD7" s="67">
        <v>0.27847222222222223</v>
      </c>
      <c r="AE7" s="29" t="s">
        <v>824</v>
      </c>
      <c r="AF7" s="9" t="s">
        <v>825</v>
      </c>
      <c r="AG7" s="67">
        <v>0.58819444444444446</v>
      </c>
      <c r="AH7" s="29" t="s">
        <v>824</v>
      </c>
      <c r="AI7" s="9" t="s">
        <v>825</v>
      </c>
      <c r="AJ7" s="67" t="s">
        <v>67</v>
      </c>
      <c r="AK7" s="67" t="s">
        <v>70</v>
      </c>
      <c r="AL7" s="67" t="s">
        <v>74</v>
      </c>
      <c r="AM7" s="9" t="s">
        <v>503</v>
      </c>
      <c r="AN7" s="67" t="s">
        <v>78</v>
      </c>
      <c r="AO7" s="67" t="s">
        <v>80</v>
      </c>
      <c r="AP7" s="9" t="s">
        <v>65</v>
      </c>
      <c r="AQ7" s="67" t="s">
        <v>81</v>
      </c>
      <c r="AR7" s="9" t="s">
        <v>83</v>
      </c>
      <c r="AT7" s="67" t="s">
        <v>84</v>
      </c>
      <c r="AU7" s="15" t="s">
        <v>60</v>
      </c>
      <c r="AV7" s="15" t="s">
        <v>61</v>
      </c>
      <c r="AW7" s="15" t="s">
        <v>61</v>
      </c>
      <c r="AX7" s="67" t="s">
        <v>85</v>
      </c>
      <c r="AY7" s="15" t="s">
        <v>60</v>
      </c>
      <c r="AZ7" s="15" t="s">
        <v>61</v>
      </c>
      <c r="BA7" s="15" t="s">
        <v>61</v>
      </c>
      <c r="BB7" s="29" t="s">
        <v>62</v>
      </c>
      <c r="BC7" s="29" t="s">
        <v>61</v>
      </c>
      <c r="BD7" s="29" t="s">
        <v>62</v>
      </c>
      <c r="BE7" s="9" t="s">
        <v>61</v>
      </c>
      <c r="BF7" s="31">
        <f t="shared" ref="BF7:BF19" si="3">G7</f>
        <v>523</v>
      </c>
      <c r="BG7" s="9" t="s">
        <v>86</v>
      </c>
      <c r="BH7" s="9">
        <v>495</v>
      </c>
      <c r="BI7" s="9" t="s">
        <v>77</v>
      </c>
      <c r="BJ7" s="147">
        <v>280</v>
      </c>
      <c r="BK7" s="9" t="s">
        <v>60</v>
      </c>
      <c r="BL7" s="9" t="s">
        <v>61</v>
      </c>
      <c r="BM7" s="9" t="s">
        <v>61</v>
      </c>
      <c r="BN7" s="147">
        <v>495</v>
      </c>
      <c r="BO7" s="9" t="s">
        <v>60</v>
      </c>
      <c r="BP7" s="9" t="s">
        <v>61</v>
      </c>
      <c r="BQ7" s="9" t="s">
        <v>61</v>
      </c>
      <c r="BR7" s="147">
        <v>280</v>
      </c>
      <c r="BS7" s="9" t="s">
        <v>60</v>
      </c>
      <c r="BT7" s="9" t="s">
        <v>61</v>
      </c>
      <c r="BU7" s="9" t="s">
        <v>61</v>
      </c>
      <c r="BV7" s="24">
        <f>VLOOKUP($A7,[1]보조서비스!$A:$J,3,FALSE)</f>
        <v>6</v>
      </c>
      <c r="BW7" s="9">
        <f>VLOOKUP($A7,[1]보조서비스!$A:$J,4,FALSE)</f>
        <v>0.03</v>
      </c>
      <c r="BX7" s="9">
        <f>VLOOKUP($A7,[1]보조서비스!$A:$J,9,FALSE)</f>
        <v>10.79</v>
      </c>
      <c r="BY7" s="9"/>
      <c r="CA7" s="29" t="s">
        <v>61</v>
      </c>
      <c r="CB7" s="29" t="s">
        <v>61</v>
      </c>
      <c r="CC7" s="13">
        <v>1993</v>
      </c>
      <c r="CD7" s="12" t="s">
        <v>89</v>
      </c>
      <c r="CE7" s="12" t="s">
        <v>89</v>
      </c>
      <c r="CF7" s="12" t="s">
        <v>90</v>
      </c>
      <c r="CG7" s="29" t="s">
        <v>92</v>
      </c>
      <c r="CH7" s="29" t="s">
        <v>93</v>
      </c>
      <c r="CI7" s="128">
        <v>44069</v>
      </c>
      <c r="CJ7" s="2" t="s">
        <v>836</v>
      </c>
      <c r="CK7" s="124" t="s">
        <v>1725</v>
      </c>
    </row>
    <row r="8" spans="1:89" x14ac:dyDescent="0.3">
      <c r="A8" s="14">
        <v>6014</v>
      </c>
      <c r="B8" s="9" t="s">
        <v>52</v>
      </c>
      <c r="C8" s="9" t="s">
        <v>59</v>
      </c>
      <c r="D8" s="9" t="s">
        <v>1183</v>
      </c>
      <c r="E8" s="9" t="s">
        <v>54</v>
      </c>
      <c r="F8" s="56">
        <v>500</v>
      </c>
      <c r="G8" s="24">
        <v>478</v>
      </c>
      <c r="H8" s="9" t="s">
        <v>60</v>
      </c>
      <c r="I8" s="9" t="s">
        <v>61</v>
      </c>
      <c r="J8" s="9" t="s">
        <v>61</v>
      </c>
      <c r="K8" s="24">
        <v>260</v>
      </c>
      <c r="L8" s="9" t="s">
        <v>60</v>
      </c>
      <c r="M8" s="9" t="s">
        <v>61</v>
      </c>
      <c r="N8" s="9" t="s">
        <v>61</v>
      </c>
      <c r="O8" s="57">
        <f t="shared" si="0"/>
        <v>0.54393305439330542</v>
      </c>
      <c r="P8" s="9" t="s">
        <v>62</v>
      </c>
      <c r="Q8" s="9" t="s">
        <v>61</v>
      </c>
      <c r="R8" s="58">
        <v>5</v>
      </c>
      <c r="S8" s="58">
        <v>8.5</v>
      </c>
      <c r="T8" s="98">
        <f t="shared" si="1"/>
        <v>15</v>
      </c>
      <c r="U8" s="13">
        <f t="shared" si="2"/>
        <v>1993</v>
      </c>
      <c r="V8" s="9" t="s">
        <v>60</v>
      </c>
      <c r="W8" s="9" t="s">
        <v>61</v>
      </c>
      <c r="X8" s="9" t="s">
        <v>61</v>
      </c>
      <c r="Y8" s="67">
        <v>0.1423611111111111</v>
      </c>
      <c r="Z8" s="25" t="s">
        <v>821</v>
      </c>
      <c r="AA8" s="9" t="s">
        <v>60</v>
      </c>
      <c r="AB8" s="9" t="s">
        <v>61</v>
      </c>
      <c r="AC8" s="9" t="s">
        <v>61</v>
      </c>
      <c r="AD8" s="67">
        <v>0.27847222222222223</v>
      </c>
      <c r="AE8" s="29" t="s">
        <v>824</v>
      </c>
      <c r="AF8" s="9" t="s">
        <v>825</v>
      </c>
      <c r="AG8" s="67">
        <v>0.58819444444444446</v>
      </c>
      <c r="AH8" s="29" t="s">
        <v>824</v>
      </c>
      <c r="AI8" s="9" t="s">
        <v>825</v>
      </c>
      <c r="AJ8" s="67" t="s">
        <v>68</v>
      </c>
      <c r="AK8" s="67" t="s">
        <v>71</v>
      </c>
      <c r="AL8" s="67" t="s">
        <v>75</v>
      </c>
      <c r="AM8" s="9" t="s">
        <v>503</v>
      </c>
      <c r="AN8" s="67" t="s">
        <v>78</v>
      </c>
      <c r="AO8" s="67" t="s">
        <v>80</v>
      </c>
      <c r="AP8" s="9" t="s">
        <v>65</v>
      </c>
      <c r="AQ8" s="67" t="s">
        <v>81</v>
      </c>
      <c r="AR8" s="9" t="s">
        <v>83</v>
      </c>
      <c r="AT8" s="67" t="s">
        <v>84</v>
      </c>
      <c r="AU8" s="15" t="s">
        <v>60</v>
      </c>
      <c r="AV8" s="15" t="s">
        <v>61</v>
      </c>
      <c r="AW8" s="15" t="s">
        <v>61</v>
      </c>
      <c r="AX8" s="67" t="s">
        <v>85</v>
      </c>
      <c r="AY8" s="15" t="s">
        <v>60</v>
      </c>
      <c r="AZ8" s="15" t="s">
        <v>61</v>
      </c>
      <c r="BA8" s="15" t="s">
        <v>61</v>
      </c>
      <c r="BB8" s="29" t="s">
        <v>62</v>
      </c>
      <c r="BC8" s="29" t="s">
        <v>61</v>
      </c>
      <c r="BD8" s="29" t="s">
        <v>62</v>
      </c>
      <c r="BE8" s="9" t="s">
        <v>61</v>
      </c>
      <c r="BF8" s="31">
        <f t="shared" si="3"/>
        <v>478</v>
      </c>
      <c r="BG8" s="9" t="s">
        <v>86</v>
      </c>
      <c r="BH8" s="9">
        <v>463</v>
      </c>
      <c r="BI8" s="9" t="s">
        <v>77</v>
      </c>
      <c r="BJ8" s="147">
        <v>280</v>
      </c>
      <c r="BK8" s="9" t="s">
        <v>60</v>
      </c>
      <c r="BL8" s="9" t="s">
        <v>61</v>
      </c>
      <c r="BM8" s="9" t="s">
        <v>61</v>
      </c>
      <c r="BN8" s="147">
        <v>463</v>
      </c>
      <c r="BO8" s="9" t="s">
        <v>60</v>
      </c>
      <c r="BP8" s="9" t="s">
        <v>61</v>
      </c>
      <c r="BQ8" s="9" t="s">
        <v>61</v>
      </c>
      <c r="BR8" s="147">
        <v>280</v>
      </c>
      <c r="BS8" s="9" t="s">
        <v>60</v>
      </c>
      <c r="BT8" s="9" t="s">
        <v>61</v>
      </c>
      <c r="BU8" s="9" t="s">
        <v>61</v>
      </c>
      <c r="BV8" s="24">
        <f>VLOOKUP($A8,[1]보조서비스!$A:$J,3,FALSE)</f>
        <v>6</v>
      </c>
      <c r="BW8" s="9">
        <f>VLOOKUP($A8,[1]보조서비스!$A:$J,4,FALSE)</f>
        <v>0.03</v>
      </c>
      <c r="BX8" s="9">
        <f>VLOOKUP($A8,[1]보조서비스!$A:$J,9,FALSE)</f>
        <v>11.57</v>
      </c>
      <c r="BY8" s="9"/>
      <c r="CA8" s="29" t="s">
        <v>61</v>
      </c>
      <c r="CB8" s="29" t="s">
        <v>61</v>
      </c>
      <c r="CC8" s="13">
        <v>1993</v>
      </c>
      <c r="CD8" s="12" t="s">
        <v>89</v>
      </c>
      <c r="CE8" s="12" t="s">
        <v>89</v>
      </c>
      <c r="CF8" s="12" t="s">
        <v>90</v>
      </c>
      <c r="CG8" s="29" t="s">
        <v>92</v>
      </c>
      <c r="CH8" s="29" t="s">
        <v>93</v>
      </c>
      <c r="CI8" s="128">
        <v>44069</v>
      </c>
      <c r="CJ8" s="2" t="s">
        <v>836</v>
      </c>
      <c r="CK8" s="124" t="s">
        <v>1725</v>
      </c>
    </row>
    <row r="9" spans="1:89" x14ac:dyDescent="0.3">
      <c r="A9" s="14">
        <v>6015</v>
      </c>
      <c r="B9" s="9" t="s">
        <v>52</v>
      </c>
      <c r="C9" s="9" t="s">
        <v>59</v>
      </c>
      <c r="D9" s="9" t="s">
        <v>1183</v>
      </c>
      <c r="E9" s="9" t="s">
        <v>55</v>
      </c>
      <c r="F9" s="56">
        <v>500</v>
      </c>
      <c r="G9" s="24">
        <v>478</v>
      </c>
      <c r="H9" s="9" t="s">
        <v>60</v>
      </c>
      <c r="I9" s="9" t="s">
        <v>61</v>
      </c>
      <c r="J9" s="9" t="s">
        <v>61</v>
      </c>
      <c r="K9" s="24">
        <v>260</v>
      </c>
      <c r="L9" s="9" t="s">
        <v>60</v>
      </c>
      <c r="M9" s="9" t="s">
        <v>61</v>
      </c>
      <c r="N9" s="9" t="s">
        <v>61</v>
      </c>
      <c r="O9" s="57">
        <f t="shared" si="0"/>
        <v>0.54393305439330542</v>
      </c>
      <c r="P9" s="9" t="s">
        <v>62</v>
      </c>
      <c r="Q9" s="9" t="s">
        <v>61</v>
      </c>
      <c r="R9" s="58">
        <v>5</v>
      </c>
      <c r="S9" s="58">
        <v>8.5</v>
      </c>
      <c r="T9" s="98">
        <f t="shared" si="1"/>
        <v>15</v>
      </c>
      <c r="U9" s="13">
        <f t="shared" si="2"/>
        <v>1993</v>
      </c>
      <c r="V9" s="9" t="s">
        <v>60</v>
      </c>
      <c r="W9" s="9" t="s">
        <v>61</v>
      </c>
      <c r="X9" s="9" t="s">
        <v>61</v>
      </c>
      <c r="Y9" s="67">
        <v>0.1423611111111111</v>
      </c>
      <c r="Z9" s="25" t="s">
        <v>821</v>
      </c>
      <c r="AA9" s="9" t="s">
        <v>60</v>
      </c>
      <c r="AB9" s="9" t="s">
        <v>61</v>
      </c>
      <c r="AC9" s="9" t="s">
        <v>61</v>
      </c>
      <c r="AD9" s="67">
        <v>0.27847222222222223</v>
      </c>
      <c r="AE9" s="29" t="s">
        <v>824</v>
      </c>
      <c r="AF9" s="9" t="s">
        <v>825</v>
      </c>
      <c r="AG9" s="67">
        <v>0.58819444444444446</v>
      </c>
      <c r="AH9" s="29" t="s">
        <v>824</v>
      </c>
      <c r="AI9" s="9" t="s">
        <v>825</v>
      </c>
      <c r="AJ9" s="67" t="s">
        <v>68</v>
      </c>
      <c r="AK9" s="67" t="s">
        <v>71</v>
      </c>
      <c r="AL9" s="67" t="s">
        <v>75</v>
      </c>
      <c r="AM9" s="9" t="s">
        <v>503</v>
      </c>
      <c r="AN9" s="67" t="s">
        <v>78</v>
      </c>
      <c r="AO9" s="67" t="s">
        <v>80</v>
      </c>
      <c r="AP9" s="9" t="s">
        <v>65</v>
      </c>
      <c r="AQ9" s="67" t="s">
        <v>81</v>
      </c>
      <c r="AR9" s="9" t="s">
        <v>83</v>
      </c>
      <c r="AT9" s="67" t="s">
        <v>84</v>
      </c>
      <c r="AU9" s="15" t="s">
        <v>60</v>
      </c>
      <c r="AV9" s="15" t="s">
        <v>61</v>
      </c>
      <c r="AW9" s="15" t="s">
        <v>61</v>
      </c>
      <c r="AX9" s="67" t="s">
        <v>85</v>
      </c>
      <c r="AY9" s="15" t="s">
        <v>60</v>
      </c>
      <c r="AZ9" s="15" t="s">
        <v>61</v>
      </c>
      <c r="BA9" s="15" t="s">
        <v>61</v>
      </c>
      <c r="BB9" s="29" t="s">
        <v>62</v>
      </c>
      <c r="BC9" s="29" t="s">
        <v>61</v>
      </c>
      <c r="BD9" s="29" t="s">
        <v>62</v>
      </c>
      <c r="BE9" s="9" t="s">
        <v>61</v>
      </c>
      <c r="BF9" s="31">
        <f t="shared" si="3"/>
        <v>478</v>
      </c>
      <c r="BG9" s="9" t="s">
        <v>86</v>
      </c>
      <c r="BH9" s="9">
        <v>463</v>
      </c>
      <c r="BI9" s="9" t="s">
        <v>77</v>
      </c>
      <c r="BJ9" s="147">
        <v>280</v>
      </c>
      <c r="BK9" s="9" t="s">
        <v>60</v>
      </c>
      <c r="BL9" s="9" t="s">
        <v>61</v>
      </c>
      <c r="BM9" s="9" t="s">
        <v>61</v>
      </c>
      <c r="BN9" s="147">
        <v>463</v>
      </c>
      <c r="BO9" s="9" t="s">
        <v>60</v>
      </c>
      <c r="BP9" s="9" t="s">
        <v>61</v>
      </c>
      <c r="BQ9" s="9" t="s">
        <v>61</v>
      </c>
      <c r="BR9" s="147">
        <v>280</v>
      </c>
      <c r="BS9" s="9" t="s">
        <v>60</v>
      </c>
      <c r="BT9" s="9" t="s">
        <v>61</v>
      </c>
      <c r="BU9" s="9" t="s">
        <v>61</v>
      </c>
      <c r="BV9" s="24">
        <f>VLOOKUP($A9,[1]보조서비스!$A:$J,3,FALSE)</f>
        <v>6</v>
      </c>
      <c r="BW9" s="9">
        <f>VLOOKUP($A9,[1]보조서비스!$A:$J,4,FALSE)</f>
        <v>0.03</v>
      </c>
      <c r="BX9" s="9">
        <f>VLOOKUP($A9,[1]보조서비스!$A:$J,9,FALSE)</f>
        <v>10.220000000000001</v>
      </c>
      <c r="BY9" s="9"/>
      <c r="CA9" s="29" t="s">
        <v>61</v>
      </c>
      <c r="CB9" s="29" t="s">
        <v>61</v>
      </c>
      <c r="CC9" s="13">
        <v>1993</v>
      </c>
      <c r="CD9" s="12" t="s">
        <v>89</v>
      </c>
      <c r="CE9" s="12" t="s">
        <v>89</v>
      </c>
      <c r="CF9" s="12" t="s">
        <v>90</v>
      </c>
      <c r="CG9" s="29" t="s">
        <v>92</v>
      </c>
      <c r="CH9" s="29" t="s">
        <v>93</v>
      </c>
      <c r="CI9" s="128">
        <v>44069</v>
      </c>
      <c r="CJ9" s="2" t="s">
        <v>836</v>
      </c>
      <c r="CK9" s="124" t="s">
        <v>1725</v>
      </c>
    </row>
    <row r="10" spans="1:89" x14ac:dyDescent="0.3">
      <c r="A10" s="14">
        <v>6016</v>
      </c>
      <c r="B10" s="9" t="s">
        <v>52</v>
      </c>
      <c r="C10" s="9" t="s">
        <v>59</v>
      </c>
      <c r="D10" s="9" t="s">
        <v>1183</v>
      </c>
      <c r="E10" s="9" t="s">
        <v>56</v>
      </c>
      <c r="F10" s="56">
        <v>500</v>
      </c>
      <c r="G10" s="24">
        <v>478</v>
      </c>
      <c r="H10" s="9" t="s">
        <v>60</v>
      </c>
      <c r="I10" s="9" t="s">
        <v>61</v>
      </c>
      <c r="J10" s="9" t="s">
        <v>61</v>
      </c>
      <c r="K10" s="24">
        <v>260</v>
      </c>
      <c r="L10" s="9" t="s">
        <v>60</v>
      </c>
      <c r="M10" s="9" t="s">
        <v>61</v>
      </c>
      <c r="N10" s="9" t="s">
        <v>61</v>
      </c>
      <c r="O10" s="57">
        <f t="shared" si="0"/>
        <v>0.54393305439330542</v>
      </c>
      <c r="P10" s="9" t="s">
        <v>62</v>
      </c>
      <c r="Q10" s="9" t="s">
        <v>61</v>
      </c>
      <c r="R10" s="58">
        <v>5</v>
      </c>
      <c r="S10" s="58">
        <v>8.5</v>
      </c>
      <c r="T10" s="98">
        <f t="shared" si="1"/>
        <v>15</v>
      </c>
      <c r="U10" s="13">
        <f t="shared" si="2"/>
        <v>1994</v>
      </c>
      <c r="V10" s="9" t="s">
        <v>60</v>
      </c>
      <c r="W10" s="9" t="s">
        <v>61</v>
      </c>
      <c r="X10" s="9" t="s">
        <v>61</v>
      </c>
      <c r="Y10" s="67">
        <v>0.1423611111111111</v>
      </c>
      <c r="Z10" s="25" t="s">
        <v>821</v>
      </c>
      <c r="AA10" s="9" t="s">
        <v>60</v>
      </c>
      <c r="AB10" s="9" t="s">
        <v>61</v>
      </c>
      <c r="AC10" s="9" t="s">
        <v>61</v>
      </c>
      <c r="AD10" s="67">
        <v>0.27847222222222223</v>
      </c>
      <c r="AE10" s="29" t="s">
        <v>824</v>
      </c>
      <c r="AF10" s="9" t="s">
        <v>825</v>
      </c>
      <c r="AG10" s="67">
        <v>0.58819444444444446</v>
      </c>
      <c r="AH10" s="29" t="s">
        <v>824</v>
      </c>
      <c r="AI10" s="9" t="s">
        <v>825</v>
      </c>
      <c r="AJ10" s="67" t="s">
        <v>68</v>
      </c>
      <c r="AK10" s="67" t="s">
        <v>71</v>
      </c>
      <c r="AL10" s="67" t="s">
        <v>75</v>
      </c>
      <c r="AM10" s="9" t="s">
        <v>503</v>
      </c>
      <c r="AN10" s="67" t="s">
        <v>78</v>
      </c>
      <c r="AO10" s="67" t="s">
        <v>80</v>
      </c>
      <c r="AP10" s="9" t="s">
        <v>65</v>
      </c>
      <c r="AQ10" s="67" t="s">
        <v>81</v>
      </c>
      <c r="AR10" s="9" t="s">
        <v>83</v>
      </c>
      <c r="AT10" s="67" t="s">
        <v>84</v>
      </c>
      <c r="AU10" s="15" t="s">
        <v>60</v>
      </c>
      <c r="AV10" s="15" t="s">
        <v>61</v>
      </c>
      <c r="AW10" s="15" t="s">
        <v>61</v>
      </c>
      <c r="AX10" s="67" t="s">
        <v>85</v>
      </c>
      <c r="AY10" s="15" t="s">
        <v>60</v>
      </c>
      <c r="AZ10" s="15" t="s">
        <v>61</v>
      </c>
      <c r="BA10" s="15" t="s">
        <v>61</v>
      </c>
      <c r="BB10" s="29" t="s">
        <v>62</v>
      </c>
      <c r="BC10" s="29" t="s">
        <v>61</v>
      </c>
      <c r="BD10" s="29" t="s">
        <v>62</v>
      </c>
      <c r="BE10" s="9" t="s">
        <v>61</v>
      </c>
      <c r="BF10" s="31">
        <f t="shared" si="3"/>
        <v>478</v>
      </c>
      <c r="BG10" s="9" t="s">
        <v>86</v>
      </c>
      <c r="BH10" s="9">
        <v>463</v>
      </c>
      <c r="BI10" s="9" t="s">
        <v>77</v>
      </c>
      <c r="BJ10" s="147">
        <v>280</v>
      </c>
      <c r="BK10" s="9" t="s">
        <v>60</v>
      </c>
      <c r="BL10" s="9" t="s">
        <v>61</v>
      </c>
      <c r="BM10" s="9" t="s">
        <v>61</v>
      </c>
      <c r="BN10" s="147">
        <v>463</v>
      </c>
      <c r="BO10" s="9" t="s">
        <v>60</v>
      </c>
      <c r="BP10" s="9" t="s">
        <v>61</v>
      </c>
      <c r="BQ10" s="9" t="s">
        <v>61</v>
      </c>
      <c r="BR10" s="147">
        <v>280</v>
      </c>
      <c r="BS10" s="9" t="s">
        <v>60</v>
      </c>
      <c r="BT10" s="9" t="s">
        <v>61</v>
      </c>
      <c r="BU10" s="9" t="s">
        <v>61</v>
      </c>
      <c r="BV10" s="24">
        <f>VLOOKUP($A10,[1]보조서비스!$A:$J,3,FALSE)</f>
        <v>6</v>
      </c>
      <c r="BW10" s="9">
        <f>VLOOKUP($A10,[1]보조서비스!$A:$J,4,FALSE)</f>
        <v>0.03</v>
      </c>
      <c r="BX10" s="9">
        <f>VLOOKUP($A10,[1]보조서비스!$A:$J,9,FALSE)</f>
        <v>9.7899999999999991</v>
      </c>
      <c r="BY10" s="9"/>
      <c r="CA10" s="29" t="s">
        <v>61</v>
      </c>
      <c r="CB10" s="29" t="s">
        <v>61</v>
      </c>
      <c r="CC10" s="13">
        <v>1994</v>
      </c>
      <c r="CD10" s="12" t="s">
        <v>89</v>
      </c>
      <c r="CE10" s="12" t="s">
        <v>89</v>
      </c>
      <c r="CF10" s="12" t="s">
        <v>90</v>
      </c>
      <c r="CG10" s="29" t="s">
        <v>92</v>
      </c>
      <c r="CH10" s="29" t="s">
        <v>93</v>
      </c>
      <c r="CI10" s="128">
        <v>44069</v>
      </c>
      <c r="CJ10" s="2" t="s">
        <v>836</v>
      </c>
      <c r="CK10" s="124" t="s">
        <v>1725</v>
      </c>
    </row>
    <row r="11" spans="1:89" x14ac:dyDescent="0.3">
      <c r="A11" s="14">
        <v>6017</v>
      </c>
      <c r="B11" s="9" t="s">
        <v>52</v>
      </c>
      <c r="C11" s="9" t="s">
        <v>59</v>
      </c>
      <c r="D11" s="9" t="s">
        <v>1183</v>
      </c>
      <c r="E11" s="9" t="s">
        <v>57</v>
      </c>
      <c r="F11" s="56">
        <v>500</v>
      </c>
      <c r="G11" s="24">
        <v>477</v>
      </c>
      <c r="H11" s="9" t="s">
        <v>60</v>
      </c>
      <c r="I11" s="9" t="s">
        <v>61</v>
      </c>
      <c r="J11" s="9" t="s">
        <v>61</v>
      </c>
      <c r="K11" s="24">
        <v>260</v>
      </c>
      <c r="L11" s="9" t="s">
        <v>60</v>
      </c>
      <c r="M11" s="9" t="s">
        <v>61</v>
      </c>
      <c r="N11" s="9" t="s">
        <v>61</v>
      </c>
      <c r="O11" s="57">
        <f t="shared" si="0"/>
        <v>0.54507337526205446</v>
      </c>
      <c r="P11" s="9" t="s">
        <v>62</v>
      </c>
      <c r="Q11" s="9" t="s">
        <v>61</v>
      </c>
      <c r="R11" s="58">
        <v>15</v>
      </c>
      <c r="S11" s="58">
        <v>15</v>
      </c>
      <c r="T11" s="98">
        <f t="shared" si="1"/>
        <v>15</v>
      </c>
      <c r="U11" s="13">
        <f t="shared" si="2"/>
        <v>2008</v>
      </c>
      <c r="V11" s="9" t="s">
        <v>60</v>
      </c>
      <c r="W11" s="9" t="s">
        <v>61</v>
      </c>
      <c r="X11" s="9" t="s">
        <v>61</v>
      </c>
      <c r="Y11" s="67">
        <v>0.15486111111111112</v>
      </c>
      <c r="Z11" s="25" t="s">
        <v>821</v>
      </c>
      <c r="AA11" s="9" t="s">
        <v>60</v>
      </c>
      <c r="AB11" s="9">
        <v>12</v>
      </c>
      <c r="AC11" s="9" t="s">
        <v>61</v>
      </c>
      <c r="AD11" s="67">
        <v>0.17708333333333334</v>
      </c>
      <c r="AE11" s="25" t="s">
        <v>822</v>
      </c>
      <c r="AF11" s="9" t="s">
        <v>65</v>
      </c>
      <c r="AG11" s="67">
        <v>0.5</v>
      </c>
      <c r="AH11" s="29" t="s">
        <v>823</v>
      </c>
      <c r="AI11" s="9" t="s">
        <v>65</v>
      </c>
      <c r="AJ11" s="67" t="s">
        <v>69</v>
      </c>
      <c r="AK11" s="67" t="s">
        <v>72</v>
      </c>
      <c r="AL11" s="67" t="s">
        <v>76</v>
      </c>
      <c r="AM11" s="9" t="s">
        <v>65</v>
      </c>
      <c r="AN11" s="67" t="s">
        <v>78</v>
      </c>
      <c r="AO11" s="67" t="s">
        <v>80</v>
      </c>
      <c r="AP11" s="9" t="s">
        <v>65</v>
      </c>
      <c r="AQ11" s="67" t="s">
        <v>82</v>
      </c>
      <c r="AR11" s="9" t="s">
        <v>103</v>
      </c>
      <c r="AT11" s="67" t="s">
        <v>84</v>
      </c>
      <c r="AU11" s="15" t="s">
        <v>60</v>
      </c>
      <c r="AV11" s="15" t="s">
        <v>61</v>
      </c>
      <c r="AW11" s="15" t="s">
        <v>61</v>
      </c>
      <c r="AX11" s="67" t="s">
        <v>85</v>
      </c>
      <c r="AY11" s="15" t="s">
        <v>60</v>
      </c>
      <c r="AZ11" s="15" t="s">
        <v>61</v>
      </c>
      <c r="BA11" s="15" t="s">
        <v>61</v>
      </c>
      <c r="BB11" s="29" t="s">
        <v>62</v>
      </c>
      <c r="BC11" s="29" t="s">
        <v>61</v>
      </c>
      <c r="BD11" s="29" t="s">
        <v>62</v>
      </c>
      <c r="BE11" s="9" t="s">
        <v>61</v>
      </c>
      <c r="BF11" s="31">
        <f t="shared" si="3"/>
        <v>477</v>
      </c>
      <c r="BG11" s="9" t="s">
        <v>86</v>
      </c>
      <c r="BH11" s="9">
        <v>452</v>
      </c>
      <c r="BI11" s="9" t="s">
        <v>77</v>
      </c>
      <c r="BJ11" s="147">
        <v>280</v>
      </c>
      <c r="BK11" s="9" t="s">
        <v>60</v>
      </c>
      <c r="BL11" s="9" t="s">
        <v>61</v>
      </c>
      <c r="BM11" s="9" t="s">
        <v>61</v>
      </c>
      <c r="BN11" s="147">
        <v>452</v>
      </c>
      <c r="BO11" s="9" t="s">
        <v>60</v>
      </c>
      <c r="BP11" s="9" t="s">
        <v>61</v>
      </c>
      <c r="BQ11" s="9" t="s">
        <v>61</v>
      </c>
      <c r="BR11" s="147">
        <v>280</v>
      </c>
      <c r="BS11" s="9" t="s">
        <v>60</v>
      </c>
      <c r="BT11" s="9" t="s">
        <v>61</v>
      </c>
      <c r="BU11" s="9" t="s">
        <v>61</v>
      </c>
      <c r="BV11" s="24">
        <f>VLOOKUP($A11,[1]보조서비스!$A:$J,3,FALSE)</f>
        <v>6</v>
      </c>
      <c r="BW11" s="9">
        <f>VLOOKUP($A11,[1]보조서비스!$A:$J,4,FALSE)</f>
        <v>2.5000000000000001E-2</v>
      </c>
      <c r="BX11" s="9">
        <f>VLOOKUP($A11,[1]보조서비스!$A:$J,9,FALSE)</f>
        <v>10.14</v>
      </c>
      <c r="BY11" s="9"/>
      <c r="CA11" s="29" t="s">
        <v>61</v>
      </c>
      <c r="CB11" s="29" t="s">
        <v>61</v>
      </c>
      <c r="CC11" s="13">
        <v>2008</v>
      </c>
      <c r="CD11" s="12" t="s">
        <v>91</v>
      </c>
      <c r="CE11" s="12" t="s">
        <v>91</v>
      </c>
      <c r="CF11" s="12" t="s">
        <v>91</v>
      </c>
      <c r="CG11" s="29" t="s">
        <v>92</v>
      </c>
      <c r="CH11" s="29" t="s">
        <v>93</v>
      </c>
      <c r="CI11" s="128">
        <v>44069</v>
      </c>
      <c r="CJ11" s="2" t="s">
        <v>836</v>
      </c>
      <c r="CK11" s="124" t="s">
        <v>1725</v>
      </c>
    </row>
    <row r="12" spans="1:89" x14ac:dyDescent="0.3">
      <c r="A12" s="14">
        <v>6018</v>
      </c>
      <c r="B12" s="9" t="s">
        <v>52</v>
      </c>
      <c r="C12" s="9" t="s">
        <v>59</v>
      </c>
      <c r="D12" s="9" t="s">
        <v>1183</v>
      </c>
      <c r="E12" s="9" t="s">
        <v>58</v>
      </c>
      <c r="F12" s="56">
        <v>500</v>
      </c>
      <c r="G12" s="24">
        <v>478</v>
      </c>
      <c r="H12" s="9" t="s">
        <v>60</v>
      </c>
      <c r="I12" s="9" t="s">
        <v>61</v>
      </c>
      <c r="J12" s="9" t="s">
        <v>61</v>
      </c>
      <c r="K12" s="24">
        <v>260</v>
      </c>
      <c r="L12" s="9" t="s">
        <v>60</v>
      </c>
      <c r="M12" s="9" t="s">
        <v>61</v>
      </c>
      <c r="N12" s="9" t="s">
        <v>61</v>
      </c>
      <c r="O12" s="57">
        <f t="shared" si="0"/>
        <v>0.54393305439330542</v>
      </c>
      <c r="P12" s="9" t="s">
        <v>62</v>
      </c>
      <c r="Q12" s="9" t="s">
        <v>61</v>
      </c>
      <c r="R12" s="58">
        <v>15</v>
      </c>
      <c r="S12" s="58">
        <v>15</v>
      </c>
      <c r="T12" s="98">
        <f t="shared" si="1"/>
        <v>15</v>
      </c>
      <c r="U12" s="13">
        <f t="shared" si="2"/>
        <v>2008</v>
      </c>
      <c r="V12" s="9" t="s">
        <v>60</v>
      </c>
      <c r="W12" s="9" t="s">
        <v>61</v>
      </c>
      <c r="X12" s="9" t="s">
        <v>61</v>
      </c>
      <c r="Y12" s="67">
        <v>0.15486111111111112</v>
      </c>
      <c r="Z12" s="25" t="s">
        <v>821</v>
      </c>
      <c r="AA12" s="9" t="s">
        <v>60</v>
      </c>
      <c r="AB12" s="9" t="s">
        <v>61</v>
      </c>
      <c r="AC12" s="9" t="s">
        <v>61</v>
      </c>
      <c r="AD12" s="67">
        <v>0.17708333333333334</v>
      </c>
      <c r="AE12" s="25" t="s">
        <v>822</v>
      </c>
      <c r="AF12" s="9" t="s">
        <v>65</v>
      </c>
      <c r="AG12" s="67">
        <v>0.5</v>
      </c>
      <c r="AH12" s="29" t="s">
        <v>823</v>
      </c>
      <c r="AI12" s="9" t="s">
        <v>65</v>
      </c>
      <c r="AJ12" s="67" t="s">
        <v>69</v>
      </c>
      <c r="AK12" s="67" t="s">
        <v>72</v>
      </c>
      <c r="AL12" s="67" t="s">
        <v>76</v>
      </c>
      <c r="AM12" s="9" t="s">
        <v>65</v>
      </c>
      <c r="AN12" s="67" t="s">
        <v>78</v>
      </c>
      <c r="AO12" s="67" t="s">
        <v>80</v>
      </c>
      <c r="AP12" s="9" t="s">
        <v>65</v>
      </c>
      <c r="AQ12" s="67" t="s">
        <v>82</v>
      </c>
      <c r="AR12" s="9" t="s">
        <v>103</v>
      </c>
      <c r="AT12" s="67" t="s">
        <v>84</v>
      </c>
      <c r="AU12" s="15" t="s">
        <v>60</v>
      </c>
      <c r="AV12" s="15" t="s">
        <v>61</v>
      </c>
      <c r="AW12" s="15" t="s">
        <v>61</v>
      </c>
      <c r="AX12" s="67" t="s">
        <v>85</v>
      </c>
      <c r="AY12" s="15" t="s">
        <v>60</v>
      </c>
      <c r="AZ12" s="15" t="s">
        <v>61</v>
      </c>
      <c r="BA12" s="15" t="s">
        <v>61</v>
      </c>
      <c r="BB12" s="29" t="s">
        <v>62</v>
      </c>
      <c r="BC12" s="29" t="s">
        <v>61</v>
      </c>
      <c r="BD12" s="29" t="s">
        <v>62</v>
      </c>
      <c r="BE12" s="9" t="s">
        <v>61</v>
      </c>
      <c r="BF12" s="31">
        <f t="shared" si="3"/>
        <v>478</v>
      </c>
      <c r="BG12" s="9" t="s">
        <v>86</v>
      </c>
      <c r="BH12" s="9">
        <v>453</v>
      </c>
      <c r="BI12" s="9" t="s">
        <v>77</v>
      </c>
      <c r="BJ12" s="147">
        <v>280</v>
      </c>
      <c r="BK12" s="9" t="s">
        <v>60</v>
      </c>
      <c r="BL12" s="9" t="s">
        <v>61</v>
      </c>
      <c r="BM12" s="9" t="s">
        <v>61</v>
      </c>
      <c r="BN12" s="147">
        <v>453</v>
      </c>
      <c r="BO12" s="9" t="s">
        <v>60</v>
      </c>
      <c r="BP12" s="9" t="s">
        <v>61</v>
      </c>
      <c r="BQ12" s="9" t="s">
        <v>61</v>
      </c>
      <c r="BR12" s="147">
        <v>280</v>
      </c>
      <c r="BS12" s="9" t="s">
        <v>60</v>
      </c>
      <c r="BT12" s="9" t="s">
        <v>61</v>
      </c>
      <c r="BU12" s="9" t="s">
        <v>61</v>
      </c>
      <c r="BV12" s="24">
        <f>VLOOKUP($A12,[1]보조서비스!$A:$J,3,FALSE)</f>
        <v>6</v>
      </c>
      <c r="BW12" s="9">
        <f>VLOOKUP($A12,[1]보조서비스!$A:$J,4,FALSE)</f>
        <v>2.5000000000000001E-2</v>
      </c>
      <c r="BX12" s="9">
        <f>VLOOKUP($A12,[1]보조서비스!$A:$J,9,FALSE)</f>
        <v>9.33</v>
      </c>
      <c r="BY12" s="9"/>
      <c r="CA12" s="29" t="s">
        <v>61</v>
      </c>
      <c r="CB12" s="29" t="s">
        <v>61</v>
      </c>
      <c r="CC12" s="13">
        <v>2008</v>
      </c>
      <c r="CD12" s="12" t="s">
        <v>91</v>
      </c>
      <c r="CE12" s="12" t="s">
        <v>91</v>
      </c>
      <c r="CF12" s="12" t="s">
        <v>91</v>
      </c>
      <c r="CG12" s="29" t="s">
        <v>92</v>
      </c>
      <c r="CH12" s="29" t="s">
        <v>93</v>
      </c>
      <c r="CI12" s="128">
        <v>44069</v>
      </c>
      <c r="CJ12" s="2" t="s">
        <v>836</v>
      </c>
      <c r="CK12" s="124" t="s">
        <v>1725</v>
      </c>
    </row>
    <row r="13" spans="1:89" x14ac:dyDescent="0.3">
      <c r="A13" s="9">
        <v>4401</v>
      </c>
      <c r="B13" s="9" t="s">
        <v>52</v>
      </c>
      <c r="C13" s="9" t="s">
        <v>59</v>
      </c>
      <c r="D13" s="9" t="s">
        <v>1183</v>
      </c>
      <c r="E13" s="9" t="s">
        <v>94</v>
      </c>
      <c r="F13" s="56">
        <v>1019</v>
      </c>
      <c r="G13" s="24">
        <v>970</v>
      </c>
      <c r="H13" s="9" t="s">
        <v>60</v>
      </c>
      <c r="I13" s="9" t="s">
        <v>61</v>
      </c>
      <c r="J13" s="9" t="s">
        <v>61</v>
      </c>
      <c r="K13" s="24">
        <v>577</v>
      </c>
      <c r="L13" s="9" t="s">
        <v>60</v>
      </c>
      <c r="M13" s="9" t="s">
        <v>61</v>
      </c>
      <c r="N13" s="9" t="s">
        <v>61</v>
      </c>
      <c r="O13" s="57">
        <f t="shared" si="0"/>
        <v>0.59484536082474226</v>
      </c>
      <c r="P13" s="9" t="s">
        <v>62</v>
      </c>
      <c r="Q13" s="9" t="s">
        <v>61</v>
      </c>
      <c r="R13" s="58">
        <v>30.6</v>
      </c>
      <c r="S13" s="58">
        <v>30.6</v>
      </c>
      <c r="T13" s="98">
        <f>F13*0.03</f>
        <v>30.57</v>
      </c>
      <c r="U13" s="13">
        <f t="shared" si="2"/>
        <v>2017</v>
      </c>
      <c r="V13" s="9" t="s">
        <v>60</v>
      </c>
      <c r="W13" s="9" t="s">
        <v>61</v>
      </c>
      <c r="X13" s="9" t="s">
        <v>61</v>
      </c>
      <c r="Y13" s="67">
        <v>0.17361111111111113</v>
      </c>
      <c r="Z13" s="25" t="s">
        <v>821</v>
      </c>
      <c r="AA13" s="9" t="s">
        <v>60</v>
      </c>
      <c r="AB13" s="9" t="s">
        <v>61</v>
      </c>
      <c r="AC13" s="9" t="s">
        <v>61</v>
      </c>
      <c r="AD13" s="67" t="s">
        <v>97</v>
      </c>
      <c r="AE13" s="25" t="s">
        <v>822</v>
      </c>
      <c r="AF13" s="9" t="s">
        <v>65</v>
      </c>
      <c r="AG13" s="67" t="s">
        <v>98</v>
      </c>
      <c r="AH13" s="29" t="s">
        <v>823</v>
      </c>
      <c r="AI13" s="9" t="s">
        <v>65</v>
      </c>
      <c r="AJ13" s="67" t="s">
        <v>99</v>
      </c>
      <c r="AK13" s="67" t="s">
        <v>100</v>
      </c>
      <c r="AL13" s="67" t="s">
        <v>101</v>
      </c>
      <c r="AM13" s="9" t="s">
        <v>65</v>
      </c>
      <c r="AN13" s="67" t="s">
        <v>85</v>
      </c>
      <c r="AO13" s="67" t="s">
        <v>80</v>
      </c>
      <c r="AP13" s="9" t="s">
        <v>65</v>
      </c>
      <c r="AQ13" s="67" t="s">
        <v>102</v>
      </c>
      <c r="AR13" s="9" t="s">
        <v>103</v>
      </c>
      <c r="AT13" s="67" t="s">
        <v>104</v>
      </c>
      <c r="AU13" s="15" t="s">
        <v>60</v>
      </c>
      <c r="AV13" s="15" t="s">
        <v>61</v>
      </c>
      <c r="AW13" s="15" t="s">
        <v>61</v>
      </c>
      <c r="AX13" s="67" t="s">
        <v>98</v>
      </c>
      <c r="AY13" s="15" t="s">
        <v>60</v>
      </c>
      <c r="AZ13" s="15" t="s">
        <v>61</v>
      </c>
      <c r="BA13" s="15" t="s">
        <v>61</v>
      </c>
      <c r="BB13" s="29" t="s">
        <v>62</v>
      </c>
      <c r="BC13" s="29" t="s">
        <v>61</v>
      </c>
      <c r="BD13" s="29" t="s">
        <v>62</v>
      </c>
      <c r="BE13" s="9" t="s">
        <v>61</v>
      </c>
      <c r="BF13" s="31">
        <f t="shared" si="3"/>
        <v>970</v>
      </c>
      <c r="BG13" s="9" t="s">
        <v>86</v>
      </c>
      <c r="BH13" s="9">
        <v>925</v>
      </c>
      <c r="BI13" s="9" t="s">
        <v>77</v>
      </c>
      <c r="BJ13" s="147">
        <v>577</v>
      </c>
      <c r="BK13" s="9" t="s">
        <v>60</v>
      </c>
      <c r="BL13" s="9" t="s">
        <v>61</v>
      </c>
      <c r="BM13" s="9" t="s">
        <v>61</v>
      </c>
      <c r="BN13" s="147">
        <v>925</v>
      </c>
      <c r="BO13" s="9" t="s">
        <v>60</v>
      </c>
      <c r="BP13" s="9" t="s">
        <v>61</v>
      </c>
      <c r="BQ13" s="9" t="s">
        <v>61</v>
      </c>
      <c r="BR13" s="147">
        <v>577</v>
      </c>
      <c r="BS13" s="9" t="s">
        <v>60</v>
      </c>
      <c r="BT13" s="9" t="s">
        <v>61</v>
      </c>
      <c r="BU13" s="9" t="s">
        <v>61</v>
      </c>
      <c r="BV13" s="24">
        <f>VLOOKUP($A13,[1]보조서비스!$A:$J,3,FALSE)</f>
        <v>6</v>
      </c>
      <c r="BW13" s="9">
        <f>VLOOKUP($A13,[1]보조서비스!$A:$J,4,FALSE)</f>
        <v>2.5000000000000001E-2</v>
      </c>
      <c r="BX13" s="9">
        <f>VLOOKUP($A13,[1]보조서비스!$A:$J,9,FALSE)</f>
        <v>24.16</v>
      </c>
      <c r="BY13" s="9"/>
      <c r="CA13" s="29" t="s">
        <v>61</v>
      </c>
      <c r="CB13" s="29" t="s">
        <v>61</v>
      </c>
      <c r="CC13" s="29">
        <v>2017</v>
      </c>
      <c r="CD13" s="12" t="s">
        <v>91</v>
      </c>
      <c r="CE13" s="12" t="s">
        <v>91</v>
      </c>
      <c r="CF13" s="12" t="s">
        <v>91</v>
      </c>
      <c r="CG13" s="29" t="s">
        <v>92</v>
      </c>
      <c r="CH13" s="29" t="s">
        <v>93</v>
      </c>
      <c r="CI13" s="128">
        <v>44069</v>
      </c>
      <c r="CJ13" s="2" t="s">
        <v>836</v>
      </c>
      <c r="CK13" s="124" t="s">
        <v>1725</v>
      </c>
    </row>
    <row r="14" spans="1:89" x14ac:dyDescent="0.3">
      <c r="A14" s="9">
        <v>4402</v>
      </c>
      <c r="B14" s="9" t="s">
        <v>52</v>
      </c>
      <c r="C14" s="9" t="s">
        <v>59</v>
      </c>
      <c r="D14" s="9" t="s">
        <v>1183</v>
      </c>
      <c r="E14" s="9" t="s">
        <v>95</v>
      </c>
      <c r="F14" s="56">
        <v>1019</v>
      </c>
      <c r="G14" s="24">
        <v>967</v>
      </c>
      <c r="H14" s="9" t="s">
        <v>60</v>
      </c>
      <c r="I14" s="9" t="s">
        <v>61</v>
      </c>
      <c r="J14" s="9" t="s">
        <v>61</v>
      </c>
      <c r="K14" s="24">
        <v>576</v>
      </c>
      <c r="L14" s="9" t="s">
        <v>60</v>
      </c>
      <c r="M14" s="9" t="s">
        <v>61</v>
      </c>
      <c r="N14" s="9" t="s">
        <v>61</v>
      </c>
      <c r="O14" s="57">
        <f t="shared" si="0"/>
        <v>0.59565667011375389</v>
      </c>
      <c r="P14" s="9" t="s">
        <v>62</v>
      </c>
      <c r="Q14" s="9" t="s">
        <v>61</v>
      </c>
      <c r="R14" s="58">
        <v>30.6</v>
      </c>
      <c r="S14" s="58">
        <v>30.6</v>
      </c>
      <c r="T14" s="98">
        <f t="shared" si="1"/>
        <v>30.57</v>
      </c>
      <c r="U14" s="13">
        <f t="shared" si="2"/>
        <v>2017</v>
      </c>
      <c r="V14" s="9" t="s">
        <v>60</v>
      </c>
      <c r="W14" s="9" t="s">
        <v>61</v>
      </c>
      <c r="X14" s="9" t="s">
        <v>61</v>
      </c>
      <c r="Y14" s="67">
        <v>0.17361111111111113</v>
      </c>
      <c r="Z14" s="25" t="s">
        <v>821</v>
      </c>
      <c r="AA14" s="9" t="s">
        <v>60</v>
      </c>
      <c r="AB14" s="9" t="s">
        <v>61</v>
      </c>
      <c r="AC14" s="9" t="s">
        <v>61</v>
      </c>
      <c r="AD14" s="67" t="s">
        <v>97</v>
      </c>
      <c r="AE14" s="25" t="s">
        <v>822</v>
      </c>
      <c r="AF14" s="9" t="s">
        <v>65</v>
      </c>
      <c r="AG14" s="67" t="s">
        <v>98</v>
      </c>
      <c r="AH14" s="29" t="s">
        <v>823</v>
      </c>
      <c r="AI14" s="9" t="s">
        <v>65</v>
      </c>
      <c r="AJ14" s="67" t="s">
        <v>99</v>
      </c>
      <c r="AK14" s="67" t="s">
        <v>100</v>
      </c>
      <c r="AL14" s="67" t="s">
        <v>101</v>
      </c>
      <c r="AM14" s="9" t="s">
        <v>65</v>
      </c>
      <c r="AN14" s="67" t="s">
        <v>85</v>
      </c>
      <c r="AO14" s="67" t="s">
        <v>80</v>
      </c>
      <c r="AP14" s="9" t="s">
        <v>65</v>
      </c>
      <c r="AQ14" s="67" t="s">
        <v>102</v>
      </c>
      <c r="AR14" s="9" t="s">
        <v>103</v>
      </c>
      <c r="AT14" s="67" t="s">
        <v>104</v>
      </c>
      <c r="AU14" s="15" t="s">
        <v>60</v>
      </c>
      <c r="AV14" s="15" t="s">
        <v>61</v>
      </c>
      <c r="AW14" s="15" t="s">
        <v>61</v>
      </c>
      <c r="AX14" s="67" t="s">
        <v>98</v>
      </c>
      <c r="AY14" s="15" t="s">
        <v>60</v>
      </c>
      <c r="AZ14" s="15" t="s">
        <v>61</v>
      </c>
      <c r="BA14" s="15" t="s">
        <v>61</v>
      </c>
      <c r="BB14" s="29" t="s">
        <v>62</v>
      </c>
      <c r="BC14" s="29" t="s">
        <v>61</v>
      </c>
      <c r="BD14" s="29" t="s">
        <v>62</v>
      </c>
      <c r="BE14" s="9" t="s">
        <v>61</v>
      </c>
      <c r="BF14" s="31">
        <f t="shared" si="3"/>
        <v>967</v>
      </c>
      <c r="BG14" s="9" t="s">
        <v>86</v>
      </c>
      <c r="BH14" s="9">
        <v>921</v>
      </c>
      <c r="BI14" s="9" t="s">
        <v>77</v>
      </c>
      <c r="BJ14" s="147">
        <v>576</v>
      </c>
      <c r="BK14" s="9" t="s">
        <v>60</v>
      </c>
      <c r="BL14" s="9" t="s">
        <v>61</v>
      </c>
      <c r="BM14" s="9" t="s">
        <v>61</v>
      </c>
      <c r="BN14" s="147">
        <v>921</v>
      </c>
      <c r="BO14" s="9" t="s">
        <v>60</v>
      </c>
      <c r="BP14" s="9" t="s">
        <v>61</v>
      </c>
      <c r="BQ14" s="9" t="s">
        <v>61</v>
      </c>
      <c r="BR14" s="147">
        <v>576</v>
      </c>
      <c r="BS14" s="9" t="s">
        <v>60</v>
      </c>
      <c r="BT14" s="9" t="s">
        <v>61</v>
      </c>
      <c r="BU14" s="9" t="s">
        <v>61</v>
      </c>
      <c r="BV14" s="24">
        <f>VLOOKUP($A14,[1]보조서비스!$A:$J,3,FALSE)</f>
        <v>6</v>
      </c>
      <c r="BW14" s="9">
        <f>VLOOKUP($A14,[1]보조서비스!$A:$J,4,FALSE)</f>
        <v>2.5000000000000001E-2</v>
      </c>
      <c r="BX14" s="9">
        <f>VLOOKUP($A14,[1]보조서비스!$A:$J,9,FALSE)</f>
        <v>24.16</v>
      </c>
      <c r="BY14" s="9"/>
      <c r="CA14" s="29" t="s">
        <v>61</v>
      </c>
      <c r="CB14" s="29" t="s">
        <v>61</v>
      </c>
      <c r="CC14" s="29">
        <v>2017</v>
      </c>
      <c r="CD14" s="12" t="s">
        <v>91</v>
      </c>
      <c r="CE14" s="12" t="s">
        <v>91</v>
      </c>
      <c r="CF14" s="12" t="s">
        <v>91</v>
      </c>
      <c r="CG14" s="29" t="s">
        <v>92</v>
      </c>
      <c r="CH14" s="29" t="s">
        <v>93</v>
      </c>
      <c r="CI14" s="128">
        <v>44069</v>
      </c>
      <c r="CJ14" s="2" t="s">
        <v>836</v>
      </c>
      <c r="CK14" s="124" t="s">
        <v>1725</v>
      </c>
    </row>
    <row r="15" spans="1:89" x14ac:dyDescent="0.3">
      <c r="A15" s="14">
        <v>8651</v>
      </c>
      <c r="B15" s="9" t="s">
        <v>52</v>
      </c>
      <c r="C15" s="9" t="s">
        <v>106</v>
      </c>
      <c r="D15" s="9" t="s">
        <v>109</v>
      </c>
      <c r="E15" s="9" t="s">
        <v>107</v>
      </c>
      <c r="F15" s="9">
        <v>40</v>
      </c>
      <c r="G15" s="24">
        <v>39</v>
      </c>
      <c r="H15" s="9" t="s">
        <v>86</v>
      </c>
      <c r="I15" s="9">
        <v>38</v>
      </c>
      <c r="J15" s="9" t="s">
        <v>826</v>
      </c>
      <c r="K15" s="24">
        <v>26</v>
      </c>
      <c r="L15" s="9" t="s">
        <v>60</v>
      </c>
      <c r="M15" s="9" t="s">
        <v>61</v>
      </c>
      <c r="N15" s="9" t="s">
        <v>61</v>
      </c>
      <c r="O15" s="57">
        <f t="shared" si="0"/>
        <v>0.66666666666666663</v>
      </c>
      <c r="P15" s="9" t="s">
        <v>62</v>
      </c>
      <c r="Q15" s="9" t="s">
        <v>61</v>
      </c>
      <c r="R15" s="58">
        <v>2</v>
      </c>
      <c r="S15" s="58">
        <v>2</v>
      </c>
      <c r="T15" s="98">
        <f t="shared" si="1"/>
        <v>1.2</v>
      </c>
      <c r="U15" s="13">
        <f t="shared" si="2"/>
        <v>2005</v>
      </c>
      <c r="V15" s="9" t="s">
        <v>60</v>
      </c>
      <c r="W15" s="9" t="s">
        <v>61</v>
      </c>
      <c r="X15" s="9" t="s">
        <v>61</v>
      </c>
      <c r="Y15" s="67">
        <v>2.0833333333333332E-2</v>
      </c>
      <c r="Z15" s="29" t="s">
        <v>827</v>
      </c>
      <c r="AA15" s="9" t="s">
        <v>86</v>
      </c>
      <c r="AB15" s="59">
        <v>1.1111111111111112E-2</v>
      </c>
      <c r="AC15" s="9" t="s">
        <v>65</v>
      </c>
      <c r="AD15" s="67">
        <v>2.6388888888888889E-2</v>
      </c>
      <c r="AE15" s="60" t="s">
        <v>828</v>
      </c>
      <c r="AF15" s="40" t="s">
        <v>1733</v>
      </c>
      <c r="AG15" s="67" t="s">
        <v>118</v>
      </c>
      <c r="AH15" s="29" t="s">
        <v>827</v>
      </c>
      <c r="AI15" s="9" t="s">
        <v>65</v>
      </c>
      <c r="AJ15" s="67" t="s">
        <v>122</v>
      </c>
      <c r="AK15" s="67">
        <v>1.2499999999999999E-2</v>
      </c>
      <c r="AL15" s="67" t="s">
        <v>126</v>
      </c>
      <c r="AM15" s="9" t="s">
        <v>65</v>
      </c>
      <c r="AN15" s="67" t="s">
        <v>78</v>
      </c>
      <c r="AO15" s="67" t="s">
        <v>521</v>
      </c>
      <c r="AP15" s="9" t="s">
        <v>77</v>
      </c>
      <c r="AQ15" s="67" t="s">
        <v>122</v>
      </c>
      <c r="AR15" s="9" t="s">
        <v>83</v>
      </c>
      <c r="AT15" s="67" t="s">
        <v>101</v>
      </c>
      <c r="AU15" s="15" t="s">
        <v>60</v>
      </c>
      <c r="AV15" s="15" t="s">
        <v>61</v>
      </c>
      <c r="AW15" s="15" t="s">
        <v>61</v>
      </c>
      <c r="AX15" s="67" t="s">
        <v>130</v>
      </c>
      <c r="AY15" s="15" t="s">
        <v>60</v>
      </c>
      <c r="AZ15" s="15" t="s">
        <v>61</v>
      </c>
      <c r="BA15" s="15" t="s">
        <v>61</v>
      </c>
      <c r="BB15" s="29" t="s">
        <v>62</v>
      </c>
      <c r="BC15" s="29" t="s">
        <v>61</v>
      </c>
      <c r="BD15" s="29" t="s">
        <v>62</v>
      </c>
      <c r="BE15" s="9" t="s">
        <v>61</v>
      </c>
      <c r="BF15" s="31">
        <f t="shared" si="3"/>
        <v>39</v>
      </c>
      <c r="BG15" s="9" t="s">
        <v>86</v>
      </c>
      <c r="BH15" s="1">
        <v>38</v>
      </c>
      <c r="BI15" s="9" t="s">
        <v>826</v>
      </c>
      <c r="BJ15" s="147">
        <v>26</v>
      </c>
      <c r="BK15" s="9" t="s">
        <v>60</v>
      </c>
      <c r="BL15" s="9" t="s">
        <v>61</v>
      </c>
      <c r="BM15" s="9" t="s">
        <v>61</v>
      </c>
      <c r="BN15" s="147">
        <v>39</v>
      </c>
      <c r="BO15" s="9" t="s">
        <v>86</v>
      </c>
      <c r="BP15" s="1">
        <v>38</v>
      </c>
      <c r="BQ15" s="9" t="s">
        <v>826</v>
      </c>
      <c r="BR15" s="147">
        <v>26</v>
      </c>
      <c r="BS15" s="9" t="s">
        <v>60</v>
      </c>
      <c r="BT15" s="9" t="s">
        <v>61</v>
      </c>
      <c r="BU15" s="9" t="s">
        <v>61</v>
      </c>
      <c r="BV15" s="24">
        <f>VLOOKUP($A15,[1]보조서비스!$A:$J,3,FALSE)</f>
        <v>4</v>
      </c>
      <c r="BW15" s="9" t="s">
        <v>1728</v>
      </c>
      <c r="BX15" s="9">
        <f>VLOOKUP($A15,[1]보조서비스!$A:$J,9,FALSE)</f>
        <v>2.63</v>
      </c>
      <c r="BY15" s="1" t="s">
        <v>843</v>
      </c>
      <c r="CA15" s="29" t="s">
        <v>61</v>
      </c>
      <c r="CB15" s="29" t="s">
        <v>61</v>
      </c>
      <c r="CC15" s="29">
        <v>2005</v>
      </c>
      <c r="CD15" s="12" t="s">
        <v>131</v>
      </c>
      <c r="CE15" s="12" t="s">
        <v>132</v>
      </c>
      <c r="CG15" s="29" t="s">
        <v>92</v>
      </c>
      <c r="CH15" s="29" t="s">
        <v>93</v>
      </c>
      <c r="CI15" s="128">
        <v>44069</v>
      </c>
      <c r="CJ15" s="2" t="s">
        <v>836</v>
      </c>
      <c r="CK15" s="124" t="s">
        <v>1725</v>
      </c>
    </row>
    <row r="16" spans="1:89" x14ac:dyDescent="0.3">
      <c r="A16" s="14">
        <v>8652</v>
      </c>
      <c r="B16" s="9" t="s">
        <v>52</v>
      </c>
      <c r="C16" s="9" t="s">
        <v>106</v>
      </c>
      <c r="D16" s="9" t="s">
        <v>109</v>
      </c>
      <c r="E16" s="9" t="s">
        <v>108</v>
      </c>
      <c r="F16" s="9">
        <v>40</v>
      </c>
      <c r="G16" s="24">
        <v>39</v>
      </c>
      <c r="H16" s="9" t="s">
        <v>60</v>
      </c>
      <c r="I16" s="9" t="s">
        <v>61</v>
      </c>
      <c r="J16" s="9" t="s">
        <v>61</v>
      </c>
      <c r="K16" s="24">
        <v>26</v>
      </c>
      <c r="L16" s="9" t="s">
        <v>60</v>
      </c>
      <c r="M16" s="9" t="s">
        <v>61</v>
      </c>
      <c r="N16" s="9" t="s">
        <v>61</v>
      </c>
      <c r="O16" s="57">
        <f t="shared" si="0"/>
        <v>0.66666666666666663</v>
      </c>
      <c r="P16" s="9" t="s">
        <v>62</v>
      </c>
      <c r="Q16" s="9" t="s">
        <v>61</v>
      </c>
      <c r="R16" s="58">
        <v>2</v>
      </c>
      <c r="S16" s="58">
        <v>2</v>
      </c>
      <c r="T16" s="98">
        <f t="shared" si="1"/>
        <v>1.2</v>
      </c>
      <c r="U16" s="13">
        <f t="shared" si="2"/>
        <v>2009</v>
      </c>
      <c r="V16" s="9" t="s">
        <v>60</v>
      </c>
      <c r="W16" s="9" t="s">
        <v>61</v>
      </c>
      <c r="X16" s="9" t="s">
        <v>61</v>
      </c>
      <c r="Y16" s="67">
        <v>2.0833333333333332E-2</v>
      </c>
      <c r="Z16" s="29" t="s">
        <v>827</v>
      </c>
      <c r="AA16" s="9" t="s">
        <v>86</v>
      </c>
      <c r="AB16" s="59">
        <v>1.3194444444444444E-2</v>
      </c>
      <c r="AC16" s="9" t="s">
        <v>65</v>
      </c>
      <c r="AD16" s="67">
        <v>2.6388888888888889E-2</v>
      </c>
      <c r="AE16" s="60" t="s">
        <v>828</v>
      </c>
      <c r="AF16" s="40" t="s">
        <v>1733</v>
      </c>
      <c r="AG16" s="67" t="s">
        <v>118</v>
      </c>
      <c r="AH16" s="29" t="s">
        <v>827</v>
      </c>
      <c r="AI16" s="9" t="s">
        <v>65</v>
      </c>
      <c r="AJ16" s="67" t="s">
        <v>122</v>
      </c>
      <c r="AK16" s="67">
        <v>1.2499999999999999E-2</v>
      </c>
      <c r="AL16" s="67" t="s">
        <v>126</v>
      </c>
      <c r="AM16" s="9" t="s">
        <v>65</v>
      </c>
      <c r="AN16" s="67" t="s">
        <v>78</v>
      </c>
      <c r="AO16" s="67" t="s">
        <v>521</v>
      </c>
      <c r="AP16" s="9" t="s">
        <v>77</v>
      </c>
      <c r="AQ16" s="67" t="s">
        <v>122</v>
      </c>
      <c r="AR16" s="9" t="s">
        <v>83</v>
      </c>
      <c r="AT16" s="67" t="s">
        <v>101</v>
      </c>
      <c r="AU16" s="15" t="s">
        <v>60</v>
      </c>
      <c r="AV16" s="15" t="s">
        <v>61</v>
      </c>
      <c r="AW16" s="15" t="s">
        <v>61</v>
      </c>
      <c r="AX16" s="67" t="s">
        <v>130</v>
      </c>
      <c r="AY16" s="15" t="s">
        <v>60</v>
      </c>
      <c r="AZ16" s="15" t="s">
        <v>61</v>
      </c>
      <c r="BA16" s="15" t="s">
        <v>61</v>
      </c>
      <c r="BB16" s="29" t="s">
        <v>62</v>
      </c>
      <c r="BC16" s="29" t="s">
        <v>61</v>
      </c>
      <c r="BD16" s="29" t="s">
        <v>62</v>
      </c>
      <c r="BE16" s="9" t="s">
        <v>61</v>
      </c>
      <c r="BF16" s="31">
        <f t="shared" si="3"/>
        <v>39</v>
      </c>
      <c r="BG16" s="9" t="s">
        <v>60</v>
      </c>
      <c r="BH16" s="9" t="s">
        <v>61</v>
      </c>
      <c r="BI16" s="9" t="s">
        <v>61</v>
      </c>
      <c r="BJ16" s="147">
        <v>26</v>
      </c>
      <c r="BK16" s="9" t="s">
        <v>60</v>
      </c>
      <c r="BL16" s="9" t="s">
        <v>61</v>
      </c>
      <c r="BM16" s="9" t="s">
        <v>61</v>
      </c>
      <c r="BN16" s="147">
        <v>39</v>
      </c>
      <c r="BO16" s="9" t="s">
        <v>60</v>
      </c>
      <c r="BP16" s="9" t="s">
        <v>61</v>
      </c>
      <c r="BQ16" s="9" t="s">
        <v>61</v>
      </c>
      <c r="BR16" s="147">
        <v>26</v>
      </c>
      <c r="BS16" s="9" t="s">
        <v>60</v>
      </c>
      <c r="BT16" s="9" t="s">
        <v>61</v>
      </c>
      <c r="BU16" s="9" t="s">
        <v>61</v>
      </c>
      <c r="BV16" s="24">
        <f>VLOOKUP($A16,[1]보조서비스!$A:$J,3,FALSE)</f>
        <v>4</v>
      </c>
      <c r="BW16" s="9" t="s">
        <v>1728</v>
      </c>
      <c r="BX16" s="9">
        <f>VLOOKUP($A16,[1]보조서비스!$A:$J,9,FALSE)</f>
        <v>2.63</v>
      </c>
      <c r="BY16" s="1"/>
      <c r="CA16" s="29" t="s">
        <v>61</v>
      </c>
      <c r="CB16" s="29" t="s">
        <v>61</v>
      </c>
      <c r="CC16" s="29">
        <v>2009</v>
      </c>
      <c r="CD16" s="12" t="s">
        <v>131</v>
      </c>
      <c r="CE16" s="12" t="s">
        <v>132</v>
      </c>
      <c r="CG16" s="29" t="s">
        <v>92</v>
      </c>
      <c r="CH16" s="29" t="s">
        <v>93</v>
      </c>
      <c r="CI16" s="128">
        <v>44069</v>
      </c>
      <c r="CJ16" s="2" t="s">
        <v>836</v>
      </c>
      <c r="CK16" s="124" t="s">
        <v>1725</v>
      </c>
    </row>
    <row r="17" spans="1:89" x14ac:dyDescent="0.3">
      <c r="A17" s="14">
        <v>8112</v>
      </c>
      <c r="B17" s="9" t="s">
        <v>52</v>
      </c>
      <c r="C17" s="9" t="s">
        <v>59</v>
      </c>
      <c r="D17" s="9" t="s">
        <v>112</v>
      </c>
      <c r="E17" s="9" t="s">
        <v>110</v>
      </c>
      <c r="F17" s="9">
        <v>75</v>
      </c>
      <c r="G17" s="24">
        <v>73</v>
      </c>
      <c r="H17" s="9" t="s">
        <v>60</v>
      </c>
      <c r="I17" s="9">
        <v>75</v>
      </c>
      <c r="J17" s="9" t="s">
        <v>61</v>
      </c>
      <c r="K17" s="24">
        <v>42</v>
      </c>
      <c r="L17" s="9" t="s">
        <v>60</v>
      </c>
      <c r="M17" s="9" t="s">
        <v>61</v>
      </c>
      <c r="N17" s="9" t="s">
        <v>61</v>
      </c>
      <c r="O17" s="57">
        <f t="shared" si="0"/>
        <v>0.57534246575342463</v>
      </c>
      <c r="P17" s="9" t="s">
        <v>62</v>
      </c>
      <c r="Q17" s="9" t="s">
        <v>61</v>
      </c>
      <c r="R17" s="58">
        <v>1</v>
      </c>
      <c r="S17" s="58">
        <v>1</v>
      </c>
      <c r="T17" s="98">
        <f t="shared" si="1"/>
        <v>2.25</v>
      </c>
      <c r="U17" s="13">
        <f t="shared" si="2"/>
        <v>2000</v>
      </c>
      <c r="V17" s="9" t="s">
        <v>60</v>
      </c>
      <c r="W17" s="9" t="s">
        <v>61</v>
      </c>
      <c r="X17" s="9" t="s">
        <v>61</v>
      </c>
      <c r="Y17" s="67">
        <v>9.5138888888888884E-2</v>
      </c>
      <c r="Z17" s="29" t="s">
        <v>829</v>
      </c>
      <c r="AA17" s="9" t="s">
        <v>60</v>
      </c>
      <c r="AB17" s="9" t="s">
        <v>61</v>
      </c>
      <c r="AC17" s="9" t="s">
        <v>61</v>
      </c>
      <c r="AD17" s="67" t="s">
        <v>121</v>
      </c>
      <c r="AE17" s="29" t="s">
        <v>824</v>
      </c>
      <c r="AF17" s="9" t="s">
        <v>65</v>
      </c>
      <c r="AG17" s="67" t="s">
        <v>119</v>
      </c>
      <c r="AH17" s="29" t="s">
        <v>829</v>
      </c>
      <c r="AI17" s="9" t="s">
        <v>65</v>
      </c>
      <c r="AJ17" s="67" t="s">
        <v>81</v>
      </c>
      <c r="AK17" s="67" t="s">
        <v>124</v>
      </c>
      <c r="AL17" s="67" t="s">
        <v>127</v>
      </c>
      <c r="AM17" s="9" t="s">
        <v>65</v>
      </c>
      <c r="AN17" s="67" t="s">
        <v>78</v>
      </c>
      <c r="AO17" s="67" t="s">
        <v>80</v>
      </c>
      <c r="AP17" s="9" t="s">
        <v>65</v>
      </c>
      <c r="AQ17" s="67" t="s">
        <v>129</v>
      </c>
      <c r="AR17" s="9" t="s">
        <v>83</v>
      </c>
      <c r="AT17" s="67" t="s">
        <v>84</v>
      </c>
      <c r="AU17" s="15" t="s">
        <v>60</v>
      </c>
      <c r="AV17" s="15" t="s">
        <v>61</v>
      </c>
      <c r="AW17" s="15" t="s">
        <v>61</v>
      </c>
      <c r="AX17" s="67" t="s">
        <v>85</v>
      </c>
      <c r="AY17" s="15" t="s">
        <v>60</v>
      </c>
      <c r="AZ17" s="15" t="s">
        <v>61</v>
      </c>
      <c r="BA17" s="15" t="s">
        <v>61</v>
      </c>
      <c r="BB17" s="29" t="s">
        <v>62</v>
      </c>
      <c r="BC17" s="29" t="s">
        <v>61</v>
      </c>
      <c r="BD17" s="29" t="s">
        <v>62</v>
      </c>
      <c r="BE17" s="9" t="s">
        <v>61</v>
      </c>
      <c r="BF17" s="31">
        <f t="shared" si="3"/>
        <v>73</v>
      </c>
      <c r="BG17" s="9" t="s">
        <v>60</v>
      </c>
      <c r="BH17" s="9" t="s">
        <v>61</v>
      </c>
      <c r="BI17" s="9" t="s">
        <v>61</v>
      </c>
      <c r="BJ17" s="147">
        <v>42</v>
      </c>
      <c r="BK17" s="9" t="s">
        <v>60</v>
      </c>
      <c r="BL17" s="9" t="s">
        <v>61</v>
      </c>
      <c r="BM17" s="9" t="s">
        <v>61</v>
      </c>
      <c r="BN17" s="147">
        <v>73</v>
      </c>
      <c r="BO17" s="9" t="s">
        <v>60</v>
      </c>
      <c r="BP17" s="9" t="s">
        <v>61</v>
      </c>
      <c r="BQ17" s="9" t="s">
        <v>61</v>
      </c>
      <c r="BR17" s="147">
        <v>42</v>
      </c>
      <c r="BS17" s="9" t="s">
        <v>60</v>
      </c>
      <c r="BT17" s="9" t="s">
        <v>61</v>
      </c>
      <c r="BU17" s="9" t="s">
        <v>61</v>
      </c>
      <c r="BV17" s="24">
        <f>VLOOKUP($A17,[1]보조서비스!$A:$J,3,FALSE)</f>
        <v>6</v>
      </c>
      <c r="BW17" s="9">
        <f>VLOOKUP($A17,[1]보조서비스!$A:$J,4,FALSE)</f>
        <v>0.02</v>
      </c>
      <c r="BX17" s="9">
        <f>VLOOKUP($A17,[1]보조서비스!$A:$J,9,FALSE)</f>
        <v>1.72</v>
      </c>
      <c r="BY17" s="1"/>
      <c r="CA17" s="29" t="s">
        <v>61</v>
      </c>
      <c r="CB17" s="29" t="s">
        <v>61</v>
      </c>
      <c r="CC17" s="29">
        <v>2000</v>
      </c>
      <c r="CD17" s="12" t="s">
        <v>133</v>
      </c>
      <c r="CE17" s="12" t="s">
        <v>133</v>
      </c>
      <c r="CF17" s="12" t="s">
        <v>134</v>
      </c>
      <c r="CG17" s="29" t="s">
        <v>92</v>
      </c>
      <c r="CH17" s="29" t="s">
        <v>93</v>
      </c>
      <c r="CI17" s="128">
        <v>44069</v>
      </c>
      <c r="CJ17" s="2" t="s">
        <v>836</v>
      </c>
      <c r="CK17" s="124" t="s">
        <v>1725</v>
      </c>
    </row>
    <row r="18" spans="1:89" x14ac:dyDescent="0.3">
      <c r="A18" s="14">
        <v>8113</v>
      </c>
      <c r="B18" s="9" t="s">
        <v>52</v>
      </c>
      <c r="C18" s="9" t="s">
        <v>59</v>
      </c>
      <c r="D18" s="9" t="s">
        <v>112</v>
      </c>
      <c r="E18" s="9" t="s">
        <v>111</v>
      </c>
      <c r="F18" s="9">
        <v>75</v>
      </c>
      <c r="G18" s="24">
        <v>72.400000000000006</v>
      </c>
      <c r="H18" s="9" t="s">
        <v>60</v>
      </c>
      <c r="I18" s="9">
        <v>74</v>
      </c>
      <c r="J18" s="9" t="s">
        <v>61</v>
      </c>
      <c r="K18" s="24">
        <v>42</v>
      </c>
      <c r="L18" s="9" t="s">
        <v>60</v>
      </c>
      <c r="M18" s="9" t="s">
        <v>61</v>
      </c>
      <c r="N18" s="9" t="s">
        <v>61</v>
      </c>
      <c r="O18" s="57">
        <f t="shared" si="0"/>
        <v>0.58011049723756902</v>
      </c>
      <c r="P18" s="9" t="s">
        <v>62</v>
      </c>
      <c r="Q18" s="9" t="s">
        <v>61</v>
      </c>
      <c r="R18" s="58">
        <v>1</v>
      </c>
      <c r="S18" s="58">
        <v>1</v>
      </c>
      <c r="T18" s="98">
        <f t="shared" si="1"/>
        <v>2.25</v>
      </c>
      <c r="U18" s="13">
        <f t="shared" si="2"/>
        <v>2000</v>
      </c>
      <c r="V18" s="9" t="s">
        <v>60</v>
      </c>
      <c r="W18" s="9" t="s">
        <v>61</v>
      </c>
      <c r="X18" s="9" t="s">
        <v>61</v>
      </c>
      <c r="Y18" s="67">
        <v>9.5138888888888884E-2</v>
      </c>
      <c r="Z18" s="29" t="s">
        <v>829</v>
      </c>
      <c r="AA18" s="9" t="s">
        <v>60</v>
      </c>
      <c r="AB18" s="9" t="s">
        <v>61</v>
      </c>
      <c r="AC18" s="9" t="s">
        <v>61</v>
      </c>
      <c r="AD18" s="67" t="s">
        <v>121</v>
      </c>
      <c r="AE18" s="29" t="s">
        <v>824</v>
      </c>
      <c r="AF18" s="9" t="s">
        <v>65</v>
      </c>
      <c r="AG18" s="67" t="s">
        <v>119</v>
      </c>
      <c r="AH18" s="29" t="s">
        <v>829</v>
      </c>
      <c r="AI18" s="9" t="s">
        <v>65</v>
      </c>
      <c r="AJ18" s="67" t="s">
        <v>81</v>
      </c>
      <c r="AK18" s="67" t="s">
        <v>124</v>
      </c>
      <c r="AL18" s="67" t="s">
        <v>127</v>
      </c>
      <c r="AM18" s="9" t="s">
        <v>65</v>
      </c>
      <c r="AN18" s="67" t="s">
        <v>78</v>
      </c>
      <c r="AO18" s="67" t="s">
        <v>80</v>
      </c>
      <c r="AP18" s="9" t="s">
        <v>65</v>
      </c>
      <c r="AQ18" s="67" t="s">
        <v>129</v>
      </c>
      <c r="AR18" s="9" t="s">
        <v>83</v>
      </c>
      <c r="AT18" s="67" t="s">
        <v>84</v>
      </c>
      <c r="AU18" s="15" t="s">
        <v>60</v>
      </c>
      <c r="AV18" s="15" t="s">
        <v>61</v>
      </c>
      <c r="AW18" s="15" t="s">
        <v>61</v>
      </c>
      <c r="AX18" s="67" t="s">
        <v>85</v>
      </c>
      <c r="AY18" s="15" t="s">
        <v>60</v>
      </c>
      <c r="AZ18" s="15" t="s">
        <v>61</v>
      </c>
      <c r="BA18" s="15" t="s">
        <v>61</v>
      </c>
      <c r="BB18" s="29" t="s">
        <v>62</v>
      </c>
      <c r="BC18" s="29" t="s">
        <v>61</v>
      </c>
      <c r="BD18" s="29" t="s">
        <v>62</v>
      </c>
      <c r="BE18" s="9" t="s">
        <v>61</v>
      </c>
      <c r="BF18" s="31">
        <f t="shared" si="3"/>
        <v>72.400000000000006</v>
      </c>
      <c r="BG18" s="9" t="s">
        <v>60</v>
      </c>
      <c r="BH18" s="9" t="s">
        <v>61</v>
      </c>
      <c r="BI18" s="9" t="s">
        <v>61</v>
      </c>
      <c r="BJ18" s="147">
        <v>42</v>
      </c>
      <c r="BK18" s="9" t="s">
        <v>60</v>
      </c>
      <c r="BL18" s="9" t="s">
        <v>61</v>
      </c>
      <c r="BM18" s="9" t="s">
        <v>61</v>
      </c>
      <c r="BN18" s="147">
        <v>72.400000000000006</v>
      </c>
      <c r="BO18" s="9" t="s">
        <v>60</v>
      </c>
      <c r="BP18" s="9" t="s">
        <v>61</v>
      </c>
      <c r="BQ18" s="9" t="s">
        <v>61</v>
      </c>
      <c r="BR18" s="147">
        <v>42</v>
      </c>
      <c r="BS18" s="9" t="s">
        <v>60</v>
      </c>
      <c r="BT18" s="9" t="s">
        <v>61</v>
      </c>
      <c r="BU18" s="9" t="s">
        <v>61</v>
      </c>
      <c r="BV18" s="24">
        <f>VLOOKUP($A18,[1]보조서비스!$A:$J,3,FALSE)</f>
        <v>6</v>
      </c>
      <c r="BW18" s="9">
        <f>VLOOKUP($A18,[1]보조서비스!$A:$J,4,FALSE)</f>
        <v>0.02</v>
      </c>
      <c r="BX18" s="9">
        <f>VLOOKUP($A18,[1]보조서비스!$A:$J,9,FALSE)</f>
        <v>1.72</v>
      </c>
      <c r="BY18" s="1"/>
      <c r="CA18" s="29" t="s">
        <v>61</v>
      </c>
      <c r="CB18" s="29" t="s">
        <v>61</v>
      </c>
      <c r="CC18" s="29">
        <v>2000</v>
      </c>
      <c r="CD18" s="12" t="s">
        <v>133</v>
      </c>
      <c r="CE18" s="12" t="s">
        <v>133</v>
      </c>
      <c r="CF18" s="12" t="s">
        <v>134</v>
      </c>
      <c r="CG18" s="29" t="s">
        <v>92</v>
      </c>
      <c r="CH18" s="29" t="s">
        <v>93</v>
      </c>
      <c r="CI18" s="128">
        <v>44069</v>
      </c>
      <c r="CJ18" s="2" t="s">
        <v>836</v>
      </c>
      <c r="CK18" s="124" t="s">
        <v>1725</v>
      </c>
    </row>
    <row r="19" spans="1:89" x14ac:dyDescent="0.3">
      <c r="A19" s="9">
        <v>2120</v>
      </c>
      <c r="B19" s="9" t="s">
        <v>52</v>
      </c>
      <c r="C19" s="9" t="s">
        <v>59</v>
      </c>
      <c r="D19" s="9" t="s">
        <v>1183</v>
      </c>
      <c r="E19" s="9" t="s">
        <v>117</v>
      </c>
      <c r="F19" s="66">
        <v>1018</v>
      </c>
      <c r="G19" s="24">
        <v>967</v>
      </c>
      <c r="H19" s="9" t="s">
        <v>86</v>
      </c>
      <c r="I19" s="9" t="s">
        <v>113</v>
      </c>
      <c r="J19" s="9" t="s">
        <v>114</v>
      </c>
      <c r="K19" s="24">
        <v>580</v>
      </c>
      <c r="L19" s="9" t="s">
        <v>86</v>
      </c>
      <c r="M19" s="9" t="s">
        <v>113</v>
      </c>
      <c r="N19" s="9" t="s">
        <v>114</v>
      </c>
      <c r="O19" s="57">
        <f t="shared" si="0"/>
        <v>0.59979317476732164</v>
      </c>
      <c r="P19" s="9" t="s">
        <v>62</v>
      </c>
      <c r="Q19" s="9" t="s">
        <v>61</v>
      </c>
      <c r="R19" s="58">
        <v>30.6</v>
      </c>
      <c r="S19" s="58">
        <v>30.6</v>
      </c>
      <c r="T19" s="98">
        <f>F19*0.03</f>
        <v>30.54</v>
      </c>
      <c r="U19" s="13">
        <f t="shared" si="2"/>
        <v>2020</v>
      </c>
      <c r="V19" s="9" t="s">
        <v>86</v>
      </c>
      <c r="W19" s="9" t="s">
        <v>113</v>
      </c>
      <c r="X19" s="9" t="s">
        <v>114</v>
      </c>
      <c r="Y19" s="67">
        <v>0.17013888888888887</v>
      </c>
      <c r="Z19" s="25" t="s">
        <v>821</v>
      </c>
      <c r="AA19" s="9" t="s">
        <v>86</v>
      </c>
      <c r="AB19" s="9" t="s">
        <v>113</v>
      </c>
      <c r="AC19" s="9" t="s">
        <v>65</v>
      </c>
      <c r="AD19" s="67" t="s">
        <v>97</v>
      </c>
      <c r="AE19" s="29" t="s">
        <v>822</v>
      </c>
      <c r="AF19" s="9" t="s">
        <v>65</v>
      </c>
      <c r="AG19" s="67" t="s">
        <v>120</v>
      </c>
      <c r="AH19" s="29" t="s">
        <v>823</v>
      </c>
      <c r="AI19" s="9" t="s">
        <v>65</v>
      </c>
      <c r="AJ19" s="67" t="s">
        <v>123</v>
      </c>
      <c r="AK19" s="67" t="s">
        <v>125</v>
      </c>
      <c r="AL19" s="67" t="s">
        <v>128</v>
      </c>
      <c r="AM19" s="9" t="s">
        <v>65</v>
      </c>
      <c r="AN19" s="67" t="s">
        <v>85</v>
      </c>
      <c r="AO19" s="67" t="s">
        <v>80</v>
      </c>
      <c r="AP19" s="9" t="s">
        <v>65</v>
      </c>
      <c r="AQ19" s="67" t="s">
        <v>123</v>
      </c>
      <c r="AR19" s="9" t="s">
        <v>103</v>
      </c>
      <c r="AT19" s="67" t="s">
        <v>969</v>
      </c>
      <c r="AU19" s="9" t="s">
        <v>86</v>
      </c>
      <c r="AV19" s="9" t="s">
        <v>113</v>
      </c>
      <c r="AW19" s="9" t="s">
        <v>77</v>
      </c>
      <c r="AX19" s="138">
        <v>0.73749999999999993</v>
      </c>
      <c r="AY19" s="9" t="s">
        <v>86</v>
      </c>
      <c r="AZ19" s="9" t="s">
        <v>113</v>
      </c>
      <c r="BA19" s="9" t="s">
        <v>77</v>
      </c>
      <c r="BB19" s="29" t="s">
        <v>62</v>
      </c>
      <c r="BC19" s="29" t="s">
        <v>61</v>
      </c>
      <c r="BD19" s="29" t="s">
        <v>62</v>
      </c>
      <c r="BE19" s="9" t="s">
        <v>61</v>
      </c>
      <c r="BF19" s="31">
        <f t="shared" si="3"/>
        <v>967</v>
      </c>
      <c r="BG19" s="9" t="s">
        <v>86</v>
      </c>
      <c r="BH19" s="9" t="s">
        <v>113</v>
      </c>
      <c r="BI19" s="9" t="s">
        <v>77</v>
      </c>
      <c r="BJ19" s="147">
        <v>580</v>
      </c>
      <c r="BK19" s="9" t="s">
        <v>86</v>
      </c>
      <c r="BL19" s="9" t="s">
        <v>113</v>
      </c>
      <c r="BM19" s="9" t="s">
        <v>77</v>
      </c>
      <c r="BN19" s="147">
        <v>919</v>
      </c>
      <c r="BO19" s="9" t="s">
        <v>86</v>
      </c>
      <c r="BP19" s="9" t="s">
        <v>113</v>
      </c>
      <c r="BQ19" s="9" t="s">
        <v>77</v>
      </c>
      <c r="BR19" s="147">
        <v>580</v>
      </c>
      <c r="BS19" s="9" t="s">
        <v>86</v>
      </c>
      <c r="BT19" s="9" t="s">
        <v>113</v>
      </c>
      <c r="BU19" s="9" t="s">
        <v>77</v>
      </c>
      <c r="BV19" s="24">
        <f>VLOOKUP($A19,[1]보조서비스!$A:$J,3,FALSE)</f>
        <v>6</v>
      </c>
      <c r="BW19" s="9">
        <f>VLOOKUP($A19,[1]보조서비스!$A:$J,4,FALSE)</f>
        <v>2.5000000000000001E-2</v>
      </c>
      <c r="BX19" s="9">
        <f>VLOOKUP($A19,[1]보조서비스!$A:$J,9,FALSE)</f>
        <v>24.16</v>
      </c>
      <c r="BY19" s="1"/>
      <c r="CA19" s="29" t="s">
        <v>61</v>
      </c>
      <c r="CB19" s="29" t="s">
        <v>61</v>
      </c>
      <c r="CC19" s="29">
        <v>2020</v>
      </c>
      <c r="CD19" s="12" t="s">
        <v>91</v>
      </c>
      <c r="CE19" s="12" t="s">
        <v>91</v>
      </c>
      <c r="CF19" s="29" t="s">
        <v>844</v>
      </c>
      <c r="CG19" s="29" t="s">
        <v>92</v>
      </c>
      <c r="CH19" s="29" t="s">
        <v>93</v>
      </c>
      <c r="CI19" s="128">
        <v>44069</v>
      </c>
      <c r="CJ19" s="2" t="s">
        <v>836</v>
      </c>
      <c r="CK19" s="124" t="s">
        <v>1725</v>
      </c>
    </row>
    <row r="20" spans="1:89" x14ac:dyDescent="0.3">
      <c r="A20" s="28">
        <v>6073</v>
      </c>
      <c r="B20" s="29" t="s">
        <v>137</v>
      </c>
      <c r="C20" s="29" t="s">
        <v>59</v>
      </c>
      <c r="D20" s="9" t="s">
        <v>1183</v>
      </c>
      <c r="E20" s="29" t="s">
        <v>368</v>
      </c>
      <c r="F20" s="38">
        <v>560</v>
      </c>
      <c r="G20" s="31">
        <v>531</v>
      </c>
      <c r="H20" s="29" t="s">
        <v>60</v>
      </c>
      <c r="I20" s="29" t="s">
        <v>61</v>
      </c>
      <c r="J20" s="29" t="s">
        <v>61</v>
      </c>
      <c r="K20" s="31">
        <v>280</v>
      </c>
      <c r="L20" s="29" t="s">
        <v>60</v>
      </c>
      <c r="M20" s="29" t="s">
        <v>61</v>
      </c>
      <c r="N20" s="29" t="s">
        <v>61</v>
      </c>
      <c r="O20" s="57">
        <f t="shared" si="0"/>
        <v>0.52730696798493404</v>
      </c>
      <c r="P20" s="29" t="s">
        <v>62</v>
      </c>
      <c r="Q20" s="29" t="s">
        <v>61</v>
      </c>
      <c r="R20" s="98">
        <v>6</v>
      </c>
      <c r="S20" s="98">
        <v>6</v>
      </c>
      <c r="T20" s="98">
        <f t="shared" si="1"/>
        <v>16.8</v>
      </c>
      <c r="U20" s="13">
        <f t="shared" si="2"/>
        <v>1993</v>
      </c>
      <c r="V20" s="29" t="s">
        <v>60</v>
      </c>
      <c r="W20" s="29" t="s">
        <v>61</v>
      </c>
      <c r="X20" s="29" t="s">
        <v>61</v>
      </c>
      <c r="Y20" s="67">
        <v>0.14027777777777778</v>
      </c>
      <c r="Z20" s="29" t="s">
        <v>831</v>
      </c>
      <c r="AA20" s="29" t="s">
        <v>60</v>
      </c>
      <c r="AB20" s="32">
        <v>0.14027777777777778</v>
      </c>
      <c r="AC20" s="29" t="s">
        <v>61</v>
      </c>
      <c r="AD20" s="121">
        <v>0.20833333333333334</v>
      </c>
      <c r="AE20" s="29" t="s">
        <v>831</v>
      </c>
      <c r="AF20" s="9" t="s">
        <v>65</v>
      </c>
      <c r="AG20" s="121">
        <v>0.375</v>
      </c>
      <c r="AH20" s="29" t="s">
        <v>831</v>
      </c>
      <c r="AI20" s="9" t="s">
        <v>65</v>
      </c>
      <c r="AJ20" s="193">
        <v>3.4722222222222224E-2</v>
      </c>
      <c r="AK20" s="121">
        <v>7.6388888888888895E-2</v>
      </c>
      <c r="AL20" s="121">
        <v>0.125</v>
      </c>
      <c r="AM20" s="29" t="s">
        <v>65</v>
      </c>
      <c r="AN20" s="121">
        <v>0.41666666666666669</v>
      </c>
      <c r="AO20" s="121">
        <v>3.9583333333333335</v>
      </c>
      <c r="AP20" s="29" t="s">
        <v>656</v>
      </c>
      <c r="AQ20" s="121">
        <v>3.888888888888889E-2</v>
      </c>
      <c r="AR20" s="29" t="s">
        <v>835</v>
      </c>
      <c r="AS20" s="32">
        <v>4.8611111111111112E-2</v>
      </c>
      <c r="AT20" s="121">
        <v>0.375</v>
      </c>
      <c r="AU20" s="29" t="s">
        <v>60</v>
      </c>
      <c r="AV20" s="33" t="s">
        <v>61</v>
      </c>
      <c r="AW20" s="33" t="s">
        <v>61</v>
      </c>
      <c r="AX20" s="121">
        <v>0.5</v>
      </c>
      <c r="AY20" s="29" t="s">
        <v>60</v>
      </c>
      <c r="AZ20" s="33" t="s">
        <v>61</v>
      </c>
      <c r="BA20" s="33" t="s">
        <v>61</v>
      </c>
      <c r="BB20" s="29" t="s">
        <v>62</v>
      </c>
      <c r="BC20" s="33" t="s">
        <v>61</v>
      </c>
      <c r="BD20" s="29" t="s">
        <v>62</v>
      </c>
      <c r="BE20" s="33" t="s">
        <v>61</v>
      </c>
      <c r="BF20" s="31">
        <v>531</v>
      </c>
      <c r="BG20" s="29" t="s">
        <v>86</v>
      </c>
      <c r="BH20" s="29">
        <v>522</v>
      </c>
      <c r="BI20" s="29" t="s">
        <v>77</v>
      </c>
      <c r="BJ20" s="147">
        <v>280</v>
      </c>
      <c r="BK20" s="29" t="s">
        <v>60</v>
      </c>
      <c r="BL20" s="29" t="s">
        <v>61</v>
      </c>
      <c r="BM20" s="29" t="s">
        <v>61</v>
      </c>
      <c r="BN20" s="147">
        <v>522</v>
      </c>
      <c r="BO20" s="29" t="s">
        <v>60</v>
      </c>
      <c r="BP20" s="29" t="s">
        <v>61</v>
      </c>
      <c r="BQ20" s="29" t="s">
        <v>61</v>
      </c>
      <c r="BR20" s="147">
        <v>280</v>
      </c>
      <c r="BS20" s="29" t="s">
        <v>60</v>
      </c>
      <c r="BT20" s="29" t="s">
        <v>61</v>
      </c>
      <c r="BU20" s="29" t="s">
        <v>61</v>
      </c>
      <c r="BV20" s="24">
        <f>VLOOKUP($A20,[1]보조서비스!$A:$J,3,FALSE)</f>
        <v>8</v>
      </c>
      <c r="BW20" s="9">
        <f>VLOOKUP($A20,[1]보조서비스!$A:$J,4,FALSE)</f>
        <v>1.67E-2</v>
      </c>
      <c r="BX20" s="9">
        <f>VLOOKUP($A20,[1]보조서비스!$A:$J,9,FALSE)</f>
        <v>17.489999999999998</v>
      </c>
      <c r="CA20" s="29" t="s">
        <v>61</v>
      </c>
      <c r="CB20" s="29" t="s">
        <v>61</v>
      </c>
      <c r="CC20" s="12">
        <v>1993</v>
      </c>
      <c r="CD20" s="12" t="s">
        <v>134</v>
      </c>
      <c r="CE20" s="12" t="s">
        <v>90</v>
      </c>
      <c r="CF20" s="12" t="s">
        <v>90</v>
      </c>
      <c r="CG20" s="29" t="s">
        <v>176</v>
      </c>
      <c r="CH20" s="141" t="s">
        <v>93</v>
      </c>
      <c r="CI20" s="34">
        <v>44069</v>
      </c>
      <c r="CJ20" s="2" t="s">
        <v>836</v>
      </c>
      <c r="CK20" s="124" t="s">
        <v>1725</v>
      </c>
    </row>
    <row r="21" spans="1:89" x14ac:dyDescent="0.3">
      <c r="A21" s="28">
        <v>6074</v>
      </c>
      <c r="B21" s="29" t="s">
        <v>137</v>
      </c>
      <c r="C21" s="29" t="s">
        <v>59</v>
      </c>
      <c r="D21" s="9" t="s">
        <v>1183</v>
      </c>
      <c r="E21" s="29" t="s">
        <v>369</v>
      </c>
      <c r="F21" s="38">
        <v>560</v>
      </c>
      <c r="G21" s="31">
        <v>533</v>
      </c>
      <c r="H21" s="29" t="s">
        <v>60</v>
      </c>
      <c r="I21" s="29" t="s">
        <v>61</v>
      </c>
      <c r="J21" s="29" t="s">
        <v>61</v>
      </c>
      <c r="K21" s="31">
        <v>280</v>
      </c>
      <c r="L21" s="29" t="s">
        <v>60</v>
      </c>
      <c r="M21" s="29" t="s">
        <v>61</v>
      </c>
      <c r="N21" s="29" t="s">
        <v>61</v>
      </c>
      <c r="O21" s="57">
        <f t="shared" si="0"/>
        <v>0.52532833020637903</v>
      </c>
      <c r="P21" s="29" t="s">
        <v>62</v>
      </c>
      <c r="Q21" s="29" t="s">
        <v>61</v>
      </c>
      <c r="R21" s="98">
        <v>6</v>
      </c>
      <c r="S21" s="98">
        <v>6</v>
      </c>
      <c r="T21" s="98">
        <f t="shared" si="1"/>
        <v>16.8</v>
      </c>
      <c r="U21" s="13">
        <f t="shared" si="2"/>
        <v>1994</v>
      </c>
      <c r="V21" s="29" t="s">
        <v>60</v>
      </c>
      <c r="W21" s="29" t="s">
        <v>61</v>
      </c>
      <c r="X21" s="29" t="s">
        <v>61</v>
      </c>
      <c r="Y21" s="67">
        <v>0.14027777777777778</v>
      </c>
      <c r="Z21" s="29" t="s">
        <v>831</v>
      </c>
      <c r="AA21" s="29" t="s">
        <v>60</v>
      </c>
      <c r="AB21" s="32">
        <v>0.14027777777777778</v>
      </c>
      <c r="AC21" s="29" t="s">
        <v>61</v>
      </c>
      <c r="AD21" s="121">
        <v>0.20833333333333334</v>
      </c>
      <c r="AE21" s="29" t="s">
        <v>831</v>
      </c>
      <c r="AF21" s="9" t="s">
        <v>65</v>
      </c>
      <c r="AG21" s="121">
        <v>0.375</v>
      </c>
      <c r="AH21" s="29" t="s">
        <v>831</v>
      </c>
      <c r="AI21" s="9" t="s">
        <v>65</v>
      </c>
      <c r="AJ21" s="193">
        <v>3.4722222222222224E-2</v>
      </c>
      <c r="AK21" s="121">
        <v>7.6388888888888895E-2</v>
      </c>
      <c r="AL21" s="121">
        <v>0.125</v>
      </c>
      <c r="AM21" s="29" t="s">
        <v>65</v>
      </c>
      <c r="AN21" s="121">
        <v>0.41666666666666669</v>
      </c>
      <c r="AO21" s="121">
        <v>3.9583333333333335</v>
      </c>
      <c r="AP21" s="29" t="s">
        <v>656</v>
      </c>
      <c r="AQ21" s="121">
        <v>3.888888888888889E-2</v>
      </c>
      <c r="AR21" s="29" t="s">
        <v>835</v>
      </c>
      <c r="AS21" s="32">
        <v>4.8611111111111112E-2</v>
      </c>
      <c r="AT21" s="121">
        <v>0.375</v>
      </c>
      <c r="AU21" s="29" t="s">
        <v>60</v>
      </c>
      <c r="AV21" s="33" t="s">
        <v>61</v>
      </c>
      <c r="AW21" s="33" t="s">
        <v>61</v>
      </c>
      <c r="AX21" s="121">
        <v>0.5</v>
      </c>
      <c r="AY21" s="29" t="s">
        <v>60</v>
      </c>
      <c r="AZ21" s="33" t="s">
        <v>61</v>
      </c>
      <c r="BA21" s="33" t="s">
        <v>61</v>
      </c>
      <c r="BB21" s="29" t="s">
        <v>62</v>
      </c>
      <c r="BC21" s="33" t="s">
        <v>61</v>
      </c>
      <c r="BD21" s="29" t="s">
        <v>62</v>
      </c>
      <c r="BE21" s="33" t="s">
        <v>61</v>
      </c>
      <c r="BF21" s="31">
        <v>533</v>
      </c>
      <c r="BG21" s="29" t="s">
        <v>86</v>
      </c>
      <c r="BH21" s="29">
        <v>524</v>
      </c>
      <c r="BI21" s="29" t="s">
        <v>77</v>
      </c>
      <c r="BJ21" s="147">
        <v>280</v>
      </c>
      <c r="BK21" s="29" t="s">
        <v>60</v>
      </c>
      <c r="BL21" s="29" t="s">
        <v>61</v>
      </c>
      <c r="BM21" s="29" t="s">
        <v>61</v>
      </c>
      <c r="BN21" s="147">
        <v>524</v>
      </c>
      <c r="BO21" s="29" t="s">
        <v>60</v>
      </c>
      <c r="BP21" s="29" t="s">
        <v>61</v>
      </c>
      <c r="BQ21" s="29" t="s">
        <v>61</v>
      </c>
      <c r="BR21" s="147">
        <v>280</v>
      </c>
      <c r="BS21" s="29" t="s">
        <v>60</v>
      </c>
      <c r="BT21" s="29" t="s">
        <v>61</v>
      </c>
      <c r="BU21" s="29" t="s">
        <v>61</v>
      </c>
      <c r="BV21" s="24">
        <f>VLOOKUP($A21,[1]보조서비스!$A:$J,3,FALSE)</f>
        <v>8</v>
      </c>
      <c r="BW21" s="9">
        <f>VLOOKUP($A21,[1]보조서비스!$A:$J,4,FALSE)</f>
        <v>1.67E-2</v>
      </c>
      <c r="BX21" s="9">
        <f>VLOOKUP($A21,[1]보조서비스!$A:$J,9,FALSE)</f>
        <v>9.15</v>
      </c>
      <c r="BY21" s="127"/>
      <c r="CA21" s="29" t="s">
        <v>61</v>
      </c>
      <c r="CB21" s="29" t="s">
        <v>61</v>
      </c>
      <c r="CC21" s="12">
        <v>1994</v>
      </c>
      <c r="CD21" s="12" t="s">
        <v>134</v>
      </c>
      <c r="CE21" s="12" t="s">
        <v>90</v>
      </c>
      <c r="CF21" s="12" t="s">
        <v>90</v>
      </c>
      <c r="CG21" s="29" t="s">
        <v>176</v>
      </c>
      <c r="CH21" s="141" t="s">
        <v>93</v>
      </c>
      <c r="CI21" s="34">
        <v>44069</v>
      </c>
      <c r="CJ21" s="2" t="s">
        <v>836</v>
      </c>
      <c r="CK21" s="124" t="s">
        <v>1725</v>
      </c>
    </row>
    <row r="22" spans="1:89" x14ac:dyDescent="0.3">
      <c r="A22" s="28">
        <v>6075</v>
      </c>
      <c r="B22" s="29" t="s">
        <v>137</v>
      </c>
      <c r="C22" s="29" t="s">
        <v>59</v>
      </c>
      <c r="D22" s="9" t="s">
        <v>1183</v>
      </c>
      <c r="E22" s="29" t="s">
        <v>370</v>
      </c>
      <c r="F22" s="38">
        <v>500</v>
      </c>
      <c r="G22" s="31">
        <v>481</v>
      </c>
      <c r="H22" s="29" t="s">
        <v>60</v>
      </c>
      <c r="I22" s="29" t="s">
        <v>61</v>
      </c>
      <c r="J22" s="29" t="s">
        <v>61</v>
      </c>
      <c r="K22" s="31">
        <v>260</v>
      </c>
      <c r="L22" s="29" t="s">
        <v>60</v>
      </c>
      <c r="M22" s="29" t="s">
        <v>61</v>
      </c>
      <c r="N22" s="29" t="s">
        <v>61</v>
      </c>
      <c r="O22" s="57">
        <f t="shared" si="0"/>
        <v>0.54054054054054057</v>
      </c>
      <c r="P22" s="29" t="s">
        <v>62</v>
      </c>
      <c r="Q22" s="29" t="s">
        <v>61</v>
      </c>
      <c r="R22" s="98">
        <v>4</v>
      </c>
      <c r="S22" s="98">
        <v>4</v>
      </c>
      <c r="T22" s="98">
        <f t="shared" si="1"/>
        <v>15</v>
      </c>
      <c r="U22" s="13">
        <f t="shared" si="2"/>
        <v>1997</v>
      </c>
      <c r="V22" s="29" t="s">
        <v>60</v>
      </c>
      <c r="W22" s="29" t="s">
        <v>61</v>
      </c>
      <c r="X22" s="29" t="s">
        <v>61</v>
      </c>
      <c r="Y22" s="67">
        <v>0.10555555555555556</v>
      </c>
      <c r="Z22" s="29" t="s">
        <v>831</v>
      </c>
      <c r="AA22" s="29" t="s">
        <v>60</v>
      </c>
      <c r="AB22" s="32">
        <v>0.10555555555555556</v>
      </c>
      <c r="AC22" s="29" t="s">
        <v>61</v>
      </c>
      <c r="AD22" s="121">
        <v>0.16458333333333333</v>
      </c>
      <c r="AE22" s="29" t="s">
        <v>829</v>
      </c>
      <c r="AF22" s="29" t="s">
        <v>833</v>
      </c>
      <c r="AG22" s="121">
        <v>0.49513888888888885</v>
      </c>
      <c r="AH22" s="29" t="s">
        <v>829</v>
      </c>
      <c r="AI22" s="29" t="s">
        <v>833</v>
      </c>
      <c r="AJ22" s="193">
        <v>6.3888888888888884E-2</v>
      </c>
      <c r="AK22" s="121">
        <v>7.1527777777777787E-2</v>
      </c>
      <c r="AL22" s="121">
        <v>8.1944444444444445E-2</v>
      </c>
      <c r="AM22" s="29" t="s">
        <v>833</v>
      </c>
      <c r="AN22" s="121">
        <v>0.5</v>
      </c>
      <c r="AO22" s="121">
        <v>4</v>
      </c>
      <c r="AP22" s="29" t="s">
        <v>833</v>
      </c>
      <c r="AQ22" s="121">
        <v>4.3055555555555562E-2</v>
      </c>
      <c r="AR22" s="29" t="s">
        <v>835</v>
      </c>
      <c r="AS22" s="32">
        <v>6.0416666666666667E-2</v>
      </c>
      <c r="AT22" s="121">
        <v>0.375</v>
      </c>
      <c r="AU22" s="29" t="s">
        <v>60</v>
      </c>
      <c r="AV22" s="33" t="s">
        <v>61</v>
      </c>
      <c r="AW22" s="33" t="s">
        <v>61</v>
      </c>
      <c r="AX22" s="121">
        <v>0.5</v>
      </c>
      <c r="AY22" s="29" t="s">
        <v>60</v>
      </c>
      <c r="AZ22" s="33" t="s">
        <v>61</v>
      </c>
      <c r="BA22" s="33" t="s">
        <v>61</v>
      </c>
      <c r="BB22" s="29" t="s">
        <v>62</v>
      </c>
      <c r="BC22" s="33" t="s">
        <v>61</v>
      </c>
      <c r="BD22" s="29" t="s">
        <v>62</v>
      </c>
      <c r="BE22" s="33" t="s">
        <v>61</v>
      </c>
      <c r="BF22" s="31">
        <v>481</v>
      </c>
      <c r="BG22" s="29" t="s">
        <v>86</v>
      </c>
      <c r="BH22" s="29">
        <v>472</v>
      </c>
      <c r="BI22" s="29" t="s">
        <v>77</v>
      </c>
      <c r="BJ22" s="147">
        <v>280</v>
      </c>
      <c r="BK22" s="29" t="s">
        <v>60</v>
      </c>
      <c r="BL22" s="29" t="s">
        <v>61</v>
      </c>
      <c r="BM22" s="29" t="s">
        <v>61</v>
      </c>
      <c r="BN22" s="147">
        <v>472</v>
      </c>
      <c r="BO22" s="29" t="s">
        <v>60</v>
      </c>
      <c r="BP22" s="29" t="s">
        <v>61</v>
      </c>
      <c r="BQ22" s="29" t="s">
        <v>61</v>
      </c>
      <c r="BR22" s="147">
        <v>280</v>
      </c>
      <c r="BS22" s="29" t="s">
        <v>60</v>
      </c>
      <c r="BT22" s="29" t="s">
        <v>61</v>
      </c>
      <c r="BU22" s="29" t="s">
        <v>61</v>
      </c>
      <c r="BV22" s="24">
        <f>VLOOKUP($A22,[1]보조서비스!$A:$J,3,FALSE)</f>
        <v>6</v>
      </c>
      <c r="BW22" s="9">
        <f>VLOOKUP($A22,[1]보조서비스!$A:$J,4,FALSE)</f>
        <v>1.67E-2</v>
      </c>
      <c r="BX22" s="9">
        <f>VLOOKUP($A22,[1]보조서비스!$A:$J,9,FALSE)</f>
        <v>12.68</v>
      </c>
      <c r="BY22" s="127"/>
      <c r="CA22" s="29" t="s">
        <v>61</v>
      </c>
      <c r="CB22" s="29" t="s">
        <v>61</v>
      </c>
      <c r="CC22" s="12">
        <v>1997</v>
      </c>
      <c r="CD22" s="12" t="s">
        <v>134</v>
      </c>
      <c r="CE22" s="12" t="s">
        <v>134</v>
      </c>
      <c r="CF22" s="12" t="s">
        <v>134</v>
      </c>
      <c r="CG22" s="29" t="s">
        <v>176</v>
      </c>
      <c r="CH22" s="141" t="s">
        <v>93</v>
      </c>
      <c r="CI22" s="34">
        <v>44069</v>
      </c>
      <c r="CJ22" s="2" t="s">
        <v>836</v>
      </c>
      <c r="CK22" s="124" t="s">
        <v>1725</v>
      </c>
    </row>
    <row r="23" spans="1:89" x14ac:dyDescent="0.3">
      <c r="A23" s="28">
        <v>6076</v>
      </c>
      <c r="B23" s="29" t="s">
        <v>137</v>
      </c>
      <c r="C23" s="29" t="s">
        <v>59</v>
      </c>
      <c r="D23" s="9" t="s">
        <v>1183</v>
      </c>
      <c r="E23" s="29" t="s">
        <v>371</v>
      </c>
      <c r="F23" s="38">
        <v>500</v>
      </c>
      <c r="G23" s="31">
        <v>483</v>
      </c>
      <c r="H23" s="29" t="s">
        <v>60</v>
      </c>
      <c r="I23" s="29" t="s">
        <v>61</v>
      </c>
      <c r="J23" s="29" t="s">
        <v>61</v>
      </c>
      <c r="K23" s="31">
        <v>260</v>
      </c>
      <c r="L23" s="29" t="s">
        <v>60</v>
      </c>
      <c r="M23" s="29" t="s">
        <v>61</v>
      </c>
      <c r="N23" s="29" t="s">
        <v>61</v>
      </c>
      <c r="O23" s="57">
        <f t="shared" si="0"/>
        <v>0.5383022774327122</v>
      </c>
      <c r="P23" s="29" t="s">
        <v>62</v>
      </c>
      <c r="Q23" s="29" t="s">
        <v>61</v>
      </c>
      <c r="R23" s="98">
        <v>4</v>
      </c>
      <c r="S23" s="98">
        <v>4</v>
      </c>
      <c r="T23" s="98">
        <f t="shared" si="1"/>
        <v>15</v>
      </c>
      <c r="U23" s="13">
        <f t="shared" si="2"/>
        <v>1998</v>
      </c>
      <c r="V23" s="29" t="s">
        <v>60</v>
      </c>
      <c r="W23" s="29" t="s">
        <v>61</v>
      </c>
      <c r="X23" s="29" t="s">
        <v>61</v>
      </c>
      <c r="Y23" s="67">
        <v>0.10555555555555556</v>
      </c>
      <c r="Z23" s="29" t="s">
        <v>831</v>
      </c>
      <c r="AA23" s="29" t="s">
        <v>60</v>
      </c>
      <c r="AB23" s="32">
        <v>0.10555555555555556</v>
      </c>
      <c r="AC23" s="29" t="s">
        <v>61</v>
      </c>
      <c r="AD23" s="121">
        <v>0.16458333333333333</v>
      </c>
      <c r="AE23" s="29" t="s">
        <v>829</v>
      </c>
      <c r="AF23" s="29" t="s">
        <v>1179</v>
      </c>
      <c r="AG23" s="121">
        <v>0.49513888888888885</v>
      </c>
      <c r="AH23" s="29" t="s">
        <v>829</v>
      </c>
      <c r="AI23" s="29" t="s">
        <v>834</v>
      </c>
      <c r="AJ23" s="193">
        <v>6.3888888888888884E-2</v>
      </c>
      <c r="AK23" s="121">
        <v>7.1527777777777787E-2</v>
      </c>
      <c r="AL23" s="121">
        <v>8.1944444444444445E-2</v>
      </c>
      <c r="AM23" s="29" t="s">
        <v>834</v>
      </c>
      <c r="AN23" s="121">
        <v>0.5</v>
      </c>
      <c r="AO23" s="121">
        <v>4</v>
      </c>
      <c r="AP23" s="29" t="s">
        <v>834</v>
      </c>
      <c r="AQ23" s="121">
        <v>4.3055555555555562E-2</v>
      </c>
      <c r="AR23" s="29" t="s">
        <v>835</v>
      </c>
      <c r="AS23" s="32">
        <v>6.0416666666666667E-2</v>
      </c>
      <c r="AT23" s="121">
        <v>0.375</v>
      </c>
      <c r="AU23" s="29" t="s">
        <v>60</v>
      </c>
      <c r="AV23" s="33" t="s">
        <v>61</v>
      </c>
      <c r="AW23" s="33" t="s">
        <v>61</v>
      </c>
      <c r="AX23" s="121">
        <v>0.5</v>
      </c>
      <c r="AY23" s="29" t="s">
        <v>60</v>
      </c>
      <c r="AZ23" s="33" t="s">
        <v>61</v>
      </c>
      <c r="BA23" s="33" t="s">
        <v>61</v>
      </c>
      <c r="BB23" s="29" t="s">
        <v>62</v>
      </c>
      <c r="BC23" s="33" t="s">
        <v>61</v>
      </c>
      <c r="BD23" s="29" t="s">
        <v>62</v>
      </c>
      <c r="BE23" s="33" t="s">
        <v>61</v>
      </c>
      <c r="BF23" s="31">
        <v>483</v>
      </c>
      <c r="BG23" s="29" t="s">
        <v>86</v>
      </c>
      <c r="BH23" s="29">
        <v>474</v>
      </c>
      <c r="BI23" s="29" t="s">
        <v>77</v>
      </c>
      <c r="BJ23" s="147">
        <v>280</v>
      </c>
      <c r="BK23" s="29" t="s">
        <v>60</v>
      </c>
      <c r="BL23" s="29" t="s">
        <v>61</v>
      </c>
      <c r="BM23" s="29" t="s">
        <v>61</v>
      </c>
      <c r="BN23" s="147">
        <v>474</v>
      </c>
      <c r="BO23" s="29" t="s">
        <v>60</v>
      </c>
      <c r="BP23" s="29" t="s">
        <v>61</v>
      </c>
      <c r="BQ23" s="29" t="s">
        <v>61</v>
      </c>
      <c r="BR23" s="147">
        <v>280</v>
      </c>
      <c r="BS23" s="29" t="s">
        <v>60</v>
      </c>
      <c r="BT23" s="29" t="s">
        <v>61</v>
      </c>
      <c r="BU23" s="29" t="s">
        <v>61</v>
      </c>
      <c r="BV23" s="24">
        <f>VLOOKUP($A23,[1]보조서비스!$A:$J,3,FALSE)</f>
        <v>6</v>
      </c>
      <c r="BW23" s="9">
        <f>VLOOKUP($A23,[1]보조서비스!$A:$J,4,FALSE)</f>
        <v>1.67E-2</v>
      </c>
      <c r="BX23" s="9">
        <f>VLOOKUP($A23,[1]보조서비스!$A:$J,9,FALSE)</f>
        <v>16.329999999999998</v>
      </c>
      <c r="BY23" s="127"/>
      <c r="CA23" s="29" t="s">
        <v>61</v>
      </c>
      <c r="CB23" s="29" t="s">
        <v>61</v>
      </c>
      <c r="CC23" s="12">
        <v>1998</v>
      </c>
      <c r="CD23" s="12" t="s">
        <v>134</v>
      </c>
      <c r="CE23" s="12" t="s">
        <v>134</v>
      </c>
      <c r="CF23" s="12" t="s">
        <v>134</v>
      </c>
      <c r="CG23" s="29" t="s">
        <v>176</v>
      </c>
      <c r="CH23" s="141" t="s">
        <v>93</v>
      </c>
      <c r="CI23" s="34">
        <v>44069</v>
      </c>
      <c r="CJ23" s="2" t="s">
        <v>836</v>
      </c>
      <c r="CK23" s="124" t="s">
        <v>1725</v>
      </c>
    </row>
    <row r="24" spans="1:89" x14ac:dyDescent="0.3">
      <c r="A24" s="28">
        <v>6121</v>
      </c>
      <c r="B24" s="29" t="s">
        <v>137</v>
      </c>
      <c r="C24" s="29" t="s">
        <v>59</v>
      </c>
      <c r="D24" s="9" t="s">
        <v>1183</v>
      </c>
      <c r="E24" s="29" t="s">
        <v>372</v>
      </c>
      <c r="F24" s="38">
        <v>800</v>
      </c>
      <c r="G24" s="31">
        <v>757</v>
      </c>
      <c r="H24" s="29" t="s">
        <v>60</v>
      </c>
      <c r="I24" s="29" t="s">
        <v>61</v>
      </c>
      <c r="J24" s="29" t="s">
        <v>61</v>
      </c>
      <c r="K24" s="31">
        <v>423</v>
      </c>
      <c r="L24" s="29" t="s">
        <v>60</v>
      </c>
      <c r="M24" s="29" t="s">
        <v>61</v>
      </c>
      <c r="N24" s="29" t="s">
        <v>61</v>
      </c>
      <c r="O24" s="57">
        <f t="shared" si="0"/>
        <v>0.55878467635402906</v>
      </c>
      <c r="P24" s="29" t="s">
        <v>62</v>
      </c>
      <c r="Q24" s="29" t="s">
        <v>61</v>
      </c>
      <c r="R24" s="98">
        <v>10</v>
      </c>
      <c r="S24" s="98">
        <v>10</v>
      </c>
      <c r="T24" s="98">
        <f t="shared" si="1"/>
        <v>24</v>
      </c>
      <c r="U24" s="13">
        <f t="shared" si="2"/>
        <v>2004</v>
      </c>
      <c r="V24" s="29" t="s">
        <v>60</v>
      </c>
      <c r="W24" s="29" t="s">
        <v>61</v>
      </c>
      <c r="X24" s="29" t="s">
        <v>61</v>
      </c>
      <c r="Y24" s="67">
        <v>7.8472222222222221E-2</v>
      </c>
      <c r="Z24" s="29" t="s">
        <v>831</v>
      </c>
      <c r="AA24" s="29" t="s">
        <v>60</v>
      </c>
      <c r="AB24" s="32">
        <v>7.8472222222222221E-2</v>
      </c>
      <c r="AC24" s="29" t="s">
        <v>61</v>
      </c>
      <c r="AD24" s="121">
        <v>0.27083333333333331</v>
      </c>
      <c r="AE24" s="29" t="s">
        <v>831</v>
      </c>
      <c r="AF24" s="9" t="s">
        <v>65</v>
      </c>
      <c r="AG24" s="121">
        <v>0.375</v>
      </c>
      <c r="AH24" s="29" t="s">
        <v>831</v>
      </c>
      <c r="AI24" s="9" t="s">
        <v>65</v>
      </c>
      <c r="AJ24" s="193">
        <v>0.11805555555555557</v>
      </c>
      <c r="AK24" s="121">
        <v>0.14583333333333334</v>
      </c>
      <c r="AL24" s="121">
        <v>0.24305555555555555</v>
      </c>
      <c r="AM24" s="29" t="s">
        <v>65</v>
      </c>
      <c r="AN24" s="121">
        <v>1.0833333333333333</v>
      </c>
      <c r="AO24" s="121">
        <v>5.833333333333333</v>
      </c>
      <c r="AP24" s="29" t="s">
        <v>656</v>
      </c>
      <c r="AQ24" s="121">
        <v>5.9027777777777783E-2</v>
      </c>
      <c r="AR24" s="29" t="s">
        <v>835</v>
      </c>
      <c r="AS24" s="32">
        <v>5.9027777777777783E-2</v>
      </c>
      <c r="AT24" s="121">
        <v>0.33333333333333331</v>
      </c>
      <c r="AU24" s="29" t="s">
        <v>60</v>
      </c>
      <c r="AV24" s="33" t="s">
        <v>61</v>
      </c>
      <c r="AW24" s="33" t="s">
        <v>61</v>
      </c>
      <c r="AX24" s="121">
        <v>0.5</v>
      </c>
      <c r="AY24" s="29" t="s">
        <v>60</v>
      </c>
      <c r="AZ24" s="33" t="s">
        <v>61</v>
      </c>
      <c r="BA24" s="33" t="s">
        <v>61</v>
      </c>
      <c r="BB24" s="29" t="s">
        <v>62</v>
      </c>
      <c r="BC24" s="33" t="s">
        <v>61</v>
      </c>
      <c r="BD24" s="29" t="s">
        <v>62</v>
      </c>
      <c r="BE24" s="33" t="s">
        <v>61</v>
      </c>
      <c r="BF24" s="31">
        <v>757</v>
      </c>
      <c r="BG24" s="29" t="s">
        <v>86</v>
      </c>
      <c r="BH24" s="29">
        <v>744</v>
      </c>
      <c r="BI24" s="29" t="s">
        <v>77</v>
      </c>
      <c r="BJ24" s="147">
        <v>620</v>
      </c>
      <c r="BK24" s="29" t="s">
        <v>60</v>
      </c>
      <c r="BL24" s="29" t="s">
        <v>61</v>
      </c>
      <c r="BM24" s="29" t="s">
        <v>61</v>
      </c>
      <c r="BN24" s="147">
        <v>744</v>
      </c>
      <c r="BO24" s="29" t="s">
        <v>60</v>
      </c>
      <c r="BP24" s="29" t="s">
        <v>61</v>
      </c>
      <c r="BQ24" s="29" t="s">
        <v>61</v>
      </c>
      <c r="BR24" s="147">
        <v>620</v>
      </c>
      <c r="BS24" s="29" t="s">
        <v>60</v>
      </c>
      <c r="BT24" s="29" t="s">
        <v>61</v>
      </c>
      <c r="BU24" s="29" t="s">
        <v>61</v>
      </c>
      <c r="BV24" s="24">
        <f>VLOOKUP($A24,[1]보조서비스!$A:$J,3,FALSE)</f>
        <v>6</v>
      </c>
      <c r="BW24" s="9">
        <f>VLOOKUP($A24,[1]보조서비스!$A:$J,4,FALSE)</f>
        <v>2.5000000000000001E-2</v>
      </c>
      <c r="BX24" s="9">
        <f>VLOOKUP($A24,[1]보조서비스!$A:$J,9,FALSE)</f>
        <v>21.93</v>
      </c>
      <c r="BY24" s="127" t="s">
        <v>837</v>
      </c>
      <c r="CA24" s="29" t="s">
        <v>61</v>
      </c>
      <c r="CB24" s="29" t="s">
        <v>61</v>
      </c>
      <c r="CC24" s="12">
        <v>2004</v>
      </c>
      <c r="CD24" s="12" t="s">
        <v>382</v>
      </c>
      <c r="CE24" s="12" t="s">
        <v>382</v>
      </c>
      <c r="CF24" s="12" t="s">
        <v>383</v>
      </c>
      <c r="CG24" s="29" t="s">
        <v>176</v>
      </c>
      <c r="CH24" s="141" t="s">
        <v>93</v>
      </c>
      <c r="CI24" s="34">
        <v>44069</v>
      </c>
      <c r="CJ24" s="2" t="s">
        <v>836</v>
      </c>
      <c r="CK24" s="124" t="s">
        <v>1725</v>
      </c>
    </row>
    <row r="25" spans="1:89" x14ac:dyDescent="0.3">
      <c r="A25" s="28">
        <v>6122</v>
      </c>
      <c r="B25" s="29" t="s">
        <v>137</v>
      </c>
      <c r="C25" s="29" t="s">
        <v>59</v>
      </c>
      <c r="D25" s="9" t="s">
        <v>1183</v>
      </c>
      <c r="E25" s="29" t="s">
        <v>373</v>
      </c>
      <c r="F25" s="38">
        <v>800</v>
      </c>
      <c r="G25" s="31">
        <v>759</v>
      </c>
      <c r="H25" s="29" t="s">
        <v>60</v>
      </c>
      <c r="I25" s="29" t="s">
        <v>61</v>
      </c>
      <c r="J25" s="29" t="s">
        <v>61</v>
      </c>
      <c r="K25" s="31">
        <v>423</v>
      </c>
      <c r="L25" s="29" t="s">
        <v>60</v>
      </c>
      <c r="M25" s="29" t="s">
        <v>61</v>
      </c>
      <c r="N25" s="29" t="s">
        <v>61</v>
      </c>
      <c r="O25" s="57">
        <f t="shared" si="0"/>
        <v>0.55731225296442688</v>
      </c>
      <c r="P25" s="29" t="s">
        <v>62</v>
      </c>
      <c r="Q25" s="29" t="s">
        <v>61</v>
      </c>
      <c r="R25" s="98">
        <v>10</v>
      </c>
      <c r="S25" s="98">
        <v>10</v>
      </c>
      <c r="T25" s="98">
        <f>F25*0.03</f>
        <v>24</v>
      </c>
      <c r="U25" s="13">
        <f t="shared" si="2"/>
        <v>2004</v>
      </c>
      <c r="V25" s="29" t="s">
        <v>60</v>
      </c>
      <c r="W25" s="29" t="s">
        <v>61</v>
      </c>
      <c r="X25" s="29" t="s">
        <v>61</v>
      </c>
      <c r="Y25" s="67">
        <v>7.8472222222222221E-2</v>
      </c>
      <c r="Z25" s="29" t="s">
        <v>831</v>
      </c>
      <c r="AA25" s="29" t="s">
        <v>60</v>
      </c>
      <c r="AB25" s="32">
        <v>7.8472222222222221E-2</v>
      </c>
      <c r="AC25" s="29" t="s">
        <v>61</v>
      </c>
      <c r="AD25" s="121">
        <v>0.27083333333333331</v>
      </c>
      <c r="AE25" s="29" t="s">
        <v>831</v>
      </c>
      <c r="AF25" s="9" t="s">
        <v>65</v>
      </c>
      <c r="AG25" s="121">
        <v>0.375</v>
      </c>
      <c r="AH25" s="29" t="s">
        <v>831</v>
      </c>
      <c r="AI25" s="9" t="s">
        <v>65</v>
      </c>
      <c r="AJ25" s="193">
        <v>0.11805555555555557</v>
      </c>
      <c r="AK25" s="121">
        <v>0.14583333333333334</v>
      </c>
      <c r="AL25" s="121">
        <v>0.24305555555555555</v>
      </c>
      <c r="AM25" s="29" t="s">
        <v>65</v>
      </c>
      <c r="AN25" s="121">
        <v>1.0833333333333333</v>
      </c>
      <c r="AO25" s="121">
        <v>5.833333333333333</v>
      </c>
      <c r="AP25" s="29" t="s">
        <v>656</v>
      </c>
      <c r="AQ25" s="121">
        <v>5.9027777777777783E-2</v>
      </c>
      <c r="AR25" s="29" t="s">
        <v>835</v>
      </c>
      <c r="AS25" s="32">
        <v>5.9027777777777783E-2</v>
      </c>
      <c r="AT25" s="121">
        <v>0.33333333333333331</v>
      </c>
      <c r="AU25" s="29" t="s">
        <v>60</v>
      </c>
      <c r="AV25" s="33" t="s">
        <v>61</v>
      </c>
      <c r="AW25" s="33" t="s">
        <v>61</v>
      </c>
      <c r="AX25" s="121">
        <v>0.5</v>
      </c>
      <c r="AY25" s="29" t="s">
        <v>60</v>
      </c>
      <c r="AZ25" s="33" t="s">
        <v>61</v>
      </c>
      <c r="BA25" s="33" t="s">
        <v>61</v>
      </c>
      <c r="BB25" s="29" t="s">
        <v>62</v>
      </c>
      <c r="BC25" s="33" t="s">
        <v>61</v>
      </c>
      <c r="BD25" s="29" t="s">
        <v>62</v>
      </c>
      <c r="BE25" s="33" t="s">
        <v>61</v>
      </c>
      <c r="BF25" s="31">
        <v>759</v>
      </c>
      <c r="BG25" s="29" t="s">
        <v>86</v>
      </c>
      <c r="BH25" s="29">
        <v>746</v>
      </c>
      <c r="BI25" s="29" t="s">
        <v>77</v>
      </c>
      <c r="BJ25" s="147">
        <v>620</v>
      </c>
      <c r="BK25" s="29" t="s">
        <v>60</v>
      </c>
      <c r="BL25" s="29" t="s">
        <v>61</v>
      </c>
      <c r="BM25" s="29" t="s">
        <v>61</v>
      </c>
      <c r="BN25" s="147">
        <v>746</v>
      </c>
      <c r="BO25" s="29" t="s">
        <v>60</v>
      </c>
      <c r="BP25" s="29" t="s">
        <v>61</v>
      </c>
      <c r="BQ25" s="29" t="s">
        <v>61</v>
      </c>
      <c r="BR25" s="147">
        <v>620</v>
      </c>
      <c r="BS25" s="29" t="s">
        <v>60</v>
      </c>
      <c r="BT25" s="29" t="s">
        <v>61</v>
      </c>
      <c r="BU25" s="29" t="s">
        <v>61</v>
      </c>
      <c r="BV25" s="24">
        <f>VLOOKUP($A25,[1]보조서비스!$A:$J,3,FALSE)</f>
        <v>6</v>
      </c>
      <c r="BW25" s="9">
        <f>VLOOKUP($A25,[1]보조서비스!$A:$J,4,FALSE)</f>
        <v>2.5000000000000001E-2</v>
      </c>
      <c r="BX25" s="9">
        <f>VLOOKUP($A25,[1]보조서비스!$A:$J,9,FALSE)</f>
        <v>16.010000000000002</v>
      </c>
      <c r="BY25" s="127" t="s">
        <v>838</v>
      </c>
      <c r="CA25" s="29" t="s">
        <v>61</v>
      </c>
      <c r="CB25" s="29" t="s">
        <v>61</v>
      </c>
      <c r="CC25" s="12">
        <v>2004</v>
      </c>
      <c r="CD25" s="12" t="s">
        <v>382</v>
      </c>
      <c r="CE25" s="12" t="s">
        <v>382</v>
      </c>
      <c r="CF25" s="12" t="s">
        <v>383</v>
      </c>
      <c r="CG25" s="29" t="s">
        <v>176</v>
      </c>
      <c r="CH25" s="141" t="s">
        <v>93</v>
      </c>
      <c r="CI25" s="34">
        <v>44069</v>
      </c>
      <c r="CJ25" s="2" t="s">
        <v>836</v>
      </c>
      <c r="CK25" s="124" t="s">
        <v>1725</v>
      </c>
    </row>
    <row r="26" spans="1:89" x14ac:dyDescent="0.3">
      <c r="A26" s="28">
        <v>6123</v>
      </c>
      <c r="B26" s="29" t="s">
        <v>137</v>
      </c>
      <c r="C26" s="29" t="s">
        <v>59</v>
      </c>
      <c r="D26" s="9" t="s">
        <v>1183</v>
      </c>
      <c r="E26" s="29" t="s">
        <v>374</v>
      </c>
      <c r="F26" s="38">
        <v>870</v>
      </c>
      <c r="G26" s="31">
        <v>824</v>
      </c>
      <c r="H26" s="29" t="s">
        <v>60</v>
      </c>
      <c r="I26" s="29" t="s">
        <v>61</v>
      </c>
      <c r="J26" s="29" t="s">
        <v>61</v>
      </c>
      <c r="K26" s="31">
        <v>460</v>
      </c>
      <c r="L26" s="29" t="s">
        <v>60</v>
      </c>
      <c r="M26" s="29" t="s">
        <v>61</v>
      </c>
      <c r="N26" s="29" t="s">
        <v>61</v>
      </c>
      <c r="O26" s="57">
        <f t="shared" si="0"/>
        <v>0.55825242718446599</v>
      </c>
      <c r="P26" s="29" t="s">
        <v>62</v>
      </c>
      <c r="Q26" s="29" t="s">
        <v>61</v>
      </c>
      <c r="R26" s="98">
        <v>26.1</v>
      </c>
      <c r="S26" s="98">
        <v>26.1</v>
      </c>
      <c r="T26" s="98">
        <f t="shared" si="1"/>
        <v>26.099999999999998</v>
      </c>
      <c r="U26" s="13">
        <f t="shared" si="2"/>
        <v>2008</v>
      </c>
      <c r="V26" s="29" t="s">
        <v>60</v>
      </c>
      <c r="W26" s="29" t="s">
        <v>61</v>
      </c>
      <c r="X26" s="29" t="s">
        <v>61</v>
      </c>
      <c r="Y26" s="67">
        <v>8.8888888888888892E-2</v>
      </c>
      <c r="Z26" s="29" t="s">
        <v>831</v>
      </c>
      <c r="AA26" s="29" t="s">
        <v>60</v>
      </c>
      <c r="AB26" s="32">
        <v>8.8888888888888892E-2</v>
      </c>
      <c r="AC26" s="29" t="s">
        <v>61</v>
      </c>
      <c r="AD26" s="121">
        <v>0.23611111111111113</v>
      </c>
      <c r="AE26" s="29" t="s">
        <v>831</v>
      </c>
      <c r="AF26" s="9" t="s">
        <v>65</v>
      </c>
      <c r="AG26" s="121">
        <v>0.40277777777777773</v>
      </c>
      <c r="AH26" s="29" t="s">
        <v>831</v>
      </c>
      <c r="AI26" s="9" t="s">
        <v>65</v>
      </c>
      <c r="AJ26" s="193">
        <v>6.9444444444444434E-2</v>
      </c>
      <c r="AK26" s="121">
        <v>9.7222222222222224E-2</v>
      </c>
      <c r="AL26" s="121">
        <v>9.7222222222222224E-2</v>
      </c>
      <c r="AM26" s="29" t="s">
        <v>65</v>
      </c>
      <c r="AN26" s="121">
        <v>0.5</v>
      </c>
      <c r="AO26" s="121">
        <v>4</v>
      </c>
      <c r="AP26" s="29" t="s">
        <v>503</v>
      </c>
      <c r="AQ26" s="121">
        <v>3.1944444444444449E-2</v>
      </c>
      <c r="AR26" s="29" t="s">
        <v>835</v>
      </c>
      <c r="AS26" s="32">
        <v>3.1944444444444449E-2</v>
      </c>
      <c r="AT26" s="121">
        <v>0.33333333333333298</v>
      </c>
      <c r="AU26" s="29" t="s">
        <v>60</v>
      </c>
      <c r="AV26" s="33" t="s">
        <v>61</v>
      </c>
      <c r="AW26" s="33" t="s">
        <v>61</v>
      </c>
      <c r="AX26" s="121">
        <v>0.5</v>
      </c>
      <c r="AY26" s="29" t="s">
        <v>60</v>
      </c>
      <c r="AZ26" s="33" t="s">
        <v>61</v>
      </c>
      <c r="BA26" s="33" t="s">
        <v>61</v>
      </c>
      <c r="BB26" s="29" t="s">
        <v>62</v>
      </c>
      <c r="BC26" s="33" t="s">
        <v>61</v>
      </c>
      <c r="BD26" s="29" t="s">
        <v>62</v>
      </c>
      <c r="BE26" s="33" t="s">
        <v>61</v>
      </c>
      <c r="BF26" s="31">
        <v>824</v>
      </c>
      <c r="BG26" s="29" t="s">
        <v>86</v>
      </c>
      <c r="BH26" s="29">
        <v>813</v>
      </c>
      <c r="BI26" s="29" t="s">
        <v>77</v>
      </c>
      <c r="BJ26" s="147">
        <v>680</v>
      </c>
      <c r="BK26" s="29" t="s">
        <v>60</v>
      </c>
      <c r="BL26" s="29" t="s">
        <v>61</v>
      </c>
      <c r="BM26" s="29" t="s">
        <v>61</v>
      </c>
      <c r="BN26" s="147">
        <v>813</v>
      </c>
      <c r="BO26" s="29" t="s">
        <v>60</v>
      </c>
      <c r="BP26" s="29" t="s">
        <v>61</v>
      </c>
      <c r="BQ26" s="29" t="s">
        <v>61</v>
      </c>
      <c r="BR26" s="147">
        <v>680</v>
      </c>
      <c r="BS26" s="29" t="s">
        <v>60</v>
      </c>
      <c r="BT26" s="29" t="s">
        <v>61</v>
      </c>
      <c r="BU26" s="29" t="s">
        <v>61</v>
      </c>
      <c r="BV26" s="24">
        <f>VLOOKUP($A26,[1]보조서비스!$A:$J,3,FALSE)</f>
        <v>6</v>
      </c>
      <c r="BW26" s="9">
        <f>VLOOKUP($A26,[1]보조서비스!$A:$J,4,FALSE)</f>
        <v>0</v>
      </c>
      <c r="BX26" s="9">
        <f>VLOOKUP($A26,[1]보조서비스!$A:$J,9,FALSE)</f>
        <v>13.54</v>
      </c>
      <c r="BY26" s="127" t="s">
        <v>839</v>
      </c>
      <c r="CA26" s="29" t="s">
        <v>61</v>
      </c>
      <c r="CB26" s="29" t="s">
        <v>61</v>
      </c>
      <c r="CC26" s="12">
        <v>2008</v>
      </c>
      <c r="CD26" s="12" t="s">
        <v>357</v>
      </c>
      <c r="CE26" s="12" t="s">
        <v>357</v>
      </c>
      <c r="CF26" s="12" t="s">
        <v>91</v>
      </c>
      <c r="CG26" s="29" t="s">
        <v>176</v>
      </c>
      <c r="CH26" s="141" t="s">
        <v>93</v>
      </c>
      <c r="CI26" s="34">
        <v>44069</v>
      </c>
      <c r="CJ26" s="2" t="s">
        <v>836</v>
      </c>
      <c r="CK26" s="124" t="s">
        <v>1725</v>
      </c>
    </row>
    <row r="27" spans="1:89" x14ac:dyDescent="0.3">
      <c r="A27" s="28">
        <v>6124</v>
      </c>
      <c r="B27" s="29" t="s">
        <v>137</v>
      </c>
      <c r="C27" s="29" t="s">
        <v>59</v>
      </c>
      <c r="D27" s="9" t="s">
        <v>1183</v>
      </c>
      <c r="E27" s="29" t="s">
        <v>375</v>
      </c>
      <c r="F27" s="38">
        <v>870</v>
      </c>
      <c r="G27" s="31">
        <v>827</v>
      </c>
      <c r="H27" s="29" t="s">
        <v>60</v>
      </c>
      <c r="I27" s="29" t="s">
        <v>61</v>
      </c>
      <c r="J27" s="29" t="s">
        <v>61</v>
      </c>
      <c r="K27" s="31">
        <v>460</v>
      </c>
      <c r="L27" s="29" t="s">
        <v>60</v>
      </c>
      <c r="M27" s="29" t="s">
        <v>61</v>
      </c>
      <c r="N27" s="29" t="s">
        <v>61</v>
      </c>
      <c r="O27" s="57">
        <f t="shared" si="0"/>
        <v>0.55622732769044736</v>
      </c>
      <c r="P27" s="29" t="s">
        <v>62</v>
      </c>
      <c r="Q27" s="29" t="s">
        <v>61</v>
      </c>
      <c r="R27" s="98">
        <v>26.1</v>
      </c>
      <c r="S27" s="98">
        <v>26.1</v>
      </c>
      <c r="T27" s="98">
        <f t="shared" si="1"/>
        <v>26.099999999999998</v>
      </c>
      <c r="U27" s="13">
        <f t="shared" si="2"/>
        <v>2008</v>
      </c>
      <c r="V27" s="29" t="s">
        <v>60</v>
      </c>
      <c r="W27" s="29" t="s">
        <v>61</v>
      </c>
      <c r="X27" s="29" t="s">
        <v>61</v>
      </c>
      <c r="Y27" s="67">
        <v>8.8888888888888892E-2</v>
      </c>
      <c r="Z27" s="29" t="s">
        <v>831</v>
      </c>
      <c r="AA27" s="29" t="s">
        <v>60</v>
      </c>
      <c r="AB27" s="32">
        <v>8.8888888888888892E-2</v>
      </c>
      <c r="AC27" s="29" t="s">
        <v>61</v>
      </c>
      <c r="AD27" s="121">
        <v>0.23611111111111113</v>
      </c>
      <c r="AE27" s="29" t="s">
        <v>831</v>
      </c>
      <c r="AF27" s="9" t="s">
        <v>65</v>
      </c>
      <c r="AG27" s="121">
        <v>0.40277777777777773</v>
      </c>
      <c r="AH27" s="29" t="s">
        <v>831</v>
      </c>
      <c r="AI27" s="9" t="s">
        <v>65</v>
      </c>
      <c r="AJ27" s="193">
        <v>6.9444444444444434E-2</v>
      </c>
      <c r="AK27" s="121">
        <v>9.7222222222222224E-2</v>
      </c>
      <c r="AL27" s="121">
        <v>9.7222222222222224E-2</v>
      </c>
      <c r="AM27" s="29" t="s">
        <v>65</v>
      </c>
      <c r="AN27" s="121">
        <v>0.5</v>
      </c>
      <c r="AO27" s="121">
        <v>4</v>
      </c>
      <c r="AP27" s="29" t="s">
        <v>503</v>
      </c>
      <c r="AQ27" s="121">
        <v>3.1944444444444449E-2</v>
      </c>
      <c r="AR27" s="29" t="s">
        <v>835</v>
      </c>
      <c r="AS27" s="32">
        <v>3.1944444444444449E-2</v>
      </c>
      <c r="AT27" s="121">
        <v>0.33333333333333298</v>
      </c>
      <c r="AU27" s="29" t="s">
        <v>60</v>
      </c>
      <c r="AV27" s="33" t="s">
        <v>61</v>
      </c>
      <c r="AW27" s="33" t="s">
        <v>61</v>
      </c>
      <c r="AX27" s="121">
        <v>0.5</v>
      </c>
      <c r="AY27" s="29" t="s">
        <v>60</v>
      </c>
      <c r="AZ27" s="33" t="s">
        <v>61</v>
      </c>
      <c r="BA27" s="33" t="s">
        <v>61</v>
      </c>
      <c r="BB27" s="29" t="s">
        <v>62</v>
      </c>
      <c r="BC27" s="33" t="s">
        <v>61</v>
      </c>
      <c r="BD27" s="29" t="s">
        <v>62</v>
      </c>
      <c r="BE27" s="33" t="s">
        <v>61</v>
      </c>
      <c r="BF27" s="31">
        <v>827</v>
      </c>
      <c r="BG27" s="29" t="s">
        <v>86</v>
      </c>
      <c r="BH27" s="29">
        <v>816</v>
      </c>
      <c r="BI27" s="29" t="s">
        <v>77</v>
      </c>
      <c r="BJ27" s="147">
        <v>680</v>
      </c>
      <c r="BK27" s="29" t="s">
        <v>60</v>
      </c>
      <c r="BL27" s="29" t="s">
        <v>61</v>
      </c>
      <c r="BM27" s="29" t="s">
        <v>61</v>
      </c>
      <c r="BN27" s="147">
        <v>816</v>
      </c>
      <c r="BO27" s="29" t="s">
        <v>60</v>
      </c>
      <c r="BP27" s="29" t="s">
        <v>61</v>
      </c>
      <c r="BQ27" s="29" t="s">
        <v>61</v>
      </c>
      <c r="BR27" s="147">
        <v>680</v>
      </c>
      <c r="BS27" s="29" t="s">
        <v>60</v>
      </c>
      <c r="BT27" s="29" t="s">
        <v>61</v>
      </c>
      <c r="BU27" s="29" t="s">
        <v>61</v>
      </c>
      <c r="BV27" s="24">
        <f>VLOOKUP($A27,[1]보조서비스!$A:$J,3,FALSE)</f>
        <v>6</v>
      </c>
      <c r="BW27" s="9">
        <f>VLOOKUP($A27,[1]보조서비스!$A:$J,4,FALSE)</f>
        <v>0</v>
      </c>
      <c r="BX27" s="9">
        <f>VLOOKUP($A27,[1]보조서비스!$A:$J,9,FALSE)</f>
        <v>13.8</v>
      </c>
      <c r="BY27" s="127" t="s">
        <v>840</v>
      </c>
      <c r="CA27" s="29" t="s">
        <v>61</v>
      </c>
      <c r="CB27" s="29" t="s">
        <v>61</v>
      </c>
      <c r="CC27" s="12">
        <v>2008</v>
      </c>
      <c r="CD27" s="12" t="s">
        <v>357</v>
      </c>
      <c r="CE27" s="12" t="s">
        <v>357</v>
      </c>
      <c r="CF27" s="12" t="s">
        <v>91</v>
      </c>
      <c r="CG27" s="29" t="s">
        <v>176</v>
      </c>
      <c r="CH27" s="141" t="s">
        <v>93</v>
      </c>
      <c r="CI27" s="34">
        <v>44069</v>
      </c>
      <c r="CJ27" s="2" t="s">
        <v>836</v>
      </c>
      <c r="CK27" s="124" t="s">
        <v>1725</v>
      </c>
    </row>
    <row r="28" spans="1:89" x14ac:dyDescent="0.3">
      <c r="A28" s="28">
        <v>6125</v>
      </c>
      <c r="B28" s="29" t="s">
        <v>137</v>
      </c>
      <c r="C28" s="29" t="s">
        <v>59</v>
      </c>
      <c r="D28" s="9" t="s">
        <v>1183</v>
      </c>
      <c r="E28" s="29" t="s">
        <v>376</v>
      </c>
      <c r="F28" s="38">
        <v>870</v>
      </c>
      <c r="G28" s="31">
        <v>820</v>
      </c>
      <c r="H28" s="29" t="s">
        <v>60</v>
      </c>
      <c r="I28" s="29" t="s">
        <v>61</v>
      </c>
      <c r="J28" s="29" t="s">
        <v>61</v>
      </c>
      <c r="K28" s="31">
        <v>460</v>
      </c>
      <c r="L28" s="29" t="s">
        <v>60</v>
      </c>
      <c r="M28" s="29" t="s">
        <v>61</v>
      </c>
      <c r="N28" s="29" t="s">
        <v>61</v>
      </c>
      <c r="O28" s="57">
        <f t="shared" si="0"/>
        <v>0.56097560975609762</v>
      </c>
      <c r="P28" s="29" t="s">
        <v>62</v>
      </c>
      <c r="Q28" s="29" t="s">
        <v>61</v>
      </c>
      <c r="R28" s="98">
        <v>26.1</v>
      </c>
      <c r="S28" s="98">
        <v>26.1</v>
      </c>
      <c r="T28" s="98">
        <f>F28*0.03</f>
        <v>26.099999999999998</v>
      </c>
      <c r="U28" s="13">
        <f t="shared" si="2"/>
        <v>2014</v>
      </c>
      <c r="V28" s="29" t="s">
        <v>60</v>
      </c>
      <c r="W28" s="29" t="s">
        <v>61</v>
      </c>
      <c r="X28" s="29" t="s">
        <v>61</v>
      </c>
      <c r="Y28" s="67">
        <v>9.375E-2</v>
      </c>
      <c r="Z28" s="29" t="s">
        <v>831</v>
      </c>
      <c r="AA28" s="29" t="s">
        <v>60</v>
      </c>
      <c r="AB28" s="32">
        <v>9.375E-2</v>
      </c>
      <c r="AC28" s="29" t="s">
        <v>61</v>
      </c>
      <c r="AD28" s="121">
        <v>0.23611111111111113</v>
      </c>
      <c r="AE28" s="29" t="s">
        <v>831</v>
      </c>
      <c r="AF28" s="9" t="s">
        <v>65</v>
      </c>
      <c r="AG28" s="121">
        <v>0.40277777777777773</v>
      </c>
      <c r="AH28" s="29" t="s">
        <v>831</v>
      </c>
      <c r="AI28" s="9" t="s">
        <v>65</v>
      </c>
      <c r="AJ28" s="193">
        <v>6.9444444444444434E-2</v>
      </c>
      <c r="AK28" s="121">
        <v>9.7222222222222224E-2</v>
      </c>
      <c r="AL28" s="121">
        <v>9.7222222222222224E-2</v>
      </c>
      <c r="AM28" s="29" t="s">
        <v>65</v>
      </c>
      <c r="AN28" s="121">
        <v>0.5</v>
      </c>
      <c r="AO28" s="121">
        <v>4</v>
      </c>
      <c r="AP28" s="29" t="s">
        <v>503</v>
      </c>
      <c r="AQ28" s="121">
        <v>3.1944444444444449E-2</v>
      </c>
      <c r="AR28" s="29" t="s">
        <v>835</v>
      </c>
      <c r="AS28" s="32">
        <v>3.1944444444444449E-2</v>
      </c>
      <c r="AT28" s="121">
        <v>0.33333333333333298</v>
      </c>
      <c r="AU28" s="29" t="s">
        <v>60</v>
      </c>
      <c r="AV28" s="33" t="s">
        <v>61</v>
      </c>
      <c r="AW28" s="33" t="s">
        <v>61</v>
      </c>
      <c r="AX28" s="121">
        <v>0.5</v>
      </c>
      <c r="AY28" s="29" t="s">
        <v>60</v>
      </c>
      <c r="AZ28" s="33" t="s">
        <v>61</v>
      </c>
      <c r="BA28" s="33" t="s">
        <v>61</v>
      </c>
      <c r="BB28" s="29" t="s">
        <v>62</v>
      </c>
      <c r="BC28" s="33" t="s">
        <v>61</v>
      </c>
      <c r="BD28" s="29" t="s">
        <v>62</v>
      </c>
      <c r="BE28" s="33" t="s">
        <v>61</v>
      </c>
      <c r="BF28" s="31">
        <v>820</v>
      </c>
      <c r="BG28" s="29" t="s">
        <v>86</v>
      </c>
      <c r="BH28" s="29">
        <v>818</v>
      </c>
      <c r="BI28" s="29" t="s">
        <v>77</v>
      </c>
      <c r="BJ28" s="147">
        <v>680</v>
      </c>
      <c r="BK28" s="29" t="s">
        <v>60</v>
      </c>
      <c r="BL28" s="29" t="s">
        <v>61</v>
      </c>
      <c r="BM28" s="29" t="s">
        <v>61</v>
      </c>
      <c r="BN28" s="147">
        <v>818</v>
      </c>
      <c r="BO28" s="29" t="s">
        <v>60</v>
      </c>
      <c r="BP28" s="29" t="s">
        <v>61</v>
      </c>
      <c r="BQ28" s="29" t="s">
        <v>61</v>
      </c>
      <c r="BR28" s="147">
        <v>680</v>
      </c>
      <c r="BS28" s="29" t="s">
        <v>60</v>
      </c>
      <c r="BT28" s="29" t="s">
        <v>61</v>
      </c>
      <c r="BU28" s="29" t="s">
        <v>61</v>
      </c>
      <c r="BV28" s="24">
        <f>VLOOKUP($A28,[1]보조서비스!$A:$J,3,FALSE)</f>
        <v>5</v>
      </c>
      <c r="BW28" s="9">
        <f>VLOOKUP($A28,[1]보조서비스!$A:$J,4,FALSE)</f>
        <v>0.02</v>
      </c>
      <c r="BX28" s="9">
        <f>VLOOKUP($A28,[1]보조서비스!$A:$J,9,FALSE)</f>
        <v>11.8</v>
      </c>
      <c r="BY28" s="127" t="s">
        <v>841</v>
      </c>
      <c r="CA28" s="29" t="s">
        <v>61</v>
      </c>
      <c r="CB28" s="29" t="s">
        <v>61</v>
      </c>
      <c r="CC28" s="12">
        <v>2014</v>
      </c>
      <c r="CD28" s="12" t="s">
        <v>357</v>
      </c>
      <c r="CE28" s="12" t="s">
        <v>357</v>
      </c>
      <c r="CF28" s="12" t="s">
        <v>91</v>
      </c>
      <c r="CG28" s="29" t="s">
        <v>176</v>
      </c>
      <c r="CH28" s="141" t="s">
        <v>93</v>
      </c>
      <c r="CI28" s="34">
        <v>44069</v>
      </c>
      <c r="CJ28" s="2" t="s">
        <v>836</v>
      </c>
      <c r="CK28" s="124" t="s">
        <v>1725</v>
      </c>
    </row>
    <row r="29" spans="1:89" x14ac:dyDescent="0.3">
      <c r="A29" s="28">
        <v>6126</v>
      </c>
      <c r="B29" s="29" t="s">
        <v>137</v>
      </c>
      <c r="C29" s="29" t="s">
        <v>59</v>
      </c>
      <c r="D29" s="9" t="s">
        <v>1183</v>
      </c>
      <c r="E29" s="29" t="s">
        <v>377</v>
      </c>
      <c r="F29" s="38">
        <v>870</v>
      </c>
      <c r="G29" s="31">
        <v>819</v>
      </c>
      <c r="H29" s="29" t="s">
        <v>60</v>
      </c>
      <c r="I29" s="29" t="s">
        <v>61</v>
      </c>
      <c r="J29" s="29" t="s">
        <v>61</v>
      </c>
      <c r="K29" s="31">
        <v>460</v>
      </c>
      <c r="L29" s="29" t="s">
        <v>60</v>
      </c>
      <c r="M29" s="29" t="s">
        <v>61</v>
      </c>
      <c r="N29" s="29" t="s">
        <v>61</v>
      </c>
      <c r="O29" s="57">
        <f t="shared" si="0"/>
        <v>0.56166056166056166</v>
      </c>
      <c r="P29" s="29" t="s">
        <v>62</v>
      </c>
      <c r="Q29" s="29" t="s">
        <v>61</v>
      </c>
      <c r="R29" s="98">
        <v>26.1</v>
      </c>
      <c r="S29" s="98">
        <v>26.1</v>
      </c>
      <c r="T29" s="98">
        <f t="shared" si="1"/>
        <v>26.099999999999998</v>
      </c>
      <c r="U29" s="13">
        <f t="shared" si="2"/>
        <v>2014</v>
      </c>
      <c r="V29" s="29" t="s">
        <v>60</v>
      </c>
      <c r="W29" s="29" t="s">
        <v>61</v>
      </c>
      <c r="X29" s="29" t="s">
        <v>61</v>
      </c>
      <c r="Y29" s="67">
        <v>9.375E-2</v>
      </c>
      <c r="Z29" s="29" t="s">
        <v>831</v>
      </c>
      <c r="AA29" s="29" t="s">
        <v>60</v>
      </c>
      <c r="AB29" s="32">
        <v>9.375E-2</v>
      </c>
      <c r="AC29" s="29" t="s">
        <v>61</v>
      </c>
      <c r="AD29" s="121">
        <v>0.23611111111111113</v>
      </c>
      <c r="AE29" s="29" t="s">
        <v>831</v>
      </c>
      <c r="AF29" s="9" t="s">
        <v>65</v>
      </c>
      <c r="AG29" s="121">
        <v>0.40277777777777773</v>
      </c>
      <c r="AH29" s="29" t="s">
        <v>831</v>
      </c>
      <c r="AI29" s="9" t="s">
        <v>65</v>
      </c>
      <c r="AJ29" s="193">
        <v>6.9444444444444434E-2</v>
      </c>
      <c r="AK29" s="121">
        <v>9.7222222222222224E-2</v>
      </c>
      <c r="AL29" s="121">
        <v>9.7222222222222224E-2</v>
      </c>
      <c r="AM29" s="29" t="s">
        <v>65</v>
      </c>
      <c r="AN29" s="121">
        <v>0.5</v>
      </c>
      <c r="AO29" s="121">
        <v>4</v>
      </c>
      <c r="AP29" s="29" t="s">
        <v>503</v>
      </c>
      <c r="AQ29" s="121">
        <v>3.1944444444444449E-2</v>
      </c>
      <c r="AR29" s="29" t="s">
        <v>835</v>
      </c>
      <c r="AS29" s="32">
        <v>3.1944444444444449E-2</v>
      </c>
      <c r="AT29" s="121">
        <v>0.33333333333333298</v>
      </c>
      <c r="AU29" s="29" t="s">
        <v>60</v>
      </c>
      <c r="AV29" s="33" t="s">
        <v>61</v>
      </c>
      <c r="AW29" s="33" t="s">
        <v>61</v>
      </c>
      <c r="AX29" s="121">
        <v>0.5</v>
      </c>
      <c r="AY29" s="29" t="s">
        <v>60</v>
      </c>
      <c r="AZ29" s="33" t="s">
        <v>61</v>
      </c>
      <c r="BA29" s="33" t="s">
        <v>61</v>
      </c>
      <c r="BB29" s="29" t="s">
        <v>62</v>
      </c>
      <c r="BC29" s="33" t="s">
        <v>61</v>
      </c>
      <c r="BD29" s="29" t="s">
        <v>62</v>
      </c>
      <c r="BE29" s="33" t="s">
        <v>61</v>
      </c>
      <c r="BF29" s="31">
        <v>819</v>
      </c>
      <c r="BG29" s="29" t="s">
        <v>86</v>
      </c>
      <c r="BH29" s="29">
        <v>817</v>
      </c>
      <c r="BI29" s="29" t="s">
        <v>77</v>
      </c>
      <c r="BJ29" s="147">
        <v>680</v>
      </c>
      <c r="BK29" s="29" t="s">
        <v>60</v>
      </c>
      <c r="BL29" s="29" t="s">
        <v>61</v>
      </c>
      <c r="BM29" s="29" t="s">
        <v>61</v>
      </c>
      <c r="BN29" s="147">
        <v>817</v>
      </c>
      <c r="BO29" s="29" t="s">
        <v>60</v>
      </c>
      <c r="BP29" s="29" t="s">
        <v>61</v>
      </c>
      <c r="BQ29" s="29" t="s">
        <v>61</v>
      </c>
      <c r="BR29" s="147">
        <v>680</v>
      </c>
      <c r="BS29" s="29" t="s">
        <v>60</v>
      </c>
      <c r="BT29" s="29" t="s">
        <v>61</v>
      </c>
      <c r="BU29" s="29" t="s">
        <v>61</v>
      </c>
      <c r="BV29" s="24">
        <f>VLOOKUP($A29,[1]보조서비스!$A:$J,3,FALSE)</f>
        <v>5</v>
      </c>
      <c r="BW29" s="9">
        <f>VLOOKUP($A29,[1]보조서비스!$A:$J,4,FALSE)</f>
        <v>0.02</v>
      </c>
      <c r="BX29" s="9">
        <f>VLOOKUP($A29,[1]보조서비스!$A:$J,9,FALSE)</f>
        <v>13.67</v>
      </c>
      <c r="BY29" s="127" t="s">
        <v>842</v>
      </c>
      <c r="CA29" s="29" t="s">
        <v>61</v>
      </c>
      <c r="CB29" s="29" t="s">
        <v>61</v>
      </c>
      <c r="CC29" s="12">
        <v>2014</v>
      </c>
      <c r="CD29" s="12" t="s">
        <v>357</v>
      </c>
      <c r="CE29" s="12" t="s">
        <v>357</v>
      </c>
      <c r="CF29" s="12" t="s">
        <v>91</v>
      </c>
      <c r="CG29" s="29" t="s">
        <v>176</v>
      </c>
      <c r="CH29" s="141" t="s">
        <v>93</v>
      </c>
      <c r="CI29" s="34">
        <v>44069</v>
      </c>
      <c r="CJ29" s="2" t="s">
        <v>836</v>
      </c>
      <c r="CK29" s="124" t="s">
        <v>1725</v>
      </c>
    </row>
    <row r="30" spans="1:89" x14ac:dyDescent="0.3">
      <c r="A30" s="28">
        <v>4040</v>
      </c>
      <c r="B30" s="29" t="s">
        <v>137</v>
      </c>
      <c r="C30" s="29" t="s">
        <v>59</v>
      </c>
      <c r="D30" s="9" t="s">
        <v>1183</v>
      </c>
      <c r="E30" s="29" t="s">
        <v>378</v>
      </c>
      <c r="F30" s="38">
        <v>340</v>
      </c>
      <c r="G30" s="31">
        <v>306</v>
      </c>
      <c r="H30" s="29" t="s">
        <v>60</v>
      </c>
      <c r="I30" s="29" t="s">
        <v>61</v>
      </c>
      <c r="J30" s="29" t="s">
        <v>61</v>
      </c>
      <c r="K30" s="31">
        <v>210</v>
      </c>
      <c r="L30" s="29" t="s">
        <v>60</v>
      </c>
      <c r="M30" s="29" t="s">
        <v>61</v>
      </c>
      <c r="N30" s="29" t="s">
        <v>61</v>
      </c>
      <c r="O30" s="57">
        <f t="shared" si="0"/>
        <v>0.68627450980392157</v>
      </c>
      <c r="P30" s="29" t="s">
        <v>62</v>
      </c>
      <c r="Q30" s="29" t="s">
        <v>61</v>
      </c>
      <c r="R30" s="98">
        <v>10.199999999999999</v>
      </c>
      <c r="S30" s="98">
        <v>10.199999999999999</v>
      </c>
      <c r="T30" s="98">
        <f t="shared" si="1"/>
        <v>10.199999999999999</v>
      </c>
      <c r="U30" s="13">
        <f t="shared" si="2"/>
        <v>2016</v>
      </c>
      <c r="V30" s="29" t="s">
        <v>60</v>
      </c>
      <c r="W30" s="29" t="s">
        <v>61</v>
      </c>
      <c r="X30" s="29" t="s">
        <v>61</v>
      </c>
      <c r="Y30" s="67">
        <v>0.17916666666666667</v>
      </c>
      <c r="Z30" s="9" t="s">
        <v>832</v>
      </c>
      <c r="AA30" s="29" t="s">
        <v>60</v>
      </c>
      <c r="AB30" s="32">
        <v>0.17916666666666667</v>
      </c>
      <c r="AC30" s="29" t="s">
        <v>61</v>
      </c>
      <c r="AD30" s="121">
        <v>0.17013888888888887</v>
      </c>
      <c r="AE30" s="9" t="s">
        <v>832</v>
      </c>
      <c r="AF30" s="9" t="s">
        <v>65</v>
      </c>
      <c r="AG30" s="121">
        <v>0.34722222222222227</v>
      </c>
      <c r="AH30" s="9" t="s">
        <v>832</v>
      </c>
      <c r="AI30" s="9" t="s">
        <v>65</v>
      </c>
      <c r="AJ30" s="193">
        <v>7.6388888888888895E-2</v>
      </c>
      <c r="AK30" s="121">
        <v>0.27777777777777779</v>
      </c>
      <c r="AL30" s="121">
        <v>0.27777777777777779</v>
      </c>
      <c r="AM30" s="29" t="s">
        <v>65</v>
      </c>
      <c r="AN30" s="121">
        <v>0.41666666666666669</v>
      </c>
      <c r="AO30" s="121">
        <v>3.9583333333333335</v>
      </c>
      <c r="AP30" s="29" t="s">
        <v>656</v>
      </c>
      <c r="AQ30" s="121">
        <v>0.14583333333333334</v>
      </c>
      <c r="AR30" s="29" t="s">
        <v>835</v>
      </c>
      <c r="AS30" s="32">
        <v>0.14583333333333334</v>
      </c>
      <c r="AT30" s="121">
        <v>0.41666666666666669</v>
      </c>
      <c r="AU30" s="29" t="s">
        <v>60</v>
      </c>
      <c r="AV30" s="33" t="s">
        <v>61</v>
      </c>
      <c r="AW30" s="33" t="s">
        <v>61</v>
      </c>
      <c r="AX30" s="121">
        <v>0.5</v>
      </c>
      <c r="AY30" s="29" t="s">
        <v>60</v>
      </c>
      <c r="AZ30" s="33" t="s">
        <v>61</v>
      </c>
      <c r="BA30" s="33" t="s">
        <v>61</v>
      </c>
      <c r="BB30" s="29" t="s">
        <v>62</v>
      </c>
      <c r="BC30" s="33" t="s">
        <v>61</v>
      </c>
      <c r="BD30" s="29" t="s">
        <v>62</v>
      </c>
      <c r="BE30" s="33" t="s">
        <v>61</v>
      </c>
      <c r="BF30" s="31">
        <v>306</v>
      </c>
      <c r="BG30" s="29" t="s">
        <v>86</v>
      </c>
      <c r="BH30" s="29">
        <v>291</v>
      </c>
      <c r="BI30" s="29" t="s">
        <v>77</v>
      </c>
      <c r="BJ30" s="147">
        <v>210</v>
      </c>
      <c r="BK30" s="29" t="s">
        <v>60</v>
      </c>
      <c r="BL30" s="29" t="s">
        <v>61</v>
      </c>
      <c r="BM30" s="29" t="s">
        <v>61</v>
      </c>
      <c r="BN30" s="147">
        <v>291</v>
      </c>
      <c r="BO30" s="29" t="s">
        <v>60</v>
      </c>
      <c r="BP30" s="29" t="s">
        <v>61</v>
      </c>
      <c r="BQ30" s="29" t="s">
        <v>61</v>
      </c>
      <c r="BR30" s="147">
        <v>210</v>
      </c>
      <c r="BS30" s="29" t="s">
        <v>60</v>
      </c>
      <c r="BT30" s="29" t="s">
        <v>61</v>
      </c>
      <c r="BU30" s="29" t="s">
        <v>61</v>
      </c>
      <c r="BV30" s="24">
        <f>VLOOKUP($A30,[1]보조서비스!$A:$J,3,FALSE)</f>
        <v>5</v>
      </c>
      <c r="BW30" s="9">
        <f>VLOOKUP($A30,[1]보조서비스!$A:$J,4,FALSE)</f>
        <v>2.5000000000000001E-2</v>
      </c>
      <c r="BX30" s="9">
        <f>VLOOKUP($A30,[1]보조서비스!$A:$J,9,FALSE)</f>
        <v>8.23</v>
      </c>
      <c r="BY30" s="127"/>
      <c r="CA30" s="29" t="s">
        <v>61</v>
      </c>
      <c r="CB30" s="29" t="s">
        <v>61</v>
      </c>
      <c r="CC30" s="12">
        <v>2016</v>
      </c>
      <c r="CD30" s="12" t="s">
        <v>91</v>
      </c>
      <c r="CE30" s="12" t="s">
        <v>91</v>
      </c>
      <c r="CF30" s="12" t="s">
        <v>91</v>
      </c>
      <c r="CG30" s="29" t="s">
        <v>176</v>
      </c>
      <c r="CH30" s="141" t="s">
        <v>93</v>
      </c>
      <c r="CI30" s="34">
        <v>44069</v>
      </c>
      <c r="CJ30" s="2" t="s">
        <v>836</v>
      </c>
      <c r="CK30" s="124" t="s">
        <v>1725</v>
      </c>
    </row>
    <row r="31" spans="1:89" x14ac:dyDescent="0.3">
      <c r="A31" s="28">
        <v>4042</v>
      </c>
      <c r="B31" s="29" t="s">
        <v>137</v>
      </c>
      <c r="C31" s="29" t="s">
        <v>59</v>
      </c>
      <c r="D31" s="30" t="s">
        <v>1183</v>
      </c>
      <c r="E31" s="29" t="s">
        <v>379</v>
      </c>
      <c r="F31" s="140">
        <v>328.6</v>
      </c>
      <c r="G31" s="31">
        <v>296</v>
      </c>
      <c r="H31" s="29" t="s">
        <v>60</v>
      </c>
      <c r="I31" s="29" t="s">
        <v>61</v>
      </c>
      <c r="J31" s="29" t="s">
        <v>61</v>
      </c>
      <c r="K31" s="31">
        <v>175</v>
      </c>
      <c r="L31" s="29" t="s">
        <v>60</v>
      </c>
      <c r="M31" s="29" t="s">
        <v>61</v>
      </c>
      <c r="N31" s="29" t="s">
        <v>61</v>
      </c>
      <c r="O31" s="57">
        <f t="shared" si="0"/>
        <v>0.59121621621621623</v>
      </c>
      <c r="P31" s="29" t="s">
        <v>62</v>
      </c>
      <c r="Q31" s="29" t="s">
        <v>61</v>
      </c>
      <c r="R31" s="98">
        <v>1</v>
      </c>
      <c r="S31" s="98">
        <v>1</v>
      </c>
      <c r="T31" s="98">
        <f t="shared" si="1"/>
        <v>9.8580000000000005</v>
      </c>
      <c r="U31" s="13" t="str">
        <f t="shared" si="2"/>
        <v>1977(2011 성능개선)</v>
      </c>
      <c r="V31" s="29" t="s">
        <v>60</v>
      </c>
      <c r="W31" s="29" t="s">
        <v>61</v>
      </c>
      <c r="X31" s="29" t="s">
        <v>61</v>
      </c>
      <c r="Y31" s="67">
        <v>0.17916666666666667</v>
      </c>
      <c r="Z31" s="9" t="s">
        <v>832</v>
      </c>
      <c r="AA31" s="29" t="s">
        <v>60</v>
      </c>
      <c r="AB31" s="32">
        <v>0.17916666666666667</v>
      </c>
      <c r="AC31" s="29" t="s">
        <v>61</v>
      </c>
      <c r="AD31" s="121">
        <v>0.17013888888888887</v>
      </c>
      <c r="AE31" s="9" t="s">
        <v>832</v>
      </c>
      <c r="AF31" s="9" t="s">
        <v>65</v>
      </c>
      <c r="AG31" s="121">
        <v>0.34722222222222227</v>
      </c>
      <c r="AH31" s="9" t="s">
        <v>832</v>
      </c>
      <c r="AI31" s="9" t="s">
        <v>65</v>
      </c>
      <c r="AJ31" s="193">
        <v>6.5972222222222224E-2</v>
      </c>
      <c r="AK31" s="121">
        <v>0.23263888888888887</v>
      </c>
      <c r="AL31" s="121">
        <v>0.24305555555555555</v>
      </c>
      <c r="AM31" s="29" t="s">
        <v>65</v>
      </c>
      <c r="AN31" s="121">
        <v>0.41666666666666669</v>
      </c>
      <c r="AO31" s="121">
        <v>3.9583333333333335</v>
      </c>
      <c r="AP31" s="29" t="s">
        <v>656</v>
      </c>
      <c r="AQ31" s="121">
        <v>0.12152777777777778</v>
      </c>
      <c r="AR31" s="29" t="s">
        <v>835</v>
      </c>
      <c r="AS31" s="32">
        <v>0.12152777777777778</v>
      </c>
      <c r="AT31" s="121">
        <v>0.41666666666666669</v>
      </c>
      <c r="AU31" s="29" t="s">
        <v>60</v>
      </c>
      <c r="AV31" s="33" t="s">
        <v>61</v>
      </c>
      <c r="AW31" s="33" t="s">
        <v>61</v>
      </c>
      <c r="AX31" s="121">
        <v>0.5</v>
      </c>
      <c r="AY31" s="29" t="s">
        <v>60</v>
      </c>
      <c r="AZ31" s="33" t="s">
        <v>61</v>
      </c>
      <c r="BA31" s="33" t="s">
        <v>61</v>
      </c>
      <c r="BB31" s="29" t="s">
        <v>62</v>
      </c>
      <c r="BC31" s="33" t="s">
        <v>61</v>
      </c>
      <c r="BD31" s="29" t="s">
        <v>62</v>
      </c>
      <c r="BE31" s="33" t="s">
        <v>61</v>
      </c>
      <c r="BF31" s="31">
        <v>296</v>
      </c>
      <c r="BG31" s="29" t="s">
        <v>86</v>
      </c>
      <c r="BH31" s="29">
        <v>282</v>
      </c>
      <c r="BI31" s="29" t="s">
        <v>77</v>
      </c>
      <c r="BJ31" s="147">
        <v>175</v>
      </c>
      <c r="BK31" s="29" t="s">
        <v>60</v>
      </c>
      <c r="BL31" s="29" t="s">
        <v>61</v>
      </c>
      <c r="BM31" s="29" t="s">
        <v>61</v>
      </c>
      <c r="BN31" s="147">
        <v>282</v>
      </c>
      <c r="BO31" s="29" t="s">
        <v>60</v>
      </c>
      <c r="BP31" s="29" t="s">
        <v>61</v>
      </c>
      <c r="BQ31" s="29" t="s">
        <v>61</v>
      </c>
      <c r="BR31" s="147">
        <v>175</v>
      </c>
      <c r="BS31" s="29" t="s">
        <v>60</v>
      </c>
      <c r="BT31" s="29" t="s">
        <v>61</v>
      </c>
      <c r="BU31" s="29" t="s">
        <v>61</v>
      </c>
      <c r="BV31" s="24">
        <f>VLOOKUP($A31,[1]보조서비스!$A:$J,3,FALSE)</f>
        <v>8</v>
      </c>
      <c r="BW31" s="9">
        <f>VLOOKUP($A31,[1]보조서비스!$A:$J,4,FALSE)</f>
        <v>0.01</v>
      </c>
      <c r="BX31" s="9">
        <f>VLOOKUP($A31,[1]보조서비스!$A:$J,9,FALSE)</f>
        <v>7.95</v>
      </c>
      <c r="BY31" s="127"/>
      <c r="CA31" s="29" t="s">
        <v>61</v>
      </c>
      <c r="CB31" s="29" t="s">
        <v>61</v>
      </c>
      <c r="CC31" s="12" t="s">
        <v>384</v>
      </c>
      <c r="CD31" s="12" t="s">
        <v>385</v>
      </c>
      <c r="CE31" s="12" t="s">
        <v>386</v>
      </c>
      <c r="CF31" s="12" t="s">
        <v>387</v>
      </c>
      <c r="CG31" s="29" t="s">
        <v>176</v>
      </c>
      <c r="CH31" s="141" t="s">
        <v>93</v>
      </c>
      <c r="CI31" s="34">
        <v>44069</v>
      </c>
      <c r="CJ31" s="2" t="s">
        <v>836</v>
      </c>
      <c r="CK31" s="124" t="s">
        <v>1725</v>
      </c>
    </row>
    <row r="32" spans="1:89" x14ac:dyDescent="0.3">
      <c r="A32" s="28">
        <v>6051</v>
      </c>
      <c r="B32" s="29" t="s">
        <v>388</v>
      </c>
      <c r="C32" s="29" t="s">
        <v>59</v>
      </c>
      <c r="D32" s="30" t="s">
        <v>1183</v>
      </c>
      <c r="E32" s="29" t="s">
        <v>389</v>
      </c>
      <c r="F32" s="194">
        <v>500</v>
      </c>
      <c r="G32" s="31">
        <v>480</v>
      </c>
      <c r="H32" s="29" t="s">
        <v>60</v>
      </c>
      <c r="I32" s="29" t="s">
        <v>61</v>
      </c>
      <c r="J32" s="29" t="s">
        <v>61</v>
      </c>
      <c r="K32" s="31">
        <v>260</v>
      </c>
      <c r="L32" s="29" t="s">
        <v>60</v>
      </c>
      <c r="M32" s="29" t="s">
        <v>61</v>
      </c>
      <c r="N32" s="29" t="s">
        <v>61</v>
      </c>
      <c r="O32" s="57">
        <f t="shared" si="0"/>
        <v>0.54166666666666663</v>
      </c>
      <c r="P32" s="29" t="s">
        <v>62</v>
      </c>
      <c r="Q32" s="29" t="s">
        <v>61</v>
      </c>
      <c r="R32" s="98">
        <v>10</v>
      </c>
      <c r="S32" s="98">
        <v>10</v>
      </c>
      <c r="T32" s="98">
        <f t="shared" si="1"/>
        <v>15</v>
      </c>
      <c r="U32" s="13">
        <f t="shared" si="2"/>
        <v>1997</v>
      </c>
      <c r="V32" s="29" t="s">
        <v>60</v>
      </c>
      <c r="W32" s="29" t="s">
        <v>61</v>
      </c>
      <c r="X32" s="29" t="s">
        <v>61</v>
      </c>
      <c r="Y32" s="67">
        <v>0.125</v>
      </c>
      <c r="Z32" s="29" t="s">
        <v>61</v>
      </c>
      <c r="AA32" s="29" t="s">
        <v>60</v>
      </c>
      <c r="AB32" s="29" t="s">
        <v>61</v>
      </c>
      <c r="AC32" s="29" t="s">
        <v>61</v>
      </c>
      <c r="AD32" s="121" t="s">
        <v>199</v>
      </c>
      <c r="AE32" s="29" t="s">
        <v>848</v>
      </c>
      <c r="AF32" s="29" t="s">
        <v>852</v>
      </c>
      <c r="AG32" s="121" t="s">
        <v>1125</v>
      </c>
      <c r="AH32" s="29" t="s">
        <v>1127</v>
      </c>
      <c r="AI32" s="29" t="s">
        <v>852</v>
      </c>
      <c r="AJ32" s="121" t="s">
        <v>123</v>
      </c>
      <c r="AK32" s="121" t="s">
        <v>855</v>
      </c>
      <c r="AL32" s="121" t="s">
        <v>648</v>
      </c>
      <c r="AM32" s="29" t="s">
        <v>65</v>
      </c>
      <c r="AN32" s="121">
        <v>0.5</v>
      </c>
      <c r="AO32" s="121" t="s">
        <v>391</v>
      </c>
      <c r="AP32" s="29" t="s">
        <v>766</v>
      </c>
      <c r="AQ32" s="121" t="s">
        <v>72</v>
      </c>
      <c r="AR32" s="29" t="s">
        <v>835</v>
      </c>
      <c r="AS32" s="32">
        <v>3.1944444444444449E-2</v>
      </c>
      <c r="AT32" s="121">
        <v>0.41666666666666669</v>
      </c>
      <c r="AU32" s="29" t="s">
        <v>60</v>
      </c>
      <c r="AV32" s="33" t="s">
        <v>61</v>
      </c>
      <c r="AW32" s="33" t="s">
        <v>61</v>
      </c>
      <c r="AX32" s="121">
        <v>0.5</v>
      </c>
      <c r="AY32" s="29" t="s">
        <v>60</v>
      </c>
      <c r="AZ32" s="33" t="s">
        <v>61</v>
      </c>
      <c r="BA32" s="33" t="s">
        <v>61</v>
      </c>
      <c r="BB32" s="29" t="s">
        <v>62</v>
      </c>
      <c r="BC32" s="33" t="s">
        <v>61</v>
      </c>
      <c r="BD32" s="29" t="s">
        <v>62</v>
      </c>
      <c r="BE32" s="33" t="s">
        <v>61</v>
      </c>
      <c r="BF32" s="31">
        <v>480</v>
      </c>
      <c r="BG32" s="29" t="s">
        <v>86</v>
      </c>
      <c r="BH32" s="195">
        <v>465</v>
      </c>
      <c r="BI32" s="29" t="s">
        <v>77</v>
      </c>
      <c r="BJ32" s="147">
        <v>280</v>
      </c>
      <c r="BK32" s="29" t="s">
        <v>60</v>
      </c>
      <c r="BL32" s="29" t="s">
        <v>61</v>
      </c>
      <c r="BM32" s="29" t="s">
        <v>61</v>
      </c>
      <c r="BN32" s="147">
        <v>465</v>
      </c>
      <c r="BO32" s="29" t="s">
        <v>60</v>
      </c>
      <c r="BP32" s="29" t="s">
        <v>61</v>
      </c>
      <c r="BQ32" s="29" t="s">
        <v>61</v>
      </c>
      <c r="BR32" s="147">
        <v>280</v>
      </c>
      <c r="BS32" s="29" t="s">
        <v>60</v>
      </c>
      <c r="BT32" s="29" t="s">
        <v>61</v>
      </c>
      <c r="BU32" s="29" t="s">
        <v>61</v>
      </c>
      <c r="BV32" s="24">
        <f>VLOOKUP($A32,[1]보조서비스!$A:$J,3,FALSE)</f>
        <v>5</v>
      </c>
      <c r="BW32" s="9">
        <f>VLOOKUP($A32,[1]보조서비스!$A:$J,4,FALSE)</f>
        <v>0.02</v>
      </c>
      <c r="BX32" s="9">
        <f>VLOOKUP($A32,[1]보조서비스!$A:$J,9,FALSE)</f>
        <v>14.8</v>
      </c>
      <c r="BY32" s="127"/>
      <c r="CA32" s="196">
        <v>95484116</v>
      </c>
      <c r="CB32" s="195">
        <v>214999229</v>
      </c>
      <c r="CC32" s="12">
        <v>1997</v>
      </c>
      <c r="CD32" s="12" t="s">
        <v>89</v>
      </c>
      <c r="CE32" s="12" t="s">
        <v>89</v>
      </c>
      <c r="CF32" s="12" t="s">
        <v>380</v>
      </c>
      <c r="CG32" s="29" t="s">
        <v>404</v>
      </c>
      <c r="CH32" s="141" t="s">
        <v>93</v>
      </c>
      <c r="CI32" s="34">
        <v>44070</v>
      </c>
      <c r="CJ32" s="2" t="s">
        <v>836</v>
      </c>
      <c r="CK32" s="124" t="s">
        <v>1725</v>
      </c>
    </row>
    <row r="33" spans="1:89" x14ac:dyDescent="0.3">
      <c r="A33" s="28">
        <v>6052</v>
      </c>
      <c r="B33" s="29" t="s">
        <v>388</v>
      </c>
      <c r="C33" s="29" t="s">
        <v>59</v>
      </c>
      <c r="D33" s="30" t="s">
        <v>1183</v>
      </c>
      <c r="E33" s="29" t="s">
        <v>392</v>
      </c>
      <c r="F33" s="194">
        <v>500</v>
      </c>
      <c r="G33" s="31">
        <v>480</v>
      </c>
      <c r="H33" s="29" t="s">
        <v>60</v>
      </c>
      <c r="I33" s="29" t="s">
        <v>61</v>
      </c>
      <c r="J33" s="29" t="s">
        <v>61</v>
      </c>
      <c r="K33" s="31">
        <v>260</v>
      </c>
      <c r="L33" s="29" t="s">
        <v>60</v>
      </c>
      <c r="M33" s="29" t="s">
        <v>61</v>
      </c>
      <c r="N33" s="29" t="s">
        <v>61</v>
      </c>
      <c r="O33" s="57">
        <f t="shared" si="0"/>
        <v>0.54166666666666663</v>
      </c>
      <c r="P33" s="29" t="s">
        <v>62</v>
      </c>
      <c r="Q33" s="29" t="s">
        <v>61</v>
      </c>
      <c r="R33" s="98">
        <v>10</v>
      </c>
      <c r="S33" s="98">
        <v>10</v>
      </c>
      <c r="T33" s="98">
        <f t="shared" si="1"/>
        <v>15</v>
      </c>
      <c r="U33" s="13">
        <f t="shared" si="2"/>
        <v>1997</v>
      </c>
      <c r="V33" s="29" t="s">
        <v>60</v>
      </c>
      <c r="W33" s="29" t="s">
        <v>61</v>
      </c>
      <c r="X33" s="29" t="s">
        <v>61</v>
      </c>
      <c r="Y33" s="67">
        <v>0.125</v>
      </c>
      <c r="Z33" s="29" t="s">
        <v>61</v>
      </c>
      <c r="AA33" s="29" t="s">
        <v>60</v>
      </c>
      <c r="AB33" s="29" t="s">
        <v>61</v>
      </c>
      <c r="AC33" s="29" t="s">
        <v>61</v>
      </c>
      <c r="AD33" s="121" t="s">
        <v>199</v>
      </c>
      <c r="AE33" s="29" t="s">
        <v>848</v>
      </c>
      <c r="AF33" s="29" t="s">
        <v>852</v>
      </c>
      <c r="AG33" s="121" t="s">
        <v>1125</v>
      </c>
      <c r="AH33" s="29" t="s">
        <v>1127</v>
      </c>
      <c r="AI33" s="29" t="s">
        <v>852</v>
      </c>
      <c r="AJ33" s="121" t="s">
        <v>123</v>
      </c>
      <c r="AK33" s="121" t="s">
        <v>855</v>
      </c>
      <c r="AL33" s="121" t="s">
        <v>648</v>
      </c>
      <c r="AM33" s="29" t="s">
        <v>65</v>
      </c>
      <c r="AN33" s="121">
        <v>0.5</v>
      </c>
      <c r="AO33" s="121" t="s">
        <v>391</v>
      </c>
      <c r="AP33" s="29" t="s">
        <v>766</v>
      </c>
      <c r="AQ33" s="121" t="s">
        <v>72</v>
      </c>
      <c r="AR33" s="29" t="s">
        <v>835</v>
      </c>
      <c r="AS33" s="32">
        <v>3.1944444444444449E-2</v>
      </c>
      <c r="AT33" s="121">
        <v>0.41666666666666669</v>
      </c>
      <c r="AU33" s="29" t="s">
        <v>60</v>
      </c>
      <c r="AV33" s="33" t="s">
        <v>61</v>
      </c>
      <c r="AW33" s="33" t="s">
        <v>61</v>
      </c>
      <c r="AX33" s="121">
        <v>0.5</v>
      </c>
      <c r="AY33" s="29" t="s">
        <v>60</v>
      </c>
      <c r="AZ33" s="33" t="s">
        <v>61</v>
      </c>
      <c r="BA33" s="33" t="s">
        <v>61</v>
      </c>
      <c r="BB33" s="29" t="s">
        <v>62</v>
      </c>
      <c r="BC33" s="33" t="s">
        <v>61</v>
      </c>
      <c r="BD33" s="29" t="s">
        <v>62</v>
      </c>
      <c r="BE33" s="33" t="s">
        <v>61</v>
      </c>
      <c r="BF33" s="31">
        <v>480</v>
      </c>
      <c r="BG33" s="29" t="s">
        <v>86</v>
      </c>
      <c r="BH33" s="195">
        <v>465</v>
      </c>
      <c r="BI33" s="29" t="s">
        <v>77</v>
      </c>
      <c r="BJ33" s="147">
        <v>280</v>
      </c>
      <c r="BK33" s="29" t="s">
        <v>60</v>
      </c>
      <c r="BL33" s="29" t="s">
        <v>61</v>
      </c>
      <c r="BM33" s="29" t="s">
        <v>61</v>
      </c>
      <c r="BN33" s="147">
        <v>465</v>
      </c>
      <c r="BO33" s="29" t="s">
        <v>60</v>
      </c>
      <c r="BP33" s="29" t="s">
        <v>61</v>
      </c>
      <c r="BQ33" s="29" t="s">
        <v>61</v>
      </c>
      <c r="BR33" s="147">
        <v>280</v>
      </c>
      <c r="BS33" s="29" t="s">
        <v>60</v>
      </c>
      <c r="BT33" s="29" t="s">
        <v>61</v>
      </c>
      <c r="BU33" s="29" t="s">
        <v>61</v>
      </c>
      <c r="BV33" s="24">
        <f>VLOOKUP($A33,[1]보조서비스!$A:$J,3,FALSE)</f>
        <v>5</v>
      </c>
      <c r="BW33" s="9">
        <f>VLOOKUP($A33,[1]보조서비스!$A:$J,4,FALSE)</f>
        <v>0.02</v>
      </c>
      <c r="BX33" s="9">
        <f>VLOOKUP($A33,[1]보조서비스!$A:$J,9,FALSE)</f>
        <v>17.22</v>
      </c>
      <c r="BY33" s="127"/>
      <c r="CA33" s="196">
        <v>95484116</v>
      </c>
      <c r="CB33" s="195">
        <v>214999229</v>
      </c>
      <c r="CC33" s="12">
        <v>1997</v>
      </c>
      <c r="CD33" s="12" t="s">
        <v>89</v>
      </c>
      <c r="CE33" s="12" t="s">
        <v>89</v>
      </c>
      <c r="CF33" s="12" t="s">
        <v>380</v>
      </c>
      <c r="CG33" s="29" t="s">
        <v>404</v>
      </c>
      <c r="CH33" s="141" t="s">
        <v>93</v>
      </c>
      <c r="CI33" s="34">
        <v>44070</v>
      </c>
      <c r="CJ33" s="2" t="s">
        <v>836</v>
      </c>
      <c r="CK33" s="124" t="s">
        <v>1725</v>
      </c>
    </row>
    <row r="34" spans="1:89" x14ac:dyDescent="0.3">
      <c r="A34" s="28">
        <v>6053</v>
      </c>
      <c r="B34" s="29" t="s">
        <v>388</v>
      </c>
      <c r="C34" s="29" t="s">
        <v>59</v>
      </c>
      <c r="D34" s="30" t="s">
        <v>1183</v>
      </c>
      <c r="E34" s="29" t="s">
        <v>393</v>
      </c>
      <c r="F34" s="194">
        <v>500</v>
      </c>
      <c r="G34" s="31">
        <v>480</v>
      </c>
      <c r="H34" s="29" t="s">
        <v>60</v>
      </c>
      <c r="I34" s="29" t="s">
        <v>61</v>
      </c>
      <c r="J34" s="29" t="s">
        <v>61</v>
      </c>
      <c r="K34" s="31">
        <v>260</v>
      </c>
      <c r="L34" s="29" t="s">
        <v>60</v>
      </c>
      <c r="M34" s="29" t="s">
        <v>61</v>
      </c>
      <c r="N34" s="29" t="s">
        <v>61</v>
      </c>
      <c r="O34" s="57">
        <f t="shared" si="0"/>
        <v>0.54166666666666663</v>
      </c>
      <c r="P34" s="29" t="s">
        <v>62</v>
      </c>
      <c r="Q34" s="29" t="s">
        <v>61</v>
      </c>
      <c r="R34" s="98">
        <v>10</v>
      </c>
      <c r="S34" s="98">
        <v>10</v>
      </c>
      <c r="T34" s="98">
        <f>F34*0.03</f>
        <v>15</v>
      </c>
      <c r="U34" s="13">
        <f t="shared" si="2"/>
        <v>1998</v>
      </c>
      <c r="V34" s="29" t="s">
        <v>60</v>
      </c>
      <c r="W34" s="29" t="s">
        <v>61</v>
      </c>
      <c r="X34" s="29" t="s">
        <v>61</v>
      </c>
      <c r="Y34" s="67">
        <v>0.125</v>
      </c>
      <c r="Z34" s="29" t="s">
        <v>61</v>
      </c>
      <c r="AA34" s="29" t="s">
        <v>60</v>
      </c>
      <c r="AB34" s="29" t="s">
        <v>61</v>
      </c>
      <c r="AC34" s="29" t="s">
        <v>61</v>
      </c>
      <c r="AD34" s="121" t="s">
        <v>199</v>
      </c>
      <c r="AE34" s="29" t="s">
        <v>848</v>
      </c>
      <c r="AF34" s="29" t="s">
        <v>852</v>
      </c>
      <c r="AG34" s="121" t="s">
        <v>1125</v>
      </c>
      <c r="AH34" s="29" t="s">
        <v>1127</v>
      </c>
      <c r="AI34" s="29" t="s">
        <v>852</v>
      </c>
      <c r="AJ34" s="121" t="s">
        <v>123</v>
      </c>
      <c r="AK34" s="121" t="s">
        <v>855</v>
      </c>
      <c r="AL34" s="121" t="s">
        <v>648</v>
      </c>
      <c r="AM34" s="29" t="s">
        <v>65</v>
      </c>
      <c r="AN34" s="121">
        <v>0.5</v>
      </c>
      <c r="AO34" s="121" t="s">
        <v>391</v>
      </c>
      <c r="AP34" s="29" t="s">
        <v>766</v>
      </c>
      <c r="AQ34" s="121" t="s">
        <v>72</v>
      </c>
      <c r="AR34" s="29" t="s">
        <v>835</v>
      </c>
      <c r="AS34" s="32">
        <v>3.1944444444444449E-2</v>
      </c>
      <c r="AT34" s="121">
        <v>0.41666666666666669</v>
      </c>
      <c r="AU34" s="29" t="s">
        <v>60</v>
      </c>
      <c r="AV34" s="33" t="s">
        <v>61</v>
      </c>
      <c r="AW34" s="33" t="s">
        <v>61</v>
      </c>
      <c r="AX34" s="121">
        <v>0.5</v>
      </c>
      <c r="AY34" s="29" t="s">
        <v>60</v>
      </c>
      <c r="AZ34" s="33" t="s">
        <v>61</v>
      </c>
      <c r="BA34" s="33" t="s">
        <v>61</v>
      </c>
      <c r="BB34" s="29" t="s">
        <v>62</v>
      </c>
      <c r="BC34" s="33" t="s">
        <v>61</v>
      </c>
      <c r="BD34" s="29" t="s">
        <v>62</v>
      </c>
      <c r="BE34" s="33" t="s">
        <v>61</v>
      </c>
      <c r="BF34" s="31">
        <v>480</v>
      </c>
      <c r="BG34" s="29" t="s">
        <v>86</v>
      </c>
      <c r="BH34" s="195">
        <v>465</v>
      </c>
      <c r="BI34" s="29" t="s">
        <v>77</v>
      </c>
      <c r="BJ34" s="147">
        <v>280</v>
      </c>
      <c r="BK34" s="29" t="s">
        <v>60</v>
      </c>
      <c r="BL34" s="29" t="s">
        <v>61</v>
      </c>
      <c r="BM34" s="29" t="s">
        <v>61</v>
      </c>
      <c r="BN34" s="147">
        <v>465</v>
      </c>
      <c r="BO34" s="29" t="s">
        <v>60</v>
      </c>
      <c r="BP34" s="29" t="s">
        <v>61</v>
      </c>
      <c r="BQ34" s="29" t="s">
        <v>61</v>
      </c>
      <c r="BR34" s="147">
        <v>280</v>
      </c>
      <c r="BS34" s="29" t="s">
        <v>60</v>
      </c>
      <c r="BT34" s="29" t="s">
        <v>61</v>
      </c>
      <c r="BU34" s="29" t="s">
        <v>61</v>
      </c>
      <c r="BV34" s="24">
        <f>VLOOKUP($A34,[1]보조서비스!$A:$J,3,FALSE)</f>
        <v>5</v>
      </c>
      <c r="BW34" s="9">
        <f>VLOOKUP($A34,[1]보조서비스!$A:$J,4,FALSE)</f>
        <v>0.02</v>
      </c>
      <c r="BX34" s="9">
        <f>VLOOKUP($A34,[1]보조서비스!$A:$J,9,FALSE)</f>
        <v>12.51</v>
      </c>
      <c r="BY34" s="127"/>
      <c r="CA34" s="196">
        <v>95484116</v>
      </c>
      <c r="CB34" s="195">
        <v>214999229</v>
      </c>
      <c r="CC34" s="12">
        <v>1998</v>
      </c>
      <c r="CD34" s="12" t="s">
        <v>89</v>
      </c>
      <c r="CE34" s="12" t="s">
        <v>89</v>
      </c>
      <c r="CF34" s="12" t="s">
        <v>380</v>
      </c>
      <c r="CG34" s="29" t="s">
        <v>404</v>
      </c>
      <c r="CH34" s="141" t="s">
        <v>93</v>
      </c>
      <c r="CI34" s="34">
        <v>44070</v>
      </c>
      <c r="CJ34" s="2" t="s">
        <v>836</v>
      </c>
      <c r="CK34" s="124" t="s">
        <v>1725</v>
      </c>
    </row>
    <row r="35" spans="1:89" x14ac:dyDescent="0.3">
      <c r="A35" s="28">
        <v>6054</v>
      </c>
      <c r="B35" s="29" t="s">
        <v>388</v>
      </c>
      <c r="C35" s="29" t="s">
        <v>59</v>
      </c>
      <c r="D35" s="30" t="s">
        <v>1183</v>
      </c>
      <c r="E35" s="29" t="s">
        <v>394</v>
      </c>
      <c r="F35" s="194">
        <v>500</v>
      </c>
      <c r="G35" s="31">
        <v>480</v>
      </c>
      <c r="H35" s="29" t="s">
        <v>60</v>
      </c>
      <c r="I35" s="29" t="s">
        <v>61</v>
      </c>
      <c r="J35" s="29" t="s">
        <v>61</v>
      </c>
      <c r="K35" s="31">
        <v>260</v>
      </c>
      <c r="L35" s="29" t="s">
        <v>60</v>
      </c>
      <c r="M35" s="29" t="s">
        <v>61</v>
      </c>
      <c r="N35" s="29" t="s">
        <v>61</v>
      </c>
      <c r="O35" s="57">
        <f t="shared" si="0"/>
        <v>0.54166666666666663</v>
      </c>
      <c r="P35" s="29" t="s">
        <v>62</v>
      </c>
      <c r="Q35" s="29" t="s">
        <v>61</v>
      </c>
      <c r="R35" s="98">
        <v>10</v>
      </c>
      <c r="S35" s="98">
        <v>10</v>
      </c>
      <c r="T35" s="98">
        <f t="shared" si="1"/>
        <v>15</v>
      </c>
      <c r="U35" s="13">
        <f t="shared" si="2"/>
        <v>1999</v>
      </c>
      <c r="V35" s="29" t="s">
        <v>60</v>
      </c>
      <c r="W35" s="29" t="s">
        <v>61</v>
      </c>
      <c r="X35" s="29" t="s">
        <v>61</v>
      </c>
      <c r="Y35" s="67">
        <v>0.125</v>
      </c>
      <c r="Z35" s="29" t="s">
        <v>61</v>
      </c>
      <c r="AA35" s="29" t="s">
        <v>60</v>
      </c>
      <c r="AB35" s="29" t="s">
        <v>61</v>
      </c>
      <c r="AC35" s="29" t="s">
        <v>61</v>
      </c>
      <c r="AD35" s="121" t="s">
        <v>199</v>
      </c>
      <c r="AE35" s="29" t="s">
        <v>848</v>
      </c>
      <c r="AF35" s="29" t="s">
        <v>852</v>
      </c>
      <c r="AG35" s="121" t="s">
        <v>1125</v>
      </c>
      <c r="AH35" s="29" t="s">
        <v>1127</v>
      </c>
      <c r="AI35" s="29" t="s">
        <v>852</v>
      </c>
      <c r="AJ35" s="121" t="s">
        <v>123</v>
      </c>
      <c r="AK35" s="121" t="s">
        <v>855</v>
      </c>
      <c r="AL35" s="121" t="s">
        <v>648</v>
      </c>
      <c r="AM35" s="29" t="s">
        <v>65</v>
      </c>
      <c r="AN35" s="121">
        <v>0.5</v>
      </c>
      <c r="AO35" s="121" t="s">
        <v>391</v>
      </c>
      <c r="AP35" s="29" t="s">
        <v>766</v>
      </c>
      <c r="AQ35" s="121" t="s">
        <v>72</v>
      </c>
      <c r="AR35" s="29" t="s">
        <v>835</v>
      </c>
      <c r="AS35" s="32">
        <v>3.1944444444444449E-2</v>
      </c>
      <c r="AT35" s="121">
        <v>0.41666666666666669</v>
      </c>
      <c r="AU35" s="29" t="s">
        <v>60</v>
      </c>
      <c r="AV35" s="33" t="s">
        <v>61</v>
      </c>
      <c r="AW35" s="33" t="s">
        <v>61</v>
      </c>
      <c r="AX35" s="121">
        <v>0.5</v>
      </c>
      <c r="AY35" s="29" t="s">
        <v>60</v>
      </c>
      <c r="AZ35" s="33" t="s">
        <v>61</v>
      </c>
      <c r="BA35" s="33" t="s">
        <v>61</v>
      </c>
      <c r="BB35" s="29" t="s">
        <v>62</v>
      </c>
      <c r="BC35" s="33" t="s">
        <v>61</v>
      </c>
      <c r="BD35" s="29" t="s">
        <v>62</v>
      </c>
      <c r="BE35" s="33" t="s">
        <v>61</v>
      </c>
      <c r="BF35" s="31">
        <v>480</v>
      </c>
      <c r="BG35" s="29" t="s">
        <v>86</v>
      </c>
      <c r="BH35" s="195">
        <v>465</v>
      </c>
      <c r="BI35" s="29" t="s">
        <v>77</v>
      </c>
      <c r="BJ35" s="147">
        <v>280</v>
      </c>
      <c r="BK35" s="29" t="s">
        <v>60</v>
      </c>
      <c r="BL35" s="29" t="s">
        <v>61</v>
      </c>
      <c r="BM35" s="29" t="s">
        <v>61</v>
      </c>
      <c r="BN35" s="147">
        <v>465</v>
      </c>
      <c r="BO35" s="29" t="s">
        <v>60</v>
      </c>
      <c r="BP35" s="29" t="s">
        <v>61</v>
      </c>
      <c r="BQ35" s="29" t="s">
        <v>61</v>
      </c>
      <c r="BR35" s="147">
        <v>280</v>
      </c>
      <c r="BS35" s="29" t="s">
        <v>60</v>
      </c>
      <c r="BT35" s="29" t="s">
        <v>61</v>
      </c>
      <c r="BU35" s="29" t="s">
        <v>61</v>
      </c>
      <c r="BV35" s="24">
        <f>VLOOKUP($A35,[1]보조서비스!$A:$J,3,FALSE)</f>
        <v>5</v>
      </c>
      <c r="BW35" s="9">
        <f>VLOOKUP($A35,[1]보조서비스!$A:$J,4,FALSE)</f>
        <v>0.02</v>
      </c>
      <c r="BX35" s="9">
        <f>VLOOKUP($A35,[1]보조서비스!$A:$J,9,FALSE)</f>
        <v>19.149999999999999</v>
      </c>
      <c r="BY35" s="127"/>
      <c r="CA35" s="196">
        <v>95484116</v>
      </c>
      <c r="CB35" s="195">
        <v>214999229</v>
      </c>
      <c r="CC35" s="12">
        <v>1999</v>
      </c>
      <c r="CD35" s="12" t="s">
        <v>89</v>
      </c>
      <c r="CE35" s="12" t="s">
        <v>89</v>
      </c>
      <c r="CF35" s="12" t="s">
        <v>380</v>
      </c>
      <c r="CG35" s="29" t="s">
        <v>404</v>
      </c>
      <c r="CH35" s="141" t="s">
        <v>93</v>
      </c>
      <c r="CI35" s="34">
        <v>44070</v>
      </c>
      <c r="CJ35" s="2" t="s">
        <v>836</v>
      </c>
      <c r="CK35" s="124" t="s">
        <v>1725</v>
      </c>
    </row>
    <row r="36" spans="1:89" x14ac:dyDescent="0.3">
      <c r="A36" s="28">
        <v>6055</v>
      </c>
      <c r="B36" s="29" t="s">
        <v>388</v>
      </c>
      <c r="C36" s="29" t="s">
        <v>59</v>
      </c>
      <c r="D36" s="30" t="s">
        <v>1183</v>
      </c>
      <c r="E36" s="29" t="s">
        <v>395</v>
      </c>
      <c r="F36" s="194">
        <v>500</v>
      </c>
      <c r="G36" s="31">
        <v>480</v>
      </c>
      <c r="H36" s="29" t="s">
        <v>60</v>
      </c>
      <c r="I36" s="29" t="s">
        <v>61</v>
      </c>
      <c r="J36" s="29" t="s">
        <v>61</v>
      </c>
      <c r="K36" s="31">
        <v>260</v>
      </c>
      <c r="L36" s="29" t="s">
        <v>60</v>
      </c>
      <c r="M36" s="29" t="s">
        <v>61</v>
      </c>
      <c r="N36" s="29" t="s">
        <v>61</v>
      </c>
      <c r="O36" s="57">
        <f t="shared" si="0"/>
        <v>0.54166666666666663</v>
      </c>
      <c r="P36" s="29" t="s">
        <v>62</v>
      </c>
      <c r="Q36" s="29" t="s">
        <v>61</v>
      </c>
      <c r="R36" s="98">
        <v>10</v>
      </c>
      <c r="S36" s="98">
        <v>10</v>
      </c>
      <c r="T36" s="98">
        <f t="shared" si="1"/>
        <v>15</v>
      </c>
      <c r="U36" s="13">
        <f t="shared" si="2"/>
        <v>2000</v>
      </c>
      <c r="V36" s="29" t="s">
        <v>60</v>
      </c>
      <c r="W36" s="29" t="s">
        <v>61</v>
      </c>
      <c r="X36" s="29" t="s">
        <v>61</v>
      </c>
      <c r="Y36" s="67">
        <v>0.125</v>
      </c>
      <c r="Z36" s="29" t="s">
        <v>61</v>
      </c>
      <c r="AA36" s="29" t="s">
        <v>60</v>
      </c>
      <c r="AB36" s="29" t="s">
        <v>61</v>
      </c>
      <c r="AC36" s="29" t="s">
        <v>61</v>
      </c>
      <c r="AD36" s="121" t="s">
        <v>199</v>
      </c>
      <c r="AE36" s="29" t="s">
        <v>848</v>
      </c>
      <c r="AF36" s="29" t="s">
        <v>852</v>
      </c>
      <c r="AG36" s="121" t="s">
        <v>1125</v>
      </c>
      <c r="AH36" s="29" t="s">
        <v>1127</v>
      </c>
      <c r="AI36" s="29" t="s">
        <v>852</v>
      </c>
      <c r="AJ36" s="121" t="s">
        <v>123</v>
      </c>
      <c r="AK36" s="121" t="s">
        <v>855</v>
      </c>
      <c r="AL36" s="121" t="s">
        <v>648</v>
      </c>
      <c r="AM36" s="29" t="s">
        <v>65</v>
      </c>
      <c r="AN36" s="121">
        <v>0.5</v>
      </c>
      <c r="AO36" s="121" t="s">
        <v>391</v>
      </c>
      <c r="AP36" s="29" t="s">
        <v>766</v>
      </c>
      <c r="AQ36" s="121" t="s">
        <v>72</v>
      </c>
      <c r="AR36" s="29" t="s">
        <v>835</v>
      </c>
      <c r="AS36" s="32">
        <v>3.1944444444444449E-2</v>
      </c>
      <c r="AT36" s="121">
        <v>0.41666666666666669</v>
      </c>
      <c r="AU36" s="29" t="s">
        <v>60</v>
      </c>
      <c r="AV36" s="33" t="s">
        <v>61</v>
      </c>
      <c r="AW36" s="33" t="s">
        <v>61</v>
      </c>
      <c r="AX36" s="121">
        <v>0.5</v>
      </c>
      <c r="AY36" s="29" t="s">
        <v>60</v>
      </c>
      <c r="AZ36" s="33" t="s">
        <v>61</v>
      </c>
      <c r="BA36" s="33" t="s">
        <v>61</v>
      </c>
      <c r="BB36" s="29" t="s">
        <v>62</v>
      </c>
      <c r="BC36" s="33" t="s">
        <v>61</v>
      </c>
      <c r="BD36" s="29" t="s">
        <v>62</v>
      </c>
      <c r="BE36" s="33" t="s">
        <v>61</v>
      </c>
      <c r="BF36" s="31">
        <v>480</v>
      </c>
      <c r="BG36" s="29" t="s">
        <v>86</v>
      </c>
      <c r="BH36" s="195">
        <v>469</v>
      </c>
      <c r="BI36" s="29" t="s">
        <v>77</v>
      </c>
      <c r="BJ36" s="147">
        <v>280</v>
      </c>
      <c r="BK36" s="29" t="s">
        <v>60</v>
      </c>
      <c r="BL36" s="29" t="s">
        <v>61</v>
      </c>
      <c r="BM36" s="29" t="s">
        <v>61</v>
      </c>
      <c r="BN36" s="147">
        <v>469</v>
      </c>
      <c r="BO36" s="29" t="s">
        <v>60</v>
      </c>
      <c r="BP36" s="29" t="s">
        <v>61</v>
      </c>
      <c r="BQ36" s="29" t="s">
        <v>61</v>
      </c>
      <c r="BR36" s="147">
        <v>280</v>
      </c>
      <c r="BS36" s="29" t="s">
        <v>60</v>
      </c>
      <c r="BT36" s="29" t="s">
        <v>61</v>
      </c>
      <c r="BU36" s="29" t="s">
        <v>61</v>
      </c>
      <c r="BV36" s="24">
        <f>VLOOKUP($A36,[1]보조서비스!$A:$J,3,FALSE)</f>
        <v>5</v>
      </c>
      <c r="BW36" s="9">
        <f>VLOOKUP($A36,[1]보조서비스!$A:$J,4,FALSE)</f>
        <v>0.02</v>
      </c>
      <c r="BX36" s="9">
        <f>VLOOKUP($A36,[1]보조서비스!$A:$J,9,FALSE)</f>
        <v>15.79</v>
      </c>
      <c r="BY36" s="127"/>
      <c r="CA36" s="196">
        <v>95484116</v>
      </c>
      <c r="CB36" s="195">
        <v>214999229</v>
      </c>
      <c r="CC36" s="12">
        <v>2000</v>
      </c>
      <c r="CD36" s="12" t="s">
        <v>89</v>
      </c>
      <c r="CE36" s="12" t="s">
        <v>89</v>
      </c>
      <c r="CF36" s="12" t="s">
        <v>380</v>
      </c>
      <c r="CG36" s="29" t="s">
        <v>404</v>
      </c>
      <c r="CH36" s="141" t="s">
        <v>93</v>
      </c>
      <c r="CI36" s="34">
        <v>44070</v>
      </c>
      <c r="CJ36" s="2" t="s">
        <v>836</v>
      </c>
      <c r="CK36" s="124" t="s">
        <v>1725</v>
      </c>
    </row>
    <row r="37" spans="1:89" x14ac:dyDescent="0.3">
      <c r="A37" s="28">
        <v>6056</v>
      </c>
      <c r="B37" s="29" t="s">
        <v>388</v>
      </c>
      <c r="C37" s="29" t="s">
        <v>59</v>
      </c>
      <c r="D37" s="30" t="s">
        <v>1183</v>
      </c>
      <c r="E37" s="29" t="s">
        <v>396</v>
      </c>
      <c r="F37" s="194">
        <v>500</v>
      </c>
      <c r="G37" s="31">
        <v>480</v>
      </c>
      <c r="H37" s="29" t="s">
        <v>60</v>
      </c>
      <c r="I37" s="29" t="s">
        <v>61</v>
      </c>
      <c r="J37" s="29" t="s">
        <v>61</v>
      </c>
      <c r="K37" s="31">
        <v>260</v>
      </c>
      <c r="L37" s="29" t="s">
        <v>60</v>
      </c>
      <c r="M37" s="29" t="s">
        <v>61</v>
      </c>
      <c r="N37" s="29" t="s">
        <v>61</v>
      </c>
      <c r="O37" s="57">
        <f t="shared" si="0"/>
        <v>0.54166666666666663</v>
      </c>
      <c r="P37" s="29" t="s">
        <v>62</v>
      </c>
      <c r="Q37" s="29" t="s">
        <v>61</v>
      </c>
      <c r="R37" s="98">
        <v>10</v>
      </c>
      <c r="S37" s="98">
        <v>10</v>
      </c>
      <c r="T37" s="98">
        <f t="shared" si="1"/>
        <v>15</v>
      </c>
      <c r="U37" s="13">
        <f t="shared" si="2"/>
        <v>2001</v>
      </c>
      <c r="V37" s="29" t="s">
        <v>60</v>
      </c>
      <c r="W37" s="29" t="s">
        <v>61</v>
      </c>
      <c r="X37" s="29" t="s">
        <v>61</v>
      </c>
      <c r="Y37" s="67">
        <v>0.125</v>
      </c>
      <c r="Z37" s="29" t="s">
        <v>61</v>
      </c>
      <c r="AA37" s="29" t="s">
        <v>60</v>
      </c>
      <c r="AB37" s="29" t="s">
        <v>61</v>
      </c>
      <c r="AC37" s="29" t="s">
        <v>61</v>
      </c>
      <c r="AD37" s="121" t="s">
        <v>199</v>
      </c>
      <c r="AE37" s="29" t="s">
        <v>848</v>
      </c>
      <c r="AF37" s="29" t="s">
        <v>852</v>
      </c>
      <c r="AG37" s="121" t="s">
        <v>1125</v>
      </c>
      <c r="AH37" s="29" t="s">
        <v>1127</v>
      </c>
      <c r="AI37" s="29" t="s">
        <v>852</v>
      </c>
      <c r="AJ37" s="121" t="s">
        <v>123</v>
      </c>
      <c r="AK37" s="121" t="s">
        <v>855</v>
      </c>
      <c r="AL37" s="121" t="s">
        <v>648</v>
      </c>
      <c r="AM37" s="29" t="s">
        <v>65</v>
      </c>
      <c r="AN37" s="121">
        <v>0.5</v>
      </c>
      <c r="AO37" s="121" t="s">
        <v>391</v>
      </c>
      <c r="AP37" s="29" t="s">
        <v>766</v>
      </c>
      <c r="AQ37" s="121" t="s">
        <v>72</v>
      </c>
      <c r="AR37" s="29" t="s">
        <v>835</v>
      </c>
      <c r="AS37" s="32">
        <v>3.1944444444444449E-2</v>
      </c>
      <c r="AT37" s="121">
        <v>0.41666666666666669</v>
      </c>
      <c r="AU37" s="29" t="s">
        <v>60</v>
      </c>
      <c r="AV37" s="33" t="s">
        <v>61</v>
      </c>
      <c r="AW37" s="33" t="s">
        <v>61</v>
      </c>
      <c r="AX37" s="121">
        <v>0.5</v>
      </c>
      <c r="AY37" s="29" t="s">
        <v>60</v>
      </c>
      <c r="AZ37" s="33" t="s">
        <v>61</v>
      </c>
      <c r="BA37" s="33" t="s">
        <v>61</v>
      </c>
      <c r="BB37" s="29" t="s">
        <v>62</v>
      </c>
      <c r="BC37" s="33" t="s">
        <v>61</v>
      </c>
      <c r="BD37" s="29" t="s">
        <v>62</v>
      </c>
      <c r="BE37" s="33" t="s">
        <v>61</v>
      </c>
      <c r="BF37" s="31">
        <v>480</v>
      </c>
      <c r="BG37" s="29" t="s">
        <v>86</v>
      </c>
      <c r="BH37" s="195">
        <v>465</v>
      </c>
      <c r="BI37" s="29" t="s">
        <v>77</v>
      </c>
      <c r="BJ37" s="147">
        <v>280</v>
      </c>
      <c r="BK37" s="29" t="s">
        <v>60</v>
      </c>
      <c r="BL37" s="29" t="s">
        <v>61</v>
      </c>
      <c r="BM37" s="29" t="s">
        <v>61</v>
      </c>
      <c r="BN37" s="147">
        <v>465</v>
      </c>
      <c r="BO37" s="29" t="s">
        <v>60</v>
      </c>
      <c r="BP37" s="29" t="s">
        <v>61</v>
      </c>
      <c r="BQ37" s="29" t="s">
        <v>61</v>
      </c>
      <c r="BR37" s="147">
        <v>280</v>
      </c>
      <c r="BS37" s="29" t="s">
        <v>60</v>
      </c>
      <c r="BT37" s="29" t="s">
        <v>61</v>
      </c>
      <c r="BU37" s="29" t="s">
        <v>61</v>
      </c>
      <c r="BV37" s="24">
        <f>VLOOKUP($A37,[1]보조서비스!$A:$J,3,FALSE)</f>
        <v>5</v>
      </c>
      <c r="BW37" s="9">
        <f>VLOOKUP($A37,[1]보조서비스!$A:$J,4,FALSE)</f>
        <v>0.02</v>
      </c>
      <c r="BX37" s="9">
        <f>VLOOKUP($A37,[1]보조서비스!$A:$J,9,FALSE)</f>
        <v>18.41</v>
      </c>
      <c r="BY37" s="127"/>
      <c r="CA37" s="196">
        <v>95484116</v>
      </c>
      <c r="CB37" s="195">
        <v>214999229</v>
      </c>
      <c r="CC37" s="12">
        <v>2001</v>
      </c>
      <c r="CD37" s="12" t="s">
        <v>89</v>
      </c>
      <c r="CE37" s="12" t="s">
        <v>89</v>
      </c>
      <c r="CF37" s="12" t="s">
        <v>380</v>
      </c>
      <c r="CG37" s="29" t="s">
        <v>404</v>
      </c>
      <c r="CH37" s="141" t="s">
        <v>93</v>
      </c>
      <c r="CI37" s="34">
        <v>44070</v>
      </c>
      <c r="CJ37" s="2" t="s">
        <v>836</v>
      </c>
      <c r="CK37" s="124" t="s">
        <v>1725</v>
      </c>
    </row>
    <row r="38" spans="1:89" x14ac:dyDescent="0.3">
      <c r="A38" s="28">
        <v>6057</v>
      </c>
      <c r="B38" s="29" t="s">
        <v>388</v>
      </c>
      <c r="C38" s="29" t="s">
        <v>59</v>
      </c>
      <c r="D38" s="30" t="s">
        <v>1183</v>
      </c>
      <c r="E38" s="29" t="s">
        <v>397</v>
      </c>
      <c r="F38" s="194">
        <v>500</v>
      </c>
      <c r="G38" s="31">
        <v>480</v>
      </c>
      <c r="H38" s="29" t="s">
        <v>60</v>
      </c>
      <c r="I38" s="29" t="s">
        <v>61</v>
      </c>
      <c r="J38" s="29" t="s">
        <v>61</v>
      </c>
      <c r="K38" s="31">
        <v>260</v>
      </c>
      <c r="L38" s="29" t="s">
        <v>60</v>
      </c>
      <c r="M38" s="29" t="s">
        <v>61</v>
      </c>
      <c r="N38" s="29" t="s">
        <v>61</v>
      </c>
      <c r="O38" s="57">
        <f t="shared" si="0"/>
        <v>0.54166666666666663</v>
      </c>
      <c r="P38" s="29" t="s">
        <v>62</v>
      </c>
      <c r="Q38" s="29" t="s">
        <v>61</v>
      </c>
      <c r="R38" s="98">
        <v>15</v>
      </c>
      <c r="S38" s="98">
        <v>15</v>
      </c>
      <c r="T38" s="98">
        <f t="shared" si="1"/>
        <v>15</v>
      </c>
      <c r="U38" s="13">
        <f t="shared" si="2"/>
        <v>2008</v>
      </c>
      <c r="V38" s="29" t="s">
        <v>60</v>
      </c>
      <c r="W38" s="29" t="s">
        <v>61</v>
      </c>
      <c r="X38" s="29" t="s">
        <v>61</v>
      </c>
      <c r="Y38" s="67">
        <v>0.14305555555555557</v>
      </c>
      <c r="Z38" s="29" t="s">
        <v>61</v>
      </c>
      <c r="AA38" s="29" t="s">
        <v>60</v>
      </c>
      <c r="AB38" s="29" t="s">
        <v>61</v>
      </c>
      <c r="AC38" s="29" t="s">
        <v>61</v>
      </c>
      <c r="AD38" s="121" t="s">
        <v>845</v>
      </c>
      <c r="AE38" s="29" t="s">
        <v>849</v>
      </c>
      <c r="AF38" s="29" t="s">
        <v>65</v>
      </c>
      <c r="AG38" s="121" t="s">
        <v>1126</v>
      </c>
      <c r="AH38" s="29" t="s">
        <v>1127</v>
      </c>
      <c r="AI38" s="29" t="s">
        <v>65</v>
      </c>
      <c r="AJ38" s="121" t="s">
        <v>855</v>
      </c>
      <c r="AK38" s="121" t="s">
        <v>856</v>
      </c>
      <c r="AL38" s="121" t="s">
        <v>76</v>
      </c>
      <c r="AM38" s="29" t="s">
        <v>65</v>
      </c>
      <c r="AN38" s="121">
        <v>0.5</v>
      </c>
      <c r="AO38" s="121" t="s">
        <v>391</v>
      </c>
      <c r="AP38" s="29" t="s">
        <v>65</v>
      </c>
      <c r="AQ38" s="121" t="s">
        <v>72</v>
      </c>
      <c r="AR38" s="29" t="s">
        <v>835</v>
      </c>
      <c r="AS38" s="32">
        <v>3.1944444444444449E-2</v>
      </c>
      <c r="AT38" s="121">
        <v>0.25</v>
      </c>
      <c r="AU38" s="29" t="s">
        <v>60</v>
      </c>
      <c r="AV38" s="33" t="s">
        <v>61</v>
      </c>
      <c r="AW38" s="33" t="s">
        <v>61</v>
      </c>
      <c r="AX38" s="121">
        <v>0.5</v>
      </c>
      <c r="AY38" s="29" t="s">
        <v>60</v>
      </c>
      <c r="AZ38" s="33" t="s">
        <v>61</v>
      </c>
      <c r="BA38" s="33" t="s">
        <v>61</v>
      </c>
      <c r="BB38" s="29" t="s">
        <v>62</v>
      </c>
      <c r="BC38" s="33" t="s">
        <v>61</v>
      </c>
      <c r="BD38" s="29" t="s">
        <v>62</v>
      </c>
      <c r="BE38" s="33" t="s">
        <v>61</v>
      </c>
      <c r="BF38" s="31">
        <v>480</v>
      </c>
      <c r="BG38" s="29" t="s">
        <v>86</v>
      </c>
      <c r="BH38" s="195">
        <v>462</v>
      </c>
      <c r="BI38" s="29" t="s">
        <v>77</v>
      </c>
      <c r="BJ38" s="147">
        <v>260</v>
      </c>
      <c r="BK38" s="29" t="s">
        <v>60</v>
      </c>
      <c r="BL38" s="29" t="s">
        <v>61</v>
      </c>
      <c r="BM38" s="29" t="s">
        <v>61</v>
      </c>
      <c r="BN38" s="147">
        <v>462</v>
      </c>
      <c r="BO38" s="29" t="s">
        <v>60</v>
      </c>
      <c r="BP38" s="29" t="s">
        <v>61</v>
      </c>
      <c r="BQ38" s="29" t="s">
        <v>61</v>
      </c>
      <c r="BR38" s="147">
        <v>260</v>
      </c>
      <c r="BS38" s="29" t="s">
        <v>60</v>
      </c>
      <c r="BT38" s="29" t="s">
        <v>61</v>
      </c>
      <c r="BU38" s="29" t="s">
        <v>61</v>
      </c>
      <c r="BV38" s="24">
        <f>VLOOKUP($A38,[1]보조서비스!$A:$J,3,FALSE)</f>
        <v>5</v>
      </c>
      <c r="BW38" s="9">
        <f>VLOOKUP($A38,[1]보조서비스!$A:$J,4,FALSE)</f>
        <v>0.02</v>
      </c>
      <c r="BX38" s="9">
        <f>VLOOKUP($A38,[1]보조서비스!$A:$J,9,FALSE)</f>
        <v>16.62</v>
      </c>
      <c r="BY38" s="127"/>
      <c r="CA38" s="196">
        <v>95484116</v>
      </c>
      <c r="CB38" s="195">
        <v>214999229</v>
      </c>
      <c r="CC38" s="12">
        <v>2008</v>
      </c>
      <c r="CD38" s="12" t="s">
        <v>89</v>
      </c>
      <c r="CE38" s="12" t="s">
        <v>89</v>
      </c>
      <c r="CF38" s="12" t="s">
        <v>380</v>
      </c>
      <c r="CG38" s="29" t="s">
        <v>404</v>
      </c>
      <c r="CH38" s="141" t="s">
        <v>93</v>
      </c>
      <c r="CI38" s="34">
        <v>44070</v>
      </c>
      <c r="CJ38" s="2" t="s">
        <v>836</v>
      </c>
      <c r="CK38" s="124" t="s">
        <v>1725</v>
      </c>
    </row>
    <row r="39" spans="1:89" x14ac:dyDescent="0.3">
      <c r="A39" s="28">
        <v>6058</v>
      </c>
      <c r="B39" s="29" t="s">
        <v>388</v>
      </c>
      <c r="C39" s="29" t="s">
        <v>59</v>
      </c>
      <c r="D39" s="30" t="s">
        <v>1183</v>
      </c>
      <c r="E39" s="29" t="s">
        <v>398</v>
      </c>
      <c r="F39" s="194">
        <v>500</v>
      </c>
      <c r="G39" s="31">
        <v>478</v>
      </c>
      <c r="H39" s="29" t="s">
        <v>60</v>
      </c>
      <c r="I39" s="29" t="s">
        <v>61</v>
      </c>
      <c r="J39" s="29" t="s">
        <v>61</v>
      </c>
      <c r="K39" s="31">
        <v>260</v>
      </c>
      <c r="L39" s="29" t="s">
        <v>60</v>
      </c>
      <c r="M39" s="29" t="s">
        <v>61</v>
      </c>
      <c r="N39" s="29" t="s">
        <v>61</v>
      </c>
      <c r="O39" s="57">
        <f t="shared" si="0"/>
        <v>0.54393305439330542</v>
      </c>
      <c r="P39" s="29" t="s">
        <v>62</v>
      </c>
      <c r="Q39" s="29" t="s">
        <v>61</v>
      </c>
      <c r="R39" s="98">
        <v>15</v>
      </c>
      <c r="S39" s="98">
        <v>15</v>
      </c>
      <c r="T39" s="98">
        <f t="shared" si="1"/>
        <v>15</v>
      </c>
      <c r="U39" s="13">
        <f t="shared" si="2"/>
        <v>2009</v>
      </c>
      <c r="V39" s="29" t="s">
        <v>60</v>
      </c>
      <c r="W39" s="29" t="s">
        <v>61</v>
      </c>
      <c r="X39" s="29" t="s">
        <v>61</v>
      </c>
      <c r="Y39" s="67">
        <v>0.14305555555555557</v>
      </c>
      <c r="Z39" s="29" t="s">
        <v>61</v>
      </c>
      <c r="AA39" s="29" t="s">
        <v>60</v>
      </c>
      <c r="AB39" s="29" t="s">
        <v>61</v>
      </c>
      <c r="AC39" s="29" t="s">
        <v>61</v>
      </c>
      <c r="AD39" s="121" t="s">
        <v>845</v>
      </c>
      <c r="AE39" s="29" t="s">
        <v>849</v>
      </c>
      <c r="AF39" s="29" t="s">
        <v>65</v>
      </c>
      <c r="AG39" s="121" t="s">
        <v>1126</v>
      </c>
      <c r="AH39" s="29" t="s">
        <v>1127</v>
      </c>
      <c r="AI39" s="29" t="s">
        <v>65</v>
      </c>
      <c r="AJ39" s="121" t="s">
        <v>855</v>
      </c>
      <c r="AK39" s="121" t="s">
        <v>856</v>
      </c>
      <c r="AL39" s="121" t="s">
        <v>76</v>
      </c>
      <c r="AM39" s="29" t="s">
        <v>65</v>
      </c>
      <c r="AN39" s="121">
        <v>0.5</v>
      </c>
      <c r="AO39" s="121" t="s">
        <v>391</v>
      </c>
      <c r="AP39" s="29" t="s">
        <v>65</v>
      </c>
      <c r="AQ39" s="121" t="s">
        <v>72</v>
      </c>
      <c r="AR39" s="29" t="s">
        <v>835</v>
      </c>
      <c r="AS39" s="32">
        <v>3.1944444444444449E-2</v>
      </c>
      <c r="AT39" s="121">
        <v>0.25</v>
      </c>
      <c r="AU39" s="29" t="s">
        <v>60</v>
      </c>
      <c r="AV39" s="33" t="s">
        <v>61</v>
      </c>
      <c r="AW39" s="33" t="s">
        <v>61</v>
      </c>
      <c r="AX39" s="121">
        <v>0.5</v>
      </c>
      <c r="AY39" s="29" t="s">
        <v>60</v>
      </c>
      <c r="AZ39" s="33" t="s">
        <v>61</v>
      </c>
      <c r="BA39" s="33" t="s">
        <v>61</v>
      </c>
      <c r="BB39" s="29" t="s">
        <v>62</v>
      </c>
      <c r="BC39" s="33" t="s">
        <v>61</v>
      </c>
      <c r="BD39" s="29" t="s">
        <v>62</v>
      </c>
      <c r="BE39" s="33" t="s">
        <v>61</v>
      </c>
      <c r="BF39" s="31">
        <v>478</v>
      </c>
      <c r="BG39" s="29" t="s">
        <v>86</v>
      </c>
      <c r="BH39" s="195">
        <v>461</v>
      </c>
      <c r="BI39" s="29" t="s">
        <v>77</v>
      </c>
      <c r="BJ39" s="147">
        <v>260</v>
      </c>
      <c r="BK39" s="29" t="s">
        <v>60</v>
      </c>
      <c r="BL39" s="29" t="s">
        <v>61</v>
      </c>
      <c r="BM39" s="29" t="s">
        <v>61</v>
      </c>
      <c r="BN39" s="147">
        <v>461</v>
      </c>
      <c r="BO39" s="29" t="s">
        <v>60</v>
      </c>
      <c r="BP39" s="29" t="s">
        <v>61</v>
      </c>
      <c r="BQ39" s="29" t="s">
        <v>61</v>
      </c>
      <c r="BR39" s="147">
        <v>260</v>
      </c>
      <c r="BS39" s="29" t="s">
        <v>60</v>
      </c>
      <c r="BT39" s="29" t="s">
        <v>61</v>
      </c>
      <c r="BU39" s="29" t="s">
        <v>61</v>
      </c>
      <c r="BV39" s="24">
        <f>VLOOKUP($A39,[1]보조서비스!$A:$J,3,FALSE)</f>
        <v>5</v>
      </c>
      <c r="BW39" s="9">
        <f>VLOOKUP($A39,[1]보조서비스!$A:$J,4,FALSE)</f>
        <v>0.02</v>
      </c>
      <c r="BX39" s="9">
        <f>VLOOKUP($A39,[1]보조서비스!$A:$J,9,FALSE)</f>
        <v>16.36</v>
      </c>
      <c r="BY39" s="127"/>
      <c r="CA39" s="196">
        <v>95484116</v>
      </c>
      <c r="CB39" s="195">
        <v>214999229</v>
      </c>
      <c r="CC39" s="12">
        <v>2009</v>
      </c>
      <c r="CD39" s="12" t="s">
        <v>89</v>
      </c>
      <c r="CE39" s="12" t="s">
        <v>89</v>
      </c>
      <c r="CF39" s="12" t="s">
        <v>380</v>
      </c>
      <c r="CG39" s="29" t="s">
        <v>404</v>
      </c>
      <c r="CH39" s="141" t="s">
        <v>93</v>
      </c>
      <c r="CI39" s="34">
        <v>44070</v>
      </c>
      <c r="CJ39" s="2" t="s">
        <v>836</v>
      </c>
      <c r="CK39" s="124" t="s">
        <v>1725</v>
      </c>
    </row>
    <row r="40" spans="1:89" x14ac:dyDescent="0.3">
      <c r="A40" s="28">
        <v>2261</v>
      </c>
      <c r="B40" s="29" t="s">
        <v>388</v>
      </c>
      <c r="C40" s="29" t="s">
        <v>59</v>
      </c>
      <c r="D40" s="29" t="s">
        <v>1183</v>
      </c>
      <c r="E40" s="29" t="s">
        <v>399</v>
      </c>
      <c r="F40" s="194">
        <v>1022</v>
      </c>
      <c r="G40" s="31">
        <v>962.2</v>
      </c>
      <c r="H40" s="29" t="s">
        <v>86</v>
      </c>
      <c r="I40" s="29">
        <v>959</v>
      </c>
      <c r="J40" s="29" t="s">
        <v>1726</v>
      </c>
      <c r="K40" s="31">
        <v>665</v>
      </c>
      <c r="L40" s="29" t="s">
        <v>60</v>
      </c>
      <c r="M40" s="29" t="s">
        <v>61</v>
      </c>
      <c r="N40" s="29" t="s">
        <v>61</v>
      </c>
      <c r="O40" s="57">
        <f t="shared" si="0"/>
        <v>0.69112450633963829</v>
      </c>
      <c r="P40" s="29" t="s">
        <v>62</v>
      </c>
      <c r="Q40" s="29" t="s">
        <v>61</v>
      </c>
      <c r="R40" s="98">
        <v>30.7</v>
      </c>
      <c r="S40" s="98">
        <v>30.7</v>
      </c>
      <c r="T40" s="98">
        <f t="shared" si="1"/>
        <v>30.66</v>
      </c>
      <c r="U40" s="13">
        <f t="shared" si="2"/>
        <v>2016</v>
      </c>
      <c r="V40" s="29" t="s">
        <v>60</v>
      </c>
      <c r="W40" s="29" t="s">
        <v>61</v>
      </c>
      <c r="X40" s="29" t="s">
        <v>61</v>
      </c>
      <c r="Y40" s="67">
        <v>0.20138888888888887</v>
      </c>
      <c r="Z40" s="29" t="s">
        <v>61</v>
      </c>
      <c r="AA40" s="29" t="s">
        <v>60</v>
      </c>
      <c r="AB40" s="29" t="s">
        <v>61</v>
      </c>
      <c r="AC40" s="29" t="s">
        <v>61</v>
      </c>
      <c r="AD40" s="121" t="s">
        <v>846</v>
      </c>
      <c r="AE40" s="29" t="s">
        <v>850</v>
      </c>
      <c r="AF40" s="29" t="s">
        <v>65</v>
      </c>
      <c r="AG40" s="121">
        <v>0.72222222222222221</v>
      </c>
      <c r="AH40" s="29" t="s">
        <v>853</v>
      </c>
      <c r="AI40" s="29" t="s">
        <v>65</v>
      </c>
      <c r="AJ40" s="121" t="s">
        <v>855</v>
      </c>
      <c r="AK40" s="121" t="s">
        <v>76</v>
      </c>
      <c r="AL40" s="121" t="s">
        <v>857</v>
      </c>
      <c r="AM40" s="29" t="s">
        <v>65</v>
      </c>
      <c r="AN40" s="121">
        <v>0.5</v>
      </c>
      <c r="AO40" s="121" t="s">
        <v>391</v>
      </c>
      <c r="AP40" s="29" t="s">
        <v>766</v>
      </c>
      <c r="AQ40" s="121" t="s">
        <v>858</v>
      </c>
      <c r="AR40" s="29" t="s">
        <v>103</v>
      </c>
      <c r="AS40" s="32">
        <v>0.18472222222222223</v>
      </c>
      <c r="AT40" s="121">
        <v>0.52083333333333337</v>
      </c>
      <c r="AU40" s="29" t="s">
        <v>60</v>
      </c>
      <c r="AV40" s="33" t="s">
        <v>61</v>
      </c>
      <c r="AW40" s="33" t="s">
        <v>61</v>
      </c>
      <c r="AX40" s="121">
        <v>0.72916666666666663</v>
      </c>
      <c r="AY40" s="29" t="s">
        <v>60</v>
      </c>
      <c r="AZ40" s="33" t="s">
        <v>61</v>
      </c>
      <c r="BA40" s="33" t="s">
        <v>61</v>
      </c>
      <c r="BB40" s="29" t="s">
        <v>62</v>
      </c>
      <c r="BC40" s="33" t="s">
        <v>61</v>
      </c>
      <c r="BD40" s="29" t="s">
        <v>62</v>
      </c>
      <c r="BE40" s="33" t="s">
        <v>61</v>
      </c>
      <c r="BF40" s="31">
        <v>962.2</v>
      </c>
      <c r="BG40" s="29" t="s">
        <v>86</v>
      </c>
      <c r="BH40" s="195">
        <v>959</v>
      </c>
      <c r="BI40" s="29" t="s">
        <v>1723</v>
      </c>
      <c r="BJ40" s="147">
        <v>665</v>
      </c>
      <c r="BK40" s="29" t="s">
        <v>60</v>
      </c>
      <c r="BL40" s="29" t="s">
        <v>61</v>
      </c>
      <c r="BM40" s="29" t="s">
        <v>61</v>
      </c>
      <c r="BN40" s="147">
        <v>938</v>
      </c>
      <c r="BO40" s="9" t="s">
        <v>86</v>
      </c>
      <c r="BP40" s="29">
        <v>935</v>
      </c>
      <c r="BQ40" s="29" t="s">
        <v>1723</v>
      </c>
      <c r="BR40" s="147">
        <v>665</v>
      </c>
      <c r="BS40" s="29" t="s">
        <v>60</v>
      </c>
      <c r="BT40" s="29" t="s">
        <v>61</v>
      </c>
      <c r="BU40" s="29" t="s">
        <v>61</v>
      </c>
      <c r="BV40" s="24">
        <f>VLOOKUP($A40,[1]보조서비스!$A:$J,3,FALSE)</f>
        <v>6</v>
      </c>
      <c r="BW40" s="9">
        <f>VLOOKUP($A40,[1]보조서비스!$A:$J,4,FALSE)</f>
        <v>0.02</v>
      </c>
      <c r="BX40" s="9">
        <f>VLOOKUP($A40,[1]보조서비스!$A:$J,9,FALSE)</f>
        <v>14.96</v>
      </c>
      <c r="BY40" s="127" t="s">
        <v>859</v>
      </c>
      <c r="CA40" s="197">
        <v>108564358</v>
      </c>
      <c r="CB40" s="197">
        <v>639417559</v>
      </c>
      <c r="CC40" s="12">
        <v>2016</v>
      </c>
      <c r="CD40" s="12" t="s">
        <v>88</v>
      </c>
      <c r="CE40" s="12" t="s">
        <v>88</v>
      </c>
      <c r="CF40" s="12" t="s">
        <v>405</v>
      </c>
      <c r="CG40" s="29" t="s">
        <v>404</v>
      </c>
      <c r="CH40" s="141" t="s">
        <v>410</v>
      </c>
      <c r="CI40" s="34">
        <v>44378</v>
      </c>
      <c r="CJ40" s="2" t="s">
        <v>836</v>
      </c>
      <c r="CK40" s="124" t="s">
        <v>1725</v>
      </c>
    </row>
    <row r="41" spans="1:89" x14ac:dyDescent="0.3">
      <c r="A41" s="28">
        <v>2262</v>
      </c>
      <c r="B41" s="29" t="s">
        <v>388</v>
      </c>
      <c r="C41" s="29" t="s">
        <v>59</v>
      </c>
      <c r="D41" s="29" t="s">
        <v>1183</v>
      </c>
      <c r="E41" s="29" t="s">
        <v>400</v>
      </c>
      <c r="F41" s="194">
        <v>1022</v>
      </c>
      <c r="G41" s="31">
        <v>964.7</v>
      </c>
      <c r="H41" s="29" t="s">
        <v>86</v>
      </c>
      <c r="I41" s="29">
        <v>959.6</v>
      </c>
      <c r="J41" s="29" t="s">
        <v>61</v>
      </c>
      <c r="K41" s="31">
        <v>665</v>
      </c>
      <c r="L41" s="29" t="s">
        <v>60</v>
      </c>
      <c r="M41" s="29" t="s">
        <v>61</v>
      </c>
      <c r="N41" s="29" t="s">
        <v>61</v>
      </c>
      <c r="O41" s="57">
        <f t="shared" si="0"/>
        <v>0.68933347154555813</v>
      </c>
      <c r="P41" s="29" t="s">
        <v>62</v>
      </c>
      <c r="Q41" s="29" t="s">
        <v>61</v>
      </c>
      <c r="R41" s="98">
        <v>30.7</v>
      </c>
      <c r="S41" s="98">
        <v>30.7</v>
      </c>
      <c r="T41" s="98">
        <f>F41*0.03</f>
        <v>30.66</v>
      </c>
      <c r="U41" s="13">
        <f t="shared" si="2"/>
        <v>2017</v>
      </c>
      <c r="V41" s="29" t="s">
        <v>60</v>
      </c>
      <c r="W41" s="29" t="s">
        <v>61</v>
      </c>
      <c r="X41" s="29" t="s">
        <v>61</v>
      </c>
      <c r="Y41" s="67">
        <v>0.20138888888888887</v>
      </c>
      <c r="Z41" s="29" t="s">
        <v>61</v>
      </c>
      <c r="AA41" s="29" t="s">
        <v>60</v>
      </c>
      <c r="AB41" s="29" t="s">
        <v>61</v>
      </c>
      <c r="AC41" s="29" t="s">
        <v>61</v>
      </c>
      <c r="AD41" s="121" t="s">
        <v>846</v>
      </c>
      <c r="AE41" s="29" t="s">
        <v>850</v>
      </c>
      <c r="AF41" s="29" t="s">
        <v>65</v>
      </c>
      <c r="AG41" s="121">
        <v>0.72222222222222221</v>
      </c>
      <c r="AH41" s="29" t="s">
        <v>853</v>
      </c>
      <c r="AI41" s="29" t="s">
        <v>65</v>
      </c>
      <c r="AJ41" s="121" t="s">
        <v>855</v>
      </c>
      <c r="AK41" s="121" t="s">
        <v>76</v>
      </c>
      <c r="AL41" s="121" t="s">
        <v>857</v>
      </c>
      <c r="AM41" s="29" t="s">
        <v>65</v>
      </c>
      <c r="AN41" s="121">
        <v>0.5</v>
      </c>
      <c r="AO41" s="121" t="s">
        <v>391</v>
      </c>
      <c r="AP41" s="29" t="s">
        <v>766</v>
      </c>
      <c r="AQ41" s="121" t="s">
        <v>858</v>
      </c>
      <c r="AR41" s="29" t="s">
        <v>103</v>
      </c>
      <c r="AS41" s="32">
        <v>0.18472222222222223</v>
      </c>
      <c r="AT41" s="121">
        <v>0.52083333333333337</v>
      </c>
      <c r="AU41" s="29" t="s">
        <v>60</v>
      </c>
      <c r="AV41" s="33" t="s">
        <v>61</v>
      </c>
      <c r="AW41" s="33" t="s">
        <v>61</v>
      </c>
      <c r="AX41" s="121">
        <v>0.72916666666666663</v>
      </c>
      <c r="AY41" s="29" t="s">
        <v>60</v>
      </c>
      <c r="AZ41" s="33" t="s">
        <v>61</v>
      </c>
      <c r="BA41" s="33" t="s">
        <v>61</v>
      </c>
      <c r="BB41" s="29" t="s">
        <v>62</v>
      </c>
      <c r="BC41" s="33" t="s">
        <v>61</v>
      </c>
      <c r="BD41" s="29" t="s">
        <v>62</v>
      </c>
      <c r="BE41" s="33" t="s">
        <v>61</v>
      </c>
      <c r="BF41" s="31">
        <v>964.7</v>
      </c>
      <c r="BG41" s="29" t="s">
        <v>86</v>
      </c>
      <c r="BH41" s="195">
        <v>935</v>
      </c>
      <c r="BI41" s="29" t="s">
        <v>77</v>
      </c>
      <c r="BJ41" s="147">
        <v>665</v>
      </c>
      <c r="BK41" s="29" t="s">
        <v>60</v>
      </c>
      <c r="BL41" s="29" t="s">
        <v>61</v>
      </c>
      <c r="BM41" s="29" t="s">
        <v>61</v>
      </c>
      <c r="BN41" s="147">
        <v>940</v>
      </c>
      <c r="BO41" s="9" t="s">
        <v>86</v>
      </c>
      <c r="BP41" s="29" t="s">
        <v>61</v>
      </c>
      <c r="BQ41" s="29" t="s">
        <v>61</v>
      </c>
      <c r="BR41" s="147">
        <v>665</v>
      </c>
      <c r="BS41" s="29" t="s">
        <v>60</v>
      </c>
      <c r="BT41" s="29" t="s">
        <v>61</v>
      </c>
      <c r="BU41" s="29" t="s">
        <v>61</v>
      </c>
      <c r="BV41" s="24">
        <f>VLOOKUP($A41,[1]보조서비스!$A:$J,3,FALSE)</f>
        <v>6</v>
      </c>
      <c r="BW41" s="9">
        <f>VLOOKUP($A41,[1]보조서비스!$A:$J,4,FALSE)</f>
        <v>0.02</v>
      </c>
      <c r="BX41" s="9">
        <f>VLOOKUP($A41,[1]보조서비스!$A:$J,9,FALSE)</f>
        <v>14.96</v>
      </c>
      <c r="BY41" s="127" t="s">
        <v>860</v>
      </c>
      <c r="CA41" s="197">
        <v>108564358</v>
      </c>
      <c r="CB41" s="197">
        <v>639417559</v>
      </c>
      <c r="CC41" s="12">
        <v>2017</v>
      </c>
      <c r="CD41" s="12" t="s">
        <v>88</v>
      </c>
      <c r="CE41" s="12" t="s">
        <v>88</v>
      </c>
      <c r="CF41" s="12" t="s">
        <v>405</v>
      </c>
      <c r="CG41" s="29" t="s">
        <v>404</v>
      </c>
      <c r="CH41" s="141" t="s">
        <v>93</v>
      </c>
      <c r="CI41" s="34">
        <v>44070</v>
      </c>
      <c r="CJ41" s="2" t="s">
        <v>836</v>
      </c>
      <c r="CK41" s="124" t="s">
        <v>1725</v>
      </c>
    </row>
    <row r="42" spans="1:89" x14ac:dyDescent="0.3">
      <c r="A42" s="28">
        <v>8104</v>
      </c>
      <c r="B42" s="29" t="s">
        <v>388</v>
      </c>
      <c r="C42" s="29" t="s">
        <v>59</v>
      </c>
      <c r="D42" s="29" t="s">
        <v>109</v>
      </c>
      <c r="E42" s="29" t="s">
        <v>401</v>
      </c>
      <c r="F42" s="194">
        <v>100</v>
      </c>
      <c r="G42" s="31">
        <v>94</v>
      </c>
      <c r="H42" s="29" t="s">
        <v>60</v>
      </c>
      <c r="I42" s="29" t="s">
        <v>61</v>
      </c>
      <c r="J42" s="29" t="s">
        <v>61</v>
      </c>
      <c r="K42" s="31">
        <v>50</v>
      </c>
      <c r="L42" s="29" t="s">
        <v>60</v>
      </c>
      <c r="M42" s="29" t="s">
        <v>61</v>
      </c>
      <c r="N42" s="29" t="s">
        <v>61</v>
      </c>
      <c r="O42" s="57">
        <f t="shared" si="0"/>
        <v>0.53191489361702127</v>
      </c>
      <c r="P42" s="29" t="s">
        <v>62</v>
      </c>
      <c r="Q42" s="29" t="s">
        <v>61</v>
      </c>
      <c r="R42" s="98">
        <v>5</v>
      </c>
      <c r="S42" s="98">
        <v>5</v>
      </c>
      <c r="T42" s="98">
        <f t="shared" si="1"/>
        <v>3</v>
      </c>
      <c r="U42" s="13">
        <f t="shared" si="2"/>
        <v>2006</v>
      </c>
      <c r="V42" s="29" t="s">
        <v>60</v>
      </c>
      <c r="W42" s="29" t="s">
        <v>61</v>
      </c>
      <c r="X42" s="29" t="s">
        <v>61</v>
      </c>
      <c r="Y42" s="67">
        <v>0.25</v>
      </c>
      <c r="Z42" s="29" t="s">
        <v>61</v>
      </c>
      <c r="AA42" s="29" t="s">
        <v>60</v>
      </c>
      <c r="AB42" s="29" t="s">
        <v>61</v>
      </c>
      <c r="AC42" s="29" t="s">
        <v>61</v>
      </c>
      <c r="AD42" s="121" t="s">
        <v>847</v>
      </c>
      <c r="AE42" s="29" t="s">
        <v>851</v>
      </c>
      <c r="AF42" s="29" t="s">
        <v>65</v>
      </c>
      <c r="AG42" s="121">
        <v>0.44444444444444442</v>
      </c>
      <c r="AH42" s="29" t="s">
        <v>854</v>
      </c>
      <c r="AI42" s="29" t="s">
        <v>65</v>
      </c>
      <c r="AJ42" s="121" t="s">
        <v>402</v>
      </c>
      <c r="AK42" s="121" t="s">
        <v>124</v>
      </c>
      <c r="AL42" s="121" t="s">
        <v>257</v>
      </c>
      <c r="AM42" s="29" t="s">
        <v>65</v>
      </c>
      <c r="AN42" s="121">
        <v>0.5</v>
      </c>
      <c r="AO42" s="121" t="s">
        <v>391</v>
      </c>
      <c r="AP42" s="29" t="s">
        <v>766</v>
      </c>
      <c r="AQ42" s="121" t="s">
        <v>402</v>
      </c>
      <c r="AR42" s="29" t="s">
        <v>835</v>
      </c>
      <c r="AS42" s="32">
        <v>1.7361111111111112E-2</v>
      </c>
      <c r="AT42" s="121">
        <v>0.41666666666666669</v>
      </c>
      <c r="AU42" s="29" t="s">
        <v>60</v>
      </c>
      <c r="AV42" s="33" t="s">
        <v>61</v>
      </c>
      <c r="AW42" s="33" t="s">
        <v>61</v>
      </c>
      <c r="AX42" s="121" t="s">
        <v>84</v>
      </c>
      <c r="AY42" s="29" t="s">
        <v>60</v>
      </c>
      <c r="AZ42" s="33" t="s">
        <v>61</v>
      </c>
      <c r="BA42" s="33" t="s">
        <v>61</v>
      </c>
      <c r="BB42" s="29" t="s">
        <v>62</v>
      </c>
      <c r="BC42" s="33" t="s">
        <v>61</v>
      </c>
      <c r="BD42" s="29" t="s">
        <v>62</v>
      </c>
      <c r="BE42" s="33" t="s">
        <v>61</v>
      </c>
      <c r="BF42" s="31">
        <v>94</v>
      </c>
      <c r="BG42" s="29" t="s">
        <v>86</v>
      </c>
      <c r="BH42" s="195">
        <v>88</v>
      </c>
      <c r="BI42" s="29" t="s">
        <v>77</v>
      </c>
      <c r="BJ42" s="147">
        <v>60</v>
      </c>
      <c r="BK42" s="29" t="s">
        <v>60</v>
      </c>
      <c r="BL42" s="29" t="s">
        <v>61</v>
      </c>
      <c r="BM42" s="29" t="s">
        <v>61</v>
      </c>
      <c r="BN42" s="147">
        <v>88</v>
      </c>
      <c r="BO42" s="29" t="s">
        <v>60</v>
      </c>
      <c r="BP42" s="29" t="s">
        <v>61</v>
      </c>
      <c r="BQ42" s="29" t="s">
        <v>61</v>
      </c>
      <c r="BR42" s="147">
        <v>60</v>
      </c>
      <c r="BS42" s="29" t="s">
        <v>60</v>
      </c>
      <c r="BT42" s="29" t="s">
        <v>61</v>
      </c>
      <c r="BU42" s="29" t="s">
        <v>61</v>
      </c>
      <c r="BV42" s="24">
        <f>VLOOKUP($A42,[1]보조서비스!$A:$J,3,FALSE)</f>
        <v>5</v>
      </c>
      <c r="BW42" s="9">
        <f>VLOOKUP($A42,[1]보조서비스!$A:$J,4,FALSE)</f>
        <v>0.02</v>
      </c>
      <c r="BX42" s="9">
        <f>VLOOKUP($A42,[1]보조서비스!$A:$J,9,FALSE)</f>
        <v>2.29</v>
      </c>
      <c r="BY42" s="127"/>
      <c r="CA42" s="197">
        <v>9697000</v>
      </c>
      <c r="CB42" s="197">
        <v>25912000</v>
      </c>
      <c r="CC42" s="12">
        <v>2006</v>
      </c>
      <c r="CD42" s="12" t="s">
        <v>406</v>
      </c>
      <c r="CE42" s="12" t="s">
        <v>406</v>
      </c>
      <c r="CF42" s="12" t="s">
        <v>91</v>
      </c>
      <c r="CG42" s="29" t="s">
        <v>404</v>
      </c>
      <c r="CH42" s="141" t="s">
        <v>93</v>
      </c>
      <c r="CI42" s="34">
        <v>44070</v>
      </c>
      <c r="CJ42" s="2" t="s">
        <v>836</v>
      </c>
      <c r="CK42" s="124" t="s">
        <v>1725</v>
      </c>
    </row>
    <row r="43" spans="1:89" x14ac:dyDescent="0.3">
      <c r="A43" s="28">
        <v>8105</v>
      </c>
      <c r="B43" s="29" t="s">
        <v>388</v>
      </c>
      <c r="C43" s="29" t="s">
        <v>59</v>
      </c>
      <c r="D43" s="29" t="s">
        <v>109</v>
      </c>
      <c r="E43" s="29" t="s">
        <v>403</v>
      </c>
      <c r="F43" s="194">
        <v>100</v>
      </c>
      <c r="G43" s="31">
        <v>95</v>
      </c>
      <c r="H43" s="29" t="s">
        <v>60</v>
      </c>
      <c r="I43" s="29" t="s">
        <v>61</v>
      </c>
      <c r="J43" s="29" t="s">
        <v>61</v>
      </c>
      <c r="K43" s="31">
        <v>50</v>
      </c>
      <c r="L43" s="29" t="s">
        <v>60</v>
      </c>
      <c r="M43" s="29" t="s">
        <v>61</v>
      </c>
      <c r="N43" s="29" t="s">
        <v>61</v>
      </c>
      <c r="O43" s="57">
        <f t="shared" si="0"/>
        <v>0.52631578947368418</v>
      </c>
      <c r="P43" s="29" t="s">
        <v>62</v>
      </c>
      <c r="Q43" s="29" t="s">
        <v>61</v>
      </c>
      <c r="R43" s="98">
        <v>5</v>
      </c>
      <c r="S43" s="98">
        <v>5</v>
      </c>
      <c r="T43" s="98">
        <f t="shared" si="1"/>
        <v>3</v>
      </c>
      <c r="U43" s="13">
        <f t="shared" si="2"/>
        <v>2007</v>
      </c>
      <c r="V43" s="29" t="s">
        <v>60</v>
      </c>
      <c r="W43" s="29" t="s">
        <v>61</v>
      </c>
      <c r="X43" s="29" t="s">
        <v>61</v>
      </c>
      <c r="Y43" s="67">
        <v>0.25</v>
      </c>
      <c r="Z43" s="29" t="s">
        <v>61</v>
      </c>
      <c r="AA43" s="29" t="s">
        <v>60</v>
      </c>
      <c r="AB43" s="29" t="s">
        <v>61</v>
      </c>
      <c r="AC43" s="29" t="s">
        <v>61</v>
      </c>
      <c r="AD43" s="121" t="s">
        <v>847</v>
      </c>
      <c r="AE43" s="29" t="s">
        <v>851</v>
      </c>
      <c r="AF43" s="29" t="s">
        <v>65</v>
      </c>
      <c r="AG43" s="121">
        <v>0.44444444444444442</v>
      </c>
      <c r="AH43" s="29" t="s">
        <v>854</v>
      </c>
      <c r="AI43" s="29" t="s">
        <v>65</v>
      </c>
      <c r="AJ43" s="121" t="s">
        <v>402</v>
      </c>
      <c r="AK43" s="121" t="s">
        <v>124</v>
      </c>
      <c r="AL43" s="121" t="s">
        <v>257</v>
      </c>
      <c r="AM43" s="29" t="s">
        <v>65</v>
      </c>
      <c r="AN43" s="121">
        <v>0.5</v>
      </c>
      <c r="AO43" s="121" t="s">
        <v>391</v>
      </c>
      <c r="AP43" s="29" t="s">
        <v>766</v>
      </c>
      <c r="AQ43" s="121" t="s">
        <v>402</v>
      </c>
      <c r="AR43" s="29" t="s">
        <v>835</v>
      </c>
      <c r="AS43" s="32">
        <v>1.7361111111111112E-2</v>
      </c>
      <c r="AT43" s="121">
        <v>0.41666666666666669</v>
      </c>
      <c r="AU43" s="29" t="s">
        <v>60</v>
      </c>
      <c r="AV43" s="33" t="s">
        <v>61</v>
      </c>
      <c r="AW43" s="33" t="s">
        <v>61</v>
      </c>
      <c r="AX43" s="121" t="s">
        <v>84</v>
      </c>
      <c r="AY43" s="29" t="s">
        <v>60</v>
      </c>
      <c r="AZ43" s="33" t="s">
        <v>61</v>
      </c>
      <c r="BA43" s="33" t="s">
        <v>61</v>
      </c>
      <c r="BB43" s="29" t="s">
        <v>62</v>
      </c>
      <c r="BC43" s="33" t="s">
        <v>61</v>
      </c>
      <c r="BD43" s="29" t="s">
        <v>62</v>
      </c>
      <c r="BE43" s="33" t="s">
        <v>61</v>
      </c>
      <c r="BF43" s="31">
        <v>95</v>
      </c>
      <c r="BG43" s="29" t="s">
        <v>86</v>
      </c>
      <c r="BH43" s="195">
        <v>88</v>
      </c>
      <c r="BI43" s="29" t="s">
        <v>77</v>
      </c>
      <c r="BJ43" s="147">
        <v>60</v>
      </c>
      <c r="BK43" s="29" t="s">
        <v>60</v>
      </c>
      <c r="BL43" s="29" t="s">
        <v>61</v>
      </c>
      <c r="BM43" s="29" t="s">
        <v>61</v>
      </c>
      <c r="BN43" s="147">
        <v>88</v>
      </c>
      <c r="BO43" s="29" t="s">
        <v>60</v>
      </c>
      <c r="BP43" s="29" t="s">
        <v>61</v>
      </c>
      <c r="BQ43" s="29" t="s">
        <v>61</v>
      </c>
      <c r="BR43" s="147">
        <v>60</v>
      </c>
      <c r="BS43" s="29" t="s">
        <v>60</v>
      </c>
      <c r="BT43" s="29" t="s">
        <v>61</v>
      </c>
      <c r="BU43" s="29" t="s">
        <v>61</v>
      </c>
      <c r="BV43" s="24">
        <f>VLOOKUP($A43,[1]보조서비스!$A:$J,3,FALSE)</f>
        <v>5</v>
      </c>
      <c r="BW43" s="9">
        <f>VLOOKUP($A43,[1]보조서비스!$A:$J,4,FALSE)</f>
        <v>0.02</v>
      </c>
      <c r="BX43" s="9">
        <f>VLOOKUP($A43,[1]보조서비스!$A:$J,9,FALSE)</f>
        <v>2.29</v>
      </c>
      <c r="BY43" s="127"/>
      <c r="CA43" s="197">
        <v>9697000</v>
      </c>
      <c r="CB43" s="197">
        <v>25912000</v>
      </c>
      <c r="CC43" s="12">
        <v>2007</v>
      </c>
      <c r="CD43" s="12" t="s">
        <v>406</v>
      </c>
      <c r="CE43" s="12" t="s">
        <v>406</v>
      </c>
      <c r="CF43" s="12" t="s">
        <v>91</v>
      </c>
      <c r="CG43" s="29" t="s">
        <v>404</v>
      </c>
      <c r="CH43" s="141" t="s">
        <v>93</v>
      </c>
      <c r="CI43" s="34">
        <v>44070</v>
      </c>
      <c r="CJ43" s="2" t="s">
        <v>836</v>
      </c>
      <c r="CK43" s="124" t="s">
        <v>1725</v>
      </c>
    </row>
    <row r="44" spans="1:89" x14ac:dyDescent="0.3">
      <c r="A44" s="14">
        <v>6031</v>
      </c>
      <c r="B44" s="29" t="s">
        <v>407</v>
      </c>
      <c r="C44" s="29" t="s">
        <v>59</v>
      </c>
      <c r="D44" s="30" t="s">
        <v>1183</v>
      </c>
      <c r="E44" s="29" t="s">
        <v>408</v>
      </c>
      <c r="F44" s="29">
        <v>500</v>
      </c>
      <c r="G44" s="31">
        <v>479</v>
      </c>
      <c r="H44" s="29" t="s">
        <v>60</v>
      </c>
      <c r="I44" s="29" t="s">
        <v>61</v>
      </c>
      <c r="J44" s="29" t="s">
        <v>61</v>
      </c>
      <c r="K44" s="31">
        <v>260</v>
      </c>
      <c r="L44" s="29" t="s">
        <v>60</v>
      </c>
      <c r="M44" s="29" t="s">
        <v>61</v>
      </c>
      <c r="N44" s="29" t="s">
        <v>61</v>
      </c>
      <c r="O44" s="57">
        <f t="shared" si="0"/>
        <v>0.54279749478079331</v>
      </c>
      <c r="P44" s="29" t="s">
        <v>62</v>
      </c>
      <c r="Q44" s="29" t="s">
        <v>61</v>
      </c>
      <c r="R44" s="98">
        <v>10</v>
      </c>
      <c r="S44" s="98">
        <v>10</v>
      </c>
      <c r="T44" s="98">
        <f t="shared" si="1"/>
        <v>15</v>
      </c>
      <c r="U44" s="13">
        <f t="shared" si="2"/>
        <v>1995</v>
      </c>
      <c r="V44" s="29" t="s">
        <v>60</v>
      </c>
      <c r="W44" s="29" t="s">
        <v>61</v>
      </c>
      <c r="X44" s="29" t="s">
        <v>61</v>
      </c>
      <c r="Y44" s="67">
        <v>0.125</v>
      </c>
      <c r="Z44" s="29" t="s">
        <v>829</v>
      </c>
      <c r="AA44" s="9" t="s">
        <v>60</v>
      </c>
      <c r="AB44" s="29" t="s">
        <v>61</v>
      </c>
      <c r="AC44" s="29" t="s">
        <v>61</v>
      </c>
      <c r="AD44" s="67">
        <v>0.16458333333333333</v>
      </c>
      <c r="AE44" s="29" t="s">
        <v>829</v>
      </c>
      <c r="AF44" s="67" t="s">
        <v>65</v>
      </c>
      <c r="AG44" s="67">
        <v>0.49513888888888885</v>
      </c>
      <c r="AH44" s="29" t="s">
        <v>829</v>
      </c>
      <c r="AI44" s="67" t="s">
        <v>65</v>
      </c>
      <c r="AJ44" s="67">
        <v>6.3888888888888884E-2</v>
      </c>
      <c r="AK44" s="67">
        <v>7.1527777777777787E-2</v>
      </c>
      <c r="AL44" s="67">
        <v>8.1944444444444445E-2</v>
      </c>
      <c r="AM44" s="9" t="s">
        <v>390</v>
      </c>
      <c r="AN44" s="67">
        <v>0.5</v>
      </c>
      <c r="AO44" s="67">
        <v>4</v>
      </c>
      <c r="AP44" s="9" t="s">
        <v>65</v>
      </c>
      <c r="AQ44" s="159">
        <v>4.3055555555555562E-2</v>
      </c>
      <c r="AR44" s="9" t="s">
        <v>390</v>
      </c>
      <c r="AS44" s="121">
        <v>6.0185185185185182E-2</v>
      </c>
      <c r="AT44" s="121">
        <v>0.25</v>
      </c>
      <c r="AU44" s="33" t="s">
        <v>60</v>
      </c>
      <c r="AV44" s="33" t="s">
        <v>61</v>
      </c>
      <c r="AW44" s="33" t="s">
        <v>61</v>
      </c>
      <c r="AX44" s="121">
        <v>0.5</v>
      </c>
      <c r="AY44" s="33" t="s">
        <v>60</v>
      </c>
      <c r="AZ44" s="33" t="s">
        <v>61</v>
      </c>
      <c r="BA44" s="33" t="s">
        <v>61</v>
      </c>
      <c r="BB44" s="29" t="s">
        <v>62</v>
      </c>
      <c r="BC44" s="33" t="s">
        <v>61</v>
      </c>
      <c r="BD44" s="29" t="s">
        <v>62</v>
      </c>
      <c r="BE44" s="33" t="s">
        <v>61</v>
      </c>
      <c r="BF44" s="31">
        <v>479</v>
      </c>
      <c r="BG44" s="29" t="s">
        <v>86</v>
      </c>
      <c r="BH44" s="29">
        <v>465</v>
      </c>
      <c r="BI44" s="29" t="s">
        <v>77</v>
      </c>
      <c r="BJ44" s="147">
        <v>260</v>
      </c>
      <c r="BK44" s="29" t="s">
        <v>86</v>
      </c>
      <c r="BL44" s="29">
        <v>280</v>
      </c>
      <c r="BM44" s="29" t="s">
        <v>77</v>
      </c>
      <c r="BN44" s="147">
        <v>470</v>
      </c>
      <c r="BO44" s="29" t="s">
        <v>60</v>
      </c>
      <c r="BP44" s="29" t="s">
        <v>61</v>
      </c>
      <c r="BQ44" s="29" t="s">
        <v>61</v>
      </c>
      <c r="BR44" s="147">
        <v>260</v>
      </c>
      <c r="BS44" s="29" t="s">
        <v>86</v>
      </c>
      <c r="BT44" s="29">
        <v>280</v>
      </c>
      <c r="BU44" s="29" t="s">
        <v>77</v>
      </c>
      <c r="BV44" s="24">
        <f>VLOOKUP($A44,[1]보조서비스!$A:$J,3,FALSE)</f>
        <v>5</v>
      </c>
      <c r="BW44" s="9">
        <f>VLOOKUP($A44,[1]보조서비스!$A:$J,4,FALSE)</f>
        <v>1.0999999999999999E-2</v>
      </c>
      <c r="BX44" s="9">
        <f>VLOOKUP($A44,[1]보조서비스!$A:$J,9,FALSE)</f>
        <v>21.51</v>
      </c>
      <c r="BY44" s="127"/>
      <c r="CA44" s="29" t="s">
        <v>61</v>
      </c>
      <c r="CB44" s="29" t="s">
        <v>61</v>
      </c>
      <c r="CC44" s="29">
        <v>1995</v>
      </c>
      <c r="CD44" s="29" t="s">
        <v>89</v>
      </c>
      <c r="CE44" s="29" t="s">
        <v>89</v>
      </c>
      <c r="CF44" s="29" t="s">
        <v>90</v>
      </c>
      <c r="CG44" s="29" t="s">
        <v>409</v>
      </c>
      <c r="CH44" s="141" t="s">
        <v>93</v>
      </c>
      <c r="CI44" s="34">
        <v>44076</v>
      </c>
      <c r="CJ44" s="2" t="s">
        <v>836</v>
      </c>
      <c r="CK44" s="124" t="s">
        <v>1725</v>
      </c>
    </row>
    <row r="45" spans="1:89" x14ac:dyDescent="0.3">
      <c r="A45" s="14">
        <v>6032</v>
      </c>
      <c r="B45" s="29" t="s">
        <v>407</v>
      </c>
      <c r="C45" s="29" t="s">
        <v>59</v>
      </c>
      <c r="D45" s="30" t="s">
        <v>1183</v>
      </c>
      <c r="E45" s="29" t="s">
        <v>411</v>
      </c>
      <c r="F45" s="29">
        <v>500</v>
      </c>
      <c r="G45" s="31">
        <v>483</v>
      </c>
      <c r="H45" s="29" t="s">
        <v>60</v>
      </c>
      <c r="I45" s="29" t="s">
        <v>61</v>
      </c>
      <c r="J45" s="29" t="s">
        <v>61</v>
      </c>
      <c r="K45" s="31">
        <v>260</v>
      </c>
      <c r="L45" s="29" t="s">
        <v>60</v>
      </c>
      <c r="M45" s="29" t="s">
        <v>61</v>
      </c>
      <c r="N45" s="29" t="s">
        <v>61</v>
      </c>
      <c r="O45" s="57">
        <f t="shared" si="0"/>
        <v>0.5383022774327122</v>
      </c>
      <c r="P45" s="29" t="s">
        <v>62</v>
      </c>
      <c r="Q45" s="29" t="s">
        <v>61</v>
      </c>
      <c r="R45" s="98">
        <v>10</v>
      </c>
      <c r="S45" s="98">
        <v>10</v>
      </c>
      <c r="T45" s="98">
        <f t="shared" si="1"/>
        <v>15</v>
      </c>
      <c r="U45" s="13">
        <f t="shared" si="2"/>
        <v>1995</v>
      </c>
      <c r="V45" s="29" t="s">
        <v>60</v>
      </c>
      <c r="W45" s="29" t="s">
        <v>61</v>
      </c>
      <c r="X45" s="29" t="s">
        <v>61</v>
      </c>
      <c r="Y45" s="67">
        <v>0.125</v>
      </c>
      <c r="Z45" s="29" t="s">
        <v>829</v>
      </c>
      <c r="AA45" s="9" t="s">
        <v>60</v>
      </c>
      <c r="AB45" s="29" t="s">
        <v>61</v>
      </c>
      <c r="AC45" s="29" t="s">
        <v>61</v>
      </c>
      <c r="AD45" s="67">
        <v>0.16458333333333333</v>
      </c>
      <c r="AE45" s="29" t="s">
        <v>829</v>
      </c>
      <c r="AF45" s="67" t="s">
        <v>65</v>
      </c>
      <c r="AG45" s="67">
        <v>0.49513888888888885</v>
      </c>
      <c r="AH45" s="29" t="s">
        <v>829</v>
      </c>
      <c r="AI45" s="67" t="s">
        <v>65</v>
      </c>
      <c r="AJ45" s="67">
        <v>6.3888888888888884E-2</v>
      </c>
      <c r="AK45" s="67">
        <v>7.1527777777777787E-2</v>
      </c>
      <c r="AL45" s="67">
        <v>8.1944444444444445E-2</v>
      </c>
      <c r="AM45" s="9" t="s">
        <v>390</v>
      </c>
      <c r="AN45" s="67">
        <v>0.5</v>
      </c>
      <c r="AO45" s="67">
        <v>4</v>
      </c>
      <c r="AP45" s="9" t="s">
        <v>65</v>
      </c>
      <c r="AQ45" s="159">
        <v>4.3055555555555562E-2</v>
      </c>
      <c r="AR45" s="9" t="s">
        <v>390</v>
      </c>
      <c r="AS45" s="121">
        <v>6.0185185185185182E-2</v>
      </c>
      <c r="AT45" s="121">
        <v>0.25</v>
      </c>
      <c r="AU45" s="33" t="s">
        <v>60</v>
      </c>
      <c r="AV45" s="33" t="s">
        <v>61</v>
      </c>
      <c r="AW45" s="33" t="s">
        <v>61</v>
      </c>
      <c r="AX45" s="121">
        <v>0.5</v>
      </c>
      <c r="AY45" s="33" t="s">
        <v>60</v>
      </c>
      <c r="AZ45" s="33" t="s">
        <v>61</v>
      </c>
      <c r="BA45" s="33" t="s">
        <v>61</v>
      </c>
      <c r="BB45" s="29" t="s">
        <v>62</v>
      </c>
      <c r="BC45" s="33" t="s">
        <v>61</v>
      </c>
      <c r="BD45" s="29" t="s">
        <v>62</v>
      </c>
      <c r="BE45" s="33" t="s">
        <v>61</v>
      </c>
      <c r="BF45" s="31">
        <v>483</v>
      </c>
      <c r="BG45" s="29" t="s">
        <v>86</v>
      </c>
      <c r="BH45" s="29">
        <v>467</v>
      </c>
      <c r="BI45" s="29" t="s">
        <v>77</v>
      </c>
      <c r="BJ45" s="147">
        <v>260</v>
      </c>
      <c r="BK45" s="29" t="s">
        <v>86</v>
      </c>
      <c r="BL45" s="29">
        <v>280</v>
      </c>
      <c r="BM45" s="29" t="s">
        <v>77</v>
      </c>
      <c r="BN45" s="147">
        <v>472</v>
      </c>
      <c r="BO45" s="29" t="s">
        <v>60</v>
      </c>
      <c r="BP45" s="29" t="s">
        <v>61</v>
      </c>
      <c r="BQ45" s="29" t="s">
        <v>61</v>
      </c>
      <c r="BR45" s="147">
        <v>260</v>
      </c>
      <c r="BS45" s="29" t="s">
        <v>86</v>
      </c>
      <c r="BT45" s="29">
        <v>280</v>
      </c>
      <c r="BU45" s="29" t="s">
        <v>77</v>
      </c>
      <c r="BV45" s="24">
        <f>VLOOKUP($A45,[1]보조서비스!$A:$J,3,FALSE)</f>
        <v>5</v>
      </c>
      <c r="BW45" s="9">
        <f>VLOOKUP($A45,[1]보조서비스!$A:$J,4,FALSE)</f>
        <v>1.0999999999999999E-2</v>
      </c>
      <c r="BX45" s="9">
        <f>VLOOKUP($A45,[1]보조서비스!$A:$J,9,FALSE)</f>
        <v>11.77</v>
      </c>
      <c r="BY45" s="127"/>
      <c r="CA45" s="29" t="s">
        <v>61</v>
      </c>
      <c r="CB45" s="29" t="s">
        <v>61</v>
      </c>
      <c r="CC45" s="29">
        <v>1995</v>
      </c>
      <c r="CD45" s="29" t="s">
        <v>89</v>
      </c>
      <c r="CE45" s="29" t="s">
        <v>89</v>
      </c>
      <c r="CF45" s="29" t="s">
        <v>90</v>
      </c>
      <c r="CG45" s="29" t="s">
        <v>409</v>
      </c>
      <c r="CH45" s="141" t="s">
        <v>93</v>
      </c>
      <c r="CI45" s="34">
        <v>44076</v>
      </c>
      <c r="CJ45" s="2" t="s">
        <v>836</v>
      </c>
      <c r="CK45" s="124" t="s">
        <v>1725</v>
      </c>
    </row>
    <row r="46" spans="1:89" x14ac:dyDescent="0.3">
      <c r="A46" s="14">
        <v>6033</v>
      </c>
      <c r="B46" s="29" t="s">
        <v>407</v>
      </c>
      <c r="C46" s="29" t="s">
        <v>59</v>
      </c>
      <c r="D46" s="30" t="s">
        <v>1183</v>
      </c>
      <c r="E46" s="29" t="s">
        <v>412</v>
      </c>
      <c r="F46" s="29">
        <v>500</v>
      </c>
      <c r="G46" s="31">
        <v>478</v>
      </c>
      <c r="H46" s="29" t="s">
        <v>60</v>
      </c>
      <c r="I46" s="29" t="s">
        <v>61</v>
      </c>
      <c r="J46" s="29" t="s">
        <v>61</v>
      </c>
      <c r="K46" s="31">
        <v>260</v>
      </c>
      <c r="L46" s="29" t="s">
        <v>60</v>
      </c>
      <c r="M46" s="29" t="s">
        <v>61</v>
      </c>
      <c r="N46" s="29" t="s">
        <v>61</v>
      </c>
      <c r="O46" s="57">
        <f t="shared" si="0"/>
        <v>0.54393305439330542</v>
      </c>
      <c r="P46" s="29" t="s">
        <v>62</v>
      </c>
      <c r="Q46" s="29" t="s">
        <v>61</v>
      </c>
      <c r="R46" s="98">
        <v>10</v>
      </c>
      <c r="S46" s="98">
        <v>10</v>
      </c>
      <c r="T46" s="98">
        <f t="shared" si="1"/>
        <v>15</v>
      </c>
      <c r="U46" s="13">
        <f t="shared" si="2"/>
        <v>1997</v>
      </c>
      <c r="V46" s="29" t="s">
        <v>60</v>
      </c>
      <c r="W46" s="29" t="s">
        <v>61</v>
      </c>
      <c r="X46" s="29" t="s">
        <v>61</v>
      </c>
      <c r="Y46" s="67">
        <v>0.125</v>
      </c>
      <c r="Z46" s="29" t="s">
        <v>829</v>
      </c>
      <c r="AA46" s="9" t="s">
        <v>60</v>
      </c>
      <c r="AB46" s="29" t="s">
        <v>61</v>
      </c>
      <c r="AC46" s="29" t="s">
        <v>61</v>
      </c>
      <c r="AD46" s="67">
        <v>0.16458333333333333</v>
      </c>
      <c r="AE46" s="29" t="s">
        <v>829</v>
      </c>
      <c r="AF46" s="67" t="s">
        <v>65</v>
      </c>
      <c r="AG46" s="67">
        <v>0.49513888888888885</v>
      </c>
      <c r="AH46" s="29" t="s">
        <v>829</v>
      </c>
      <c r="AI46" s="67" t="s">
        <v>65</v>
      </c>
      <c r="AJ46" s="67">
        <v>6.3888888888888884E-2</v>
      </c>
      <c r="AK46" s="67">
        <v>7.1527777777777787E-2</v>
      </c>
      <c r="AL46" s="67">
        <v>8.1944444444444445E-2</v>
      </c>
      <c r="AM46" s="9" t="s">
        <v>390</v>
      </c>
      <c r="AN46" s="67">
        <v>0.5</v>
      </c>
      <c r="AO46" s="67">
        <v>4</v>
      </c>
      <c r="AP46" s="9" t="s">
        <v>65</v>
      </c>
      <c r="AQ46" s="159">
        <v>4.3055555555555562E-2</v>
      </c>
      <c r="AR46" s="9" t="s">
        <v>390</v>
      </c>
      <c r="AS46" s="121">
        <v>6.0185185185185182E-2</v>
      </c>
      <c r="AT46" s="121">
        <v>0.25</v>
      </c>
      <c r="AU46" s="33" t="s">
        <v>60</v>
      </c>
      <c r="AV46" s="33" t="s">
        <v>61</v>
      </c>
      <c r="AW46" s="33" t="s">
        <v>61</v>
      </c>
      <c r="AX46" s="121">
        <v>0.5</v>
      </c>
      <c r="AY46" s="33" t="s">
        <v>60</v>
      </c>
      <c r="AZ46" s="33" t="s">
        <v>61</v>
      </c>
      <c r="BA46" s="33" t="s">
        <v>61</v>
      </c>
      <c r="BB46" s="29" t="s">
        <v>62</v>
      </c>
      <c r="BC46" s="29" t="s">
        <v>61</v>
      </c>
      <c r="BD46" s="29" t="s">
        <v>62</v>
      </c>
      <c r="BE46" s="29" t="s">
        <v>61</v>
      </c>
      <c r="BF46" s="31">
        <v>478</v>
      </c>
      <c r="BG46" s="29" t="s">
        <v>86</v>
      </c>
      <c r="BH46" s="29">
        <v>462</v>
      </c>
      <c r="BI46" s="29" t="s">
        <v>77</v>
      </c>
      <c r="BJ46" s="147">
        <v>260</v>
      </c>
      <c r="BK46" s="29" t="s">
        <v>86</v>
      </c>
      <c r="BL46" s="29">
        <v>280</v>
      </c>
      <c r="BM46" s="29" t="s">
        <v>77</v>
      </c>
      <c r="BN46" s="147">
        <v>467</v>
      </c>
      <c r="BO46" s="29" t="s">
        <v>60</v>
      </c>
      <c r="BP46" s="29" t="s">
        <v>61</v>
      </c>
      <c r="BQ46" s="29" t="s">
        <v>61</v>
      </c>
      <c r="BR46" s="147">
        <v>260</v>
      </c>
      <c r="BS46" s="29" t="s">
        <v>86</v>
      </c>
      <c r="BT46" s="29">
        <v>280</v>
      </c>
      <c r="BU46" s="29" t="s">
        <v>77</v>
      </c>
      <c r="BV46" s="24">
        <f>VLOOKUP($A46,[1]보조서비스!$A:$J,3,FALSE)</f>
        <v>5</v>
      </c>
      <c r="BW46" s="9">
        <f>VLOOKUP($A46,[1]보조서비스!$A:$J,4,FALSE)</f>
        <v>1.7999999999999999E-2</v>
      </c>
      <c r="BX46" s="9">
        <f>VLOOKUP($A46,[1]보조서비스!$A:$J,9,FALSE)</f>
        <v>19.600000000000001</v>
      </c>
      <c r="BY46" s="127"/>
      <c r="CA46" s="29" t="s">
        <v>61</v>
      </c>
      <c r="CB46" s="29" t="s">
        <v>61</v>
      </c>
      <c r="CC46" s="29">
        <v>1997</v>
      </c>
      <c r="CD46" s="29" t="s">
        <v>89</v>
      </c>
      <c r="CE46" s="29" t="s">
        <v>89</v>
      </c>
      <c r="CF46" s="29" t="s">
        <v>90</v>
      </c>
      <c r="CG46" s="29" t="s">
        <v>409</v>
      </c>
      <c r="CH46" s="141" t="s">
        <v>93</v>
      </c>
      <c r="CI46" s="34">
        <v>44076</v>
      </c>
      <c r="CJ46" s="2" t="s">
        <v>836</v>
      </c>
      <c r="CK46" s="124" t="s">
        <v>1725</v>
      </c>
    </row>
    <row r="47" spans="1:89" x14ac:dyDescent="0.3">
      <c r="A47" s="14">
        <v>6034</v>
      </c>
      <c r="B47" s="29" t="s">
        <v>407</v>
      </c>
      <c r="C47" s="29" t="s">
        <v>59</v>
      </c>
      <c r="D47" s="30" t="s">
        <v>1183</v>
      </c>
      <c r="E47" s="29" t="s">
        <v>413</v>
      </c>
      <c r="F47" s="29">
        <v>500</v>
      </c>
      <c r="G47" s="31">
        <v>477</v>
      </c>
      <c r="H47" s="29" t="s">
        <v>60</v>
      </c>
      <c r="I47" s="29" t="s">
        <v>61</v>
      </c>
      <c r="J47" s="29" t="s">
        <v>61</v>
      </c>
      <c r="K47" s="31">
        <v>260</v>
      </c>
      <c r="L47" s="29" t="s">
        <v>60</v>
      </c>
      <c r="M47" s="29" t="s">
        <v>61</v>
      </c>
      <c r="N47" s="29" t="s">
        <v>61</v>
      </c>
      <c r="O47" s="57">
        <f t="shared" si="0"/>
        <v>0.54507337526205446</v>
      </c>
      <c r="P47" s="29" t="s">
        <v>62</v>
      </c>
      <c r="Q47" s="29" t="s">
        <v>61</v>
      </c>
      <c r="R47" s="98">
        <v>10</v>
      </c>
      <c r="S47" s="98">
        <v>10</v>
      </c>
      <c r="T47" s="98">
        <f t="shared" si="1"/>
        <v>15</v>
      </c>
      <c r="U47" s="13">
        <f t="shared" si="2"/>
        <v>1997</v>
      </c>
      <c r="V47" s="29" t="s">
        <v>60</v>
      </c>
      <c r="W47" s="29" t="s">
        <v>61</v>
      </c>
      <c r="X47" s="29" t="s">
        <v>61</v>
      </c>
      <c r="Y47" s="67">
        <v>0.125</v>
      </c>
      <c r="Z47" s="29" t="s">
        <v>829</v>
      </c>
      <c r="AA47" s="9" t="s">
        <v>60</v>
      </c>
      <c r="AB47" s="29" t="s">
        <v>61</v>
      </c>
      <c r="AC47" s="29" t="s">
        <v>61</v>
      </c>
      <c r="AD47" s="67">
        <v>0.16458333333333333</v>
      </c>
      <c r="AE47" s="29" t="s">
        <v>829</v>
      </c>
      <c r="AF47" s="67" t="s">
        <v>65</v>
      </c>
      <c r="AG47" s="67">
        <v>0.49513888888888885</v>
      </c>
      <c r="AH47" s="29" t="s">
        <v>829</v>
      </c>
      <c r="AI47" s="67" t="s">
        <v>65</v>
      </c>
      <c r="AJ47" s="67">
        <v>6.3888888888888884E-2</v>
      </c>
      <c r="AK47" s="67">
        <v>7.1527777777777787E-2</v>
      </c>
      <c r="AL47" s="67">
        <v>8.1944444444444445E-2</v>
      </c>
      <c r="AM47" s="9" t="s">
        <v>390</v>
      </c>
      <c r="AN47" s="67">
        <v>0.5</v>
      </c>
      <c r="AO47" s="67">
        <v>4</v>
      </c>
      <c r="AP47" s="9" t="s">
        <v>65</v>
      </c>
      <c r="AQ47" s="159">
        <v>4.3055555555555562E-2</v>
      </c>
      <c r="AR47" s="9" t="s">
        <v>390</v>
      </c>
      <c r="AS47" s="121">
        <v>6.0185185185185182E-2</v>
      </c>
      <c r="AT47" s="121">
        <v>0.25</v>
      </c>
      <c r="AU47" s="33" t="s">
        <v>60</v>
      </c>
      <c r="AV47" s="33" t="s">
        <v>61</v>
      </c>
      <c r="AW47" s="33" t="s">
        <v>61</v>
      </c>
      <c r="AX47" s="121">
        <v>0.5</v>
      </c>
      <c r="AY47" s="33" t="s">
        <v>60</v>
      </c>
      <c r="AZ47" s="33" t="s">
        <v>61</v>
      </c>
      <c r="BA47" s="33" t="s">
        <v>61</v>
      </c>
      <c r="BB47" s="29" t="s">
        <v>62</v>
      </c>
      <c r="BC47" s="29" t="s">
        <v>61</v>
      </c>
      <c r="BD47" s="29" t="s">
        <v>62</v>
      </c>
      <c r="BE47" s="29" t="s">
        <v>61</v>
      </c>
      <c r="BF47" s="31">
        <v>477</v>
      </c>
      <c r="BG47" s="29" t="s">
        <v>86</v>
      </c>
      <c r="BH47" s="29">
        <v>461</v>
      </c>
      <c r="BI47" s="29" t="s">
        <v>77</v>
      </c>
      <c r="BJ47" s="147">
        <v>260</v>
      </c>
      <c r="BK47" s="29" t="s">
        <v>86</v>
      </c>
      <c r="BL47" s="29">
        <v>280</v>
      </c>
      <c r="BM47" s="29" t="s">
        <v>77</v>
      </c>
      <c r="BN47" s="147">
        <v>466</v>
      </c>
      <c r="BO47" s="29" t="s">
        <v>60</v>
      </c>
      <c r="BP47" s="29" t="s">
        <v>61</v>
      </c>
      <c r="BQ47" s="29" t="s">
        <v>61</v>
      </c>
      <c r="BR47" s="147">
        <v>260</v>
      </c>
      <c r="BS47" s="29" t="s">
        <v>86</v>
      </c>
      <c r="BT47" s="29">
        <v>280</v>
      </c>
      <c r="BU47" s="29" t="s">
        <v>77</v>
      </c>
      <c r="BV47" s="24">
        <f>VLOOKUP($A47,[1]보조서비스!$A:$J,3,FALSE)</f>
        <v>5</v>
      </c>
      <c r="BW47" s="9">
        <f>VLOOKUP($A47,[1]보조서비스!$A:$J,4,FALSE)</f>
        <v>1.7999999999999999E-2</v>
      </c>
      <c r="BX47" s="9">
        <f>VLOOKUP($A47,[1]보조서비스!$A:$J,9,FALSE)</f>
        <v>13.78</v>
      </c>
      <c r="BY47" s="127"/>
      <c r="CA47" s="29" t="s">
        <v>61</v>
      </c>
      <c r="CB47" s="29" t="s">
        <v>61</v>
      </c>
      <c r="CC47" s="29">
        <v>1997</v>
      </c>
      <c r="CD47" s="29" t="s">
        <v>89</v>
      </c>
      <c r="CE47" s="29" t="s">
        <v>89</v>
      </c>
      <c r="CF47" s="29" t="s">
        <v>90</v>
      </c>
      <c r="CG47" s="29" t="s">
        <v>409</v>
      </c>
      <c r="CH47" s="141" t="s">
        <v>93</v>
      </c>
      <c r="CI47" s="34">
        <v>44076</v>
      </c>
      <c r="CJ47" s="2" t="s">
        <v>836</v>
      </c>
      <c r="CK47" s="124" t="s">
        <v>1725</v>
      </c>
    </row>
    <row r="48" spans="1:89" x14ac:dyDescent="0.3">
      <c r="A48" s="14">
        <v>6035</v>
      </c>
      <c r="B48" s="29" t="s">
        <v>407</v>
      </c>
      <c r="C48" s="29" t="s">
        <v>59</v>
      </c>
      <c r="D48" s="30" t="s">
        <v>1183</v>
      </c>
      <c r="E48" s="29" t="s">
        <v>414</v>
      </c>
      <c r="F48" s="29">
        <v>500</v>
      </c>
      <c r="G48" s="31">
        <v>478</v>
      </c>
      <c r="H48" s="29" t="s">
        <v>60</v>
      </c>
      <c r="I48" s="29" t="s">
        <v>61</v>
      </c>
      <c r="J48" s="29" t="s">
        <v>61</v>
      </c>
      <c r="K48" s="31">
        <v>260</v>
      </c>
      <c r="L48" s="29" t="s">
        <v>60</v>
      </c>
      <c r="M48" s="29" t="s">
        <v>61</v>
      </c>
      <c r="N48" s="29" t="s">
        <v>61</v>
      </c>
      <c r="O48" s="57">
        <f t="shared" si="0"/>
        <v>0.54393305439330542</v>
      </c>
      <c r="P48" s="29" t="s">
        <v>62</v>
      </c>
      <c r="Q48" s="29" t="s">
        <v>61</v>
      </c>
      <c r="R48" s="98">
        <v>10</v>
      </c>
      <c r="S48" s="98">
        <v>10</v>
      </c>
      <c r="T48" s="98">
        <f>F48*0.03</f>
        <v>15</v>
      </c>
      <c r="U48" s="13">
        <f t="shared" si="2"/>
        <v>2001</v>
      </c>
      <c r="V48" s="29" t="s">
        <v>60</v>
      </c>
      <c r="W48" s="29" t="s">
        <v>61</v>
      </c>
      <c r="X48" s="29" t="s">
        <v>61</v>
      </c>
      <c r="Y48" s="67">
        <v>0.125</v>
      </c>
      <c r="Z48" s="29" t="s">
        <v>829</v>
      </c>
      <c r="AA48" s="9" t="s">
        <v>60</v>
      </c>
      <c r="AB48" s="29" t="s">
        <v>61</v>
      </c>
      <c r="AC48" s="29" t="s">
        <v>61</v>
      </c>
      <c r="AD48" s="67">
        <v>0.23958333333333334</v>
      </c>
      <c r="AE48" s="29" t="s">
        <v>829</v>
      </c>
      <c r="AF48" s="67" t="s">
        <v>65</v>
      </c>
      <c r="AG48" s="67">
        <v>0.51388888888888895</v>
      </c>
      <c r="AH48" s="29" t="s">
        <v>829</v>
      </c>
      <c r="AI48" s="67" t="s">
        <v>65</v>
      </c>
      <c r="AJ48" s="67">
        <v>3.6111111111111115E-2</v>
      </c>
      <c r="AK48" s="67">
        <v>4.9999999999999996E-2</v>
      </c>
      <c r="AL48" s="67">
        <v>0.15277777777777776</v>
      </c>
      <c r="AM48" s="67" t="s">
        <v>65</v>
      </c>
      <c r="AN48" s="67">
        <v>0.5</v>
      </c>
      <c r="AO48" s="67">
        <v>4</v>
      </c>
      <c r="AP48" s="9" t="s">
        <v>65</v>
      </c>
      <c r="AQ48" s="159">
        <v>7.5694444444444439E-2</v>
      </c>
      <c r="AR48" s="9" t="s">
        <v>390</v>
      </c>
      <c r="AS48" s="121">
        <v>6.0185185185185182E-2</v>
      </c>
      <c r="AT48" s="121">
        <v>0.25</v>
      </c>
      <c r="AU48" s="33" t="s">
        <v>60</v>
      </c>
      <c r="AV48" s="33" t="s">
        <v>61</v>
      </c>
      <c r="AW48" s="33" t="s">
        <v>61</v>
      </c>
      <c r="AX48" s="121">
        <v>0.5</v>
      </c>
      <c r="AY48" s="33" t="s">
        <v>60</v>
      </c>
      <c r="AZ48" s="33" t="s">
        <v>61</v>
      </c>
      <c r="BA48" s="33" t="s">
        <v>61</v>
      </c>
      <c r="BB48" s="29" t="s">
        <v>62</v>
      </c>
      <c r="BC48" s="29" t="s">
        <v>61</v>
      </c>
      <c r="BD48" s="29" t="s">
        <v>62</v>
      </c>
      <c r="BE48" s="29" t="s">
        <v>61</v>
      </c>
      <c r="BF48" s="31">
        <v>478</v>
      </c>
      <c r="BG48" s="29" t="s">
        <v>86</v>
      </c>
      <c r="BH48" s="29">
        <v>462</v>
      </c>
      <c r="BI48" s="29" t="s">
        <v>77</v>
      </c>
      <c r="BJ48" s="147">
        <v>260</v>
      </c>
      <c r="BK48" s="29" t="s">
        <v>86</v>
      </c>
      <c r="BL48" s="29">
        <v>280</v>
      </c>
      <c r="BM48" s="29" t="s">
        <v>77</v>
      </c>
      <c r="BN48" s="147">
        <v>467</v>
      </c>
      <c r="BO48" s="29" t="s">
        <v>60</v>
      </c>
      <c r="BP48" s="29" t="s">
        <v>61</v>
      </c>
      <c r="BQ48" s="29" t="s">
        <v>61</v>
      </c>
      <c r="BR48" s="147">
        <v>260</v>
      </c>
      <c r="BS48" s="29" t="s">
        <v>86</v>
      </c>
      <c r="BT48" s="29">
        <v>280</v>
      </c>
      <c r="BU48" s="29" t="s">
        <v>77</v>
      </c>
      <c r="BV48" s="24">
        <f>VLOOKUP($A48,[1]보조서비스!$A:$J,3,FALSE)</f>
        <v>5</v>
      </c>
      <c r="BW48" s="9">
        <f>VLOOKUP($A48,[1]보조서비스!$A:$J,4,FALSE)</f>
        <v>2E-3</v>
      </c>
      <c r="BX48" s="9">
        <f>VLOOKUP($A48,[1]보조서비스!$A:$J,9,FALSE)</f>
        <v>16.739999999999998</v>
      </c>
      <c r="BY48" s="127"/>
      <c r="CA48" s="29" t="s">
        <v>61</v>
      </c>
      <c r="CB48" s="29" t="s">
        <v>61</v>
      </c>
      <c r="CC48" s="29">
        <v>2001</v>
      </c>
      <c r="CD48" s="29" t="s">
        <v>415</v>
      </c>
      <c r="CE48" s="29" t="s">
        <v>415</v>
      </c>
      <c r="CF48" s="29" t="s">
        <v>416</v>
      </c>
      <c r="CG48" s="29" t="s">
        <v>409</v>
      </c>
      <c r="CH48" s="141" t="s">
        <v>93</v>
      </c>
      <c r="CI48" s="34">
        <v>44076</v>
      </c>
      <c r="CJ48" s="2" t="s">
        <v>836</v>
      </c>
      <c r="CK48" s="124" t="s">
        <v>1725</v>
      </c>
    </row>
    <row r="49" spans="1:89" x14ac:dyDescent="0.3">
      <c r="A49" s="14">
        <v>6036</v>
      </c>
      <c r="B49" s="29" t="s">
        <v>407</v>
      </c>
      <c r="C49" s="29" t="s">
        <v>59</v>
      </c>
      <c r="D49" s="30" t="s">
        <v>1183</v>
      </c>
      <c r="E49" s="29" t="s">
        <v>417</v>
      </c>
      <c r="F49" s="29">
        <v>500</v>
      </c>
      <c r="G49" s="31">
        <v>478</v>
      </c>
      <c r="H49" s="29" t="s">
        <v>60</v>
      </c>
      <c r="I49" s="29" t="s">
        <v>61</v>
      </c>
      <c r="J49" s="29" t="s">
        <v>61</v>
      </c>
      <c r="K49" s="31">
        <v>260</v>
      </c>
      <c r="L49" s="29" t="s">
        <v>60</v>
      </c>
      <c r="M49" s="29" t="s">
        <v>61</v>
      </c>
      <c r="N49" s="29" t="s">
        <v>61</v>
      </c>
      <c r="O49" s="57">
        <f t="shared" si="0"/>
        <v>0.54393305439330542</v>
      </c>
      <c r="P49" s="29" t="s">
        <v>62</v>
      </c>
      <c r="Q49" s="29" t="s">
        <v>61</v>
      </c>
      <c r="R49" s="98">
        <v>10</v>
      </c>
      <c r="S49" s="98">
        <v>10</v>
      </c>
      <c r="T49" s="98">
        <f t="shared" si="1"/>
        <v>15</v>
      </c>
      <c r="U49" s="13">
        <f t="shared" si="2"/>
        <v>2002</v>
      </c>
      <c r="V49" s="29" t="s">
        <v>60</v>
      </c>
      <c r="W49" s="29" t="s">
        <v>61</v>
      </c>
      <c r="X49" s="29" t="s">
        <v>61</v>
      </c>
      <c r="Y49" s="67">
        <v>0.125</v>
      </c>
      <c r="Z49" s="29" t="s">
        <v>829</v>
      </c>
      <c r="AA49" s="9" t="s">
        <v>60</v>
      </c>
      <c r="AB49" s="29" t="s">
        <v>61</v>
      </c>
      <c r="AC49" s="29" t="s">
        <v>61</v>
      </c>
      <c r="AD49" s="67">
        <v>0.23958333333333334</v>
      </c>
      <c r="AE49" s="29" t="s">
        <v>829</v>
      </c>
      <c r="AF49" s="67" t="s">
        <v>65</v>
      </c>
      <c r="AG49" s="67">
        <v>0.51388888888888895</v>
      </c>
      <c r="AH49" s="29" t="s">
        <v>829</v>
      </c>
      <c r="AI49" s="67" t="s">
        <v>65</v>
      </c>
      <c r="AJ49" s="67">
        <v>3.6111111111111115E-2</v>
      </c>
      <c r="AK49" s="67">
        <v>4.9999999999999996E-2</v>
      </c>
      <c r="AL49" s="67">
        <v>0.15277777777777776</v>
      </c>
      <c r="AM49" s="67" t="s">
        <v>65</v>
      </c>
      <c r="AN49" s="67">
        <v>0.5</v>
      </c>
      <c r="AO49" s="67">
        <v>4</v>
      </c>
      <c r="AP49" s="9" t="s">
        <v>65</v>
      </c>
      <c r="AQ49" s="159">
        <v>7.5694444444444439E-2</v>
      </c>
      <c r="AR49" s="9" t="s">
        <v>390</v>
      </c>
      <c r="AS49" s="121">
        <v>6.0185185185185182E-2</v>
      </c>
      <c r="AT49" s="121">
        <v>0.25</v>
      </c>
      <c r="AU49" s="33" t="s">
        <v>60</v>
      </c>
      <c r="AV49" s="33" t="s">
        <v>61</v>
      </c>
      <c r="AW49" s="33" t="s">
        <v>61</v>
      </c>
      <c r="AX49" s="121">
        <v>0.5</v>
      </c>
      <c r="AY49" s="33" t="s">
        <v>60</v>
      </c>
      <c r="AZ49" s="33" t="s">
        <v>61</v>
      </c>
      <c r="BA49" s="33" t="s">
        <v>61</v>
      </c>
      <c r="BB49" s="29" t="s">
        <v>62</v>
      </c>
      <c r="BC49" s="29" t="s">
        <v>61</v>
      </c>
      <c r="BD49" s="29" t="s">
        <v>62</v>
      </c>
      <c r="BE49" s="29" t="s">
        <v>61</v>
      </c>
      <c r="BF49" s="31">
        <v>478</v>
      </c>
      <c r="BG49" s="29" t="s">
        <v>86</v>
      </c>
      <c r="BH49" s="29">
        <v>462</v>
      </c>
      <c r="BI49" s="29" t="s">
        <v>77</v>
      </c>
      <c r="BJ49" s="147">
        <v>260</v>
      </c>
      <c r="BK49" s="29" t="s">
        <v>86</v>
      </c>
      <c r="BL49" s="29">
        <v>280</v>
      </c>
      <c r="BM49" s="29" t="s">
        <v>77</v>
      </c>
      <c r="BN49" s="147">
        <v>467</v>
      </c>
      <c r="BO49" s="29" t="s">
        <v>60</v>
      </c>
      <c r="BP49" s="29" t="s">
        <v>61</v>
      </c>
      <c r="BQ49" s="29" t="s">
        <v>61</v>
      </c>
      <c r="BR49" s="147">
        <v>260</v>
      </c>
      <c r="BS49" s="29" t="s">
        <v>86</v>
      </c>
      <c r="BT49" s="29">
        <v>280</v>
      </c>
      <c r="BU49" s="29" t="s">
        <v>77</v>
      </c>
      <c r="BV49" s="24">
        <f>VLOOKUP($A49,[1]보조서비스!$A:$J,3,FALSE)</f>
        <v>5</v>
      </c>
      <c r="BW49" s="9">
        <f>VLOOKUP($A49,[1]보조서비스!$A:$J,4,FALSE)</f>
        <v>2E-3</v>
      </c>
      <c r="BX49" s="9">
        <f>VLOOKUP($A49,[1]보조서비스!$A:$J,9,FALSE)</f>
        <v>17.260000000000002</v>
      </c>
      <c r="BY49" s="127"/>
      <c r="CA49" s="29" t="s">
        <v>61</v>
      </c>
      <c r="CB49" s="29" t="s">
        <v>61</v>
      </c>
      <c r="CC49" s="29">
        <v>2002</v>
      </c>
      <c r="CD49" s="29" t="s">
        <v>415</v>
      </c>
      <c r="CE49" s="29" t="s">
        <v>415</v>
      </c>
      <c r="CF49" s="29" t="s">
        <v>416</v>
      </c>
      <c r="CG49" s="29" t="s">
        <v>409</v>
      </c>
      <c r="CH49" s="141" t="s">
        <v>93</v>
      </c>
      <c r="CI49" s="34">
        <v>44076</v>
      </c>
      <c r="CJ49" s="2" t="s">
        <v>836</v>
      </c>
      <c r="CK49" s="124" t="s">
        <v>1725</v>
      </c>
    </row>
    <row r="50" spans="1:89" x14ac:dyDescent="0.3">
      <c r="A50" s="14">
        <v>6037</v>
      </c>
      <c r="B50" s="29" t="s">
        <v>407</v>
      </c>
      <c r="C50" s="29" t="s">
        <v>59</v>
      </c>
      <c r="D50" s="30" t="s">
        <v>1183</v>
      </c>
      <c r="E50" s="29" t="s">
        <v>418</v>
      </c>
      <c r="F50" s="29">
        <v>500</v>
      </c>
      <c r="G50" s="31">
        <v>480</v>
      </c>
      <c r="H50" s="29" t="s">
        <v>60</v>
      </c>
      <c r="I50" s="29">
        <v>474</v>
      </c>
      <c r="J50" s="29" t="s">
        <v>1147</v>
      </c>
      <c r="K50" s="31">
        <v>260</v>
      </c>
      <c r="L50" s="29" t="s">
        <v>60</v>
      </c>
      <c r="M50" s="29" t="s">
        <v>61</v>
      </c>
      <c r="N50" s="29" t="s">
        <v>61</v>
      </c>
      <c r="O50" s="57">
        <f t="shared" si="0"/>
        <v>0.54166666666666663</v>
      </c>
      <c r="P50" s="29" t="s">
        <v>62</v>
      </c>
      <c r="Q50" s="29" t="s">
        <v>61</v>
      </c>
      <c r="R50" s="98">
        <v>15</v>
      </c>
      <c r="S50" s="98">
        <v>15</v>
      </c>
      <c r="T50" s="98">
        <f t="shared" si="1"/>
        <v>15</v>
      </c>
      <c r="U50" s="13">
        <f t="shared" si="2"/>
        <v>2007</v>
      </c>
      <c r="V50" s="29" t="s">
        <v>60</v>
      </c>
      <c r="W50" s="29" t="s">
        <v>61</v>
      </c>
      <c r="X50" s="29" t="s">
        <v>61</v>
      </c>
      <c r="Y50" s="67">
        <v>0.125</v>
      </c>
      <c r="Z50" s="29" t="s">
        <v>829</v>
      </c>
      <c r="AA50" s="9" t="s">
        <v>60</v>
      </c>
      <c r="AB50" s="29" t="s">
        <v>61</v>
      </c>
      <c r="AC50" s="29" t="s">
        <v>61</v>
      </c>
      <c r="AD50" s="67">
        <v>0.16458333333333333</v>
      </c>
      <c r="AE50" s="29" t="s">
        <v>829</v>
      </c>
      <c r="AF50" s="67" t="s">
        <v>65</v>
      </c>
      <c r="AG50" s="67">
        <v>0.52152777777777781</v>
      </c>
      <c r="AH50" s="29" t="s">
        <v>829</v>
      </c>
      <c r="AI50" s="67" t="s">
        <v>65</v>
      </c>
      <c r="AJ50" s="67">
        <v>2.1527777777777781E-2</v>
      </c>
      <c r="AK50" s="67">
        <v>2.4305555555555556E-2</v>
      </c>
      <c r="AL50" s="67">
        <v>0.10694444444444444</v>
      </c>
      <c r="AM50" s="67" t="s">
        <v>65</v>
      </c>
      <c r="AN50" s="67">
        <v>0.33333333333333331</v>
      </c>
      <c r="AO50" s="67">
        <v>4</v>
      </c>
      <c r="AP50" s="9" t="s">
        <v>65</v>
      </c>
      <c r="AQ50" s="159">
        <v>4.8611111111111112E-2</v>
      </c>
      <c r="AR50" s="9" t="s">
        <v>390</v>
      </c>
      <c r="AS50" s="121">
        <v>6.0185185185185182E-2</v>
      </c>
      <c r="AT50" s="121">
        <v>0.25</v>
      </c>
      <c r="AU50" s="33" t="s">
        <v>60</v>
      </c>
      <c r="AV50" s="33" t="s">
        <v>61</v>
      </c>
      <c r="AW50" s="33" t="s">
        <v>61</v>
      </c>
      <c r="AX50" s="121">
        <v>0.5</v>
      </c>
      <c r="AY50" s="33" t="s">
        <v>60</v>
      </c>
      <c r="AZ50" s="33" t="s">
        <v>61</v>
      </c>
      <c r="BA50" s="33" t="s">
        <v>61</v>
      </c>
      <c r="BB50" s="29" t="s">
        <v>62</v>
      </c>
      <c r="BC50" s="29" t="s">
        <v>61</v>
      </c>
      <c r="BD50" s="29" t="s">
        <v>62</v>
      </c>
      <c r="BE50" s="29" t="s">
        <v>61</v>
      </c>
      <c r="BF50" s="31">
        <v>480</v>
      </c>
      <c r="BG50" s="29" t="s">
        <v>86</v>
      </c>
      <c r="BH50" s="29">
        <v>439</v>
      </c>
      <c r="BI50" s="29" t="s">
        <v>1148</v>
      </c>
      <c r="BJ50" s="147">
        <v>260</v>
      </c>
      <c r="BK50" s="29" t="s">
        <v>86</v>
      </c>
      <c r="BL50" s="29">
        <v>280</v>
      </c>
      <c r="BM50" s="29" t="s">
        <v>77</v>
      </c>
      <c r="BN50" s="147">
        <v>456</v>
      </c>
      <c r="BO50" s="29" t="s">
        <v>86</v>
      </c>
      <c r="BP50" s="29">
        <v>454</v>
      </c>
      <c r="BQ50" s="29" t="s">
        <v>1149</v>
      </c>
      <c r="BR50" s="147">
        <v>260</v>
      </c>
      <c r="BS50" s="29" t="s">
        <v>86</v>
      </c>
      <c r="BT50" s="29">
        <v>280</v>
      </c>
      <c r="BU50" s="29" t="s">
        <v>77</v>
      </c>
      <c r="BV50" s="24">
        <f>VLOOKUP($A50,[1]보조서비스!$A:$J,3,FALSE)</f>
        <v>5</v>
      </c>
      <c r="BW50" s="9">
        <f>VLOOKUP($A50,[1]보조서비스!$A:$J,4,FALSE)</f>
        <v>0.02</v>
      </c>
      <c r="BX50" s="9">
        <f>VLOOKUP($A50,[1]보조서비스!$A:$J,9,FALSE)</f>
        <v>15.04</v>
      </c>
      <c r="CA50" s="29" t="s">
        <v>61</v>
      </c>
      <c r="CB50" s="29" t="s">
        <v>61</v>
      </c>
      <c r="CC50" s="29">
        <v>2007</v>
      </c>
      <c r="CD50" s="29" t="s">
        <v>91</v>
      </c>
      <c r="CE50" s="29" t="s">
        <v>91</v>
      </c>
      <c r="CF50" s="29" t="s">
        <v>91</v>
      </c>
      <c r="CG50" s="29" t="s">
        <v>409</v>
      </c>
      <c r="CH50" s="141" t="s">
        <v>93</v>
      </c>
      <c r="CI50" s="34">
        <v>44085</v>
      </c>
      <c r="CJ50" s="2" t="s">
        <v>836</v>
      </c>
      <c r="CK50" s="124" t="s">
        <v>1725</v>
      </c>
    </row>
    <row r="51" spans="1:89" x14ac:dyDescent="0.3">
      <c r="A51" s="14">
        <v>6038</v>
      </c>
      <c r="B51" s="29" t="s">
        <v>407</v>
      </c>
      <c r="C51" s="29" t="s">
        <v>59</v>
      </c>
      <c r="D51" s="30" t="s">
        <v>1183</v>
      </c>
      <c r="E51" s="29" t="s">
        <v>419</v>
      </c>
      <c r="F51" s="29">
        <v>500</v>
      </c>
      <c r="G51" s="31">
        <v>477</v>
      </c>
      <c r="H51" s="29" t="s">
        <v>60</v>
      </c>
      <c r="I51" s="29" t="s">
        <v>61</v>
      </c>
      <c r="J51" s="29" t="s">
        <v>61</v>
      </c>
      <c r="K51" s="31">
        <v>260</v>
      </c>
      <c r="L51" s="29" t="s">
        <v>60</v>
      </c>
      <c r="M51" s="29" t="s">
        <v>61</v>
      </c>
      <c r="N51" s="29" t="s">
        <v>61</v>
      </c>
      <c r="O51" s="57">
        <f t="shared" si="0"/>
        <v>0.54507337526205446</v>
      </c>
      <c r="P51" s="29" t="s">
        <v>62</v>
      </c>
      <c r="Q51" s="29" t="s">
        <v>61</v>
      </c>
      <c r="R51" s="98">
        <v>15</v>
      </c>
      <c r="S51" s="98">
        <v>15</v>
      </c>
      <c r="T51" s="98">
        <f t="shared" si="1"/>
        <v>15</v>
      </c>
      <c r="U51" s="13">
        <f t="shared" si="2"/>
        <v>2007</v>
      </c>
      <c r="V51" s="29" t="s">
        <v>60</v>
      </c>
      <c r="W51" s="29" t="s">
        <v>61</v>
      </c>
      <c r="X51" s="29" t="s">
        <v>61</v>
      </c>
      <c r="Y51" s="67">
        <v>0.125</v>
      </c>
      <c r="Z51" s="29" t="s">
        <v>829</v>
      </c>
      <c r="AA51" s="9" t="s">
        <v>60</v>
      </c>
      <c r="AB51" s="29" t="s">
        <v>61</v>
      </c>
      <c r="AC51" s="29" t="s">
        <v>61</v>
      </c>
      <c r="AD51" s="67">
        <v>0.16458333333333333</v>
      </c>
      <c r="AE51" s="29" t="s">
        <v>829</v>
      </c>
      <c r="AF51" s="67" t="s">
        <v>65</v>
      </c>
      <c r="AG51" s="67">
        <v>0.52152777777777781</v>
      </c>
      <c r="AH51" s="29" t="s">
        <v>829</v>
      </c>
      <c r="AI51" s="67" t="s">
        <v>65</v>
      </c>
      <c r="AJ51" s="67">
        <v>2.1527777777777781E-2</v>
      </c>
      <c r="AK51" s="67">
        <v>2.4305555555555556E-2</v>
      </c>
      <c r="AL51" s="67">
        <v>0.10694444444444444</v>
      </c>
      <c r="AM51" s="67" t="s">
        <v>65</v>
      </c>
      <c r="AN51" s="67">
        <v>0.33333333333333331</v>
      </c>
      <c r="AO51" s="67">
        <v>4</v>
      </c>
      <c r="AP51" s="9" t="s">
        <v>65</v>
      </c>
      <c r="AQ51" s="159">
        <v>4.8611111111111112E-2</v>
      </c>
      <c r="AR51" s="9" t="s">
        <v>390</v>
      </c>
      <c r="AS51" s="121">
        <v>6.0185185185185182E-2</v>
      </c>
      <c r="AT51" s="121">
        <v>0.25</v>
      </c>
      <c r="AU51" s="33" t="s">
        <v>60</v>
      </c>
      <c r="AV51" s="33" t="s">
        <v>61</v>
      </c>
      <c r="AW51" s="33" t="s">
        <v>61</v>
      </c>
      <c r="AX51" s="121">
        <v>0.5</v>
      </c>
      <c r="AY51" s="33" t="s">
        <v>60</v>
      </c>
      <c r="AZ51" s="33" t="s">
        <v>61</v>
      </c>
      <c r="BA51" s="33" t="s">
        <v>61</v>
      </c>
      <c r="BB51" s="29" t="s">
        <v>62</v>
      </c>
      <c r="BC51" s="29" t="s">
        <v>61</v>
      </c>
      <c r="BD51" s="29" t="s">
        <v>62</v>
      </c>
      <c r="BE51" s="29" t="s">
        <v>61</v>
      </c>
      <c r="BF51" s="31">
        <v>477</v>
      </c>
      <c r="BG51" s="29" t="s">
        <v>86</v>
      </c>
      <c r="BH51" s="29">
        <v>442</v>
      </c>
      <c r="BI51" s="29" t="s">
        <v>77</v>
      </c>
      <c r="BJ51" s="147">
        <v>260</v>
      </c>
      <c r="BK51" s="29" t="s">
        <v>86</v>
      </c>
      <c r="BL51" s="29">
        <v>280</v>
      </c>
      <c r="BM51" s="29" t="s">
        <v>77</v>
      </c>
      <c r="BN51" s="147">
        <v>457</v>
      </c>
      <c r="BO51" s="29" t="s">
        <v>60</v>
      </c>
      <c r="BP51" s="29" t="s">
        <v>61</v>
      </c>
      <c r="BQ51" s="29" t="s">
        <v>61</v>
      </c>
      <c r="BR51" s="147">
        <v>260</v>
      </c>
      <c r="BS51" s="29" t="s">
        <v>86</v>
      </c>
      <c r="BT51" s="29">
        <v>280</v>
      </c>
      <c r="BU51" s="29" t="s">
        <v>77</v>
      </c>
      <c r="BV51" s="24">
        <f>VLOOKUP($A51,[1]보조서비스!$A:$J,3,FALSE)</f>
        <v>5</v>
      </c>
      <c r="BW51" s="9">
        <f>VLOOKUP($A51,[1]보조서비스!$A:$J,4,FALSE)</f>
        <v>0.02</v>
      </c>
      <c r="BX51" s="9">
        <f>VLOOKUP($A51,[1]보조서비스!$A:$J,9,FALSE)</f>
        <v>10.7</v>
      </c>
      <c r="CA51" s="29" t="s">
        <v>61</v>
      </c>
      <c r="CB51" s="29" t="s">
        <v>61</v>
      </c>
      <c r="CC51" s="29">
        <v>2007</v>
      </c>
      <c r="CD51" s="29" t="s">
        <v>91</v>
      </c>
      <c r="CE51" s="29" t="s">
        <v>91</v>
      </c>
      <c r="CF51" s="29" t="s">
        <v>91</v>
      </c>
      <c r="CG51" s="29" t="s">
        <v>409</v>
      </c>
      <c r="CH51" s="141" t="s">
        <v>93</v>
      </c>
      <c r="CI51" s="34">
        <v>44076</v>
      </c>
      <c r="CJ51" s="2" t="s">
        <v>836</v>
      </c>
      <c r="CK51" s="124" t="s">
        <v>1725</v>
      </c>
    </row>
    <row r="52" spans="1:89" x14ac:dyDescent="0.3">
      <c r="A52" s="14">
        <v>6429</v>
      </c>
      <c r="B52" s="29" t="s">
        <v>407</v>
      </c>
      <c r="C52" s="29" t="s">
        <v>59</v>
      </c>
      <c r="D52" s="30" t="s">
        <v>1183</v>
      </c>
      <c r="E52" s="29" t="s">
        <v>420</v>
      </c>
      <c r="F52" s="29">
        <v>1050</v>
      </c>
      <c r="G52" s="31">
        <v>1002</v>
      </c>
      <c r="H52" s="29" t="s">
        <v>60</v>
      </c>
      <c r="I52" s="29" t="s">
        <v>61</v>
      </c>
      <c r="J52" s="29" t="s">
        <v>61</v>
      </c>
      <c r="K52" s="31">
        <v>635</v>
      </c>
      <c r="L52" s="29" t="s">
        <v>60</v>
      </c>
      <c r="M52" s="29" t="s">
        <v>61</v>
      </c>
      <c r="N52" s="29" t="s">
        <v>61</v>
      </c>
      <c r="O52" s="57">
        <f t="shared" si="0"/>
        <v>0.6337325349301397</v>
      </c>
      <c r="P52" s="29" t="s">
        <v>62</v>
      </c>
      <c r="Q52" s="29" t="s">
        <v>61</v>
      </c>
      <c r="R52" s="98">
        <v>31.5</v>
      </c>
      <c r="S52" s="98">
        <v>31.5</v>
      </c>
      <c r="T52" s="98">
        <f t="shared" si="1"/>
        <v>31.5</v>
      </c>
      <c r="U52" s="13">
        <f t="shared" si="2"/>
        <v>2016</v>
      </c>
      <c r="V52" s="29" t="s">
        <v>60</v>
      </c>
      <c r="W52" s="29" t="s">
        <v>61</v>
      </c>
      <c r="X52" s="29" t="s">
        <v>61</v>
      </c>
      <c r="Y52" s="67">
        <v>0.16319444444444445</v>
      </c>
      <c r="Z52" s="29" t="s">
        <v>829</v>
      </c>
      <c r="AA52" s="9" t="s">
        <v>60</v>
      </c>
      <c r="AB52" s="29" t="s">
        <v>61</v>
      </c>
      <c r="AC52" s="29" t="s">
        <v>61</v>
      </c>
      <c r="AD52" s="67">
        <v>0.25</v>
      </c>
      <c r="AE52" s="29" t="s">
        <v>829</v>
      </c>
      <c r="AF52" s="67" t="s">
        <v>65</v>
      </c>
      <c r="AG52" s="67">
        <v>0.63888888888888895</v>
      </c>
      <c r="AH52" s="29" t="s">
        <v>829</v>
      </c>
      <c r="AI52" s="67" t="s">
        <v>65</v>
      </c>
      <c r="AJ52" s="67">
        <v>4.6527777777777779E-2</v>
      </c>
      <c r="AK52" s="67">
        <v>8.3333333333333329E-2</v>
      </c>
      <c r="AL52" s="67">
        <v>0.13402777777777777</v>
      </c>
      <c r="AM52" s="67" t="s">
        <v>65</v>
      </c>
      <c r="AN52" s="67">
        <v>0.5</v>
      </c>
      <c r="AO52" s="67">
        <v>4</v>
      </c>
      <c r="AP52" s="9" t="s">
        <v>65</v>
      </c>
      <c r="AQ52" s="159">
        <v>6.6666666666666666E-2</v>
      </c>
      <c r="AR52" s="9" t="s">
        <v>103</v>
      </c>
      <c r="AS52" s="121">
        <v>4.1997354497354498E-2</v>
      </c>
      <c r="AT52" s="121">
        <v>0.32083333333333336</v>
      </c>
      <c r="AU52" s="33" t="s">
        <v>60</v>
      </c>
      <c r="AV52" s="33" t="s">
        <v>61</v>
      </c>
      <c r="AW52" s="33" t="s">
        <v>61</v>
      </c>
      <c r="AX52" s="121">
        <v>0.8666666666666667</v>
      </c>
      <c r="AY52" s="33" t="s">
        <v>60</v>
      </c>
      <c r="AZ52" s="33" t="s">
        <v>61</v>
      </c>
      <c r="BA52" s="33" t="s">
        <v>61</v>
      </c>
      <c r="BB52" s="29" t="s">
        <v>62</v>
      </c>
      <c r="BC52" s="29" t="s">
        <v>61</v>
      </c>
      <c r="BD52" s="29" t="s">
        <v>62</v>
      </c>
      <c r="BE52" s="29" t="s">
        <v>61</v>
      </c>
      <c r="BF52" s="31">
        <v>1002</v>
      </c>
      <c r="BG52" s="29" t="s">
        <v>86</v>
      </c>
      <c r="BH52" s="29">
        <v>952</v>
      </c>
      <c r="BI52" s="29" t="s">
        <v>77</v>
      </c>
      <c r="BJ52" s="147">
        <v>635</v>
      </c>
      <c r="BK52" s="29" t="s">
        <v>60</v>
      </c>
      <c r="BL52" s="29" t="s">
        <v>61</v>
      </c>
      <c r="BM52" s="29" t="s">
        <v>61</v>
      </c>
      <c r="BN52" s="147">
        <v>952</v>
      </c>
      <c r="BO52" s="29" t="s">
        <v>60</v>
      </c>
      <c r="BP52" s="29" t="s">
        <v>61</v>
      </c>
      <c r="BQ52" s="29" t="s">
        <v>61</v>
      </c>
      <c r="BR52" s="147">
        <v>635</v>
      </c>
      <c r="BS52" s="29" t="s">
        <v>60</v>
      </c>
      <c r="BT52" s="29" t="s">
        <v>61</v>
      </c>
      <c r="BU52" s="29" t="s">
        <v>61</v>
      </c>
      <c r="BV52" s="24">
        <f>VLOOKUP($A52,[1]보조서비스!$A:$J,3,FALSE)</f>
        <v>5</v>
      </c>
      <c r="BW52" s="9">
        <f>VLOOKUP($A52,[1]보조서비스!$A:$J,4,FALSE)</f>
        <v>0.02</v>
      </c>
      <c r="BX52" s="9">
        <f>VLOOKUP($A52,[1]보조서비스!$A:$J,9,FALSE)</f>
        <v>15.37</v>
      </c>
      <c r="CA52" s="29" t="s">
        <v>61</v>
      </c>
      <c r="CB52" s="29" t="s">
        <v>61</v>
      </c>
      <c r="CC52" s="29">
        <v>2016</v>
      </c>
      <c r="CD52" s="29" t="s">
        <v>421</v>
      </c>
      <c r="CE52" s="29" t="s">
        <v>421</v>
      </c>
      <c r="CF52" s="29" t="s">
        <v>421</v>
      </c>
      <c r="CG52" s="29" t="s">
        <v>409</v>
      </c>
      <c r="CH52" s="141" t="s">
        <v>93</v>
      </c>
      <c r="CI52" s="34">
        <v>44076</v>
      </c>
      <c r="CJ52" s="2" t="s">
        <v>836</v>
      </c>
      <c r="CK52" s="124" t="s">
        <v>1725</v>
      </c>
    </row>
    <row r="53" spans="1:89" x14ac:dyDescent="0.3">
      <c r="A53" s="14">
        <v>6430</v>
      </c>
      <c r="B53" s="29" t="s">
        <v>407</v>
      </c>
      <c r="C53" s="29" t="s">
        <v>59</v>
      </c>
      <c r="D53" s="30" t="s">
        <v>1183</v>
      </c>
      <c r="E53" s="29" t="s">
        <v>422</v>
      </c>
      <c r="F53" s="29">
        <v>1050</v>
      </c>
      <c r="G53" s="31">
        <v>1002</v>
      </c>
      <c r="H53" s="29" t="s">
        <v>60</v>
      </c>
      <c r="I53" s="29" t="s">
        <v>61</v>
      </c>
      <c r="J53" s="29" t="s">
        <v>61</v>
      </c>
      <c r="K53" s="31">
        <v>635</v>
      </c>
      <c r="L53" s="29" t="s">
        <v>60</v>
      </c>
      <c r="M53" s="29" t="s">
        <v>61</v>
      </c>
      <c r="N53" s="29" t="s">
        <v>61</v>
      </c>
      <c r="O53" s="57">
        <f t="shared" si="0"/>
        <v>0.6337325349301397</v>
      </c>
      <c r="P53" s="29" t="s">
        <v>62</v>
      </c>
      <c r="Q53" s="29" t="s">
        <v>61</v>
      </c>
      <c r="R53" s="98">
        <v>31.5</v>
      </c>
      <c r="S53" s="98">
        <v>31.5</v>
      </c>
      <c r="T53" s="98">
        <f t="shared" si="1"/>
        <v>31.5</v>
      </c>
      <c r="U53" s="13">
        <f t="shared" si="2"/>
        <v>2017</v>
      </c>
      <c r="V53" s="29" t="s">
        <v>60</v>
      </c>
      <c r="W53" s="29" t="s">
        <v>61</v>
      </c>
      <c r="X53" s="29" t="s">
        <v>61</v>
      </c>
      <c r="Y53" s="67">
        <v>0.16319444444444445</v>
      </c>
      <c r="Z53" s="29" t="s">
        <v>829</v>
      </c>
      <c r="AA53" s="9" t="s">
        <v>60</v>
      </c>
      <c r="AB53" s="29" t="s">
        <v>61</v>
      </c>
      <c r="AC53" s="29" t="s">
        <v>61</v>
      </c>
      <c r="AD53" s="67">
        <v>0.25</v>
      </c>
      <c r="AE53" s="29" t="s">
        <v>829</v>
      </c>
      <c r="AF53" s="67" t="s">
        <v>65</v>
      </c>
      <c r="AG53" s="67">
        <v>0.63888888888888895</v>
      </c>
      <c r="AH53" s="29" t="s">
        <v>829</v>
      </c>
      <c r="AI53" s="67" t="s">
        <v>65</v>
      </c>
      <c r="AJ53" s="67">
        <v>4.6527777777777779E-2</v>
      </c>
      <c r="AK53" s="67">
        <v>8.3333333333333329E-2</v>
      </c>
      <c r="AL53" s="67">
        <v>0.13402777777777777</v>
      </c>
      <c r="AM53" s="67" t="s">
        <v>65</v>
      </c>
      <c r="AN53" s="67">
        <v>0.5</v>
      </c>
      <c r="AO53" s="67">
        <v>4</v>
      </c>
      <c r="AP53" s="9" t="s">
        <v>65</v>
      </c>
      <c r="AQ53" s="159">
        <v>6.6666666666666666E-2</v>
      </c>
      <c r="AR53" s="9" t="s">
        <v>103</v>
      </c>
      <c r="AS53" s="121">
        <v>4.1997354497354498E-2</v>
      </c>
      <c r="AT53" s="121">
        <v>0.32083333333333336</v>
      </c>
      <c r="AU53" s="33" t="s">
        <v>60</v>
      </c>
      <c r="AV53" s="33" t="s">
        <v>61</v>
      </c>
      <c r="AW53" s="33" t="s">
        <v>61</v>
      </c>
      <c r="AX53" s="121">
        <v>0.8666666666666667</v>
      </c>
      <c r="AY53" s="33" t="s">
        <v>60</v>
      </c>
      <c r="AZ53" s="33" t="s">
        <v>61</v>
      </c>
      <c r="BA53" s="33" t="s">
        <v>61</v>
      </c>
      <c r="BB53" s="29" t="s">
        <v>62</v>
      </c>
      <c r="BC53" s="29" t="s">
        <v>61</v>
      </c>
      <c r="BD53" s="29" t="s">
        <v>62</v>
      </c>
      <c r="BE53" s="29" t="s">
        <v>61</v>
      </c>
      <c r="BF53" s="31">
        <v>1002</v>
      </c>
      <c r="BG53" s="29" t="s">
        <v>86</v>
      </c>
      <c r="BH53" s="29">
        <v>952</v>
      </c>
      <c r="BI53" s="29" t="s">
        <v>77</v>
      </c>
      <c r="BJ53" s="147">
        <v>635</v>
      </c>
      <c r="BK53" s="29" t="s">
        <v>60</v>
      </c>
      <c r="BL53" s="29" t="s">
        <v>61</v>
      </c>
      <c r="BM53" s="29" t="s">
        <v>61</v>
      </c>
      <c r="BN53" s="147">
        <v>952</v>
      </c>
      <c r="BO53" s="29" t="s">
        <v>60</v>
      </c>
      <c r="BP53" s="29" t="s">
        <v>61</v>
      </c>
      <c r="BQ53" s="29" t="s">
        <v>61</v>
      </c>
      <c r="BR53" s="147">
        <v>635</v>
      </c>
      <c r="BS53" s="29" t="s">
        <v>60</v>
      </c>
      <c r="BT53" s="29" t="s">
        <v>61</v>
      </c>
      <c r="BU53" s="29" t="s">
        <v>61</v>
      </c>
      <c r="BV53" s="24">
        <f>VLOOKUP($A53,[1]보조서비스!$A:$J,3,FALSE)</f>
        <v>5</v>
      </c>
      <c r="BW53" s="9">
        <f>VLOOKUP($A53,[1]보조서비스!$A:$J,4,FALSE)</f>
        <v>0.02</v>
      </c>
      <c r="BX53" s="9">
        <f>VLOOKUP($A53,[1]보조서비스!$A:$J,9,FALSE)</f>
        <v>15.37</v>
      </c>
      <c r="CA53" s="29" t="s">
        <v>61</v>
      </c>
      <c r="CB53" s="29" t="s">
        <v>61</v>
      </c>
      <c r="CC53" s="29">
        <v>2017</v>
      </c>
      <c r="CD53" s="29" t="s">
        <v>421</v>
      </c>
      <c r="CE53" s="29" t="s">
        <v>421</v>
      </c>
      <c r="CF53" s="29" t="s">
        <v>421</v>
      </c>
      <c r="CG53" s="29" t="s">
        <v>409</v>
      </c>
      <c r="CH53" s="141" t="s">
        <v>93</v>
      </c>
      <c r="CI53" s="34">
        <v>44076</v>
      </c>
      <c r="CJ53" s="2" t="s">
        <v>836</v>
      </c>
      <c r="CK53" s="124" t="s">
        <v>1725</v>
      </c>
    </row>
    <row r="54" spans="1:89" x14ac:dyDescent="0.3">
      <c r="A54" s="14">
        <v>4011</v>
      </c>
      <c r="B54" s="29" t="s">
        <v>407</v>
      </c>
      <c r="C54" s="29" t="s">
        <v>59</v>
      </c>
      <c r="D54" s="29" t="s">
        <v>139</v>
      </c>
      <c r="E54" s="29" t="s">
        <v>423</v>
      </c>
      <c r="F54" s="29">
        <v>350</v>
      </c>
      <c r="G54" s="31">
        <v>351</v>
      </c>
      <c r="H54" s="29" t="s">
        <v>60</v>
      </c>
      <c r="I54" s="29" t="s">
        <v>61</v>
      </c>
      <c r="J54" s="29" t="s">
        <v>61</v>
      </c>
      <c r="K54" s="31">
        <v>210</v>
      </c>
      <c r="L54" s="29" t="s">
        <v>60</v>
      </c>
      <c r="M54" s="29" t="s">
        <v>61</v>
      </c>
      <c r="N54" s="29" t="s">
        <v>61</v>
      </c>
      <c r="O54" s="57">
        <f t="shared" si="0"/>
        <v>0.59829059829059827</v>
      </c>
      <c r="P54" s="29" t="s">
        <v>62</v>
      </c>
      <c r="Q54" s="29" t="s">
        <v>61</v>
      </c>
      <c r="R54" s="98">
        <v>5.3</v>
      </c>
      <c r="S54" s="98">
        <v>5.3</v>
      </c>
      <c r="T54" s="98">
        <f t="shared" si="1"/>
        <v>10.5</v>
      </c>
      <c r="U54" s="13">
        <f t="shared" si="2"/>
        <v>1980</v>
      </c>
      <c r="V54" s="29" t="s">
        <v>60</v>
      </c>
      <c r="W54" s="29" t="s">
        <v>61</v>
      </c>
      <c r="X54" s="29" t="s">
        <v>61</v>
      </c>
      <c r="Y54" s="67">
        <v>0.1173611111111111</v>
      </c>
      <c r="Z54" s="29" t="s">
        <v>864</v>
      </c>
      <c r="AA54" s="9" t="s">
        <v>86</v>
      </c>
      <c r="AB54" s="121" t="s">
        <v>424</v>
      </c>
      <c r="AC54" s="9" t="s">
        <v>825</v>
      </c>
      <c r="AD54" s="67">
        <v>0.17361111111111113</v>
      </c>
      <c r="AE54" s="29" t="s">
        <v>864</v>
      </c>
      <c r="AF54" s="9" t="s">
        <v>825</v>
      </c>
      <c r="AG54" s="67">
        <v>0.72777777777777775</v>
      </c>
      <c r="AH54" s="29" t="s">
        <v>864</v>
      </c>
      <c r="AI54" s="9" t="s">
        <v>825</v>
      </c>
      <c r="AJ54" s="67">
        <v>3.4027777777777775E-2</v>
      </c>
      <c r="AK54" s="67">
        <v>3.6805555555555557E-2</v>
      </c>
      <c r="AL54" s="67">
        <v>4.8611111111111112E-2</v>
      </c>
      <c r="AM54" s="9" t="s">
        <v>390</v>
      </c>
      <c r="AN54" s="67">
        <v>1</v>
      </c>
      <c r="AO54" s="67">
        <v>2</v>
      </c>
      <c r="AP54" s="9" t="s">
        <v>862</v>
      </c>
      <c r="AQ54" s="159">
        <v>2.4999999999999998E-2</v>
      </c>
      <c r="AR54" s="9" t="s">
        <v>390</v>
      </c>
      <c r="AS54" s="121">
        <v>2.7515723270440249E-2</v>
      </c>
      <c r="AT54" s="121">
        <v>0.25</v>
      </c>
      <c r="AU54" s="33" t="s">
        <v>60</v>
      </c>
      <c r="AV54" s="33" t="s">
        <v>61</v>
      </c>
      <c r="AW54" s="33" t="s">
        <v>61</v>
      </c>
      <c r="AX54" s="121">
        <v>0.20833333333333334</v>
      </c>
      <c r="AY54" s="33" t="s">
        <v>60</v>
      </c>
      <c r="AZ54" s="33" t="s">
        <v>61</v>
      </c>
      <c r="BA54" s="33" t="s">
        <v>61</v>
      </c>
      <c r="BB54" s="29" t="s">
        <v>62</v>
      </c>
      <c r="BC54" s="29" t="s">
        <v>61</v>
      </c>
      <c r="BD54" s="29" t="s">
        <v>1108</v>
      </c>
      <c r="BE54" s="29" t="s">
        <v>61</v>
      </c>
      <c r="BF54" s="31">
        <v>351</v>
      </c>
      <c r="BG54" s="29" t="s">
        <v>86</v>
      </c>
      <c r="BH54" s="29">
        <v>325</v>
      </c>
      <c r="BI54" s="29" t="s">
        <v>77</v>
      </c>
      <c r="BJ54" s="147">
        <v>210</v>
      </c>
      <c r="BK54" s="29" t="s">
        <v>60</v>
      </c>
      <c r="BL54" s="29" t="s">
        <v>61</v>
      </c>
      <c r="BM54" s="29" t="s">
        <v>61</v>
      </c>
      <c r="BN54" s="147">
        <v>340</v>
      </c>
      <c r="BO54" s="29" t="s">
        <v>60</v>
      </c>
      <c r="BP54" s="29" t="s">
        <v>61</v>
      </c>
      <c r="BQ54" s="29" t="s">
        <v>61</v>
      </c>
      <c r="BR54" s="147">
        <v>210</v>
      </c>
      <c r="BS54" s="29" t="s">
        <v>86</v>
      </c>
      <c r="BT54" s="29">
        <v>270</v>
      </c>
      <c r="BU54" s="29" t="s">
        <v>77</v>
      </c>
      <c r="BV54" s="24">
        <f>VLOOKUP($A54,[1]보조서비스!$A:$J,3,FALSE)</f>
        <v>5</v>
      </c>
      <c r="BW54" s="9">
        <f>VLOOKUP($A54,[1]보조서비스!$A:$J,4,FALSE)</f>
        <v>2.5000000000000001E-2</v>
      </c>
      <c r="BX54" s="9">
        <f>VLOOKUP($A54,[1]보조서비스!$A:$J,9,FALSE)</f>
        <v>25.69</v>
      </c>
      <c r="CA54" s="29" t="s">
        <v>61</v>
      </c>
      <c r="CB54" s="29" t="s">
        <v>61</v>
      </c>
      <c r="CC54" s="29">
        <v>1980</v>
      </c>
      <c r="CD54" s="29" t="s">
        <v>357</v>
      </c>
      <c r="CE54" s="29" t="s">
        <v>357</v>
      </c>
      <c r="CF54" s="29" t="s">
        <v>425</v>
      </c>
      <c r="CG54" s="29" t="s">
        <v>409</v>
      </c>
      <c r="CH54" s="141" t="s">
        <v>93</v>
      </c>
      <c r="CI54" s="34">
        <v>44076</v>
      </c>
      <c r="CJ54" s="2" t="s">
        <v>836</v>
      </c>
      <c r="CK54" s="124" t="s">
        <v>1725</v>
      </c>
    </row>
    <row r="55" spans="1:89" x14ac:dyDescent="0.3">
      <c r="A55" s="14">
        <v>4012</v>
      </c>
      <c r="B55" s="29" t="s">
        <v>407</v>
      </c>
      <c r="C55" s="29" t="s">
        <v>59</v>
      </c>
      <c r="D55" s="29" t="s">
        <v>139</v>
      </c>
      <c r="E55" s="29" t="s">
        <v>426</v>
      </c>
      <c r="F55" s="29">
        <v>350</v>
      </c>
      <c r="G55" s="31">
        <v>350</v>
      </c>
      <c r="H55" s="29" t="s">
        <v>60</v>
      </c>
      <c r="I55" s="29" t="s">
        <v>61</v>
      </c>
      <c r="J55" s="29" t="s">
        <v>61</v>
      </c>
      <c r="K55" s="31">
        <v>210</v>
      </c>
      <c r="L55" s="29" t="s">
        <v>60</v>
      </c>
      <c r="M55" s="29" t="s">
        <v>61</v>
      </c>
      <c r="N55" s="29" t="s">
        <v>61</v>
      </c>
      <c r="O55" s="57">
        <f t="shared" si="0"/>
        <v>0.6</v>
      </c>
      <c r="P55" s="29" t="s">
        <v>62</v>
      </c>
      <c r="Q55" s="29" t="s">
        <v>61</v>
      </c>
      <c r="R55" s="98">
        <v>5.3</v>
      </c>
      <c r="S55" s="98">
        <v>5.3</v>
      </c>
      <c r="T55" s="98">
        <f t="shared" si="1"/>
        <v>10.5</v>
      </c>
      <c r="U55" s="13">
        <f t="shared" si="2"/>
        <v>1980</v>
      </c>
      <c r="V55" s="29" t="s">
        <v>60</v>
      </c>
      <c r="W55" s="29" t="s">
        <v>61</v>
      </c>
      <c r="X55" s="29" t="s">
        <v>61</v>
      </c>
      <c r="Y55" s="67">
        <v>0.1173611111111111</v>
      </c>
      <c r="Z55" s="29" t="s">
        <v>864</v>
      </c>
      <c r="AA55" s="9" t="s">
        <v>86</v>
      </c>
      <c r="AB55" s="121" t="s">
        <v>424</v>
      </c>
      <c r="AC55" s="9" t="s">
        <v>825</v>
      </c>
      <c r="AD55" s="67">
        <v>0.17361111111111113</v>
      </c>
      <c r="AE55" s="29" t="s">
        <v>864</v>
      </c>
      <c r="AF55" s="9" t="s">
        <v>825</v>
      </c>
      <c r="AG55" s="67">
        <v>0.72777777777777775</v>
      </c>
      <c r="AH55" s="29" t="s">
        <v>864</v>
      </c>
      <c r="AI55" s="9" t="s">
        <v>825</v>
      </c>
      <c r="AJ55" s="67">
        <v>3.4027777777777775E-2</v>
      </c>
      <c r="AK55" s="67">
        <v>3.6805555555555557E-2</v>
      </c>
      <c r="AL55" s="67">
        <v>4.8611111111111112E-2</v>
      </c>
      <c r="AM55" s="9" t="s">
        <v>390</v>
      </c>
      <c r="AN55" s="67">
        <v>1</v>
      </c>
      <c r="AO55" s="67">
        <v>2</v>
      </c>
      <c r="AP55" s="9" t="s">
        <v>862</v>
      </c>
      <c r="AQ55" s="159">
        <v>2.4999999999999998E-2</v>
      </c>
      <c r="AR55" s="9" t="s">
        <v>390</v>
      </c>
      <c r="AS55" s="121">
        <v>2.7515723270440249E-2</v>
      </c>
      <c r="AT55" s="121">
        <v>0.25</v>
      </c>
      <c r="AU55" s="33" t="s">
        <v>60</v>
      </c>
      <c r="AV55" s="33" t="s">
        <v>61</v>
      </c>
      <c r="AW55" s="33" t="s">
        <v>61</v>
      </c>
      <c r="AX55" s="121">
        <v>0.20833333333333334</v>
      </c>
      <c r="AY55" s="33" t="s">
        <v>60</v>
      </c>
      <c r="AZ55" s="33" t="s">
        <v>61</v>
      </c>
      <c r="BA55" s="33" t="s">
        <v>61</v>
      </c>
      <c r="BB55" s="29" t="s">
        <v>62</v>
      </c>
      <c r="BC55" s="29" t="s">
        <v>61</v>
      </c>
      <c r="BD55" s="29" t="s">
        <v>1108</v>
      </c>
      <c r="BE55" s="29" t="s">
        <v>61</v>
      </c>
      <c r="BF55" s="31">
        <v>350</v>
      </c>
      <c r="BG55" s="29" t="s">
        <v>86</v>
      </c>
      <c r="BH55" s="29">
        <v>325</v>
      </c>
      <c r="BI55" s="29" t="s">
        <v>77</v>
      </c>
      <c r="BJ55" s="147">
        <v>210</v>
      </c>
      <c r="BK55" s="29" t="s">
        <v>60</v>
      </c>
      <c r="BL55" s="29" t="s">
        <v>61</v>
      </c>
      <c r="BM55" s="29" t="s">
        <v>61</v>
      </c>
      <c r="BN55" s="147">
        <v>340</v>
      </c>
      <c r="BO55" s="29" t="s">
        <v>60</v>
      </c>
      <c r="BP55" s="29" t="s">
        <v>61</v>
      </c>
      <c r="BQ55" s="29" t="s">
        <v>61</v>
      </c>
      <c r="BR55" s="147">
        <v>210</v>
      </c>
      <c r="BS55" s="29" t="s">
        <v>86</v>
      </c>
      <c r="BT55" s="29">
        <v>270</v>
      </c>
      <c r="BU55" s="29" t="s">
        <v>77</v>
      </c>
      <c r="BV55" s="24">
        <f>VLOOKUP($A55,[1]보조서비스!$A:$J,3,FALSE)</f>
        <v>5</v>
      </c>
      <c r="BW55" s="9">
        <f>VLOOKUP($A55,[1]보조서비스!$A:$J,4,FALSE)</f>
        <v>2.5000000000000001E-2</v>
      </c>
      <c r="BX55" s="9">
        <f>VLOOKUP($A55,[1]보조서비스!$A:$J,9,FALSE)</f>
        <v>18.54</v>
      </c>
      <c r="CA55" s="29" t="s">
        <v>61</v>
      </c>
      <c r="CB55" s="29" t="s">
        <v>61</v>
      </c>
      <c r="CC55" s="29">
        <v>1980</v>
      </c>
      <c r="CD55" s="29" t="s">
        <v>357</v>
      </c>
      <c r="CE55" s="29" t="s">
        <v>357</v>
      </c>
      <c r="CF55" s="29" t="s">
        <v>425</v>
      </c>
      <c r="CG55" s="29" t="s">
        <v>409</v>
      </c>
      <c r="CH55" s="141" t="s">
        <v>93</v>
      </c>
      <c r="CI55" s="34">
        <v>44076</v>
      </c>
      <c r="CJ55" s="2" t="s">
        <v>836</v>
      </c>
      <c r="CK55" s="124" t="s">
        <v>1725</v>
      </c>
    </row>
    <row r="56" spans="1:89" x14ac:dyDescent="0.3">
      <c r="A56" s="14">
        <v>4013</v>
      </c>
      <c r="B56" s="29" t="s">
        <v>407</v>
      </c>
      <c r="C56" s="29" t="s">
        <v>59</v>
      </c>
      <c r="D56" s="29" t="s">
        <v>139</v>
      </c>
      <c r="E56" s="29" t="s">
        <v>427</v>
      </c>
      <c r="F56" s="29">
        <v>350</v>
      </c>
      <c r="G56" s="31">
        <v>348</v>
      </c>
      <c r="H56" s="29" t="s">
        <v>60</v>
      </c>
      <c r="I56" s="29" t="s">
        <v>61</v>
      </c>
      <c r="J56" s="29" t="s">
        <v>61</v>
      </c>
      <c r="K56" s="31">
        <v>210</v>
      </c>
      <c r="L56" s="29" t="s">
        <v>60</v>
      </c>
      <c r="M56" s="29" t="s">
        <v>61</v>
      </c>
      <c r="N56" s="29" t="s">
        <v>61</v>
      </c>
      <c r="O56" s="57">
        <f t="shared" si="0"/>
        <v>0.60344827586206895</v>
      </c>
      <c r="P56" s="29" t="s">
        <v>62</v>
      </c>
      <c r="Q56" s="29" t="s">
        <v>61</v>
      </c>
      <c r="R56" s="98">
        <v>5.3</v>
      </c>
      <c r="S56" s="98">
        <v>5.3</v>
      </c>
      <c r="T56" s="98">
        <f>F56*0.03</f>
        <v>10.5</v>
      </c>
      <c r="U56" s="13">
        <f t="shared" si="2"/>
        <v>1983</v>
      </c>
      <c r="V56" s="29" t="s">
        <v>60</v>
      </c>
      <c r="W56" s="29" t="s">
        <v>61</v>
      </c>
      <c r="X56" s="29" t="s">
        <v>61</v>
      </c>
      <c r="Y56" s="67">
        <v>0.1173611111111111</v>
      </c>
      <c r="Z56" s="29" t="s">
        <v>864</v>
      </c>
      <c r="AA56" s="9" t="s">
        <v>86</v>
      </c>
      <c r="AB56" s="121" t="s">
        <v>424</v>
      </c>
      <c r="AC56" s="9" t="s">
        <v>825</v>
      </c>
      <c r="AD56" s="67">
        <v>0.17361111111111113</v>
      </c>
      <c r="AE56" s="29" t="s">
        <v>864</v>
      </c>
      <c r="AF56" s="9" t="s">
        <v>825</v>
      </c>
      <c r="AG56" s="67">
        <v>0.72777777777777775</v>
      </c>
      <c r="AH56" s="29" t="s">
        <v>864</v>
      </c>
      <c r="AI56" s="9" t="s">
        <v>825</v>
      </c>
      <c r="AJ56" s="67">
        <v>3.4027777777777775E-2</v>
      </c>
      <c r="AK56" s="67">
        <v>3.6805555555555557E-2</v>
      </c>
      <c r="AL56" s="67">
        <v>4.8611111111111112E-2</v>
      </c>
      <c r="AM56" s="9" t="s">
        <v>390</v>
      </c>
      <c r="AN56" s="67">
        <v>1</v>
      </c>
      <c r="AO56" s="67">
        <v>2</v>
      </c>
      <c r="AP56" s="9" t="s">
        <v>862</v>
      </c>
      <c r="AQ56" s="159">
        <v>2.4999999999999998E-2</v>
      </c>
      <c r="AR56" s="9" t="s">
        <v>390</v>
      </c>
      <c r="AS56" s="121">
        <v>2.7515723270440249E-2</v>
      </c>
      <c r="AT56" s="121">
        <v>0.25</v>
      </c>
      <c r="AU56" s="33" t="s">
        <v>60</v>
      </c>
      <c r="AV56" s="33" t="s">
        <v>61</v>
      </c>
      <c r="AW56" s="33" t="s">
        <v>61</v>
      </c>
      <c r="AX56" s="121">
        <v>0.20833333333333334</v>
      </c>
      <c r="AY56" s="33" t="s">
        <v>60</v>
      </c>
      <c r="AZ56" s="33" t="s">
        <v>61</v>
      </c>
      <c r="BA56" s="33" t="s">
        <v>61</v>
      </c>
      <c r="BB56" s="29" t="s">
        <v>62</v>
      </c>
      <c r="BC56" s="29" t="s">
        <v>61</v>
      </c>
      <c r="BD56" s="29" t="s">
        <v>1109</v>
      </c>
      <c r="BE56" s="29" t="s">
        <v>61</v>
      </c>
      <c r="BF56" s="31">
        <v>348</v>
      </c>
      <c r="BG56" s="29" t="s">
        <v>86</v>
      </c>
      <c r="BH56" s="29">
        <v>325</v>
      </c>
      <c r="BI56" s="29" t="s">
        <v>77</v>
      </c>
      <c r="BJ56" s="147">
        <v>210</v>
      </c>
      <c r="BK56" s="29" t="s">
        <v>60</v>
      </c>
      <c r="BL56" s="29" t="s">
        <v>61</v>
      </c>
      <c r="BM56" s="29" t="s">
        <v>61</v>
      </c>
      <c r="BN56" s="147">
        <v>340</v>
      </c>
      <c r="BO56" s="29" t="s">
        <v>60</v>
      </c>
      <c r="BP56" s="29" t="s">
        <v>61</v>
      </c>
      <c r="BQ56" s="29" t="s">
        <v>61</v>
      </c>
      <c r="BR56" s="147">
        <v>210</v>
      </c>
      <c r="BS56" s="29" t="s">
        <v>86</v>
      </c>
      <c r="BT56" s="29">
        <v>270</v>
      </c>
      <c r="BU56" s="29" t="s">
        <v>77</v>
      </c>
      <c r="BV56" s="24">
        <f>VLOOKUP($A56,[1]보조서비스!$A:$J,3,FALSE)</f>
        <v>5</v>
      </c>
      <c r="BW56" s="9">
        <f>VLOOKUP($A56,[1]보조서비스!$A:$J,4,FALSE)</f>
        <v>3.1E-2</v>
      </c>
      <c r="BX56" s="9">
        <f>VLOOKUP($A56,[1]보조서비스!$A:$J,9,FALSE)</f>
        <v>22.79</v>
      </c>
      <c r="CA56" s="29" t="s">
        <v>61</v>
      </c>
      <c r="CB56" s="29" t="s">
        <v>61</v>
      </c>
      <c r="CC56" s="29">
        <v>1983</v>
      </c>
      <c r="CD56" s="29" t="s">
        <v>357</v>
      </c>
      <c r="CE56" s="29" t="s">
        <v>357</v>
      </c>
      <c r="CF56" s="29" t="s">
        <v>425</v>
      </c>
      <c r="CG56" s="29" t="s">
        <v>409</v>
      </c>
      <c r="CH56" s="141" t="s">
        <v>93</v>
      </c>
      <c r="CI56" s="34">
        <v>44076</v>
      </c>
      <c r="CJ56" s="2" t="s">
        <v>836</v>
      </c>
      <c r="CK56" s="124" t="s">
        <v>1725</v>
      </c>
    </row>
    <row r="57" spans="1:89" x14ac:dyDescent="0.3">
      <c r="A57" s="14">
        <v>4014</v>
      </c>
      <c r="B57" s="29" t="s">
        <v>407</v>
      </c>
      <c r="C57" s="29" t="s">
        <v>59</v>
      </c>
      <c r="D57" s="29" t="s">
        <v>139</v>
      </c>
      <c r="E57" s="29" t="s">
        <v>428</v>
      </c>
      <c r="F57" s="29">
        <v>350</v>
      </c>
      <c r="G57" s="31">
        <v>350</v>
      </c>
      <c r="H57" s="29" t="s">
        <v>60</v>
      </c>
      <c r="I57" s="29" t="s">
        <v>61</v>
      </c>
      <c r="J57" s="29" t="s">
        <v>61</v>
      </c>
      <c r="K57" s="31">
        <v>210</v>
      </c>
      <c r="L57" s="29" t="s">
        <v>60</v>
      </c>
      <c r="M57" s="29" t="s">
        <v>61</v>
      </c>
      <c r="N57" s="29" t="s">
        <v>61</v>
      </c>
      <c r="O57" s="57">
        <f t="shared" si="0"/>
        <v>0.6</v>
      </c>
      <c r="P57" s="29" t="s">
        <v>62</v>
      </c>
      <c r="Q57" s="29" t="s">
        <v>61</v>
      </c>
      <c r="R57" s="98">
        <v>5.3</v>
      </c>
      <c r="S57" s="98">
        <v>5.3</v>
      </c>
      <c r="T57" s="98">
        <f>F57*0.03</f>
        <v>10.5</v>
      </c>
      <c r="U57" s="13">
        <f t="shared" si="2"/>
        <v>1983</v>
      </c>
      <c r="V57" s="29" t="s">
        <v>60</v>
      </c>
      <c r="W57" s="29" t="s">
        <v>61</v>
      </c>
      <c r="X57" s="29" t="s">
        <v>61</v>
      </c>
      <c r="Y57" s="67">
        <v>0.1173611111111111</v>
      </c>
      <c r="Z57" s="29" t="s">
        <v>864</v>
      </c>
      <c r="AA57" s="9" t="s">
        <v>86</v>
      </c>
      <c r="AB57" s="121" t="s">
        <v>424</v>
      </c>
      <c r="AC57" s="9" t="s">
        <v>825</v>
      </c>
      <c r="AD57" s="67">
        <v>0.17361111111111113</v>
      </c>
      <c r="AE57" s="29" t="s">
        <v>864</v>
      </c>
      <c r="AF57" s="9" t="s">
        <v>825</v>
      </c>
      <c r="AG57" s="67">
        <v>0.72777777777777775</v>
      </c>
      <c r="AH57" s="29" t="s">
        <v>864</v>
      </c>
      <c r="AI57" s="9" t="s">
        <v>825</v>
      </c>
      <c r="AJ57" s="67">
        <v>3.4027777777777775E-2</v>
      </c>
      <c r="AK57" s="67">
        <v>3.6805555555555557E-2</v>
      </c>
      <c r="AL57" s="67">
        <v>4.8611111111111112E-2</v>
      </c>
      <c r="AM57" s="9" t="s">
        <v>390</v>
      </c>
      <c r="AN57" s="67">
        <v>1</v>
      </c>
      <c r="AO57" s="67">
        <v>2</v>
      </c>
      <c r="AP57" s="9" t="s">
        <v>862</v>
      </c>
      <c r="AQ57" s="159">
        <v>2.4999999999999998E-2</v>
      </c>
      <c r="AR57" s="9" t="s">
        <v>390</v>
      </c>
      <c r="AS57" s="121">
        <v>2.7515723270440249E-2</v>
      </c>
      <c r="AT57" s="121">
        <v>0.25</v>
      </c>
      <c r="AU57" s="33" t="s">
        <v>60</v>
      </c>
      <c r="AV57" s="33" t="s">
        <v>61</v>
      </c>
      <c r="AW57" s="33" t="s">
        <v>61</v>
      </c>
      <c r="AX57" s="121">
        <v>0.20833333333333334</v>
      </c>
      <c r="AY57" s="33" t="s">
        <v>60</v>
      </c>
      <c r="AZ57" s="33" t="s">
        <v>61</v>
      </c>
      <c r="BA57" s="33" t="s">
        <v>61</v>
      </c>
      <c r="BB57" s="29" t="s">
        <v>62</v>
      </c>
      <c r="BC57" s="29" t="s">
        <v>61</v>
      </c>
      <c r="BD57" s="29" t="s">
        <v>1109</v>
      </c>
      <c r="BE57" s="29" t="s">
        <v>61</v>
      </c>
      <c r="BF57" s="31">
        <v>350</v>
      </c>
      <c r="BG57" s="29" t="s">
        <v>86</v>
      </c>
      <c r="BH57" s="29">
        <v>325</v>
      </c>
      <c r="BI57" s="29" t="s">
        <v>77</v>
      </c>
      <c r="BJ57" s="147">
        <v>210</v>
      </c>
      <c r="BK57" s="29" t="s">
        <v>60</v>
      </c>
      <c r="BL57" s="29" t="s">
        <v>61</v>
      </c>
      <c r="BM57" s="29" t="s">
        <v>61</v>
      </c>
      <c r="BN57" s="147">
        <v>340</v>
      </c>
      <c r="BO57" s="29" t="s">
        <v>60</v>
      </c>
      <c r="BP57" s="29" t="s">
        <v>61</v>
      </c>
      <c r="BQ57" s="29" t="s">
        <v>61</v>
      </c>
      <c r="BR57" s="147">
        <v>210</v>
      </c>
      <c r="BS57" s="29" t="s">
        <v>86</v>
      </c>
      <c r="BT57" s="29">
        <v>270</v>
      </c>
      <c r="BU57" s="29" t="s">
        <v>77</v>
      </c>
      <c r="BV57" s="24">
        <f>VLOOKUP($A57,[1]보조서비스!$A:$J,3,FALSE)</f>
        <v>5</v>
      </c>
      <c r="BW57" s="9">
        <f>VLOOKUP($A57,[1]보조서비스!$A:$J,4,FALSE)</f>
        <v>3.3000000000000002E-2</v>
      </c>
      <c r="BX57" s="9">
        <f>VLOOKUP($A57,[1]보조서비스!$A:$J,9,FALSE)</f>
        <v>25.03</v>
      </c>
      <c r="CA57" s="29" t="s">
        <v>61</v>
      </c>
      <c r="CB57" s="29" t="s">
        <v>61</v>
      </c>
      <c r="CC57" s="29">
        <v>1983</v>
      </c>
      <c r="CD57" s="29" t="s">
        <v>357</v>
      </c>
      <c r="CE57" s="29" t="s">
        <v>357</v>
      </c>
      <c r="CF57" s="29" t="s">
        <v>425</v>
      </c>
      <c r="CG57" s="29" t="s">
        <v>409</v>
      </c>
      <c r="CH57" s="141" t="s">
        <v>93</v>
      </c>
      <c r="CI57" s="34">
        <v>44076</v>
      </c>
      <c r="CJ57" s="2" t="s">
        <v>836</v>
      </c>
      <c r="CK57" s="124" t="s">
        <v>1725</v>
      </c>
    </row>
    <row r="58" spans="1:89" x14ac:dyDescent="0.3">
      <c r="A58" s="29">
        <v>6091</v>
      </c>
      <c r="B58" s="29" t="s">
        <v>429</v>
      </c>
      <c r="C58" s="29" t="s">
        <v>59</v>
      </c>
      <c r="D58" s="30" t="s">
        <v>1183</v>
      </c>
      <c r="E58" s="29" t="s">
        <v>430</v>
      </c>
      <c r="F58" s="29">
        <v>500</v>
      </c>
      <c r="G58" s="31">
        <v>477</v>
      </c>
      <c r="H58" s="29" t="s">
        <v>60</v>
      </c>
      <c r="I58" s="29" t="s">
        <v>61</v>
      </c>
      <c r="J58" s="29" t="s">
        <v>61</v>
      </c>
      <c r="K58" s="31">
        <v>260</v>
      </c>
      <c r="L58" s="29" t="s">
        <v>60</v>
      </c>
      <c r="M58" s="29" t="s">
        <v>61</v>
      </c>
      <c r="N58" s="29" t="s">
        <v>61</v>
      </c>
      <c r="O58" s="57">
        <f t="shared" si="0"/>
        <v>0.54507337526205446</v>
      </c>
      <c r="P58" s="29" t="s">
        <v>62</v>
      </c>
      <c r="Q58" s="29" t="s">
        <v>61</v>
      </c>
      <c r="R58" s="98">
        <v>10</v>
      </c>
      <c r="S58" s="98">
        <v>10</v>
      </c>
      <c r="T58" s="98">
        <f t="shared" ref="T58:T62" si="4">F58*0.03</f>
        <v>15</v>
      </c>
      <c r="U58" s="13">
        <f t="shared" si="2"/>
        <v>1994</v>
      </c>
      <c r="V58" s="29" t="s">
        <v>60</v>
      </c>
      <c r="W58" s="29" t="s">
        <v>61</v>
      </c>
      <c r="X58" s="29" t="s">
        <v>61</v>
      </c>
      <c r="Y58" s="67">
        <v>0.11944444444444445</v>
      </c>
      <c r="Z58" s="9" t="s">
        <v>863</v>
      </c>
      <c r="AA58" s="29" t="s">
        <v>60</v>
      </c>
      <c r="AB58" s="29" t="s">
        <v>61</v>
      </c>
      <c r="AC58" s="29" t="s">
        <v>61</v>
      </c>
      <c r="AD58" s="159">
        <v>0.22916666666666666</v>
      </c>
      <c r="AE58" s="65" t="s">
        <v>863</v>
      </c>
      <c r="AF58" s="65" t="s">
        <v>825</v>
      </c>
      <c r="AG58" s="144">
        <v>0.51388888888888895</v>
      </c>
      <c r="AH58" s="65" t="s">
        <v>869</v>
      </c>
      <c r="AI58" s="65" t="s">
        <v>65</v>
      </c>
      <c r="AJ58" s="159" t="s">
        <v>123</v>
      </c>
      <c r="AK58" s="144">
        <v>9.7222222222222224E-2</v>
      </c>
      <c r="AL58" s="144">
        <v>9.7222222222222224E-2</v>
      </c>
      <c r="AM58" s="65" t="s">
        <v>852</v>
      </c>
      <c r="AN58" s="159">
        <v>0.5</v>
      </c>
      <c r="AO58" s="159">
        <v>4</v>
      </c>
      <c r="AP58" s="9" t="s">
        <v>65</v>
      </c>
      <c r="AQ58" s="159" t="s">
        <v>67</v>
      </c>
      <c r="AR58" s="9" t="s">
        <v>103</v>
      </c>
      <c r="AS58" s="121">
        <v>1.8055555555555557E-2</v>
      </c>
      <c r="AT58" s="121">
        <v>0.25</v>
      </c>
      <c r="AU58" s="33" t="s">
        <v>60</v>
      </c>
      <c r="AV58" s="33" t="s">
        <v>61</v>
      </c>
      <c r="AW58" s="33" t="s">
        <v>61</v>
      </c>
      <c r="AX58" s="121">
        <v>0.5</v>
      </c>
      <c r="AY58" s="33" t="s">
        <v>60</v>
      </c>
      <c r="AZ58" s="33" t="s">
        <v>61</v>
      </c>
      <c r="BA58" s="33" t="s">
        <v>61</v>
      </c>
      <c r="BB58" s="29" t="s">
        <v>62</v>
      </c>
      <c r="BC58" s="29" t="s">
        <v>61</v>
      </c>
      <c r="BD58" s="29" t="s">
        <v>62</v>
      </c>
      <c r="BE58" s="29" t="s">
        <v>61</v>
      </c>
      <c r="BF58" s="198">
        <v>477</v>
      </c>
      <c r="BG58" s="9" t="s">
        <v>86</v>
      </c>
      <c r="BH58" s="29">
        <v>463</v>
      </c>
      <c r="BI58" s="29" t="s">
        <v>77</v>
      </c>
      <c r="BJ58" s="148">
        <v>260</v>
      </c>
      <c r="BK58" s="9" t="s">
        <v>60</v>
      </c>
      <c r="BL58" s="29" t="s">
        <v>61</v>
      </c>
      <c r="BM58" s="29" t="s">
        <v>61</v>
      </c>
      <c r="BN58" s="148">
        <v>463</v>
      </c>
      <c r="BO58" s="9" t="s">
        <v>60</v>
      </c>
      <c r="BP58" s="9" t="s">
        <v>61</v>
      </c>
      <c r="BQ58" s="9" t="s">
        <v>61</v>
      </c>
      <c r="BR58" s="148">
        <v>260</v>
      </c>
      <c r="BS58" s="9" t="s">
        <v>60</v>
      </c>
      <c r="BT58" s="9" t="s">
        <v>61</v>
      </c>
      <c r="BU58" s="29" t="s">
        <v>61</v>
      </c>
      <c r="BV58" s="24">
        <f>VLOOKUP($A58,[1]보조서비스!$A:$J,3,FALSE)</f>
        <v>5</v>
      </c>
      <c r="BW58" s="9">
        <f>VLOOKUP($A58,[1]보조서비스!$A:$J,4,FALSE)</f>
        <v>2.5000000000000001E-2</v>
      </c>
      <c r="BX58" s="9">
        <f>VLOOKUP($A58,[1]보조서비스!$A:$J,9,FALSE)</f>
        <v>13.7</v>
      </c>
      <c r="CA58" s="38">
        <v>55777098</v>
      </c>
      <c r="CB58" s="38">
        <v>69911891</v>
      </c>
      <c r="CC58" s="124">
        <v>1994</v>
      </c>
      <c r="CD58" s="29" t="s">
        <v>380</v>
      </c>
      <c r="CE58" s="29" t="s">
        <v>380</v>
      </c>
      <c r="CF58" s="29" t="s">
        <v>380</v>
      </c>
      <c r="CG58" s="29" t="s">
        <v>431</v>
      </c>
      <c r="CH58" s="141" t="s">
        <v>93</v>
      </c>
      <c r="CI58" s="34">
        <v>44077</v>
      </c>
      <c r="CJ58" s="2" t="s">
        <v>836</v>
      </c>
      <c r="CK58" s="124" t="s">
        <v>1725</v>
      </c>
    </row>
    <row r="59" spans="1:89" x14ac:dyDescent="0.3">
      <c r="A59" s="29">
        <v>6092</v>
      </c>
      <c r="B59" s="29" t="s">
        <v>429</v>
      </c>
      <c r="C59" s="29" t="s">
        <v>59</v>
      </c>
      <c r="D59" s="30" t="s">
        <v>1183</v>
      </c>
      <c r="E59" s="29" t="s">
        <v>432</v>
      </c>
      <c r="F59" s="29">
        <v>500</v>
      </c>
      <c r="G59" s="31">
        <v>475</v>
      </c>
      <c r="H59" s="29" t="s">
        <v>60</v>
      </c>
      <c r="I59" s="29" t="s">
        <v>61</v>
      </c>
      <c r="J59" s="29" t="s">
        <v>61</v>
      </c>
      <c r="K59" s="31">
        <v>260</v>
      </c>
      <c r="L59" s="29" t="s">
        <v>60</v>
      </c>
      <c r="M59" s="29" t="s">
        <v>61</v>
      </c>
      <c r="N59" s="29" t="s">
        <v>61</v>
      </c>
      <c r="O59" s="57">
        <f t="shared" si="0"/>
        <v>0.54736842105263162</v>
      </c>
      <c r="P59" s="29" t="s">
        <v>62</v>
      </c>
      <c r="Q59" s="29" t="s">
        <v>61</v>
      </c>
      <c r="R59" s="98">
        <v>10</v>
      </c>
      <c r="S59" s="98">
        <v>10</v>
      </c>
      <c r="T59" s="98">
        <f t="shared" si="4"/>
        <v>15</v>
      </c>
      <c r="U59" s="13">
        <f t="shared" si="2"/>
        <v>1999</v>
      </c>
      <c r="V59" s="29" t="s">
        <v>60</v>
      </c>
      <c r="W59" s="29" t="s">
        <v>61</v>
      </c>
      <c r="X59" s="29" t="s">
        <v>61</v>
      </c>
      <c r="Y59" s="67">
        <v>0.11944444444444445</v>
      </c>
      <c r="Z59" s="9" t="s">
        <v>863</v>
      </c>
      <c r="AA59" s="29" t="s">
        <v>60</v>
      </c>
      <c r="AB59" s="29" t="s">
        <v>61</v>
      </c>
      <c r="AC59" s="29" t="s">
        <v>61</v>
      </c>
      <c r="AD59" s="159">
        <v>0.22916666666666666</v>
      </c>
      <c r="AE59" s="65" t="s">
        <v>863</v>
      </c>
      <c r="AF59" s="65" t="s">
        <v>825</v>
      </c>
      <c r="AG59" s="144">
        <v>0.51388888888888895</v>
      </c>
      <c r="AH59" s="65" t="s">
        <v>869</v>
      </c>
      <c r="AI59" s="65" t="s">
        <v>65</v>
      </c>
      <c r="AJ59" s="159" t="s">
        <v>123</v>
      </c>
      <c r="AK59" s="144">
        <v>9.7222222222222224E-2</v>
      </c>
      <c r="AL59" s="144">
        <v>9.7222222222222224E-2</v>
      </c>
      <c r="AM59" s="25" t="s">
        <v>852</v>
      </c>
      <c r="AN59" s="159">
        <v>0.5</v>
      </c>
      <c r="AO59" s="159">
        <v>4</v>
      </c>
      <c r="AP59" s="9" t="s">
        <v>65</v>
      </c>
      <c r="AQ59" s="159" t="s">
        <v>67</v>
      </c>
      <c r="AR59" s="9" t="s">
        <v>103</v>
      </c>
      <c r="AS59" s="121">
        <v>1.8055555555555557E-2</v>
      </c>
      <c r="AT59" s="121">
        <v>0.25</v>
      </c>
      <c r="AU59" s="33" t="s">
        <v>60</v>
      </c>
      <c r="AV59" s="33" t="s">
        <v>61</v>
      </c>
      <c r="AW59" s="33" t="s">
        <v>61</v>
      </c>
      <c r="AX59" s="121">
        <v>0.5</v>
      </c>
      <c r="AY59" s="33" t="s">
        <v>60</v>
      </c>
      <c r="AZ59" s="33" t="s">
        <v>61</v>
      </c>
      <c r="BA59" s="33" t="s">
        <v>61</v>
      </c>
      <c r="BB59" s="29" t="s">
        <v>62</v>
      </c>
      <c r="BC59" s="29" t="s">
        <v>61</v>
      </c>
      <c r="BD59" s="29" t="s">
        <v>62</v>
      </c>
      <c r="BE59" s="29" t="s">
        <v>61</v>
      </c>
      <c r="BF59" s="198">
        <v>475</v>
      </c>
      <c r="BG59" s="9" t="s">
        <v>86</v>
      </c>
      <c r="BH59" s="29">
        <v>461</v>
      </c>
      <c r="BI59" s="29" t="s">
        <v>77</v>
      </c>
      <c r="BJ59" s="148">
        <v>260</v>
      </c>
      <c r="BK59" s="9" t="s">
        <v>60</v>
      </c>
      <c r="BL59" s="29" t="s">
        <v>61</v>
      </c>
      <c r="BM59" s="29" t="s">
        <v>61</v>
      </c>
      <c r="BN59" s="148">
        <v>463</v>
      </c>
      <c r="BO59" s="9" t="s">
        <v>60</v>
      </c>
      <c r="BP59" s="9" t="s">
        <v>61</v>
      </c>
      <c r="BQ59" s="9" t="s">
        <v>61</v>
      </c>
      <c r="BR59" s="148">
        <v>260</v>
      </c>
      <c r="BS59" s="9" t="s">
        <v>60</v>
      </c>
      <c r="BT59" s="9" t="s">
        <v>61</v>
      </c>
      <c r="BU59" s="29" t="s">
        <v>61</v>
      </c>
      <c r="BV59" s="24">
        <f>VLOOKUP($A59,[1]보조서비스!$A:$J,3,FALSE)</f>
        <v>5</v>
      </c>
      <c r="BW59" s="9">
        <f>VLOOKUP($A59,[1]보조서비스!$A:$J,4,FALSE)</f>
        <v>2.5000000000000001E-2</v>
      </c>
      <c r="BX59" s="9">
        <f>VLOOKUP($A59,[1]보조서비스!$A:$J,9,FALSE)</f>
        <v>14.45</v>
      </c>
      <c r="CA59" s="38">
        <v>55777098</v>
      </c>
      <c r="CB59" s="38">
        <v>69911891</v>
      </c>
      <c r="CC59" s="29">
        <v>1999</v>
      </c>
      <c r="CD59" s="29" t="s">
        <v>380</v>
      </c>
      <c r="CE59" s="29" t="s">
        <v>380</v>
      </c>
      <c r="CF59" s="29" t="s">
        <v>380</v>
      </c>
      <c r="CG59" s="29" t="s">
        <v>431</v>
      </c>
      <c r="CH59" s="141" t="s">
        <v>93</v>
      </c>
      <c r="CI59" s="34">
        <v>44078</v>
      </c>
      <c r="CJ59" s="2" t="s">
        <v>836</v>
      </c>
      <c r="CK59" s="124" t="s">
        <v>1725</v>
      </c>
    </row>
    <row r="60" spans="1:89" x14ac:dyDescent="0.3">
      <c r="A60" s="29">
        <v>6093</v>
      </c>
      <c r="B60" s="29" t="s">
        <v>429</v>
      </c>
      <c r="C60" s="29" t="s">
        <v>59</v>
      </c>
      <c r="D60" s="30" t="s">
        <v>1183</v>
      </c>
      <c r="E60" s="29" t="s">
        <v>433</v>
      </c>
      <c r="F60" s="29">
        <v>500</v>
      </c>
      <c r="G60" s="31">
        <v>475</v>
      </c>
      <c r="H60" s="29" t="s">
        <v>60</v>
      </c>
      <c r="I60" s="29" t="s">
        <v>61</v>
      </c>
      <c r="J60" s="29" t="s">
        <v>61</v>
      </c>
      <c r="K60" s="31">
        <v>260</v>
      </c>
      <c r="L60" s="29" t="s">
        <v>60</v>
      </c>
      <c r="M60" s="29" t="s">
        <v>61</v>
      </c>
      <c r="N60" s="29" t="s">
        <v>61</v>
      </c>
      <c r="O60" s="57">
        <f t="shared" si="0"/>
        <v>0.54736842105263162</v>
      </c>
      <c r="P60" s="29" t="s">
        <v>62</v>
      </c>
      <c r="Q60" s="29" t="s">
        <v>61</v>
      </c>
      <c r="R60" s="98">
        <v>10</v>
      </c>
      <c r="S60" s="98">
        <v>10</v>
      </c>
      <c r="T60" s="98">
        <f t="shared" si="4"/>
        <v>15</v>
      </c>
      <c r="U60" s="13">
        <f t="shared" si="2"/>
        <v>2000</v>
      </c>
      <c r="V60" s="29" t="s">
        <v>60</v>
      </c>
      <c r="W60" s="29" t="s">
        <v>61</v>
      </c>
      <c r="X60" s="29" t="s">
        <v>61</v>
      </c>
      <c r="Y60" s="67">
        <v>0.11944444444444445</v>
      </c>
      <c r="Z60" s="9" t="s">
        <v>863</v>
      </c>
      <c r="AA60" s="29" t="s">
        <v>60</v>
      </c>
      <c r="AB60" s="29" t="s">
        <v>61</v>
      </c>
      <c r="AC60" s="29" t="s">
        <v>61</v>
      </c>
      <c r="AD60" s="159">
        <v>0.22916666666666666</v>
      </c>
      <c r="AE60" s="65" t="s">
        <v>863</v>
      </c>
      <c r="AF60" s="65" t="s">
        <v>825</v>
      </c>
      <c r="AG60" s="144">
        <v>0.51388888888888895</v>
      </c>
      <c r="AH60" s="65" t="s">
        <v>869</v>
      </c>
      <c r="AI60" s="65" t="s">
        <v>65</v>
      </c>
      <c r="AJ60" s="159" t="s">
        <v>123</v>
      </c>
      <c r="AK60" s="144">
        <v>9.7222222222222224E-2</v>
      </c>
      <c r="AL60" s="144">
        <v>9.7222222222222224E-2</v>
      </c>
      <c r="AM60" s="25" t="s">
        <v>852</v>
      </c>
      <c r="AN60" s="159">
        <v>0.5</v>
      </c>
      <c r="AO60" s="159">
        <v>4</v>
      </c>
      <c r="AP60" s="9" t="s">
        <v>65</v>
      </c>
      <c r="AQ60" s="159" t="s">
        <v>67</v>
      </c>
      <c r="AR60" s="9" t="s">
        <v>103</v>
      </c>
      <c r="AS60" s="121">
        <v>1.8055555555555557E-2</v>
      </c>
      <c r="AT60" s="121">
        <v>0.25</v>
      </c>
      <c r="AU60" s="33" t="s">
        <v>60</v>
      </c>
      <c r="AV60" s="33" t="s">
        <v>61</v>
      </c>
      <c r="AW60" s="33" t="s">
        <v>61</v>
      </c>
      <c r="AX60" s="121">
        <v>0.5</v>
      </c>
      <c r="AY60" s="33" t="s">
        <v>60</v>
      </c>
      <c r="AZ60" s="33" t="s">
        <v>61</v>
      </c>
      <c r="BA60" s="33" t="s">
        <v>61</v>
      </c>
      <c r="BB60" s="29" t="s">
        <v>62</v>
      </c>
      <c r="BC60" s="29" t="s">
        <v>61</v>
      </c>
      <c r="BD60" s="29" t="s">
        <v>62</v>
      </c>
      <c r="BE60" s="29" t="s">
        <v>61</v>
      </c>
      <c r="BF60" s="198">
        <v>475</v>
      </c>
      <c r="BG60" s="9" t="s">
        <v>86</v>
      </c>
      <c r="BH60" s="29">
        <v>461</v>
      </c>
      <c r="BI60" s="29" t="s">
        <v>77</v>
      </c>
      <c r="BJ60" s="148">
        <v>260</v>
      </c>
      <c r="BK60" s="9" t="s">
        <v>60</v>
      </c>
      <c r="BL60" s="29" t="s">
        <v>61</v>
      </c>
      <c r="BM60" s="29" t="s">
        <v>61</v>
      </c>
      <c r="BN60" s="148">
        <v>461</v>
      </c>
      <c r="BO60" s="9" t="s">
        <v>60</v>
      </c>
      <c r="BP60" s="9" t="s">
        <v>61</v>
      </c>
      <c r="BQ60" s="9" t="s">
        <v>61</v>
      </c>
      <c r="BR60" s="148">
        <v>260</v>
      </c>
      <c r="BS60" s="9" t="s">
        <v>60</v>
      </c>
      <c r="BT60" s="9" t="s">
        <v>61</v>
      </c>
      <c r="BU60" s="29" t="s">
        <v>61</v>
      </c>
      <c r="BV60" s="24">
        <f>VLOOKUP($A60,[1]보조서비스!$A:$J,3,FALSE)</f>
        <v>5</v>
      </c>
      <c r="BW60" s="9">
        <f>VLOOKUP($A60,[1]보조서비스!$A:$J,4,FALSE)</f>
        <v>2.5000000000000001E-2</v>
      </c>
      <c r="BX60" s="9">
        <f>VLOOKUP($A60,[1]보조서비스!$A:$J,9,FALSE)</f>
        <v>20.76</v>
      </c>
      <c r="CA60" s="38">
        <v>55777098</v>
      </c>
      <c r="CB60" s="38">
        <v>69911891</v>
      </c>
      <c r="CC60" s="29">
        <v>2000</v>
      </c>
      <c r="CD60" s="29" t="s">
        <v>380</v>
      </c>
      <c r="CE60" s="29" t="s">
        <v>380</v>
      </c>
      <c r="CF60" s="29" t="s">
        <v>380</v>
      </c>
      <c r="CG60" s="29" t="s">
        <v>431</v>
      </c>
      <c r="CH60" s="141" t="s">
        <v>93</v>
      </c>
      <c r="CI60" s="34">
        <v>44079</v>
      </c>
      <c r="CJ60" s="2" t="s">
        <v>836</v>
      </c>
      <c r="CK60" s="124" t="s">
        <v>1725</v>
      </c>
    </row>
    <row r="61" spans="1:89" x14ac:dyDescent="0.3">
      <c r="A61" s="29">
        <v>6094</v>
      </c>
      <c r="B61" s="29" t="s">
        <v>429</v>
      </c>
      <c r="C61" s="29" t="s">
        <v>59</v>
      </c>
      <c r="D61" s="30" t="s">
        <v>1183</v>
      </c>
      <c r="E61" s="29" t="s">
        <v>434</v>
      </c>
      <c r="F61" s="29">
        <v>500</v>
      </c>
      <c r="G61" s="31">
        <v>475</v>
      </c>
      <c r="H61" s="29" t="s">
        <v>60</v>
      </c>
      <c r="I61" s="29" t="s">
        <v>61</v>
      </c>
      <c r="J61" s="29" t="s">
        <v>61</v>
      </c>
      <c r="K61" s="31">
        <v>260</v>
      </c>
      <c r="L61" s="29" t="s">
        <v>60</v>
      </c>
      <c r="M61" s="29" t="s">
        <v>61</v>
      </c>
      <c r="N61" s="29" t="s">
        <v>61</v>
      </c>
      <c r="O61" s="57">
        <f t="shared" si="0"/>
        <v>0.54736842105263162</v>
      </c>
      <c r="P61" s="29" t="s">
        <v>62</v>
      </c>
      <c r="Q61" s="29" t="s">
        <v>61</v>
      </c>
      <c r="R61" s="98">
        <v>10</v>
      </c>
      <c r="S61" s="98">
        <v>10</v>
      </c>
      <c r="T61" s="98">
        <f t="shared" si="4"/>
        <v>15</v>
      </c>
      <c r="U61" s="13">
        <f t="shared" si="2"/>
        <v>2001</v>
      </c>
      <c r="V61" s="29" t="s">
        <v>60</v>
      </c>
      <c r="W61" s="29" t="s">
        <v>61</v>
      </c>
      <c r="X61" s="29" t="s">
        <v>61</v>
      </c>
      <c r="Y61" s="67">
        <v>0.11944444444444445</v>
      </c>
      <c r="Z61" s="9" t="s">
        <v>863</v>
      </c>
      <c r="AA61" s="29" t="s">
        <v>60</v>
      </c>
      <c r="AB61" s="29" t="s">
        <v>61</v>
      </c>
      <c r="AC61" s="29" t="s">
        <v>61</v>
      </c>
      <c r="AD61" s="159">
        <v>0.22916666666666666</v>
      </c>
      <c r="AE61" s="65" t="s">
        <v>863</v>
      </c>
      <c r="AF61" s="65" t="s">
        <v>825</v>
      </c>
      <c r="AG61" s="144">
        <v>0.51388888888888895</v>
      </c>
      <c r="AH61" s="65" t="s">
        <v>869</v>
      </c>
      <c r="AI61" s="65" t="s">
        <v>65</v>
      </c>
      <c r="AJ61" s="159" t="s">
        <v>123</v>
      </c>
      <c r="AK61" s="144">
        <v>9.7222222222222224E-2</v>
      </c>
      <c r="AL61" s="144">
        <v>9.7222222222222224E-2</v>
      </c>
      <c r="AM61" s="25" t="s">
        <v>852</v>
      </c>
      <c r="AN61" s="159">
        <v>0.5</v>
      </c>
      <c r="AO61" s="159">
        <v>4</v>
      </c>
      <c r="AP61" s="9" t="s">
        <v>65</v>
      </c>
      <c r="AQ61" s="159" t="s">
        <v>67</v>
      </c>
      <c r="AR61" s="9" t="s">
        <v>103</v>
      </c>
      <c r="AS61" s="121">
        <v>1.8055555555555557E-2</v>
      </c>
      <c r="AT61" s="121">
        <v>0.25</v>
      </c>
      <c r="AU61" s="33" t="s">
        <v>60</v>
      </c>
      <c r="AV61" s="33" t="s">
        <v>61</v>
      </c>
      <c r="AW61" s="33" t="s">
        <v>61</v>
      </c>
      <c r="AX61" s="121">
        <v>0.5</v>
      </c>
      <c r="AY61" s="33" t="s">
        <v>60</v>
      </c>
      <c r="AZ61" s="33" t="s">
        <v>61</v>
      </c>
      <c r="BA61" s="33" t="s">
        <v>61</v>
      </c>
      <c r="BB61" s="29" t="s">
        <v>62</v>
      </c>
      <c r="BC61" s="29" t="s">
        <v>61</v>
      </c>
      <c r="BD61" s="29" t="s">
        <v>62</v>
      </c>
      <c r="BE61" s="29" t="s">
        <v>61</v>
      </c>
      <c r="BF61" s="198">
        <v>475</v>
      </c>
      <c r="BG61" s="9" t="s">
        <v>86</v>
      </c>
      <c r="BH61" s="29">
        <v>461</v>
      </c>
      <c r="BI61" s="29" t="s">
        <v>77</v>
      </c>
      <c r="BJ61" s="148">
        <v>260</v>
      </c>
      <c r="BK61" s="9" t="s">
        <v>60</v>
      </c>
      <c r="BL61" s="29" t="s">
        <v>61</v>
      </c>
      <c r="BM61" s="29" t="s">
        <v>61</v>
      </c>
      <c r="BN61" s="148">
        <v>461</v>
      </c>
      <c r="BO61" s="9" t="s">
        <v>60</v>
      </c>
      <c r="BP61" s="9" t="s">
        <v>61</v>
      </c>
      <c r="BQ61" s="9" t="s">
        <v>61</v>
      </c>
      <c r="BR61" s="148">
        <v>260</v>
      </c>
      <c r="BS61" s="9" t="s">
        <v>60</v>
      </c>
      <c r="BT61" s="9" t="s">
        <v>61</v>
      </c>
      <c r="BU61" s="29" t="s">
        <v>61</v>
      </c>
      <c r="BV61" s="24">
        <f>VLOOKUP($A61,[1]보조서비스!$A:$J,3,FALSE)</f>
        <v>5</v>
      </c>
      <c r="BW61" s="9">
        <f>VLOOKUP($A61,[1]보조서비스!$A:$J,4,FALSE)</f>
        <v>2.5000000000000001E-2</v>
      </c>
      <c r="BX61" s="9">
        <f>VLOOKUP($A61,[1]보조서비스!$A:$J,9,FALSE)</f>
        <v>19.39</v>
      </c>
      <c r="CA61" s="38">
        <v>55777098</v>
      </c>
      <c r="CB61" s="38">
        <v>69911891</v>
      </c>
      <c r="CC61" s="29">
        <v>2001</v>
      </c>
      <c r="CD61" s="29" t="s">
        <v>380</v>
      </c>
      <c r="CE61" s="29" t="s">
        <v>380</v>
      </c>
      <c r="CF61" s="29" t="s">
        <v>380</v>
      </c>
      <c r="CG61" s="29" t="s">
        <v>431</v>
      </c>
      <c r="CH61" s="141" t="s">
        <v>93</v>
      </c>
      <c r="CI61" s="34">
        <v>44080</v>
      </c>
      <c r="CJ61" s="2" t="s">
        <v>836</v>
      </c>
      <c r="CK61" s="124" t="s">
        <v>1725</v>
      </c>
    </row>
    <row r="62" spans="1:89" x14ac:dyDescent="0.3">
      <c r="A62" s="29">
        <v>6095</v>
      </c>
      <c r="B62" s="29" t="s">
        <v>429</v>
      </c>
      <c r="C62" s="29" t="s">
        <v>59</v>
      </c>
      <c r="D62" s="30" t="s">
        <v>1183</v>
      </c>
      <c r="E62" s="29" t="s">
        <v>435</v>
      </c>
      <c r="F62" s="29">
        <v>500</v>
      </c>
      <c r="G62" s="31">
        <v>478</v>
      </c>
      <c r="H62" s="29" t="s">
        <v>60</v>
      </c>
      <c r="I62" s="29" t="s">
        <v>61</v>
      </c>
      <c r="J62" s="29" t="s">
        <v>61</v>
      </c>
      <c r="K62" s="31">
        <v>260</v>
      </c>
      <c r="L62" s="29" t="s">
        <v>60</v>
      </c>
      <c r="M62" s="29" t="s">
        <v>61</v>
      </c>
      <c r="N62" s="29" t="s">
        <v>61</v>
      </c>
      <c r="O62" s="57">
        <f t="shared" si="0"/>
        <v>0.54393305439330542</v>
      </c>
      <c r="P62" s="29" t="s">
        <v>62</v>
      </c>
      <c r="Q62" s="29" t="s">
        <v>61</v>
      </c>
      <c r="R62" s="98">
        <v>15</v>
      </c>
      <c r="S62" s="98">
        <v>15</v>
      </c>
      <c r="T62" s="98">
        <f t="shared" si="4"/>
        <v>15</v>
      </c>
      <c r="U62" s="13">
        <f t="shared" si="2"/>
        <v>2005</v>
      </c>
      <c r="V62" s="29" t="s">
        <v>60</v>
      </c>
      <c r="W62" s="29" t="s">
        <v>61</v>
      </c>
      <c r="X62" s="29" t="s">
        <v>61</v>
      </c>
      <c r="Y62" s="67">
        <v>0.11944444444444445</v>
      </c>
      <c r="Z62" s="9" t="s">
        <v>863</v>
      </c>
      <c r="AA62" s="29" t="s">
        <v>60</v>
      </c>
      <c r="AB62" s="29" t="s">
        <v>61</v>
      </c>
      <c r="AC62" s="29" t="s">
        <v>61</v>
      </c>
      <c r="AD62" s="144">
        <v>0.39583333333333331</v>
      </c>
      <c r="AE62" s="25" t="s">
        <v>863</v>
      </c>
      <c r="AF62" s="65" t="s">
        <v>852</v>
      </c>
      <c r="AG62" s="144">
        <v>0.68055555555555547</v>
      </c>
      <c r="AH62" s="65" t="s">
        <v>870</v>
      </c>
      <c r="AI62" s="65" t="s">
        <v>852</v>
      </c>
      <c r="AJ62" s="144" t="s">
        <v>855</v>
      </c>
      <c r="AK62" s="144">
        <v>6.9444444444444434E-2</v>
      </c>
      <c r="AL62" s="144" t="s">
        <v>873</v>
      </c>
      <c r="AM62" s="25" t="s">
        <v>874</v>
      </c>
      <c r="AN62" s="159">
        <v>0.33333333333333331</v>
      </c>
      <c r="AO62" s="159">
        <v>4</v>
      </c>
      <c r="AP62" s="9" t="s">
        <v>65</v>
      </c>
      <c r="AQ62" s="144" t="s">
        <v>655</v>
      </c>
      <c r="AR62" s="9" t="s">
        <v>103</v>
      </c>
      <c r="AS62" s="121">
        <v>1.8055555555555557E-2</v>
      </c>
      <c r="AT62" s="121">
        <v>0.25</v>
      </c>
      <c r="AU62" s="33" t="s">
        <v>60</v>
      </c>
      <c r="AV62" s="33" t="s">
        <v>61</v>
      </c>
      <c r="AW62" s="33" t="s">
        <v>61</v>
      </c>
      <c r="AX62" s="121">
        <v>0.5</v>
      </c>
      <c r="AY62" s="33" t="s">
        <v>60</v>
      </c>
      <c r="AZ62" s="33" t="s">
        <v>61</v>
      </c>
      <c r="BA62" s="33" t="s">
        <v>61</v>
      </c>
      <c r="BB62" s="29" t="s">
        <v>62</v>
      </c>
      <c r="BC62" s="29" t="s">
        <v>61</v>
      </c>
      <c r="BD62" s="29" t="s">
        <v>62</v>
      </c>
      <c r="BE62" s="29" t="s">
        <v>61</v>
      </c>
      <c r="BF62" s="198">
        <v>478</v>
      </c>
      <c r="BG62" s="9" t="s">
        <v>86</v>
      </c>
      <c r="BH62" s="29">
        <v>468</v>
      </c>
      <c r="BI62" s="29" t="s">
        <v>77</v>
      </c>
      <c r="BJ62" s="148">
        <v>260</v>
      </c>
      <c r="BK62" s="9" t="s">
        <v>60</v>
      </c>
      <c r="BL62" s="29" t="s">
        <v>61</v>
      </c>
      <c r="BM62" s="29" t="s">
        <v>61</v>
      </c>
      <c r="BN62" s="148">
        <v>468</v>
      </c>
      <c r="BO62" s="9" t="s">
        <v>60</v>
      </c>
      <c r="BP62" s="9" t="s">
        <v>61</v>
      </c>
      <c r="BQ62" s="9" t="s">
        <v>61</v>
      </c>
      <c r="BR62" s="148">
        <v>260</v>
      </c>
      <c r="BS62" s="9" t="s">
        <v>60</v>
      </c>
      <c r="BT62" s="9" t="s">
        <v>61</v>
      </c>
      <c r="BU62" s="29" t="s">
        <v>61</v>
      </c>
      <c r="BV62" s="24">
        <f>VLOOKUP($A62,[1]보조서비스!$A:$J,3,FALSE)</f>
        <v>5</v>
      </c>
      <c r="BW62" s="9">
        <f>VLOOKUP($A62,[1]보조서비스!$A:$J,4,FALSE)</f>
        <v>2.5000000000000001E-2</v>
      </c>
      <c r="BX62" s="9">
        <f>VLOOKUP($A62,[1]보조서비스!$A:$J,9,FALSE)</f>
        <v>11.8</v>
      </c>
      <c r="CA62" s="29" t="s">
        <v>61</v>
      </c>
      <c r="CB62" s="29" t="s">
        <v>61</v>
      </c>
      <c r="CC62" s="29">
        <v>2005</v>
      </c>
      <c r="CD62" s="29" t="s">
        <v>91</v>
      </c>
      <c r="CE62" s="29" t="s">
        <v>91</v>
      </c>
      <c r="CF62" s="29" t="s">
        <v>91</v>
      </c>
      <c r="CG62" s="29" t="s">
        <v>431</v>
      </c>
      <c r="CH62" s="141" t="s">
        <v>93</v>
      </c>
      <c r="CI62" s="34">
        <v>44081</v>
      </c>
      <c r="CJ62" s="2" t="s">
        <v>836</v>
      </c>
      <c r="CK62" s="124" t="s">
        <v>1725</v>
      </c>
    </row>
    <row r="63" spans="1:89" x14ac:dyDescent="0.3">
      <c r="A63" s="29">
        <v>6096</v>
      </c>
      <c r="B63" s="29" t="s">
        <v>429</v>
      </c>
      <c r="C63" s="29" t="s">
        <v>59</v>
      </c>
      <c r="D63" s="30" t="s">
        <v>1183</v>
      </c>
      <c r="E63" s="29" t="s">
        <v>436</v>
      </c>
      <c r="F63" s="29">
        <v>500</v>
      </c>
      <c r="G63" s="31">
        <v>476</v>
      </c>
      <c r="H63" s="29" t="s">
        <v>60</v>
      </c>
      <c r="I63" s="29" t="s">
        <v>61</v>
      </c>
      <c r="J63" s="29" t="s">
        <v>61</v>
      </c>
      <c r="K63" s="31">
        <v>260</v>
      </c>
      <c r="L63" s="29" t="s">
        <v>60</v>
      </c>
      <c r="M63" s="29" t="s">
        <v>61</v>
      </c>
      <c r="N63" s="29" t="s">
        <v>61</v>
      </c>
      <c r="O63" s="57">
        <f t="shared" si="0"/>
        <v>0.54621848739495793</v>
      </c>
      <c r="P63" s="29" t="s">
        <v>62</v>
      </c>
      <c r="Q63" s="29" t="s">
        <v>61</v>
      </c>
      <c r="R63" s="98">
        <v>15</v>
      </c>
      <c r="S63" s="98">
        <v>15</v>
      </c>
      <c r="T63" s="98">
        <f>F63*0.03</f>
        <v>15</v>
      </c>
      <c r="U63" s="13">
        <f t="shared" si="2"/>
        <v>2006</v>
      </c>
      <c r="V63" s="29" t="s">
        <v>60</v>
      </c>
      <c r="W63" s="29" t="s">
        <v>61</v>
      </c>
      <c r="X63" s="29" t="s">
        <v>61</v>
      </c>
      <c r="Y63" s="67">
        <v>0.11944444444444445</v>
      </c>
      <c r="Z63" s="9" t="s">
        <v>863</v>
      </c>
      <c r="AA63" s="29" t="s">
        <v>60</v>
      </c>
      <c r="AB63" s="29" t="s">
        <v>61</v>
      </c>
      <c r="AC63" s="29" t="s">
        <v>61</v>
      </c>
      <c r="AD63" s="144">
        <v>0.39583333333333331</v>
      </c>
      <c r="AE63" s="25" t="s">
        <v>863</v>
      </c>
      <c r="AF63" s="65" t="s">
        <v>852</v>
      </c>
      <c r="AG63" s="144">
        <v>0.68055555555555547</v>
      </c>
      <c r="AH63" s="65" t="s">
        <v>870</v>
      </c>
      <c r="AI63" s="65" t="s">
        <v>852</v>
      </c>
      <c r="AJ63" s="144" t="s">
        <v>855</v>
      </c>
      <c r="AK63" s="144">
        <v>6.9444444444444434E-2</v>
      </c>
      <c r="AL63" s="144" t="s">
        <v>873</v>
      </c>
      <c r="AM63" s="25" t="s">
        <v>874</v>
      </c>
      <c r="AN63" s="159">
        <v>0.33333333333333331</v>
      </c>
      <c r="AO63" s="159">
        <v>4</v>
      </c>
      <c r="AP63" s="9" t="s">
        <v>65</v>
      </c>
      <c r="AQ63" s="144" t="s">
        <v>655</v>
      </c>
      <c r="AR63" s="9" t="s">
        <v>103</v>
      </c>
      <c r="AS63" s="121">
        <v>1.8055555555555557E-2</v>
      </c>
      <c r="AT63" s="121">
        <v>0.25</v>
      </c>
      <c r="AU63" s="33" t="s">
        <v>60</v>
      </c>
      <c r="AV63" s="33" t="s">
        <v>61</v>
      </c>
      <c r="AW63" s="33" t="s">
        <v>61</v>
      </c>
      <c r="AX63" s="121">
        <v>0.5</v>
      </c>
      <c r="AY63" s="33" t="s">
        <v>60</v>
      </c>
      <c r="AZ63" s="33" t="s">
        <v>61</v>
      </c>
      <c r="BA63" s="33" t="s">
        <v>61</v>
      </c>
      <c r="BB63" s="29" t="s">
        <v>62</v>
      </c>
      <c r="BC63" s="29" t="s">
        <v>61</v>
      </c>
      <c r="BD63" s="29" t="s">
        <v>62</v>
      </c>
      <c r="BE63" s="29" t="s">
        <v>61</v>
      </c>
      <c r="BF63" s="198">
        <v>476</v>
      </c>
      <c r="BG63" s="9" t="s">
        <v>86</v>
      </c>
      <c r="BH63" s="29">
        <v>466</v>
      </c>
      <c r="BI63" s="29" t="s">
        <v>77</v>
      </c>
      <c r="BJ63" s="148">
        <v>260</v>
      </c>
      <c r="BK63" s="9" t="s">
        <v>60</v>
      </c>
      <c r="BL63" s="29" t="s">
        <v>61</v>
      </c>
      <c r="BM63" s="29" t="s">
        <v>61</v>
      </c>
      <c r="BN63" s="148">
        <v>466</v>
      </c>
      <c r="BO63" s="9" t="s">
        <v>60</v>
      </c>
      <c r="BP63" s="9" t="s">
        <v>61</v>
      </c>
      <c r="BQ63" s="9" t="s">
        <v>61</v>
      </c>
      <c r="BR63" s="148">
        <v>260</v>
      </c>
      <c r="BS63" s="9" t="s">
        <v>60</v>
      </c>
      <c r="BT63" s="9" t="s">
        <v>61</v>
      </c>
      <c r="BU63" s="29" t="s">
        <v>61</v>
      </c>
      <c r="BV63" s="24">
        <f>VLOOKUP($A63,[1]보조서비스!$A:$J,3,FALSE)</f>
        <v>5</v>
      </c>
      <c r="BW63" s="9">
        <f>VLOOKUP($A63,[1]보조서비스!$A:$J,4,FALSE)</f>
        <v>2.5000000000000001E-2</v>
      </c>
      <c r="BX63" s="9">
        <f>VLOOKUP($A63,[1]보조서비스!$A:$J,9,FALSE)</f>
        <v>11.75</v>
      </c>
      <c r="CA63" s="29" t="s">
        <v>61</v>
      </c>
      <c r="CB63" s="29" t="s">
        <v>61</v>
      </c>
      <c r="CC63" s="29">
        <v>2006</v>
      </c>
      <c r="CD63" s="29" t="s">
        <v>91</v>
      </c>
      <c r="CE63" s="29" t="s">
        <v>91</v>
      </c>
      <c r="CF63" s="29" t="s">
        <v>91</v>
      </c>
      <c r="CG63" s="29" t="s">
        <v>431</v>
      </c>
      <c r="CH63" s="141" t="s">
        <v>93</v>
      </c>
      <c r="CI63" s="34">
        <v>44082</v>
      </c>
      <c r="CJ63" s="2" t="s">
        <v>836</v>
      </c>
      <c r="CK63" s="124" t="s">
        <v>1725</v>
      </c>
    </row>
    <row r="64" spans="1:89" x14ac:dyDescent="0.3">
      <c r="A64" s="29">
        <v>6097</v>
      </c>
      <c r="B64" s="29" t="s">
        <v>429</v>
      </c>
      <c r="C64" s="29" t="s">
        <v>59</v>
      </c>
      <c r="D64" s="30" t="s">
        <v>1183</v>
      </c>
      <c r="E64" s="29" t="s">
        <v>437</v>
      </c>
      <c r="F64" s="29">
        <v>500</v>
      </c>
      <c r="G64" s="31">
        <v>477</v>
      </c>
      <c r="H64" s="29" t="s">
        <v>60</v>
      </c>
      <c r="I64" s="29" t="s">
        <v>61</v>
      </c>
      <c r="J64" s="29" t="s">
        <v>61</v>
      </c>
      <c r="K64" s="31">
        <v>260</v>
      </c>
      <c r="L64" s="29" t="s">
        <v>60</v>
      </c>
      <c r="M64" s="29" t="s">
        <v>61</v>
      </c>
      <c r="N64" s="29" t="s">
        <v>61</v>
      </c>
      <c r="O64" s="57">
        <f t="shared" si="0"/>
        <v>0.54507337526205446</v>
      </c>
      <c r="P64" s="29" t="s">
        <v>62</v>
      </c>
      <c r="Q64" s="29" t="s">
        <v>61</v>
      </c>
      <c r="R64" s="98">
        <v>15</v>
      </c>
      <c r="S64" s="98">
        <v>15</v>
      </c>
      <c r="T64" s="98">
        <f t="shared" ref="T64:T67" si="5">F64*0.03</f>
        <v>15</v>
      </c>
      <c r="U64" s="13">
        <f t="shared" si="2"/>
        <v>2007</v>
      </c>
      <c r="V64" s="29" t="s">
        <v>60</v>
      </c>
      <c r="W64" s="29" t="s">
        <v>61</v>
      </c>
      <c r="X64" s="29" t="s">
        <v>61</v>
      </c>
      <c r="Y64" s="67">
        <v>0.11944444444444445</v>
      </c>
      <c r="Z64" s="9" t="s">
        <v>863</v>
      </c>
      <c r="AA64" s="29" t="s">
        <v>60</v>
      </c>
      <c r="AB64" s="29" t="s">
        <v>61</v>
      </c>
      <c r="AC64" s="29" t="s">
        <v>61</v>
      </c>
      <c r="AD64" s="144">
        <v>0.39583333333333331</v>
      </c>
      <c r="AE64" s="25" t="s">
        <v>863</v>
      </c>
      <c r="AF64" s="65" t="s">
        <v>852</v>
      </c>
      <c r="AG64" s="144">
        <v>0.68055555555555547</v>
      </c>
      <c r="AH64" s="65" t="s">
        <v>870</v>
      </c>
      <c r="AI64" s="65" t="s">
        <v>852</v>
      </c>
      <c r="AJ64" s="144" t="s">
        <v>1175</v>
      </c>
      <c r="AK64" s="144">
        <v>6.9444444444444406E-2</v>
      </c>
      <c r="AL64" s="144" t="s">
        <v>873</v>
      </c>
      <c r="AM64" s="25" t="s">
        <v>874</v>
      </c>
      <c r="AN64" s="159">
        <v>0.33333333333333331</v>
      </c>
      <c r="AO64" s="159">
        <v>4</v>
      </c>
      <c r="AP64" s="9" t="s">
        <v>65</v>
      </c>
      <c r="AQ64" s="144" t="s">
        <v>655</v>
      </c>
      <c r="AR64" s="9" t="s">
        <v>103</v>
      </c>
      <c r="AS64" s="121">
        <v>1.8055555555555557E-2</v>
      </c>
      <c r="AT64" s="121">
        <v>0.25</v>
      </c>
      <c r="AU64" s="33" t="s">
        <v>60</v>
      </c>
      <c r="AV64" s="33" t="s">
        <v>61</v>
      </c>
      <c r="AW64" s="33" t="s">
        <v>61</v>
      </c>
      <c r="AX64" s="121">
        <v>0.5</v>
      </c>
      <c r="AY64" s="33" t="s">
        <v>60</v>
      </c>
      <c r="AZ64" s="33" t="s">
        <v>61</v>
      </c>
      <c r="BA64" s="33" t="s">
        <v>61</v>
      </c>
      <c r="BB64" s="29" t="s">
        <v>62</v>
      </c>
      <c r="BC64" s="29" t="s">
        <v>61</v>
      </c>
      <c r="BD64" s="29" t="s">
        <v>62</v>
      </c>
      <c r="BE64" s="29" t="s">
        <v>61</v>
      </c>
      <c r="BF64" s="198">
        <v>477</v>
      </c>
      <c r="BG64" s="9" t="s">
        <v>86</v>
      </c>
      <c r="BH64" s="29">
        <v>467</v>
      </c>
      <c r="BI64" s="29" t="s">
        <v>77</v>
      </c>
      <c r="BJ64" s="148">
        <v>260</v>
      </c>
      <c r="BK64" s="9" t="s">
        <v>60</v>
      </c>
      <c r="BL64" s="29" t="s">
        <v>61</v>
      </c>
      <c r="BM64" s="29" t="s">
        <v>61</v>
      </c>
      <c r="BN64" s="148">
        <v>467</v>
      </c>
      <c r="BO64" s="9" t="s">
        <v>60</v>
      </c>
      <c r="BP64" s="9" t="s">
        <v>61</v>
      </c>
      <c r="BQ64" s="9" t="s">
        <v>61</v>
      </c>
      <c r="BR64" s="148">
        <v>260</v>
      </c>
      <c r="BS64" s="9" t="s">
        <v>60</v>
      </c>
      <c r="BT64" s="9" t="s">
        <v>61</v>
      </c>
      <c r="BU64" s="29" t="s">
        <v>61</v>
      </c>
      <c r="BV64" s="24">
        <f>VLOOKUP($A64,[1]보조서비스!$A:$J,3,FALSE)</f>
        <v>5</v>
      </c>
      <c r="BW64" s="9">
        <f>VLOOKUP($A64,[1]보조서비스!$A:$J,4,FALSE)</f>
        <v>2.5000000000000001E-2</v>
      </c>
      <c r="BX64" s="9">
        <f>VLOOKUP($A64,[1]보조서비스!$A:$J,9,FALSE)</f>
        <v>12.38</v>
      </c>
      <c r="CA64" s="29" t="s">
        <v>61</v>
      </c>
      <c r="CB64" s="29" t="s">
        <v>61</v>
      </c>
      <c r="CC64" s="29">
        <v>2007</v>
      </c>
      <c r="CD64" s="29" t="s">
        <v>91</v>
      </c>
      <c r="CE64" s="29" t="s">
        <v>91</v>
      </c>
      <c r="CF64" s="29" t="s">
        <v>91</v>
      </c>
      <c r="CG64" s="29" t="s">
        <v>431</v>
      </c>
      <c r="CH64" s="141" t="s">
        <v>93</v>
      </c>
      <c r="CI64" s="34">
        <v>44083</v>
      </c>
      <c r="CJ64" s="2" t="s">
        <v>836</v>
      </c>
      <c r="CK64" s="124" t="s">
        <v>1725</v>
      </c>
    </row>
    <row r="65" spans="1:89" x14ac:dyDescent="0.3">
      <c r="A65" s="29">
        <v>6098</v>
      </c>
      <c r="B65" s="29" t="s">
        <v>429</v>
      </c>
      <c r="C65" s="29" t="s">
        <v>59</v>
      </c>
      <c r="D65" s="30" t="s">
        <v>1183</v>
      </c>
      <c r="E65" s="29" t="s">
        <v>438</v>
      </c>
      <c r="F65" s="29">
        <v>500</v>
      </c>
      <c r="G65" s="31">
        <v>479</v>
      </c>
      <c r="H65" s="29" t="s">
        <v>60</v>
      </c>
      <c r="I65" s="29" t="s">
        <v>61</v>
      </c>
      <c r="J65" s="29" t="s">
        <v>61</v>
      </c>
      <c r="K65" s="31">
        <v>260</v>
      </c>
      <c r="L65" s="29" t="s">
        <v>60</v>
      </c>
      <c r="M65" s="29" t="s">
        <v>61</v>
      </c>
      <c r="N65" s="29" t="s">
        <v>61</v>
      </c>
      <c r="O65" s="57">
        <f t="shared" si="0"/>
        <v>0.54279749478079331</v>
      </c>
      <c r="P65" s="29" t="s">
        <v>62</v>
      </c>
      <c r="Q65" s="29" t="s">
        <v>61</v>
      </c>
      <c r="R65" s="98">
        <v>15</v>
      </c>
      <c r="S65" s="98">
        <v>15</v>
      </c>
      <c r="T65" s="98">
        <f t="shared" si="5"/>
        <v>15</v>
      </c>
      <c r="U65" s="13">
        <f t="shared" si="2"/>
        <v>2007</v>
      </c>
      <c r="V65" s="29" t="s">
        <v>60</v>
      </c>
      <c r="W65" s="29" t="s">
        <v>61</v>
      </c>
      <c r="X65" s="29" t="s">
        <v>61</v>
      </c>
      <c r="Y65" s="67">
        <v>0.11944444444444445</v>
      </c>
      <c r="Z65" s="9" t="s">
        <v>863</v>
      </c>
      <c r="AA65" s="29" t="s">
        <v>60</v>
      </c>
      <c r="AB65" s="29" t="s">
        <v>61</v>
      </c>
      <c r="AC65" s="29" t="s">
        <v>61</v>
      </c>
      <c r="AD65" s="144">
        <v>0.39583333333333331</v>
      </c>
      <c r="AE65" s="25" t="s">
        <v>863</v>
      </c>
      <c r="AF65" s="65" t="s">
        <v>852</v>
      </c>
      <c r="AG65" s="144">
        <v>0.68055555555555547</v>
      </c>
      <c r="AH65" s="65" t="s">
        <v>870</v>
      </c>
      <c r="AI65" s="65" t="s">
        <v>852</v>
      </c>
      <c r="AJ65" s="144" t="s">
        <v>1175</v>
      </c>
      <c r="AK65" s="144">
        <v>6.9444444444444406E-2</v>
      </c>
      <c r="AL65" s="144" t="s">
        <v>873</v>
      </c>
      <c r="AM65" s="25" t="s">
        <v>874</v>
      </c>
      <c r="AN65" s="159">
        <v>0.33333333333333331</v>
      </c>
      <c r="AO65" s="159">
        <v>4</v>
      </c>
      <c r="AP65" s="9" t="s">
        <v>65</v>
      </c>
      <c r="AQ65" s="144" t="s">
        <v>655</v>
      </c>
      <c r="AR65" s="9" t="s">
        <v>103</v>
      </c>
      <c r="AS65" s="121">
        <v>1.8055555555555557E-2</v>
      </c>
      <c r="AT65" s="121">
        <v>0.25</v>
      </c>
      <c r="AU65" s="33" t="s">
        <v>60</v>
      </c>
      <c r="AV65" s="33" t="s">
        <v>61</v>
      </c>
      <c r="AW65" s="33" t="s">
        <v>61</v>
      </c>
      <c r="AX65" s="121">
        <v>0.5</v>
      </c>
      <c r="AY65" s="33" t="s">
        <v>60</v>
      </c>
      <c r="AZ65" s="33" t="s">
        <v>61</v>
      </c>
      <c r="BA65" s="33" t="s">
        <v>61</v>
      </c>
      <c r="BB65" s="29" t="s">
        <v>62</v>
      </c>
      <c r="BC65" s="29" t="s">
        <v>61</v>
      </c>
      <c r="BD65" s="29" t="s">
        <v>62</v>
      </c>
      <c r="BE65" s="29" t="s">
        <v>61</v>
      </c>
      <c r="BF65" s="198">
        <v>479</v>
      </c>
      <c r="BG65" s="9" t="s">
        <v>86</v>
      </c>
      <c r="BH65" s="29">
        <v>469</v>
      </c>
      <c r="BI65" s="29" t="s">
        <v>77</v>
      </c>
      <c r="BJ65" s="148">
        <v>260</v>
      </c>
      <c r="BK65" s="9" t="s">
        <v>60</v>
      </c>
      <c r="BL65" s="29" t="s">
        <v>61</v>
      </c>
      <c r="BM65" s="29" t="s">
        <v>61</v>
      </c>
      <c r="BN65" s="148">
        <v>469</v>
      </c>
      <c r="BO65" s="9" t="s">
        <v>60</v>
      </c>
      <c r="BP65" s="9" t="s">
        <v>61</v>
      </c>
      <c r="BQ65" s="9" t="s">
        <v>61</v>
      </c>
      <c r="BR65" s="148">
        <v>260</v>
      </c>
      <c r="BS65" s="9" t="s">
        <v>60</v>
      </c>
      <c r="BT65" s="9" t="s">
        <v>61</v>
      </c>
      <c r="BU65" s="29" t="s">
        <v>61</v>
      </c>
      <c r="BV65" s="24">
        <f>VLOOKUP($A65,[1]보조서비스!$A:$J,3,FALSE)</f>
        <v>5</v>
      </c>
      <c r="BW65" s="9">
        <f>VLOOKUP($A65,[1]보조서비스!$A:$J,4,FALSE)</f>
        <v>2.5000000000000001E-2</v>
      </c>
      <c r="BX65" s="9">
        <f>VLOOKUP($A65,[1]보조서비스!$A:$J,9,FALSE)</f>
        <v>13.75</v>
      </c>
      <c r="CA65" s="29" t="s">
        <v>61</v>
      </c>
      <c r="CB65" s="29" t="s">
        <v>61</v>
      </c>
      <c r="CC65" s="29">
        <v>2007</v>
      </c>
      <c r="CD65" s="29" t="s">
        <v>91</v>
      </c>
      <c r="CE65" s="29" t="s">
        <v>91</v>
      </c>
      <c r="CF65" s="29" t="s">
        <v>91</v>
      </c>
      <c r="CG65" s="29" t="s">
        <v>431</v>
      </c>
      <c r="CH65" s="141" t="s">
        <v>93</v>
      </c>
      <c r="CI65" s="34">
        <v>44084</v>
      </c>
      <c r="CJ65" s="2" t="s">
        <v>836</v>
      </c>
      <c r="CK65" s="124" t="s">
        <v>1725</v>
      </c>
    </row>
    <row r="66" spans="1:89" x14ac:dyDescent="0.3">
      <c r="A66" s="29">
        <v>6005</v>
      </c>
      <c r="B66" s="29" t="s">
        <v>429</v>
      </c>
      <c r="C66" s="29" t="s">
        <v>59</v>
      </c>
      <c r="D66" s="29" t="s">
        <v>1183</v>
      </c>
      <c r="E66" s="29" t="s">
        <v>439</v>
      </c>
      <c r="F66" s="29">
        <v>1020</v>
      </c>
      <c r="G66" s="31">
        <v>980</v>
      </c>
      <c r="H66" s="29" t="s">
        <v>60</v>
      </c>
      <c r="I66" s="29" t="s">
        <v>61</v>
      </c>
      <c r="J66" s="29" t="s">
        <v>61</v>
      </c>
      <c r="K66" s="31">
        <v>609</v>
      </c>
      <c r="L66" s="29" t="s">
        <v>60</v>
      </c>
      <c r="M66" s="29" t="s">
        <v>61</v>
      </c>
      <c r="N66" s="29" t="s">
        <v>61</v>
      </c>
      <c r="O66" s="57">
        <f t="shared" si="0"/>
        <v>0.62142857142857144</v>
      </c>
      <c r="P66" s="29" t="s">
        <v>62</v>
      </c>
      <c r="Q66" s="29" t="s">
        <v>61</v>
      </c>
      <c r="R66" s="98">
        <v>30.6</v>
      </c>
      <c r="S66" s="98">
        <v>30.6</v>
      </c>
      <c r="T66" s="98">
        <f t="shared" si="5"/>
        <v>30.599999999999998</v>
      </c>
      <c r="U66" s="13">
        <f t="shared" si="2"/>
        <v>2016</v>
      </c>
      <c r="V66" s="29" t="s">
        <v>60</v>
      </c>
      <c r="W66" s="29" t="s">
        <v>61</v>
      </c>
      <c r="X66" s="29" t="s">
        <v>61</v>
      </c>
      <c r="Y66" s="67">
        <v>0.15972222222222224</v>
      </c>
      <c r="Z66" s="9" t="s">
        <v>863</v>
      </c>
      <c r="AA66" s="29" t="s">
        <v>60</v>
      </c>
      <c r="AB66" s="29" t="s">
        <v>61</v>
      </c>
      <c r="AC66" s="29" t="s">
        <v>61</v>
      </c>
      <c r="AD66" s="144">
        <v>0.2638888888888889</v>
      </c>
      <c r="AE66" s="25" t="s">
        <v>866</v>
      </c>
      <c r="AF66" s="65" t="s">
        <v>65</v>
      </c>
      <c r="AG66" s="144">
        <v>0.67361111111111116</v>
      </c>
      <c r="AH66" s="65" t="s">
        <v>866</v>
      </c>
      <c r="AI66" s="65" t="s">
        <v>65</v>
      </c>
      <c r="AJ66" s="144" t="s">
        <v>855</v>
      </c>
      <c r="AK66" s="144">
        <v>9.7222222222222224E-2</v>
      </c>
      <c r="AL66" s="144" t="s">
        <v>879</v>
      </c>
      <c r="AM66" s="25" t="s">
        <v>65</v>
      </c>
      <c r="AN66" s="159">
        <v>0.5</v>
      </c>
      <c r="AO66" s="159">
        <v>4</v>
      </c>
      <c r="AP66" s="9" t="s">
        <v>65</v>
      </c>
      <c r="AQ66" s="144" t="s">
        <v>648</v>
      </c>
      <c r="AR66" s="9" t="s">
        <v>103</v>
      </c>
      <c r="AS66" s="121">
        <v>4.14624183006536E-2</v>
      </c>
      <c r="AT66" s="121">
        <v>0.34166666666666662</v>
      </c>
      <c r="AU66" s="33" t="s">
        <v>60</v>
      </c>
      <c r="AV66" s="33" t="s">
        <v>61</v>
      </c>
      <c r="AW66" s="33" t="s">
        <v>61</v>
      </c>
      <c r="AX66" s="121">
        <v>0.75</v>
      </c>
      <c r="AY66" s="33" t="s">
        <v>60</v>
      </c>
      <c r="AZ66" s="33" t="s">
        <v>61</v>
      </c>
      <c r="BA66" s="33" t="s">
        <v>61</v>
      </c>
      <c r="BB66" s="29" t="s">
        <v>62</v>
      </c>
      <c r="BC66" s="29" t="s">
        <v>61</v>
      </c>
      <c r="BD66" s="29" t="s">
        <v>62</v>
      </c>
      <c r="BE66" s="29" t="s">
        <v>61</v>
      </c>
      <c r="BF66" s="198">
        <v>980</v>
      </c>
      <c r="BG66" s="9" t="s">
        <v>86</v>
      </c>
      <c r="BH66" s="29">
        <v>932</v>
      </c>
      <c r="BI66" s="29" t="s">
        <v>77</v>
      </c>
      <c r="BJ66" s="148">
        <v>609</v>
      </c>
      <c r="BK66" s="9" t="s">
        <v>60</v>
      </c>
      <c r="BL66" s="29" t="s">
        <v>61</v>
      </c>
      <c r="BM66" s="29" t="s">
        <v>61</v>
      </c>
      <c r="BN66" s="148">
        <v>932</v>
      </c>
      <c r="BO66" s="9" t="s">
        <v>60</v>
      </c>
      <c r="BP66" s="9" t="s">
        <v>61</v>
      </c>
      <c r="BQ66" s="9" t="s">
        <v>61</v>
      </c>
      <c r="BR66" s="148">
        <v>609</v>
      </c>
      <c r="BS66" s="9" t="s">
        <v>60</v>
      </c>
      <c r="BT66" s="9" t="s">
        <v>61</v>
      </c>
      <c r="BU66" s="29" t="s">
        <v>61</v>
      </c>
      <c r="BV66" s="24">
        <f>VLOOKUP($A66,[1]보조서비스!$A:$J,3,FALSE)</f>
        <v>5</v>
      </c>
      <c r="BW66" s="9">
        <f>VLOOKUP($A66,[1]보조서비스!$A:$J,4,FALSE)</f>
        <v>0.02</v>
      </c>
      <c r="BX66" s="9">
        <f>VLOOKUP($A66,[1]보조서비스!$A:$J,9,FALSE)</f>
        <v>14.93</v>
      </c>
      <c r="CA66" s="29" t="s">
        <v>61</v>
      </c>
      <c r="CB66" s="29" t="s">
        <v>61</v>
      </c>
      <c r="CC66" s="29">
        <v>2016</v>
      </c>
      <c r="CD66" s="29" t="s">
        <v>421</v>
      </c>
      <c r="CE66" s="29" t="s">
        <v>421</v>
      </c>
      <c r="CF66" s="29" t="s">
        <v>421</v>
      </c>
      <c r="CG66" s="29" t="s">
        <v>431</v>
      </c>
      <c r="CH66" s="141" t="s">
        <v>93</v>
      </c>
      <c r="CI66" s="34">
        <v>44085</v>
      </c>
      <c r="CJ66" s="2" t="s">
        <v>836</v>
      </c>
      <c r="CK66" s="124" t="s">
        <v>1725</v>
      </c>
    </row>
    <row r="67" spans="1:89" x14ac:dyDescent="0.3">
      <c r="A67" s="29">
        <v>6006</v>
      </c>
      <c r="B67" s="29" t="s">
        <v>429</v>
      </c>
      <c r="C67" s="29" t="s">
        <v>59</v>
      </c>
      <c r="D67" s="29" t="s">
        <v>1183</v>
      </c>
      <c r="E67" s="29" t="s">
        <v>440</v>
      </c>
      <c r="F67" s="29">
        <v>1020</v>
      </c>
      <c r="G67" s="31">
        <v>978</v>
      </c>
      <c r="H67" s="29" t="s">
        <v>60</v>
      </c>
      <c r="I67" s="29" t="s">
        <v>61</v>
      </c>
      <c r="J67" s="29" t="s">
        <v>61</v>
      </c>
      <c r="K67" s="31">
        <v>609</v>
      </c>
      <c r="L67" s="29" t="s">
        <v>60</v>
      </c>
      <c r="M67" s="29" t="s">
        <v>61</v>
      </c>
      <c r="N67" s="29" t="s">
        <v>61</v>
      </c>
      <c r="O67" s="57">
        <f t="shared" si="0"/>
        <v>0.62269938650306744</v>
      </c>
      <c r="P67" s="29" t="s">
        <v>62</v>
      </c>
      <c r="Q67" s="29" t="s">
        <v>61</v>
      </c>
      <c r="R67" s="98">
        <v>30.6</v>
      </c>
      <c r="S67" s="98">
        <v>30.6</v>
      </c>
      <c r="T67" s="98">
        <f t="shared" si="5"/>
        <v>30.599999999999998</v>
      </c>
      <c r="U67" s="13">
        <f t="shared" si="2"/>
        <v>2016</v>
      </c>
      <c r="V67" s="29" t="s">
        <v>60</v>
      </c>
      <c r="W67" s="29" t="s">
        <v>61</v>
      </c>
      <c r="X67" s="29" t="s">
        <v>61</v>
      </c>
      <c r="Y67" s="67">
        <v>0.15972222222222224</v>
      </c>
      <c r="Z67" s="9" t="s">
        <v>863</v>
      </c>
      <c r="AA67" s="29" t="s">
        <v>60</v>
      </c>
      <c r="AB67" s="29" t="s">
        <v>61</v>
      </c>
      <c r="AC67" s="29" t="s">
        <v>61</v>
      </c>
      <c r="AD67" s="144">
        <v>0.2638888888888889</v>
      </c>
      <c r="AE67" s="25" t="s">
        <v>866</v>
      </c>
      <c r="AF67" s="65" t="s">
        <v>65</v>
      </c>
      <c r="AG67" s="144">
        <v>0.67361111111111116</v>
      </c>
      <c r="AH67" s="65" t="s">
        <v>866</v>
      </c>
      <c r="AI67" s="65" t="s">
        <v>65</v>
      </c>
      <c r="AJ67" s="144" t="s">
        <v>855</v>
      </c>
      <c r="AK67" s="144">
        <v>9.7222222222222224E-2</v>
      </c>
      <c r="AL67" s="144" t="s">
        <v>879</v>
      </c>
      <c r="AM67" s="25" t="s">
        <v>65</v>
      </c>
      <c r="AN67" s="159">
        <v>0.5</v>
      </c>
      <c r="AO67" s="159">
        <v>4</v>
      </c>
      <c r="AP67" s="9" t="s">
        <v>65</v>
      </c>
      <c r="AQ67" s="144" t="s">
        <v>648</v>
      </c>
      <c r="AR67" s="9" t="s">
        <v>103</v>
      </c>
      <c r="AS67" s="121">
        <v>4.14624183006536E-2</v>
      </c>
      <c r="AT67" s="121">
        <v>0.34166666666666662</v>
      </c>
      <c r="AU67" s="33" t="s">
        <v>60</v>
      </c>
      <c r="AV67" s="33" t="s">
        <v>61</v>
      </c>
      <c r="AW67" s="33" t="s">
        <v>61</v>
      </c>
      <c r="AX67" s="121">
        <v>0.75</v>
      </c>
      <c r="AY67" s="33" t="s">
        <v>60</v>
      </c>
      <c r="AZ67" s="33" t="s">
        <v>61</v>
      </c>
      <c r="BA67" s="33" t="s">
        <v>61</v>
      </c>
      <c r="BB67" s="29" t="s">
        <v>62</v>
      </c>
      <c r="BC67" s="29" t="s">
        <v>61</v>
      </c>
      <c r="BD67" s="29" t="s">
        <v>62</v>
      </c>
      <c r="BE67" s="29" t="s">
        <v>61</v>
      </c>
      <c r="BF67" s="198">
        <v>978</v>
      </c>
      <c r="BG67" s="9" t="s">
        <v>86</v>
      </c>
      <c r="BH67" s="29">
        <v>930</v>
      </c>
      <c r="BI67" s="29" t="s">
        <v>77</v>
      </c>
      <c r="BJ67" s="148">
        <v>609</v>
      </c>
      <c r="BK67" s="9" t="s">
        <v>60</v>
      </c>
      <c r="BL67" s="29" t="s">
        <v>61</v>
      </c>
      <c r="BM67" s="29" t="s">
        <v>61</v>
      </c>
      <c r="BN67" s="148">
        <v>932</v>
      </c>
      <c r="BO67" s="9" t="s">
        <v>60</v>
      </c>
      <c r="BP67" s="9" t="s">
        <v>61</v>
      </c>
      <c r="BQ67" s="9" t="s">
        <v>61</v>
      </c>
      <c r="BR67" s="148">
        <v>609</v>
      </c>
      <c r="BS67" s="9" t="s">
        <v>60</v>
      </c>
      <c r="BT67" s="9" t="s">
        <v>61</v>
      </c>
      <c r="BU67" s="29" t="s">
        <v>61</v>
      </c>
      <c r="BV67" s="24">
        <f>VLOOKUP($A67,[1]보조서비스!$A:$J,3,FALSE)</f>
        <v>5</v>
      </c>
      <c r="BW67" s="9">
        <f>VLOOKUP($A67,[1]보조서비스!$A:$J,4,FALSE)</f>
        <v>0.02</v>
      </c>
      <c r="BX67" s="9">
        <f>VLOOKUP($A67,[1]보조서비스!$A:$J,9,FALSE)</f>
        <v>14.93</v>
      </c>
      <c r="CA67" s="29" t="s">
        <v>61</v>
      </c>
      <c r="CB67" s="29" t="s">
        <v>61</v>
      </c>
      <c r="CC67" s="29">
        <v>2016</v>
      </c>
      <c r="CD67" s="29" t="s">
        <v>421</v>
      </c>
      <c r="CE67" s="29" t="s">
        <v>421</v>
      </c>
      <c r="CF67" s="29" t="s">
        <v>421</v>
      </c>
      <c r="CG67" s="29" t="s">
        <v>431</v>
      </c>
      <c r="CH67" s="141" t="s">
        <v>93</v>
      </c>
      <c r="CI67" s="34">
        <v>44086</v>
      </c>
      <c r="CJ67" s="2" t="s">
        <v>836</v>
      </c>
      <c r="CK67" s="124" t="s">
        <v>1725</v>
      </c>
    </row>
    <row r="68" spans="1:89" x14ac:dyDescent="0.3">
      <c r="A68" s="29">
        <v>6111</v>
      </c>
      <c r="B68" s="29" t="s">
        <v>429</v>
      </c>
      <c r="C68" s="29" t="s">
        <v>59</v>
      </c>
      <c r="D68" s="29" t="s">
        <v>1183</v>
      </c>
      <c r="E68" s="29" t="s">
        <v>441</v>
      </c>
      <c r="F68" s="29">
        <v>250</v>
      </c>
      <c r="G68" s="31">
        <v>228</v>
      </c>
      <c r="H68" s="29" t="s">
        <v>60</v>
      </c>
      <c r="I68" s="29" t="s">
        <v>61</v>
      </c>
      <c r="J68" s="29" t="s">
        <v>61</v>
      </c>
      <c r="K68" s="31">
        <v>120</v>
      </c>
      <c r="L68" s="29" t="s">
        <v>60</v>
      </c>
      <c r="M68" s="29" t="s">
        <v>61</v>
      </c>
      <c r="N68" s="29" t="s">
        <v>61</v>
      </c>
      <c r="O68" s="57">
        <f t="shared" ref="O68:O88" si="6">K68/G68</f>
        <v>0.52631578947368418</v>
      </c>
      <c r="P68" s="29" t="s">
        <v>62</v>
      </c>
      <c r="Q68" s="29" t="s">
        <v>61</v>
      </c>
      <c r="R68" s="98">
        <v>3</v>
      </c>
      <c r="S68" s="98">
        <v>3</v>
      </c>
      <c r="T68" s="98">
        <f>F68*0.03</f>
        <v>7.5</v>
      </c>
      <c r="U68" s="13" t="str">
        <f t="shared" si="2"/>
        <v>1972(1985개조)</v>
      </c>
      <c r="V68" s="29" t="s">
        <v>60</v>
      </c>
      <c r="W68" s="29" t="s">
        <v>61</v>
      </c>
      <c r="X68" s="29" t="s">
        <v>61</v>
      </c>
      <c r="Y68" s="67">
        <v>0.13749999999999998</v>
      </c>
      <c r="Z68" s="9" t="s">
        <v>864</v>
      </c>
      <c r="AA68" s="29" t="s">
        <v>60</v>
      </c>
      <c r="AB68" s="29" t="s">
        <v>61</v>
      </c>
      <c r="AC68" s="29" t="s">
        <v>61</v>
      </c>
      <c r="AD68" s="144">
        <v>0.33333333333333331</v>
      </c>
      <c r="AE68" s="65" t="s">
        <v>864</v>
      </c>
      <c r="AF68" s="65" t="s">
        <v>867</v>
      </c>
      <c r="AG68" s="144">
        <v>0.45833333333333331</v>
      </c>
      <c r="AH68" s="65" t="s">
        <v>864</v>
      </c>
      <c r="AI68" s="65" t="s">
        <v>867</v>
      </c>
      <c r="AJ68" s="144">
        <v>9.8611111111111108E-2</v>
      </c>
      <c r="AK68" s="144">
        <v>9.8611111110949418E-2</v>
      </c>
      <c r="AL68" s="144">
        <v>0.1390277777783922</v>
      </c>
      <c r="AM68" s="25" t="s">
        <v>875</v>
      </c>
      <c r="AN68" s="159" t="s">
        <v>78</v>
      </c>
      <c r="AO68" s="144" t="s">
        <v>521</v>
      </c>
      <c r="AP68" s="9" t="s">
        <v>77</v>
      </c>
      <c r="AQ68" s="144" t="s">
        <v>597</v>
      </c>
      <c r="AR68" s="9" t="s">
        <v>877</v>
      </c>
      <c r="AS68" s="121">
        <v>2.7777777777777776E-2</v>
      </c>
      <c r="AT68" s="121">
        <v>0.25</v>
      </c>
      <c r="AU68" s="33" t="s">
        <v>60</v>
      </c>
      <c r="AV68" s="33" t="s">
        <v>61</v>
      </c>
      <c r="AW68" s="33" t="s">
        <v>61</v>
      </c>
      <c r="AX68" s="121">
        <v>0.5</v>
      </c>
      <c r="AY68" s="33" t="s">
        <v>60</v>
      </c>
      <c r="AZ68" s="33" t="s">
        <v>61</v>
      </c>
      <c r="BA68" s="33" t="s">
        <v>61</v>
      </c>
      <c r="BB68" s="29" t="s">
        <v>62</v>
      </c>
      <c r="BC68" s="29" t="s">
        <v>61</v>
      </c>
      <c r="BD68" s="29" t="s">
        <v>62</v>
      </c>
      <c r="BE68" s="29" t="s">
        <v>61</v>
      </c>
      <c r="BF68" s="198">
        <v>228</v>
      </c>
      <c r="BG68" s="9" t="s">
        <v>86</v>
      </c>
      <c r="BH68" s="29">
        <v>220</v>
      </c>
      <c r="BI68" s="29" t="s">
        <v>77</v>
      </c>
      <c r="BJ68" s="148">
        <v>175</v>
      </c>
      <c r="BK68" s="9" t="s">
        <v>60</v>
      </c>
      <c r="BL68" s="29">
        <v>175</v>
      </c>
      <c r="BM68" s="29" t="s">
        <v>77</v>
      </c>
      <c r="BN68" s="148">
        <v>215</v>
      </c>
      <c r="BO68" s="9" t="s">
        <v>60</v>
      </c>
      <c r="BP68" s="9" t="s">
        <v>61</v>
      </c>
      <c r="BQ68" s="9" t="s">
        <v>61</v>
      </c>
      <c r="BR68" s="149">
        <v>175</v>
      </c>
      <c r="BS68" s="9" t="s">
        <v>60</v>
      </c>
      <c r="BT68" s="9" t="s">
        <v>61</v>
      </c>
      <c r="BU68" s="29" t="s">
        <v>77</v>
      </c>
      <c r="BV68" s="24">
        <f>VLOOKUP($A68,[1]보조서비스!$A:$J,3,FALSE)</f>
        <v>6</v>
      </c>
      <c r="BW68" s="9">
        <f>VLOOKUP($A68,[1]보조서비스!$A:$J,4,FALSE)</f>
        <v>2.5000000000000001E-2</v>
      </c>
      <c r="BX68" s="9">
        <f>VLOOKUP($A68,[1]보조서비스!$A:$J,9,FALSE)</f>
        <v>13.06</v>
      </c>
      <c r="CA68" s="29" t="s">
        <v>61</v>
      </c>
      <c r="CB68" s="29" t="s">
        <v>61</v>
      </c>
      <c r="CC68" s="124" t="s">
        <v>442</v>
      </c>
      <c r="CD68" s="29" t="s">
        <v>275</v>
      </c>
      <c r="CE68" s="29" t="s">
        <v>275</v>
      </c>
      <c r="CF68" s="29" t="s">
        <v>443</v>
      </c>
      <c r="CG68" s="29" t="s">
        <v>431</v>
      </c>
      <c r="CH68" s="141" t="s">
        <v>93</v>
      </c>
      <c r="CI68" s="34">
        <v>44087</v>
      </c>
      <c r="CJ68" s="2" t="s">
        <v>836</v>
      </c>
      <c r="CK68" s="124" t="s">
        <v>1725</v>
      </c>
    </row>
    <row r="69" spans="1:89" x14ac:dyDescent="0.3">
      <c r="A69" s="29">
        <v>6112</v>
      </c>
      <c r="B69" s="29" t="s">
        <v>429</v>
      </c>
      <c r="C69" s="29" t="s">
        <v>59</v>
      </c>
      <c r="D69" s="29" t="s">
        <v>1183</v>
      </c>
      <c r="E69" s="29" t="s">
        <v>444</v>
      </c>
      <c r="F69" s="29">
        <v>250</v>
      </c>
      <c r="G69" s="31">
        <v>228</v>
      </c>
      <c r="H69" s="29" t="s">
        <v>60</v>
      </c>
      <c r="I69" s="29" t="s">
        <v>61</v>
      </c>
      <c r="J69" s="29" t="s">
        <v>61</v>
      </c>
      <c r="K69" s="31">
        <v>120</v>
      </c>
      <c r="L69" s="29" t="s">
        <v>60</v>
      </c>
      <c r="M69" s="29" t="s">
        <v>61</v>
      </c>
      <c r="N69" s="29" t="s">
        <v>61</v>
      </c>
      <c r="O69" s="57">
        <f t="shared" si="6"/>
        <v>0.52631578947368418</v>
      </c>
      <c r="P69" s="29" t="s">
        <v>62</v>
      </c>
      <c r="Q69" s="29" t="s">
        <v>61</v>
      </c>
      <c r="R69" s="98">
        <v>3</v>
      </c>
      <c r="S69" s="98">
        <v>3</v>
      </c>
      <c r="T69" s="98">
        <f t="shared" ref="T69:T72" si="7">F69*0.03</f>
        <v>7.5</v>
      </c>
      <c r="U69" s="13" t="str">
        <f t="shared" si="2"/>
        <v>1972(1984개조)</v>
      </c>
      <c r="V69" s="29" t="s">
        <v>60</v>
      </c>
      <c r="W69" s="29" t="s">
        <v>61</v>
      </c>
      <c r="X69" s="29" t="s">
        <v>61</v>
      </c>
      <c r="Y69" s="67">
        <v>0.13749999999999998</v>
      </c>
      <c r="Z69" s="9" t="s">
        <v>864</v>
      </c>
      <c r="AA69" s="29" t="s">
        <v>60</v>
      </c>
      <c r="AB69" s="29" t="s">
        <v>61</v>
      </c>
      <c r="AC69" s="29" t="s">
        <v>61</v>
      </c>
      <c r="AD69" s="144">
        <v>0.33333333333333331</v>
      </c>
      <c r="AE69" s="65" t="s">
        <v>864</v>
      </c>
      <c r="AF69" s="65" t="s">
        <v>867</v>
      </c>
      <c r="AG69" s="144">
        <v>0.45833333333333331</v>
      </c>
      <c r="AH69" s="65" t="s">
        <v>864</v>
      </c>
      <c r="AI69" s="65" t="s">
        <v>867</v>
      </c>
      <c r="AJ69" s="144">
        <v>9.8611111111111108E-2</v>
      </c>
      <c r="AK69" s="144">
        <v>9.8611111110949418E-2</v>
      </c>
      <c r="AL69" s="144">
        <v>0.1390277777783922</v>
      </c>
      <c r="AM69" s="25" t="s">
        <v>875</v>
      </c>
      <c r="AN69" s="144" t="s">
        <v>78</v>
      </c>
      <c r="AO69" s="144" t="s">
        <v>521</v>
      </c>
      <c r="AP69" s="9" t="s">
        <v>77</v>
      </c>
      <c r="AQ69" s="144" t="s">
        <v>876</v>
      </c>
      <c r="AR69" s="9" t="s">
        <v>877</v>
      </c>
      <c r="AS69" s="121">
        <v>2.7777777777777776E-2</v>
      </c>
      <c r="AT69" s="121">
        <v>0.25</v>
      </c>
      <c r="AU69" s="33" t="s">
        <v>60</v>
      </c>
      <c r="AV69" s="33" t="s">
        <v>61</v>
      </c>
      <c r="AW69" s="33" t="s">
        <v>61</v>
      </c>
      <c r="AX69" s="121">
        <v>0.5</v>
      </c>
      <c r="AY69" s="33" t="s">
        <v>60</v>
      </c>
      <c r="AZ69" s="33" t="s">
        <v>61</v>
      </c>
      <c r="BA69" s="33" t="s">
        <v>61</v>
      </c>
      <c r="BB69" s="29" t="s">
        <v>62</v>
      </c>
      <c r="BC69" s="29" t="s">
        <v>61</v>
      </c>
      <c r="BD69" s="29" t="s">
        <v>62</v>
      </c>
      <c r="BE69" s="29" t="s">
        <v>61</v>
      </c>
      <c r="BF69" s="198">
        <v>228</v>
      </c>
      <c r="BG69" s="9" t="s">
        <v>86</v>
      </c>
      <c r="BH69" s="29">
        <v>220</v>
      </c>
      <c r="BI69" s="29" t="s">
        <v>77</v>
      </c>
      <c r="BJ69" s="148">
        <v>175</v>
      </c>
      <c r="BK69" s="9" t="s">
        <v>60</v>
      </c>
      <c r="BL69" s="29">
        <v>175</v>
      </c>
      <c r="BM69" s="29" t="s">
        <v>77</v>
      </c>
      <c r="BN69" s="148">
        <v>215</v>
      </c>
      <c r="BO69" s="9" t="s">
        <v>60</v>
      </c>
      <c r="BP69" s="9" t="s">
        <v>61</v>
      </c>
      <c r="BQ69" s="9" t="s">
        <v>61</v>
      </c>
      <c r="BR69" s="149">
        <v>175</v>
      </c>
      <c r="BS69" s="9" t="s">
        <v>60</v>
      </c>
      <c r="BT69" s="9" t="s">
        <v>61</v>
      </c>
      <c r="BU69" s="29" t="s">
        <v>77</v>
      </c>
      <c r="BV69" s="24">
        <f>VLOOKUP($A69,[1]보조서비스!$A:$J,3,FALSE)</f>
        <v>9</v>
      </c>
      <c r="BW69" s="9">
        <f>VLOOKUP($A69,[1]보조서비스!$A:$J,4,FALSE)</f>
        <v>2.5000000000000001E-2</v>
      </c>
      <c r="BX69" s="9">
        <f>VLOOKUP($A69,[1]보조서비스!$A:$J,9,FALSE)</f>
        <v>7.67</v>
      </c>
      <c r="CA69" s="29" t="s">
        <v>61</v>
      </c>
      <c r="CB69" s="29" t="s">
        <v>61</v>
      </c>
      <c r="CC69" s="29" t="s">
        <v>445</v>
      </c>
      <c r="CD69" s="29" t="s">
        <v>275</v>
      </c>
      <c r="CE69" s="29" t="s">
        <v>275</v>
      </c>
      <c r="CF69" s="29" t="s">
        <v>443</v>
      </c>
      <c r="CG69" s="29" t="s">
        <v>431</v>
      </c>
      <c r="CH69" s="141" t="s">
        <v>93</v>
      </c>
      <c r="CI69" s="34">
        <v>44088</v>
      </c>
      <c r="CJ69" s="2" t="s">
        <v>836</v>
      </c>
      <c r="CK69" s="124" t="s">
        <v>1725</v>
      </c>
    </row>
    <row r="70" spans="1:89" x14ac:dyDescent="0.3">
      <c r="A70" s="29">
        <v>5031</v>
      </c>
      <c r="B70" s="29" t="s">
        <v>429</v>
      </c>
      <c r="C70" s="29" t="s">
        <v>59</v>
      </c>
      <c r="D70" s="29" t="s">
        <v>1185</v>
      </c>
      <c r="E70" s="29" t="s">
        <v>446</v>
      </c>
      <c r="F70" s="29">
        <v>200</v>
      </c>
      <c r="G70" s="31">
        <v>180</v>
      </c>
      <c r="H70" s="29" t="s">
        <v>60</v>
      </c>
      <c r="I70" s="29" t="s">
        <v>61</v>
      </c>
      <c r="J70" s="29" t="s">
        <v>61</v>
      </c>
      <c r="K70" s="31">
        <v>125</v>
      </c>
      <c r="L70" s="29" t="s">
        <v>60</v>
      </c>
      <c r="M70" s="29" t="s">
        <v>61</v>
      </c>
      <c r="N70" s="29" t="s">
        <v>61</v>
      </c>
      <c r="O70" s="57">
        <f t="shared" si="6"/>
        <v>0.69444444444444442</v>
      </c>
      <c r="P70" s="29" t="s">
        <v>62</v>
      </c>
      <c r="Q70" s="29" t="s">
        <v>61</v>
      </c>
      <c r="R70" s="98">
        <v>1</v>
      </c>
      <c r="S70" s="98">
        <v>1</v>
      </c>
      <c r="T70" s="98">
        <f t="shared" si="7"/>
        <v>6</v>
      </c>
      <c r="U70" s="13">
        <f t="shared" si="2"/>
        <v>1998</v>
      </c>
      <c r="V70" s="29" t="s">
        <v>60</v>
      </c>
      <c r="W70" s="29" t="s">
        <v>61</v>
      </c>
      <c r="X70" s="29" t="s">
        <v>61</v>
      </c>
      <c r="Y70" s="67">
        <v>0.28333333333333333</v>
      </c>
      <c r="Z70" s="9" t="s">
        <v>863</v>
      </c>
      <c r="AA70" s="29" t="s">
        <v>60</v>
      </c>
      <c r="AB70" s="29" t="s">
        <v>61</v>
      </c>
      <c r="AC70" s="29" t="s">
        <v>61</v>
      </c>
      <c r="AD70" s="159">
        <v>0.33333333333333331</v>
      </c>
      <c r="AE70" s="65" t="s">
        <v>864</v>
      </c>
      <c r="AF70" s="65" t="s">
        <v>852</v>
      </c>
      <c r="AG70" s="144" t="s">
        <v>504</v>
      </c>
      <c r="AH70" s="65" t="s">
        <v>864</v>
      </c>
      <c r="AI70" s="65" t="s">
        <v>852</v>
      </c>
      <c r="AJ70" s="144">
        <v>0.28402777777777777</v>
      </c>
      <c r="AK70" s="144">
        <v>0.29166666666666669</v>
      </c>
      <c r="AL70" s="144" t="s">
        <v>267</v>
      </c>
      <c r="AM70" s="25" t="s">
        <v>852</v>
      </c>
      <c r="AN70" s="144" t="s">
        <v>78</v>
      </c>
      <c r="AO70" s="144" t="s">
        <v>521</v>
      </c>
      <c r="AP70" s="9" t="s">
        <v>77</v>
      </c>
      <c r="AQ70" s="144">
        <v>9.4444444444444442E-2</v>
      </c>
      <c r="AR70" s="9" t="s">
        <v>878</v>
      </c>
      <c r="AS70" s="121">
        <v>0.21701388888888887</v>
      </c>
      <c r="AT70" s="121">
        <v>0.41666666666666669</v>
      </c>
      <c r="AU70" s="33" t="s">
        <v>60</v>
      </c>
      <c r="AV70" s="33" t="s">
        <v>61</v>
      </c>
      <c r="AW70" s="33" t="s">
        <v>61</v>
      </c>
      <c r="AX70" s="121">
        <v>0.5</v>
      </c>
      <c r="AY70" s="33" t="s">
        <v>60</v>
      </c>
      <c r="AZ70" s="33" t="s">
        <v>61</v>
      </c>
      <c r="BA70" s="33" t="s">
        <v>61</v>
      </c>
      <c r="BB70" s="29" t="s">
        <v>62</v>
      </c>
      <c r="BC70" s="29" t="s">
        <v>61</v>
      </c>
      <c r="BD70" s="29" t="s">
        <v>62</v>
      </c>
      <c r="BE70" s="29" t="s">
        <v>61</v>
      </c>
      <c r="BF70" s="198">
        <v>180</v>
      </c>
      <c r="BG70" s="9" t="s">
        <v>86</v>
      </c>
      <c r="BH70" s="29">
        <v>166</v>
      </c>
      <c r="BI70" s="29" t="s">
        <v>77</v>
      </c>
      <c r="BJ70" s="148">
        <v>135</v>
      </c>
      <c r="BK70" s="9" t="s">
        <v>60</v>
      </c>
      <c r="BL70" s="29">
        <v>135</v>
      </c>
      <c r="BM70" s="29" t="s">
        <v>77</v>
      </c>
      <c r="BN70" s="148">
        <v>166</v>
      </c>
      <c r="BO70" s="9" t="s">
        <v>60</v>
      </c>
      <c r="BP70" s="9" t="s">
        <v>61</v>
      </c>
      <c r="BQ70" s="9" t="s">
        <v>61</v>
      </c>
      <c r="BR70" s="148">
        <v>135</v>
      </c>
      <c r="BS70" s="9" t="s">
        <v>60</v>
      </c>
      <c r="BT70" s="9" t="s">
        <v>61</v>
      </c>
      <c r="BU70" s="29" t="s">
        <v>77</v>
      </c>
      <c r="BV70" s="24">
        <f>VLOOKUP($A70,[1]보조서비스!$A:$J,3,FALSE)</f>
        <v>8</v>
      </c>
      <c r="BW70" s="9">
        <f>VLOOKUP($A70,[1]보조서비스!$A:$J,4,FALSE)</f>
        <v>2.5000000000000001E-2</v>
      </c>
      <c r="BX70" s="9">
        <f>VLOOKUP($A70,[1]보조서비스!$A:$J,9,FALSE)</f>
        <v>2.4700000000000002</v>
      </c>
      <c r="CA70" s="29" t="s">
        <v>61</v>
      </c>
      <c r="CB70" s="29" t="s">
        <v>61</v>
      </c>
      <c r="CC70" s="29">
        <v>1998</v>
      </c>
      <c r="CD70" s="29" t="s">
        <v>447</v>
      </c>
      <c r="CE70" s="29" t="s">
        <v>447</v>
      </c>
      <c r="CF70" s="29" t="s">
        <v>448</v>
      </c>
      <c r="CG70" s="29" t="s">
        <v>431</v>
      </c>
      <c r="CH70" s="141" t="s">
        <v>93</v>
      </c>
      <c r="CI70" s="34">
        <v>44089</v>
      </c>
      <c r="CJ70" s="2" t="s">
        <v>836</v>
      </c>
      <c r="CK70" s="124" t="s">
        <v>1725</v>
      </c>
    </row>
    <row r="71" spans="1:89" x14ac:dyDescent="0.3">
      <c r="A71" s="29">
        <v>5032</v>
      </c>
      <c r="B71" s="29" t="s">
        <v>429</v>
      </c>
      <c r="C71" s="29" t="s">
        <v>59</v>
      </c>
      <c r="D71" s="29" t="s">
        <v>1185</v>
      </c>
      <c r="E71" s="29" t="s">
        <v>449</v>
      </c>
      <c r="F71" s="29">
        <v>200</v>
      </c>
      <c r="G71" s="31">
        <v>181</v>
      </c>
      <c r="H71" s="29" t="s">
        <v>60</v>
      </c>
      <c r="I71" s="29" t="s">
        <v>61</v>
      </c>
      <c r="J71" s="29" t="s">
        <v>61</v>
      </c>
      <c r="K71" s="31">
        <v>125</v>
      </c>
      <c r="L71" s="29" t="s">
        <v>60</v>
      </c>
      <c r="M71" s="29" t="s">
        <v>61</v>
      </c>
      <c r="N71" s="29" t="s">
        <v>61</v>
      </c>
      <c r="O71" s="57">
        <f t="shared" si="6"/>
        <v>0.69060773480662985</v>
      </c>
      <c r="P71" s="29" t="s">
        <v>62</v>
      </c>
      <c r="Q71" s="29" t="s">
        <v>61</v>
      </c>
      <c r="R71" s="98">
        <v>1</v>
      </c>
      <c r="S71" s="98">
        <v>1</v>
      </c>
      <c r="T71" s="98">
        <f t="shared" si="7"/>
        <v>6</v>
      </c>
      <c r="U71" s="13">
        <f t="shared" si="2"/>
        <v>1999</v>
      </c>
      <c r="V71" s="29" t="s">
        <v>60</v>
      </c>
      <c r="W71" s="29" t="s">
        <v>61</v>
      </c>
      <c r="X71" s="29" t="s">
        <v>61</v>
      </c>
      <c r="Y71" s="67">
        <v>0.28333333333333333</v>
      </c>
      <c r="Z71" s="9" t="s">
        <v>863</v>
      </c>
      <c r="AA71" s="29" t="s">
        <v>60</v>
      </c>
      <c r="AB71" s="29" t="s">
        <v>61</v>
      </c>
      <c r="AC71" s="29" t="s">
        <v>61</v>
      </c>
      <c r="AD71" s="159">
        <v>0.33333333333333331</v>
      </c>
      <c r="AE71" s="65" t="s">
        <v>864</v>
      </c>
      <c r="AF71" s="65" t="s">
        <v>852</v>
      </c>
      <c r="AG71" s="144" t="s">
        <v>504</v>
      </c>
      <c r="AH71" s="65" t="s">
        <v>864</v>
      </c>
      <c r="AI71" s="65" t="s">
        <v>852</v>
      </c>
      <c r="AJ71" s="144">
        <v>0.28402777777777777</v>
      </c>
      <c r="AK71" s="144">
        <v>0.29166666666666669</v>
      </c>
      <c r="AL71" s="144" t="s">
        <v>267</v>
      </c>
      <c r="AM71" s="25" t="s">
        <v>852</v>
      </c>
      <c r="AN71" s="144" t="s">
        <v>78</v>
      </c>
      <c r="AO71" s="144" t="s">
        <v>521</v>
      </c>
      <c r="AP71" s="9" t="s">
        <v>77</v>
      </c>
      <c r="AQ71" s="144">
        <v>9.4444444444444442E-2</v>
      </c>
      <c r="AR71" s="9" t="s">
        <v>878</v>
      </c>
      <c r="AS71" s="121">
        <v>0.21701388888888887</v>
      </c>
      <c r="AT71" s="121">
        <v>0.41666666666666669</v>
      </c>
      <c r="AU71" s="33" t="s">
        <v>60</v>
      </c>
      <c r="AV71" s="33" t="s">
        <v>61</v>
      </c>
      <c r="AW71" s="33" t="s">
        <v>61</v>
      </c>
      <c r="AX71" s="121">
        <v>0.5</v>
      </c>
      <c r="AY71" s="33" t="s">
        <v>60</v>
      </c>
      <c r="AZ71" s="33" t="s">
        <v>61</v>
      </c>
      <c r="BA71" s="33" t="s">
        <v>61</v>
      </c>
      <c r="BB71" s="29" t="s">
        <v>62</v>
      </c>
      <c r="BC71" s="29" t="s">
        <v>61</v>
      </c>
      <c r="BD71" s="29" t="s">
        <v>62</v>
      </c>
      <c r="BE71" s="29" t="s">
        <v>61</v>
      </c>
      <c r="BF71" s="198">
        <v>181</v>
      </c>
      <c r="BG71" s="9" t="s">
        <v>86</v>
      </c>
      <c r="BH71" s="29">
        <v>167</v>
      </c>
      <c r="BI71" s="29" t="s">
        <v>77</v>
      </c>
      <c r="BJ71" s="148">
        <v>135</v>
      </c>
      <c r="BK71" s="9" t="s">
        <v>60</v>
      </c>
      <c r="BL71" s="29">
        <v>135</v>
      </c>
      <c r="BM71" s="29" t="s">
        <v>77</v>
      </c>
      <c r="BN71" s="148">
        <v>167</v>
      </c>
      <c r="BO71" s="9" t="s">
        <v>60</v>
      </c>
      <c r="BP71" s="9" t="s">
        <v>61</v>
      </c>
      <c r="BQ71" s="9" t="s">
        <v>61</v>
      </c>
      <c r="BR71" s="148">
        <v>135</v>
      </c>
      <c r="BS71" s="9" t="s">
        <v>60</v>
      </c>
      <c r="BT71" s="9" t="s">
        <v>61</v>
      </c>
      <c r="BU71" s="29" t="s">
        <v>77</v>
      </c>
      <c r="BV71" s="24">
        <f>VLOOKUP($A71,[1]보조서비스!$A:$J,3,FALSE)</f>
        <v>8</v>
      </c>
      <c r="BW71" s="9">
        <f>VLOOKUP($A71,[1]보조서비스!$A:$J,4,FALSE)</f>
        <v>2.5000000000000001E-2</v>
      </c>
      <c r="BX71" s="9">
        <f>VLOOKUP($A71,[1]보조서비스!$A:$J,9,FALSE)</f>
        <v>1.77</v>
      </c>
      <c r="CA71" s="29" t="s">
        <v>61</v>
      </c>
      <c r="CB71" s="29" t="s">
        <v>61</v>
      </c>
      <c r="CC71" s="29">
        <v>1999</v>
      </c>
      <c r="CD71" s="29" t="s">
        <v>447</v>
      </c>
      <c r="CE71" s="29" t="s">
        <v>447</v>
      </c>
      <c r="CF71" s="29" t="s">
        <v>448</v>
      </c>
      <c r="CG71" s="29" t="s">
        <v>431</v>
      </c>
      <c r="CH71" s="141" t="s">
        <v>93</v>
      </c>
      <c r="CI71" s="34">
        <v>44090</v>
      </c>
      <c r="CJ71" s="2" t="s">
        <v>836</v>
      </c>
      <c r="CK71" s="124" t="s">
        <v>1725</v>
      </c>
    </row>
    <row r="72" spans="1:89" x14ac:dyDescent="0.3">
      <c r="A72" s="29">
        <v>4024</v>
      </c>
      <c r="B72" s="29" t="s">
        <v>429</v>
      </c>
      <c r="C72" s="29" t="s">
        <v>59</v>
      </c>
      <c r="D72" s="29" t="s">
        <v>1184</v>
      </c>
      <c r="E72" s="29" t="s">
        <v>450</v>
      </c>
      <c r="F72" s="29">
        <v>400</v>
      </c>
      <c r="G72" s="31">
        <v>366</v>
      </c>
      <c r="H72" s="29" t="s">
        <v>60</v>
      </c>
      <c r="I72" s="29" t="s">
        <v>61</v>
      </c>
      <c r="J72" s="29" t="s">
        <v>61</v>
      </c>
      <c r="K72" s="31">
        <v>244</v>
      </c>
      <c r="L72" s="29" t="s">
        <v>60</v>
      </c>
      <c r="M72" s="29" t="s">
        <v>61</v>
      </c>
      <c r="N72" s="29" t="s">
        <v>61</v>
      </c>
      <c r="O72" s="57">
        <f t="shared" si="6"/>
        <v>0.66666666666666663</v>
      </c>
      <c r="P72" s="29" t="s">
        <v>62</v>
      </c>
      <c r="Q72" s="29" t="s">
        <v>61</v>
      </c>
      <c r="R72" s="98">
        <v>6</v>
      </c>
      <c r="S72" s="98">
        <v>6</v>
      </c>
      <c r="T72" s="98">
        <f t="shared" si="7"/>
        <v>12</v>
      </c>
      <c r="U72" s="13">
        <f t="shared" si="2"/>
        <v>1979</v>
      </c>
      <c r="V72" s="29" t="s">
        <v>60</v>
      </c>
      <c r="W72" s="29" t="s">
        <v>61</v>
      </c>
      <c r="X72" s="29" t="s">
        <v>61</v>
      </c>
      <c r="Y72" s="67">
        <v>7.4999999999999997E-2</v>
      </c>
      <c r="Z72" s="9" t="s">
        <v>865</v>
      </c>
      <c r="AA72" s="29" t="s">
        <v>60</v>
      </c>
      <c r="AB72" s="29" t="s">
        <v>61</v>
      </c>
      <c r="AC72" s="29" t="s">
        <v>61</v>
      </c>
      <c r="AD72" s="159">
        <v>0.375</v>
      </c>
      <c r="AE72" s="65" t="s">
        <v>868</v>
      </c>
      <c r="AF72" s="65" t="s">
        <v>852</v>
      </c>
      <c r="AG72" s="144">
        <v>0.39583333333333331</v>
      </c>
      <c r="AH72" s="65" t="s">
        <v>871</v>
      </c>
      <c r="AI72" s="65" t="s">
        <v>852</v>
      </c>
      <c r="AJ72" s="144">
        <v>7.9166666666666663E-2</v>
      </c>
      <c r="AK72" s="144">
        <v>8.0555555555555561E-2</v>
      </c>
      <c r="AL72" s="144" t="s">
        <v>873</v>
      </c>
      <c r="AM72" s="25" t="s">
        <v>852</v>
      </c>
      <c r="AN72" s="144" t="s">
        <v>78</v>
      </c>
      <c r="AO72" s="144" t="s">
        <v>521</v>
      </c>
      <c r="AP72" s="9" t="s">
        <v>77</v>
      </c>
      <c r="AQ72" s="144" t="s">
        <v>115</v>
      </c>
      <c r="AR72" s="9" t="s">
        <v>852</v>
      </c>
      <c r="AS72" s="121">
        <v>2.1180555555555553E-2</v>
      </c>
      <c r="AT72" s="121">
        <v>0.33333333333333331</v>
      </c>
      <c r="AU72" s="33" t="s">
        <v>60</v>
      </c>
      <c r="AV72" s="33" t="s">
        <v>61</v>
      </c>
      <c r="AW72" s="33" t="s">
        <v>61</v>
      </c>
      <c r="AX72" s="121">
        <v>0.625</v>
      </c>
      <c r="AY72" s="33" t="s">
        <v>60</v>
      </c>
      <c r="AZ72" s="33" t="s">
        <v>61</v>
      </c>
      <c r="BA72" s="33" t="s">
        <v>61</v>
      </c>
      <c r="BB72" s="29" t="s">
        <v>62</v>
      </c>
      <c r="BC72" s="29" t="s">
        <v>61</v>
      </c>
      <c r="BD72" s="29" t="s">
        <v>1110</v>
      </c>
      <c r="BE72" s="29" t="s">
        <v>61</v>
      </c>
      <c r="BF72" s="198">
        <v>366</v>
      </c>
      <c r="BG72" s="9" t="s">
        <v>86</v>
      </c>
      <c r="BH72" s="29">
        <v>347</v>
      </c>
      <c r="BI72" s="29" t="s">
        <v>77</v>
      </c>
      <c r="BJ72" s="148">
        <v>244</v>
      </c>
      <c r="BK72" s="9" t="s">
        <v>60</v>
      </c>
      <c r="BL72" s="29" t="s">
        <v>61</v>
      </c>
      <c r="BM72" s="29" t="s">
        <v>61</v>
      </c>
      <c r="BN72" s="148">
        <v>347</v>
      </c>
      <c r="BO72" s="9" t="s">
        <v>60</v>
      </c>
      <c r="BP72" s="9" t="s">
        <v>61</v>
      </c>
      <c r="BQ72" s="9" t="s">
        <v>61</v>
      </c>
      <c r="BR72" s="148">
        <v>244</v>
      </c>
      <c r="BS72" s="9" t="s">
        <v>60</v>
      </c>
      <c r="BT72" s="9" t="s">
        <v>61</v>
      </c>
      <c r="BU72" s="29" t="s">
        <v>61</v>
      </c>
      <c r="BV72" s="24">
        <f>VLOOKUP($A72,[1]보조서비스!$A:$J,3,FALSE)</f>
        <v>6</v>
      </c>
      <c r="BW72" s="9">
        <f>VLOOKUP($A72,[1]보조서비스!$A:$J,4,FALSE)</f>
        <v>0.03</v>
      </c>
      <c r="BX72" s="9">
        <f>VLOOKUP($A72,[1]보조서비스!$A:$J,9,FALSE)</f>
        <v>6.67</v>
      </c>
      <c r="CA72" s="29" t="s">
        <v>61</v>
      </c>
      <c r="CB72" s="29" t="s">
        <v>61</v>
      </c>
      <c r="CC72" s="29">
        <v>1979</v>
      </c>
      <c r="CD72" s="29" t="s">
        <v>447</v>
      </c>
      <c r="CE72" s="29" t="s">
        <v>447</v>
      </c>
      <c r="CF72" s="29" t="s">
        <v>448</v>
      </c>
      <c r="CG72" s="29" t="s">
        <v>431</v>
      </c>
      <c r="CH72" s="141" t="s">
        <v>93</v>
      </c>
      <c r="CI72" s="34">
        <v>44091</v>
      </c>
      <c r="CJ72" s="2" t="s">
        <v>836</v>
      </c>
      <c r="CK72" s="124" t="s">
        <v>1725</v>
      </c>
    </row>
    <row r="73" spans="1:89" x14ac:dyDescent="0.3">
      <c r="A73" s="29">
        <v>4025</v>
      </c>
      <c r="B73" s="29" t="s">
        <v>429</v>
      </c>
      <c r="C73" s="29" t="s">
        <v>59</v>
      </c>
      <c r="D73" s="29" t="s">
        <v>1184</v>
      </c>
      <c r="E73" s="29" t="s">
        <v>451</v>
      </c>
      <c r="F73" s="29">
        <v>400</v>
      </c>
      <c r="G73" s="31">
        <v>364</v>
      </c>
      <c r="H73" s="29" t="s">
        <v>60</v>
      </c>
      <c r="I73" s="29" t="s">
        <v>61</v>
      </c>
      <c r="J73" s="29" t="s">
        <v>61</v>
      </c>
      <c r="K73" s="31">
        <v>244</v>
      </c>
      <c r="L73" s="29" t="s">
        <v>60</v>
      </c>
      <c r="M73" s="29" t="s">
        <v>61</v>
      </c>
      <c r="N73" s="29" t="s">
        <v>61</v>
      </c>
      <c r="O73" s="57">
        <f t="shared" si="6"/>
        <v>0.67032967032967028</v>
      </c>
      <c r="P73" s="29" t="s">
        <v>62</v>
      </c>
      <c r="Q73" s="29" t="s">
        <v>61</v>
      </c>
      <c r="R73" s="98">
        <v>6</v>
      </c>
      <c r="S73" s="98">
        <v>6</v>
      </c>
      <c r="T73" s="98">
        <f>F73*0.03</f>
        <v>12</v>
      </c>
      <c r="U73" s="13">
        <f t="shared" si="2"/>
        <v>1980</v>
      </c>
      <c r="V73" s="29" t="s">
        <v>60</v>
      </c>
      <c r="W73" s="29" t="s">
        <v>61</v>
      </c>
      <c r="X73" s="29" t="s">
        <v>61</v>
      </c>
      <c r="Y73" s="67">
        <v>7.4999999999999997E-2</v>
      </c>
      <c r="Z73" s="9" t="s">
        <v>865</v>
      </c>
      <c r="AA73" s="29" t="s">
        <v>60</v>
      </c>
      <c r="AB73" s="29" t="s">
        <v>61</v>
      </c>
      <c r="AC73" s="29" t="s">
        <v>61</v>
      </c>
      <c r="AD73" s="159">
        <v>0.375</v>
      </c>
      <c r="AE73" s="65" t="s">
        <v>868</v>
      </c>
      <c r="AF73" s="65" t="s">
        <v>852</v>
      </c>
      <c r="AG73" s="144">
        <v>0.39583333333333331</v>
      </c>
      <c r="AH73" s="65" t="s">
        <v>871</v>
      </c>
      <c r="AI73" s="65" t="s">
        <v>852</v>
      </c>
      <c r="AJ73" s="144">
        <v>7.9166666666666663E-2</v>
      </c>
      <c r="AK73" s="144">
        <v>8.0555555555555561E-2</v>
      </c>
      <c r="AL73" s="144" t="s">
        <v>873</v>
      </c>
      <c r="AM73" s="25" t="s">
        <v>852</v>
      </c>
      <c r="AN73" s="144" t="s">
        <v>78</v>
      </c>
      <c r="AO73" s="144" t="s">
        <v>521</v>
      </c>
      <c r="AP73" s="9" t="s">
        <v>77</v>
      </c>
      <c r="AQ73" s="144" t="s">
        <v>115</v>
      </c>
      <c r="AR73" s="9" t="s">
        <v>852</v>
      </c>
      <c r="AS73" s="121">
        <v>2.1180555555555553E-2</v>
      </c>
      <c r="AT73" s="121">
        <v>0.33333333333333331</v>
      </c>
      <c r="AU73" s="33" t="s">
        <v>60</v>
      </c>
      <c r="AV73" s="33" t="s">
        <v>61</v>
      </c>
      <c r="AW73" s="33" t="s">
        <v>61</v>
      </c>
      <c r="AX73" s="121">
        <v>0.625</v>
      </c>
      <c r="AY73" s="33" t="s">
        <v>60</v>
      </c>
      <c r="AZ73" s="33" t="s">
        <v>61</v>
      </c>
      <c r="BA73" s="33" t="s">
        <v>61</v>
      </c>
      <c r="BB73" s="29" t="s">
        <v>62</v>
      </c>
      <c r="BC73" s="29" t="s">
        <v>61</v>
      </c>
      <c r="BD73" s="29" t="s">
        <v>1110</v>
      </c>
      <c r="BE73" s="29" t="s">
        <v>61</v>
      </c>
      <c r="BF73" s="198">
        <v>364</v>
      </c>
      <c r="BG73" s="9" t="s">
        <v>86</v>
      </c>
      <c r="BH73" s="29">
        <v>345</v>
      </c>
      <c r="BI73" s="29" t="s">
        <v>77</v>
      </c>
      <c r="BJ73" s="148">
        <v>244</v>
      </c>
      <c r="BK73" s="9" t="s">
        <v>60</v>
      </c>
      <c r="BL73" s="29" t="s">
        <v>61</v>
      </c>
      <c r="BM73" s="29" t="s">
        <v>61</v>
      </c>
      <c r="BN73" s="148">
        <v>345</v>
      </c>
      <c r="BO73" s="9" t="s">
        <v>60</v>
      </c>
      <c r="BP73" s="9" t="s">
        <v>61</v>
      </c>
      <c r="BQ73" s="9" t="s">
        <v>61</v>
      </c>
      <c r="BR73" s="148">
        <v>244</v>
      </c>
      <c r="BS73" s="9" t="s">
        <v>60</v>
      </c>
      <c r="BT73" s="9" t="s">
        <v>61</v>
      </c>
      <c r="BU73" s="29" t="s">
        <v>61</v>
      </c>
      <c r="BV73" s="24">
        <f>VLOOKUP($A73,[1]보조서비스!$A:$J,3,FALSE)</f>
        <v>6</v>
      </c>
      <c r="BW73" s="9">
        <f>VLOOKUP($A73,[1]보조서비스!$A:$J,4,FALSE)</f>
        <v>0.03</v>
      </c>
      <c r="BX73" s="9">
        <f>VLOOKUP($A73,[1]보조서비스!$A:$J,9,FALSE)</f>
        <v>9.1300000000000008</v>
      </c>
      <c r="CA73" s="29" t="s">
        <v>61</v>
      </c>
      <c r="CB73" s="29" t="s">
        <v>61</v>
      </c>
      <c r="CC73" s="29">
        <v>1980</v>
      </c>
      <c r="CD73" s="29" t="s">
        <v>447</v>
      </c>
      <c r="CE73" s="29" t="s">
        <v>447</v>
      </c>
      <c r="CF73" s="29" t="s">
        <v>448</v>
      </c>
      <c r="CG73" s="29" t="s">
        <v>431</v>
      </c>
      <c r="CH73" s="141" t="s">
        <v>93</v>
      </c>
      <c r="CI73" s="34">
        <v>44092</v>
      </c>
      <c r="CJ73" s="2" t="s">
        <v>836</v>
      </c>
      <c r="CK73" s="124" t="s">
        <v>1725</v>
      </c>
    </row>
    <row r="74" spans="1:89" x14ac:dyDescent="0.3">
      <c r="A74" s="29">
        <v>4026</v>
      </c>
      <c r="B74" s="29" t="s">
        <v>429</v>
      </c>
      <c r="C74" s="29" t="s">
        <v>59</v>
      </c>
      <c r="D74" s="29" t="s">
        <v>1184</v>
      </c>
      <c r="E74" s="29" t="s">
        <v>452</v>
      </c>
      <c r="F74" s="29">
        <v>400</v>
      </c>
      <c r="G74" s="31">
        <v>365</v>
      </c>
      <c r="H74" s="29" t="s">
        <v>60</v>
      </c>
      <c r="I74" s="29" t="s">
        <v>61</v>
      </c>
      <c r="J74" s="29" t="s">
        <v>61</v>
      </c>
      <c r="K74" s="31">
        <v>244</v>
      </c>
      <c r="L74" s="29" t="s">
        <v>60</v>
      </c>
      <c r="M74" s="29" t="s">
        <v>61</v>
      </c>
      <c r="N74" s="29" t="s">
        <v>61</v>
      </c>
      <c r="O74" s="57">
        <f t="shared" si="6"/>
        <v>0.66849315068493154</v>
      </c>
      <c r="P74" s="29" t="s">
        <v>62</v>
      </c>
      <c r="Q74" s="29" t="s">
        <v>61</v>
      </c>
      <c r="R74" s="98">
        <v>6</v>
      </c>
      <c r="S74" s="98">
        <v>6</v>
      </c>
      <c r="T74" s="98">
        <f t="shared" ref="T74" si="8">F74*0.03</f>
        <v>12</v>
      </c>
      <c r="U74" s="13">
        <f t="shared" si="2"/>
        <v>1981</v>
      </c>
      <c r="V74" s="29" t="s">
        <v>60</v>
      </c>
      <c r="W74" s="29" t="s">
        <v>61</v>
      </c>
      <c r="X74" s="29" t="s">
        <v>61</v>
      </c>
      <c r="Y74" s="67">
        <v>7.4999999999999997E-2</v>
      </c>
      <c r="Z74" s="9" t="s">
        <v>865</v>
      </c>
      <c r="AA74" s="29" t="s">
        <v>60</v>
      </c>
      <c r="AB74" s="29" t="s">
        <v>61</v>
      </c>
      <c r="AC74" s="29" t="s">
        <v>61</v>
      </c>
      <c r="AD74" s="159">
        <v>0.375</v>
      </c>
      <c r="AE74" s="65" t="s">
        <v>868</v>
      </c>
      <c r="AF74" s="65" t="s">
        <v>852</v>
      </c>
      <c r="AG74" s="144">
        <v>0.39583333333333331</v>
      </c>
      <c r="AH74" s="65" t="s">
        <v>871</v>
      </c>
      <c r="AI74" s="65" t="s">
        <v>852</v>
      </c>
      <c r="AJ74" s="144">
        <v>7.9166666666666663E-2</v>
      </c>
      <c r="AK74" s="144">
        <v>8.0555555555555561E-2</v>
      </c>
      <c r="AL74" s="144" t="s">
        <v>873</v>
      </c>
      <c r="AM74" s="25" t="s">
        <v>852</v>
      </c>
      <c r="AN74" s="144" t="s">
        <v>78</v>
      </c>
      <c r="AO74" s="144" t="s">
        <v>521</v>
      </c>
      <c r="AP74" s="9" t="s">
        <v>77</v>
      </c>
      <c r="AQ74" s="144" t="s">
        <v>115</v>
      </c>
      <c r="AR74" s="9" t="s">
        <v>852</v>
      </c>
      <c r="AS74" s="121">
        <v>2.1180555555555553E-2</v>
      </c>
      <c r="AT74" s="121">
        <v>0.33333333333333331</v>
      </c>
      <c r="AU74" s="33" t="s">
        <v>60</v>
      </c>
      <c r="AV74" s="33" t="s">
        <v>61</v>
      </c>
      <c r="AW74" s="33" t="s">
        <v>61</v>
      </c>
      <c r="AX74" s="121">
        <v>0.625</v>
      </c>
      <c r="AY74" s="33" t="s">
        <v>60</v>
      </c>
      <c r="AZ74" s="33" t="s">
        <v>61</v>
      </c>
      <c r="BA74" s="33" t="s">
        <v>61</v>
      </c>
      <c r="BB74" s="29" t="s">
        <v>62</v>
      </c>
      <c r="BC74" s="29" t="s">
        <v>61</v>
      </c>
      <c r="BD74" s="29" t="s">
        <v>1110</v>
      </c>
      <c r="BE74" s="29" t="s">
        <v>61</v>
      </c>
      <c r="BF74" s="198">
        <v>365</v>
      </c>
      <c r="BG74" s="9" t="s">
        <v>86</v>
      </c>
      <c r="BH74" s="29">
        <v>346</v>
      </c>
      <c r="BI74" s="29" t="s">
        <v>77</v>
      </c>
      <c r="BJ74" s="148">
        <v>244</v>
      </c>
      <c r="BK74" s="9" t="s">
        <v>60</v>
      </c>
      <c r="BL74" s="29" t="s">
        <v>61</v>
      </c>
      <c r="BM74" s="29" t="s">
        <v>61</v>
      </c>
      <c r="BN74" s="148">
        <v>346</v>
      </c>
      <c r="BO74" s="9" t="s">
        <v>60</v>
      </c>
      <c r="BP74" s="9" t="s">
        <v>61</v>
      </c>
      <c r="BQ74" s="9" t="s">
        <v>61</v>
      </c>
      <c r="BR74" s="148">
        <v>244</v>
      </c>
      <c r="BS74" s="9" t="s">
        <v>60</v>
      </c>
      <c r="BT74" s="9" t="s">
        <v>61</v>
      </c>
      <c r="BU74" s="29" t="s">
        <v>61</v>
      </c>
      <c r="BV74" s="24">
        <f>VLOOKUP($A74,[1]보조서비스!$A:$J,3,FALSE)</f>
        <v>6</v>
      </c>
      <c r="BW74" s="9">
        <f>VLOOKUP($A74,[1]보조서비스!$A:$J,4,FALSE)</f>
        <v>0.03</v>
      </c>
      <c r="BX74" s="9">
        <f>VLOOKUP($A74,[1]보조서비스!$A:$J,9,FALSE)</f>
        <v>11.69</v>
      </c>
      <c r="CA74" s="29" t="s">
        <v>61</v>
      </c>
      <c r="CB74" s="29" t="s">
        <v>61</v>
      </c>
      <c r="CC74" s="29">
        <v>1981</v>
      </c>
      <c r="CD74" s="29" t="s">
        <v>447</v>
      </c>
      <c r="CE74" s="29" t="s">
        <v>447</v>
      </c>
      <c r="CF74" s="29" t="s">
        <v>448</v>
      </c>
      <c r="CG74" s="29" t="s">
        <v>431</v>
      </c>
      <c r="CH74" s="141" t="s">
        <v>93</v>
      </c>
      <c r="CI74" s="34">
        <v>44093</v>
      </c>
      <c r="CJ74" s="2" t="s">
        <v>836</v>
      </c>
      <c r="CK74" s="124" t="s">
        <v>1725</v>
      </c>
    </row>
    <row r="75" spans="1:89" x14ac:dyDescent="0.3">
      <c r="A75" s="29">
        <v>5172</v>
      </c>
      <c r="B75" s="29" t="s">
        <v>453</v>
      </c>
      <c r="C75" s="29" t="s">
        <v>59</v>
      </c>
      <c r="D75" s="29" t="s">
        <v>1183</v>
      </c>
      <c r="E75" s="29" t="s">
        <v>454</v>
      </c>
      <c r="F75" s="29">
        <v>595</v>
      </c>
      <c r="G75" s="31">
        <v>563</v>
      </c>
      <c r="H75" s="29" t="s">
        <v>60</v>
      </c>
      <c r="I75" s="29" t="s">
        <v>61</v>
      </c>
      <c r="J75" s="29" t="s">
        <v>61</v>
      </c>
      <c r="K75" s="31">
        <v>265.07</v>
      </c>
      <c r="L75" s="29" t="s">
        <v>60</v>
      </c>
      <c r="M75" s="29" t="s">
        <v>61</v>
      </c>
      <c r="N75" s="29" t="s">
        <v>61</v>
      </c>
      <c r="O75" s="57">
        <f t="shared" si="6"/>
        <v>0.4708170515097691</v>
      </c>
      <c r="P75" s="29" t="s">
        <v>62</v>
      </c>
      <c r="Q75" s="29" t="s">
        <v>61</v>
      </c>
      <c r="R75" s="98">
        <v>17.899999999999999</v>
      </c>
      <c r="S75" s="98">
        <v>17.899999999999999</v>
      </c>
      <c r="T75" s="98">
        <f t="shared" ref="T75:T77" si="9">F75*0.03</f>
        <v>17.849999999999998</v>
      </c>
      <c r="U75" s="13">
        <f t="shared" ref="U75:U77" si="10">CC75</f>
        <v>2017</v>
      </c>
      <c r="V75" s="29" t="s">
        <v>60</v>
      </c>
      <c r="W75" s="29" t="s">
        <v>61</v>
      </c>
      <c r="X75" s="29" t="s">
        <v>61</v>
      </c>
      <c r="Y75" s="121">
        <v>0.16250000000000001</v>
      </c>
      <c r="Z75" s="9" t="s">
        <v>455</v>
      </c>
      <c r="AA75" s="9" t="s">
        <v>60</v>
      </c>
      <c r="AB75" s="9" t="s">
        <v>61</v>
      </c>
      <c r="AC75" s="9" t="s">
        <v>65</v>
      </c>
      <c r="AD75" s="67">
        <v>0.19791666666666666</v>
      </c>
      <c r="AE75" s="9" t="s">
        <v>1035</v>
      </c>
      <c r="AF75" s="9" t="s">
        <v>65</v>
      </c>
      <c r="AG75" s="67">
        <v>0.57986111111111105</v>
      </c>
      <c r="AH75" s="9" t="s">
        <v>456</v>
      </c>
      <c r="AI75" s="9" t="s">
        <v>65</v>
      </c>
      <c r="AJ75" s="67">
        <v>2.5694444444444447E-2</v>
      </c>
      <c r="AK75" s="67">
        <v>5.5555555555555552E-2</v>
      </c>
      <c r="AL75" s="67">
        <v>5.5555555555555552E-2</v>
      </c>
      <c r="AM75" s="9" t="s">
        <v>65</v>
      </c>
      <c r="AN75" s="67">
        <v>0.5</v>
      </c>
      <c r="AO75" s="67">
        <v>2.3333333333333335</v>
      </c>
      <c r="AP75" s="9" t="s">
        <v>457</v>
      </c>
      <c r="AQ75" s="67">
        <v>4.1666666666666664E-2</v>
      </c>
      <c r="AR75" s="9" t="s">
        <v>1036</v>
      </c>
      <c r="AS75" s="121">
        <v>9.7222222222222224E-3</v>
      </c>
      <c r="AT75" s="67">
        <v>0.22916666666666666</v>
      </c>
      <c r="AU75" s="15" t="s">
        <v>60</v>
      </c>
      <c r="AV75" s="15" t="s">
        <v>61</v>
      </c>
      <c r="AW75" s="15" t="s">
        <v>61</v>
      </c>
      <c r="AX75" s="67">
        <v>0.6791666666666667</v>
      </c>
      <c r="AY75" s="15" t="s">
        <v>60</v>
      </c>
      <c r="AZ75" s="15" t="s">
        <v>61</v>
      </c>
      <c r="BA75" s="15" t="s">
        <v>61</v>
      </c>
      <c r="BB75" s="29" t="s">
        <v>62</v>
      </c>
      <c r="BC75" s="9" t="s">
        <v>61</v>
      </c>
      <c r="BD75" s="29" t="s">
        <v>62</v>
      </c>
      <c r="BE75" s="9" t="s">
        <v>61</v>
      </c>
      <c r="BF75" s="199">
        <v>563</v>
      </c>
      <c r="BG75" s="9" t="s">
        <v>86</v>
      </c>
      <c r="BH75" s="9">
        <v>548</v>
      </c>
      <c r="BI75" s="9" t="s">
        <v>889</v>
      </c>
      <c r="BJ75" s="148">
        <v>268</v>
      </c>
      <c r="BK75" s="9" t="s">
        <v>60</v>
      </c>
      <c r="BL75" s="9" t="s">
        <v>61</v>
      </c>
      <c r="BM75" s="9" t="s">
        <v>61</v>
      </c>
      <c r="BN75" s="148">
        <v>548</v>
      </c>
      <c r="BO75" s="9" t="s">
        <v>60</v>
      </c>
      <c r="BP75" s="9" t="s">
        <v>61</v>
      </c>
      <c r="BQ75" s="9" t="s">
        <v>61</v>
      </c>
      <c r="BR75" s="148">
        <v>268</v>
      </c>
      <c r="BS75" s="9" t="s">
        <v>60</v>
      </c>
      <c r="BT75" s="9" t="s">
        <v>61</v>
      </c>
      <c r="BU75" s="9" t="s">
        <v>61</v>
      </c>
      <c r="BV75" s="24">
        <f>VLOOKUP($A75,[1]보조서비스!$A:$J,3,FALSE)</f>
        <v>5</v>
      </c>
      <c r="BW75" s="9">
        <f>VLOOKUP($A75,[1]보조서비스!$A:$J,4,FALSE)</f>
        <v>0.02</v>
      </c>
      <c r="BX75" s="9">
        <f>VLOOKUP($A75,[1]보조서비스!$A:$J,9,FALSE)</f>
        <v>8.7100000000000009</v>
      </c>
      <c r="CA75" s="9" t="s">
        <v>61</v>
      </c>
      <c r="CB75" s="9" t="s">
        <v>61</v>
      </c>
      <c r="CC75" s="9">
        <v>2017</v>
      </c>
      <c r="CD75" s="9" t="s">
        <v>421</v>
      </c>
      <c r="CE75" s="9" t="s">
        <v>421</v>
      </c>
      <c r="CF75" s="9" t="s">
        <v>458</v>
      </c>
      <c r="CG75" s="9" t="s">
        <v>459</v>
      </c>
      <c r="CH75" s="9" t="s">
        <v>93</v>
      </c>
      <c r="CI75" s="128">
        <v>44071</v>
      </c>
      <c r="CJ75" s="2" t="s">
        <v>836</v>
      </c>
      <c r="CK75" s="124" t="s">
        <v>1725</v>
      </c>
    </row>
    <row r="76" spans="1:89" x14ac:dyDescent="0.3">
      <c r="A76" s="29">
        <v>5173</v>
      </c>
      <c r="B76" s="141" t="s">
        <v>453</v>
      </c>
      <c r="C76" s="29" t="s">
        <v>59</v>
      </c>
      <c r="D76" s="29" t="s">
        <v>1183</v>
      </c>
      <c r="E76" s="29" t="s">
        <v>460</v>
      </c>
      <c r="F76" s="29">
        <v>595</v>
      </c>
      <c r="G76" s="31">
        <v>564</v>
      </c>
      <c r="H76" s="29" t="s">
        <v>60</v>
      </c>
      <c r="I76" s="29" t="s">
        <v>61</v>
      </c>
      <c r="J76" s="29" t="s">
        <v>61</v>
      </c>
      <c r="K76" s="31">
        <v>265.07</v>
      </c>
      <c r="L76" s="29" t="s">
        <v>60</v>
      </c>
      <c r="M76" s="29" t="s">
        <v>61</v>
      </c>
      <c r="N76" s="29" t="s">
        <v>61</v>
      </c>
      <c r="O76" s="57">
        <f t="shared" si="6"/>
        <v>0.4699822695035461</v>
      </c>
      <c r="P76" s="29" t="s">
        <v>62</v>
      </c>
      <c r="Q76" s="29" t="s">
        <v>61</v>
      </c>
      <c r="R76" s="98">
        <v>17.899999999999999</v>
      </c>
      <c r="S76" s="98">
        <v>17.899999999999999</v>
      </c>
      <c r="T76" s="98">
        <f t="shared" si="9"/>
        <v>17.849999999999998</v>
      </c>
      <c r="U76" s="13">
        <f t="shared" si="10"/>
        <v>2017</v>
      </c>
      <c r="V76" s="29" t="s">
        <v>60</v>
      </c>
      <c r="W76" s="29" t="s">
        <v>61</v>
      </c>
      <c r="X76" s="29" t="s">
        <v>61</v>
      </c>
      <c r="Y76" s="121">
        <v>0.16250000000000001</v>
      </c>
      <c r="Z76" s="9" t="s">
        <v>455</v>
      </c>
      <c r="AA76" s="9" t="s">
        <v>60</v>
      </c>
      <c r="AB76" s="9" t="s">
        <v>61</v>
      </c>
      <c r="AC76" s="9" t="s">
        <v>65</v>
      </c>
      <c r="AD76" s="67">
        <v>0.19791666666666666</v>
      </c>
      <c r="AE76" s="9" t="s">
        <v>1035</v>
      </c>
      <c r="AF76" s="9" t="s">
        <v>65</v>
      </c>
      <c r="AG76" s="67">
        <v>0.57986111111111105</v>
      </c>
      <c r="AH76" s="9" t="s">
        <v>456</v>
      </c>
      <c r="AI76" s="9" t="s">
        <v>65</v>
      </c>
      <c r="AJ76" s="67">
        <v>2.5694444444444447E-2</v>
      </c>
      <c r="AK76" s="67">
        <v>5.5555555555555552E-2</v>
      </c>
      <c r="AL76" s="67">
        <v>5.5555555555555552E-2</v>
      </c>
      <c r="AM76" s="9" t="s">
        <v>65</v>
      </c>
      <c r="AN76" s="67">
        <v>0.5</v>
      </c>
      <c r="AO76" s="67">
        <v>2.3333333333333335</v>
      </c>
      <c r="AP76" s="9" t="s">
        <v>457</v>
      </c>
      <c r="AQ76" s="67">
        <v>4.1666666666666664E-2</v>
      </c>
      <c r="AR76" s="9" t="s">
        <v>1036</v>
      </c>
      <c r="AS76" s="121">
        <v>9.7222222222222224E-3</v>
      </c>
      <c r="AT76" s="67">
        <v>0.22916666666666666</v>
      </c>
      <c r="AU76" s="15" t="s">
        <v>60</v>
      </c>
      <c r="AV76" s="15" t="s">
        <v>61</v>
      </c>
      <c r="AW76" s="15" t="s">
        <v>61</v>
      </c>
      <c r="AX76" s="67">
        <v>0.6791666666666667</v>
      </c>
      <c r="AY76" s="15" t="s">
        <v>60</v>
      </c>
      <c r="AZ76" s="15" t="s">
        <v>61</v>
      </c>
      <c r="BA76" s="15" t="s">
        <v>61</v>
      </c>
      <c r="BB76" s="29" t="s">
        <v>62</v>
      </c>
      <c r="BC76" s="9" t="s">
        <v>61</v>
      </c>
      <c r="BD76" s="29" t="s">
        <v>62</v>
      </c>
      <c r="BE76" s="9" t="s">
        <v>61</v>
      </c>
      <c r="BF76" s="199">
        <v>564</v>
      </c>
      <c r="BG76" s="9" t="s">
        <v>86</v>
      </c>
      <c r="BH76" s="9">
        <v>549</v>
      </c>
      <c r="BI76" s="9" t="s">
        <v>889</v>
      </c>
      <c r="BJ76" s="148">
        <v>268</v>
      </c>
      <c r="BK76" s="9" t="s">
        <v>60</v>
      </c>
      <c r="BL76" s="9" t="s">
        <v>61</v>
      </c>
      <c r="BM76" s="9" t="s">
        <v>61</v>
      </c>
      <c r="BN76" s="148">
        <v>549</v>
      </c>
      <c r="BO76" s="9" t="s">
        <v>60</v>
      </c>
      <c r="BP76" s="9" t="s">
        <v>61</v>
      </c>
      <c r="BQ76" s="9" t="s">
        <v>61</v>
      </c>
      <c r="BR76" s="148">
        <v>268</v>
      </c>
      <c r="BS76" s="9" t="s">
        <v>60</v>
      </c>
      <c r="BT76" s="9" t="s">
        <v>61</v>
      </c>
      <c r="BU76" s="9" t="s">
        <v>61</v>
      </c>
      <c r="BV76" s="24">
        <f>VLOOKUP($A76,[1]보조서비스!$A:$J,3,FALSE)</f>
        <v>5</v>
      </c>
      <c r="BW76" s="9">
        <f>VLOOKUP($A76,[1]보조서비스!$A:$J,4,FALSE)</f>
        <v>0.02</v>
      </c>
      <c r="BX76" s="9">
        <f>VLOOKUP($A76,[1]보조서비스!$A:$J,9,FALSE)</f>
        <v>8.7100000000000009</v>
      </c>
      <c r="CA76" s="9" t="s">
        <v>61</v>
      </c>
      <c r="CB76" s="9" t="s">
        <v>61</v>
      </c>
      <c r="CC76" s="9">
        <v>2017</v>
      </c>
      <c r="CD76" s="9" t="s">
        <v>421</v>
      </c>
      <c r="CE76" s="9" t="s">
        <v>421</v>
      </c>
      <c r="CF76" s="9" t="s">
        <v>458</v>
      </c>
      <c r="CG76" s="9" t="s">
        <v>459</v>
      </c>
      <c r="CH76" s="9" t="s">
        <v>93</v>
      </c>
      <c r="CI76" s="128">
        <v>44071</v>
      </c>
      <c r="CJ76" s="2" t="s">
        <v>836</v>
      </c>
      <c r="CK76" s="124" t="s">
        <v>1725</v>
      </c>
    </row>
    <row r="77" spans="1:89" x14ac:dyDescent="0.3">
      <c r="A77" s="14">
        <v>9191</v>
      </c>
      <c r="B77" s="141" t="s">
        <v>812</v>
      </c>
      <c r="C77" s="29" t="s">
        <v>861</v>
      </c>
      <c r="D77" s="29" t="s">
        <v>811</v>
      </c>
      <c r="E77" s="141" t="s">
        <v>812</v>
      </c>
      <c r="F77" s="140">
        <v>88</v>
      </c>
      <c r="G77" s="200">
        <v>83</v>
      </c>
      <c r="H77" s="29" t="s">
        <v>60</v>
      </c>
      <c r="I77" s="29" t="s">
        <v>61</v>
      </c>
      <c r="J77" s="29" t="s">
        <v>61</v>
      </c>
      <c r="K77" s="200">
        <v>15</v>
      </c>
      <c r="L77" s="29" t="s">
        <v>60</v>
      </c>
      <c r="M77" s="29" t="s">
        <v>61</v>
      </c>
      <c r="N77" s="29" t="s">
        <v>61</v>
      </c>
      <c r="O77" s="57">
        <f t="shared" si="6"/>
        <v>0.18072289156626506</v>
      </c>
      <c r="P77" s="29" t="s">
        <v>62</v>
      </c>
      <c r="Q77" s="29" t="s">
        <v>61</v>
      </c>
      <c r="R77" s="201">
        <v>5</v>
      </c>
      <c r="S77" s="201">
        <v>5</v>
      </c>
      <c r="T77" s="98">
        <f t="shared" si="9"/>
        <v>2.6399999999999997</v>
      </c>
      <c r="U77" s="13">
        <f t="shared" si="10"/>
        <v>1997</v>
      </c>
      <c r="V77" s="29" t="s">
        <v>60</v>
      </c>
      <c r="W77" s="29" t="s">
        <v>61</v>
      </c>
      <c r="X77" s="29" t="s">
        <v>61</v>
      </c>
      <c r="Y77" s="121">
        <v>0.16666666666666666</v>
      </c>
      <c r="Z77" s="29" t="s">
        <v>815</v>
      </c>
      <c r="AA77" s="29" t="s">
        <v>60</v>
      </c>
      <c r="AB77" s="29" t="s">
        <v>61</v>
      </c>
      <c r="AC77" s="29" t="s">
        <v>61</v>
      </c>
      <c r="AD77" s="121">
        <v>0.25</v>
      </c>
      <c r="AE77" s="29" t="s">
        <v>815</v>
      </c>
      <c r="AF77" s="29" t="s">
        <v>813</v>
      </c>
      <c r="AG77" s="121">
        <v>0.33333333333333331</v>
      </c>
      <c r="AH77" s="29" t="s">
        <v>816</v>
      </c>
      <c r="AI77" s="29" t="s">
        <v>813</v>
      </c>
      <c r="AJ77" s="103">
        <v>3.472222222222222E-3</v>
      </c>
      <c r="AK77" s="103">
        <v>3.888888888888889E-2</v>
      </c>
      <c r="AL77" s="103">
        <v>4.8611111111111112E-2</v>
      </c>
      <c r="AM77" s="29" t="s">
        <v>814</v>
      </c>
      <c r="AN77" s="121">
        <v>0.33333333333333331</v>
      </c>
      <c r="AO77" s="121">
        <v>3</v>
      </c>
      <c r="AP77" s="29" t="s">
        <v>1087</v>
      </c>
      <c r="AQ77" s="121">
        <v>4.1666666666666664E-2</v>
      </c>
      <c r="AR77" s="29" t="s">
        <v>1088</v>
      </c>
      <c r="AS77" s="32">
        <v>2.0833333333333333E-3</v>
      </c>
      <c r="AT77" s="121">
        <v>0.16666666666666666</v>
      </c>
      <c r="AU77" s="33" t="s">
        <v>60</v>
      </c>
      <c r="AV77" s="33" t="s">
        <v>61</v>
      </c>
      <c r="AW77" s="33" t="s">
        <v>61</v>
      </c>
      <c r="AX77" s="121">
        <v>0.16666666666666666</v>
      </c>
      <c r="AY77" s="33" t="s">
        <v>60</v>
      </c>
      <c r="AZ77" s="33" t="s">
        <v>61</v>
      </c>
      <c r="BA77" s="33" t="s">
        <v>61</v>
      </c>
      <c r="BB77" s="29" t="s">
        <v>62</v>
      </c>
      <c r="BC77" s="29" t="s">
        <v>61</v>
      </c>
      <c r="BD77" s="29" t="s">
        <v>62</v>
      </c>
      <c r="BE77" s="29" t="s">
        <v>61</v>
      </c>
      <c r="BF77" s="31">
        <f>G77</f>
        <v>83</v>
      </c>
      <c r="BG77" s="29" t="s">
        <v>60</v>
      </c>
      <c r="BH77" s="29" t="s">
        <v>61</v>
      </c>
      <c r="BI77" s="29" t="s">
        <v>61</v>
      </c>
      <c r="BJ77" s="147">
        <f>K77</f>
        <v>15</v>
      </c>
      <c r="BK77" s="29" t="s">
        <v>60</v>
      </c>
      <c r="BL77" s="29" t="s">
        <v>61</v>
      </c>
      <c r="BM77" s="29" t="s">
        <v>61</v>
      </c>
      <c r="BN77" s="147">
        <f>G77</f>
        <v>83</v>
      </c>
      <c r="BO77" s="29" t="s">
        <v>60</v>
      </c>
      <c r="BP77" s="29" t="s">
        <v>61</v>
      </c>
      <c r="BQ77" s="29" t="s">
        <v>61</v>
      </c>
      <c r="BR77" s="147">
        <f>K77</f>
        <v>15</v>
      </c>
      <c r="BS77" s="29" t="s">
        <v>60</v>
      </c>
      <c r="BT77" s="29" t="s">
        <v>61</v>
      </c>
      <c r="BU77" s="29" t="s">
        <v>61</v>
      </c>
      <c r="BV77" s="24">
        <f>VLOOKUP($A77,[1]보조서비스!$A:$J,3,FALSE)</f>
        <v>6.7</v>
      </c>
      <c r="BW77" s="9">
        <f>VLOOKUP($A77,[1]보조서비스!$A:$J,4,FALSE)</f>
        <v>0.25</v>
      </c>
      <c r="BX77" s="9">
        <f>VLOOKUP($A77,[1]보조서비스!$A:$J,9,FALSE)</f>
        <v>0.55000000000000004</v>
      </c>
      <c r="CA77" s="29" t="s">
        <v>61</v>
      </c>
      <c r="CB77" s="29" t="s">
        <v>61</v>
      </c>
      <c r="CC77" s="29">
        <v>1997</v>
      </c>
      <c r="CD77" s="29" t="s">
        <v>173</v>
      </c>
      <c r="CE77" s="29" t="s">
        <v>173</v>
      </c>
      <c r="CF77" s="29" t="s">
        <v>731</v>
      </c>
      <c r="CG77" s="29" t="s">
        <v>819</v>
      </c>
      <c r="CH77" s="29" t="s">
        <v>818</v>
      </c>
      <c r="CI77" s="34">
        <v>44071</v>
      </c>
      <c r="CJ77" s="51" t="s">
        <v>836</v>
      </c>
      <c r="CK77" s="124" t="s">
        <v>1725</v>
      </c>
    </row>
    <row r="78" spans="1:89" x14ac:dyDescent="0.3">
      <c r="A78" s="9">
        <v>4101</v>
      </c>
      <c r="B78" s="9" t="s">
        <v>970</v>
      </c>
      <c r="C78" s="9" t="s">
        <v>861</v>
      </c>
      <c r="D78" s="9" t="s">
        <v>1165</v>
      </c>
      <c r="E78" s="9" t="s">
        <v>972</v>
      </c>
      <c r="F78" s="9">
        <v>43.2</v>
      </c>
      <c r="G78" s="24">
        <v>37</v>
      </c>
      <c r="H78" s="9" t="s">
        <v>934</v>
      </c>
      <c r="I78" s="9" t="s">
        <v>935</v>
      </c>
      <c r="J78" s="9" t="s">
        <v>935</v>
      </c>
      <c r="K78" s="24">
        <v>24</v>
      </c>
      <c r="L78" s="9" t="s">
        <v>934</v>
      </c>
      <c r="M78" s="9" t="s">
        <v>935</v>
      </c>
      <c r="N78" s="9" t="s">
        <v>935</v>
      </c>
      <c r="O78" s="57">
        <f t="shared" si="6"/>
        <v>0.64864864864864868</v>
      </c>
      <c r="P78" s="9" t="s">
        <v>975</v>
      </c>
      <c r="Q78" s="29" t="s">
        <v>61</v>
      </c>
      <c r="R78" s="135">
        <v>1.9</v>
      </c>
      <c r="S78" s="135">
        <v>1.9</v>
      </c>
      <c r="T78" s="98">
        <f>F78*0.03</f>
        <v>1.296</v>
      </c>
      <c r="U78" s="9">
        <v>1997</v>
      </c>
      <c r="V78" s="9" t="s">
        <v>934</v>
      </c>
      <c r="W78" s="9" t="s">
        <v>935</v>
      </c>
      <c r="X78" s="9" t="s">
        <v>935</v>
      </c>
      <c r="Y78" s="121">
        <v>0.16666666666666666</v>
      </c>
      <c r="Z78" s="121" t="s">
        <v>976</v>
      </c>
      <c r="AA78" s="121" t="s">
        <v>934</v>
      </c>
      <c r="AB78" s="121" t="s">
        <v>935</v>
      </c>
      <c r="AC78" s="121" t="s">
        <v>935</v>
      </c>
      <c r="AD78" s="121">
        <v>0.25</v>
      </c>
      <c r="AE78" s="121" t="s">
        <v>976</v>
      </c>
      <c r="AF78" s="121" t="s">
        <v>979</v>
      </c>
      <c r="AG78" s="121">
        <v>0.45833333333333331</v>
      </c>
      <c r="AH78" s="121" t="s">
        <v>976</v>
      </c>
      <c r="AI78" s="121" t="s">
        <v>979</v>
      </c>
      <c r="AJ78" s="121">
        <v>3.7499999999999999E-2</v>
      </c>
      <c r="AK78" s="121">
        <v>4.7222222222222221E-2</v>
      </c>
      <c r="AL78" s="121">
        <v>5.5555555555555552E-2</v>
      </c>
      <c r="AM78" s="121" t="s">
        <v>65</v>
      </c>
      <c r="AN78" s="202">
        <v>0.33333333333333331</v>
      </c>
      <c r="AO78" s="202">
        <v>2.0833333333333335</v>
      </c>
      <c r="AP78" s="202" t="s">
        <v>980</v>
      </c>
      <c r="AQ78" s="121">
        <v>1.3888888888888888E-2</v>
      </c>
      <c r="AR78" s="9" t="s">
        <v>981</v>
      </c>
      <c r="AS78" s="121">
        <f>K78/R78/24/60</f>
        <v>8.771929824561403E-3</v>
      </c>
      <c r="AT78" s="121">
        <v>0.25</v>
      </c>
      <c r="AU78" s="33" t="s">
        <v>934</v>
      </c>
      <c r="AV78" s="33" t="s">
        <v>935</v>
      </c>
      <c r="AW78" s="121" t="s">
        <v>935</v>
      </c>
      <c r="AX78" s="121">
        <v>0.25</v>
      </c>
      <c r="AY78" s="33" t="s">
        <v>934</v>
      </c>
      <c r="AZ78" s="33" t="s">
        <v>935</v>
      </c>
      <c r="BA78" s="121" t="s">
        <v>935</v>
      </c>
      <c r="BB78" s="29" t="s">
        <v>62</v>
      </c>
      <c r="BC78" s="9" t="s">
        <v>935</v>
      </c>
      <c r="BD78" s="29" t="s">
        <v>62</v>
      </c>
      <c r="BE78" s="9" t="s">
        <v>935</v>
      </c>
      <c r="BF78" s="24">
        <f>G78</f>
        <v>37</v>
      </c>
      <c r="BG78" s="9" t="s">
        <v>934</v>
      </c>
      <c r="BH78" s="9" t="s">
        <v>935</v>
      </c>
      <c r="BI78" s="9" t="s">
        <v>935</v>
      </c>
      <c r="BJ78" s="148">
        <f>K78</f>
        <v>24</v>
      </c>
      <c r="BK78" s="9" t="s">
        <v>934</v>
      </c>
      <c r="BL78" s="9" t="s">
        <v>935</v>
      </c>
      <c r="BM78" s="9" t="s">
        <v>935</v>
      </c>
      <c r="BN78" s="148">
        <f>G78</f>
        <v>37</v>
      </c>
      <c r="BO78" s="9" t="s">
        <v>934</v>
      </c>
      <c r="BP78" s="9" t="s">
        <v>935</v>
      </c>
      <c r="BQ78" s="9" t="s">
        <v>935</v>
      </c>
      <c r="BR78" s="148">
        <f>K78</f>
        <v>24</v>
      </c>
      <c r="BS78" s="9" t="s">
        <v>934</v>
      </c>
      <c r="BT78" s="9" t="s">
        <v>935</v>
      </c>
      <c r="BU78" s="9" t="s">
        <v>935</v>
      </c>
      <c r="BV78" s="24">
        <f>VLOOKUP($A78,[1]보조서비스!$A:$J,3,FALSE)</f>
        <v>6</v>
      </c>
      <c r="BW78" s="9">
        <f>VLOOKUP($A78,[1]보조서비스!$A:$J,4,FALSE)</f>
        <v>2.8000000000000001E-2</v>
      </c>
      <c r="BX78" s="9">
        <f>VLOOKUP($A78,[1]보조서비스!$A:$J,9,FALSE)</f>
        <v>0.89</v>
      </c>
      <c r="CA78" s="9">
        <v>7550000</v>
      </c>
      <c r="CB78" s="9">
        <v>13841000</v>
      </c>
      <c r="CC78" s="9">
        <v>1997</v>
      </c>
      <c r="CD78" s="9" t="s">
        <v>820</v>
      </c>
      <c r="CE78" s="9" t="s">
        <v>360</v>
      </c>
      <c r="CF78" s="9" t="s">
        <v>601</v>
      </c>
      <c r="CG78" s="9" t="s">
        <v>982</v>
      </c>
      <c r="CH78" s="9" t="s">
        <v>410</v>
      </c>
      <c r="CI78" s="34">
        <v>44079</v>
      </c>
      <c r="CJ78" s="51" t="s">
        <v>836</v>
      </c>
      <c r="CK78" s="124" t="s">
        <v>1725</v>
      </c>
    </row>
    <row r="79" spans="1:89" x14ac:dyDescent="0.3">
      <c r="A79" s="92">
        <v>4111</v>
      </c>
      <c r="B79" s="9" t="s">
        <v>970</v>
      </c>
      <c r="C79" s="51" t="s">
        <v>861</v>
      </c>
      <c r="D79" s="9" t="s">
        <v>1165</v>
      </c>
      <c r="E79" s="29" t="s">
        <v>973</v>
      </c>
      <c r="F79" s="92">
        <v>43.5</v>
      </c>
      <c r="G79" s="163">
        <v>34</v>
      </c>
      <c r="H79" s="9" t="s">
        <v>934</v>
      </c>
      <c r="I79" s="9" t="s">
        <v>935</v>
      </c>
      <c r="J79" s="9" t="s">
        <v>935</v>
      </c>
      <c r="K79" s="163">
        <v>10</v>
      </c>
      <c r="L79" s="9" t="s">
        <v>934</v>
      </c>
      <c r="M79" s="9" t="s">
        <v>935</v>
      </c>
      <c r="N79" s="9" t="s">
        <v>935</v>
      </c>
      <c r="O79" s="57">
        <f t="shared" si="6"/>
        <v>0.29411764705882354</v>
      </c>
      <c r="P79" s="9" t="s">
        <v>975</v>
      </c>
      <c r="Q79" s="29" t="s">
        <v>61</v>
      </c>
      <c r="R79" s="135">
        <v>2</v>
      </c>
      <c r="S79" s="135">
        <v>2</v>
      </c>
      <c r="T79" s="98">
        <f t="shared" ref="T79:T80" si="11">F79*0.03</f>
        <v>1.3049999999999999</v>
      </c>
      <c r="U79" s="92">
        <v>1997</v>
      </c>
      <c r="V79" s="9" t="s">
        <v>934</v>
      </c>
      <c r="W79" s="9" t="s">
        <v>935</v>
      </c>
      <c r="X79" s="9" t="s">
        <v>935</v>
      </c>
      <c r="Y79" s="121">
        <v>0.16666666666666666</v>
      </c>
      <c r="Z79" s="121" t="s">
        <v>977</v>
      </c>
      <c r="AA79" s="121" t="s">
        <v>934</v>
      </c>
      <c r="AB79" s="121" t="s">
        <v>935</v>
      </c>
      <c r="AC79" s="121" t="s">
        <v>935</v>
      </c>
      <c r="AD79" s="121">
        <v>0.25</v>
      </c>
      <c r="AE79" s="121" t="s">
        <v>977</v>
      </c>
      <c r="AF79" s="121" t="s">
        <v>65</v>
      </c>
      <c r="AG79" s="121">
        <v>0.4236111111111111</v>
      </c>
      <c r="AH79" s="121" t="s">
        <v>977</v>
      </c>
      <c r="AI79" s="121" t="s">
        <v>65</v>
      </c>
      <c r="AJ79" s="121">
        <v>3.8194444444444441E-2</v>
      </c>
      <c r="AK79" s="121">
        <v>4.8611111111111112E-2</v>
      </c>
      <c r="AL79" s="121">
        <v>7.9861111111111105E-2</v>
      </c>
      <c r="AM79" s="121" t="s">
        <v>65</v>
      </c>
      <c r="AN79" s="202">
        <v>0.33333333333333331</v>
      </c>
      <c r="AO79" s="202">
        <v>1.5</v>
      </c>
      <c r="AP79" s="202" t="s">
        <v>980</v>
      </c>
      <c r="AQ79" s="121">
        <v>6.9444444444444447E-4</v>
      </c>
      <c r="AR79" s="29" t="s">
        <v>64</v>
      </c>
      <c r="AS79" s="121">
        <f t="shared" ref="AS79:AS80" si="12">K79/R79/24/60</f>
        <v>3.4722222222222225E-3</v>
      </c>
      <c r="AT79" s="121">
        <v>0.25</v>
      </c>
      <c r="AU79" s="33" t="s">
        <v>934</v>
      </c>
      <c r="AV79" s="33" t="s">
        <v>935</v>
      </c>
      <c r="AW79" s="121" t="s">
        <v>935</v>
      </c>
      <c r="AX79" s="121">
        <v>0.25</v>
      </c>
      <c r="AY79" s="33" t="s">
        <v>934</v>
      </c>
      <c r="AZ79" s="33" t="s">
        <v>935</v>
      </c>
      <c r="BA79" s="121" t="s">
        <v>935</v>
      </c>
      <c r="BB79" s="29" t="s">
        <v>62</v>
      </c>
      <c r="BC79" s="9" t="s">
        <v>935</v>
      </c>
      <c r="BD79" s="29" t="s">
        <v>62</v>
      </c>
      <c r="BE79" s="9" t="s">
        <v>935</v>
      </c>
      <c r="BF79" s="24">
        <f t="shared" ref="BF79:BF80" si="13">G79</f>
        <v>34</v>
      </c>
      <c r="BG79" s="9" t="s">
        <v>934</v>
      </c>
      <c r="BH79" s="9" t="s">
        <v>935</v>
      </c>
      <c r="BI79" s="9" t="s">
        <v>935</v>
      </c>
      <c r="BJ79" s="148">
        <f t="shared" ref="BJ79:BJ80" si="14">K79</f>
        <v>10</v>
      </c>
      <c r="BK79" s="9" t="s">
        <v>934</v>
      </c>
      <c r="BL79" s="9" t="s">
        <v>935</v>
      </c>
      <c r="BM79" s="9" t="s">
        <v>935</v>
      </c>
      <c r="BN79" s="148">
        <f t="shared" ref="BN79:BN80" si="15">G79</f>
        <v>34</v>
      </c>
      <c r="BO79" s="9" t="s">
        <v>934</v>
      </c>
      <c r="BP79" s="9" t="s">
        <v>935</v>
      </c>
      <c r="BQ79" s="9" t="s">
        <v>935</v>
      </c>
      <c r="BR79" s="148">
        <f t="shared" ref="BR79:BR80" si="16">K79</f>
        <v>10</v>
      </c>
      <c r="BS79" s="9" t="s">
        <v>934</v>
      </c>
      <c r="BT79" s="9" t="s">
        <v>935</v>
      </c>
      <c r="BU79" s="9" t="s">
        <v>935</v>
      </c>
      <c r="BV79" s="24">
        <f>VLOOKUP($A79,[1]보조서비스!$A:$J,3,FALSE)</f>
        <v>6</v>
      </c>
      <c r="BW79" s="9">
        <f>VLOOKUP($A79,[1]보조서비스!$A:$J,4,FALSE)</f>
        <v>0</v>
      </c>
      <c r="BX79" s="9">
        <f>VLOOKUP($A79,[1]보조서비스!$A:$J,9,FALSE)</f>
        <v>0.75</v>
      </c>
      <c r="CA79" s="9">
        <v>4647000</v>
      </c>
      <c r="CB79" s="9">
        <v>7874000</v>
      </c>
      <c r="CC79" s="9">
        <v>1997</v>
      </c>
      <c r="CD79" s="9" t="s">
        <v>983</v>
      </c>
      <c r="CE79" s="9" t="s">
        <v>817</v>
      </c>
      <c r="CF79" s="9" t="s">
        <v>494</v>
      </c>
      <c r="CG79" s="9" t="s">
        <v>982</v>
      </c>
      <c r="CH79" s="9" t="s">
        <v>410</v>
      </c>
      <c r="CI79" s="34">
        <v>44079</v>
      </c>
      <c r="CJ79" s="51" t="s">
        <v>836</v>
      </c>
      <c r="CK79" s="124" t="s">
        <v>1725</v>
      </c>
    </row>
    <row r="80" spans="1:89" x14ac:dyDescent="0.3">
      <c r="A80" s="92">
        <v>4091</v>
      </c>
      <c r="B80" s="9" t="s">
        <v>970</v>
      </c>
      <c r="C80" s="51" t="s">
        <v>861</v>
      </c>
      <c r="D80" s="9" t="s">
        <v>1165</v>
      </c>
      <c r="E80" s="29" t="s">
        <v>974</v>
      </c>
      <c r="F80" s="92">
        <v>58.3</v>
      </c>
      <c r="G80" s="163">
        <v>53</v>
      </c>
      <c r="H80" s="9" t="s">
        <v>934</v>
      </c>
      <c r="I80" s="9" t="s">
        <v>935</v>
      </c>
      <c r="J80" s="9" t="s">
        <v>935</v>
      </c>
      <c r="K80" s="163">
        <v>9</v>
      </c>
      <c r="L80" s="9" t="s">
        <v>934</v>
      </c>
      <c r="M80" s="9" t="s">
        <v>935</v>
      </c>
      <c r="N80" s="9" t="s">
        <v>935</v>
      </c>
      <c r="O80" s="57">
        <f t="shared" si="6"/>
        <v>0.16981132075471697</v>
      </c>
      <c r="P80" s="9" t="s">
        <v>975</v>
      </c>
      <c r="Q80" s="29" t="s">
        <v>61</v>
      </c>
      <c r="R80" s="135">
        <v>2.7</v>
      </c>
      <c r="S80" s="135">
        <v>2.7</v>
      </c>
      <c r="T80" s="98">
        <f t="shared" si="11"/>
        <v>1.7489999999999999</v>
      </c>
      <c r="U80" s="92">
        <v>2000</v>
      </c>
      <c r="V80" s="9" t="s">
        <v>934</v>
      </c>
      <c r="W80" s="9" t="s">
        <v>935</v>
      </c>
      <c r="X80" s="9" t="s">
        <v>935</v>
      </c>
      <c r="Y80" s="121">
        <v>0.16666666666666666</v>
      </c>
      <c r="Z80" s="121" t="s">
        <v>978</v>
      </c>
      <c r="AA80" s="121" t="s">
        <v>934</v>
      </c>
      <c r="AB80" s="121" t="s">
        <v>935</v>
      </c>
      <c r="AC80" s="121" t="s">
        <v>935</v>
      </c>
      <c r="AD80" s="121">
        <v>0.25</v>
      </c>
      <c r="AE80" s="121" t="s">
        <v>978</v>
      </c>
      <c r="AF80" s="121" t="s">
        <v>65</v>
      </c>
      <c r="AG80" s="121">
        <v>0.41666666666666669</v>
      </c>
      <c r="AH80" s="121" t="s">
        <v>978</v>
      </c>
      <c r="AI80" s="121" t="s">
        <v>65</v>
      </c>
      <c r="AJ80" s="121">
        <v>6.9444444444444441E-3</v>
      </c>
      <c r="AK80" s="121">
        <v>6.9444444444444441E-3</v>
      </c>
      <c r="AL80" s="121">
        <v>6.9444444444444441E-3</v>
      </c>
      <c r="AM80" s="121" t="s">
        <v>65</v>
      </c>
      <c r="AN80" s="202">
        <v>0.25</v>
      </c>
      <c r="AO80" s="202">
        <v>2</v>
      </c>
      <c r="AP80" s="202" t="s">
        <v>980</v>
      </c>
      <c r="AQ80" s="162">
        <v>6.9444444444444447E-4</v>
      </c>
      <c r="AR80" s="29" t="s">
        <v>64</v>
      </c>
      <c r="AS80" s="121">
        <f t="shared" si="12"/>
        <v>2.3148148148148143E-3</v>
      </c>
      <c r="AT80" s="121">
        <v>0.25</v>
      </c>
      <c r="AU80" s="33" t="s">
        <v>934</v>
      </c>
      <c r="AV80" s="33" t="s">
        <v>935</v>
      </c>
      <c r="AW80" s="121" t="s">
        <v>935</v>
      </c>
      <c r="AX80" s="121">
        <v>0.25</v>
      </c>
      <c r="AY80" s="33" t="s">
        <v>934</v>
      </c>
      <c r="AZ80" s="33" t="s">
        <v>935</v>
      </c>
      <c r="BA80" s="121" t="s">
        <v>935</v>
      </c>
      <c r="BB80" s="29" t="s">
        <v>62</v>
      </c>
      <c r="BC80" s="9" t="s">
        <v>935</v>
      </c>
      <c r="BD80" s="29" t="s">
        <v>62</v>
      </c>
      <c r="BE80" s="9" t="s">
        <v>935</v>
      </c>
      <c r="BF80" s="24">
        <f t="shared" si="13"/>
        <v>53</v>
      </c>
      <c r="BG80" s="9" t="s">
        <v>934</v>
      </c>
      <c r="BH80" s="9" t="s">
        <v>935</v>
      </c>
      <c r="BI80" s="9" t="s">
        <v>935</v>
      </c>
      <c r="BJ80" s="148">
        <f t="shared" si="14"/>
        <v>9</v>
      </c>
      <c r="BK80" s="9" t="s">
        <v>934</v>
      </c>
      <c r="BL80" s="9" t="s">
        <v>935</v>
      </c>
      <c r="BM80" s="9" t="s">
        <v>935</v>
      </c>
      <c r="BN80" s="148">
        <f t="shared" si="15"/>
        <v>53</v>
      </c>
      <c r="BO80" s="9" t="s">
        <v>934</v>
      </c>
      <c r="BP80" s="9" t="s">
        <v>935</v>
      </c>
      <c r="BQ80" s="9" t="s">
        <v>935</v>
      </c>
      <c r="BR80" s="148">
        <f t="shared" si="16"/>
        <v>9</v>
      </c>
      <c r="BS80" s="9" t="s">
        <v>934</v>
      </c>
      <c r="BT80" s="9" t="s">
        <v>935</v>
      </c>
      <c r="BU80" s="9" t="s">
        <v>935</v>
      </c>
      <c r="BV80" s="24">
        <f>VLOOKUP($A80,[1]보조서비스!$A:$J,3,FALSE)</f>
        <v>6</v>
      </c>
      <c r="BW80" s="9">
        <f>VLOOKUP($A80,[1]보조서비스!$A:$J,4,FALSE)</f>
        <v>0.03</v>
      </c>
      <c r="BX80" s="9">
        <f>VLOOKUP($A80,[1]보조서비스!$A:$J,9,FALSE)</f>
        <v>4.8899999999999997</v>
      </c>
      <c r="CA80" s="9">
        <v>5939000</v>
      </c>
      <c r="CB80" s="9">
        <v>9898000</v>
      </c>
      <c r="CC80" s="9">
        <v>2000</v>
      </c>
      <c r="CD80" s="9" t="s">
        <v>564</v>
      </c>
      <c r="CE80" s="9" t="s">
        <v>360</v>
      </c>
      <c r="CF80" s="9" t="s">
        <v>731</v>
      </c>
      <c r="CG80" s="9" t="s">
        <v>982</v>
      </c>
      <c r="CH80" s="9" t="s">
        <v>410</v>
      </c>
      <c r="CI80" s="34">
        <v>44079</v>
      </c>
      <c r="CJ80" s="51" t="s">
        <v>836</v>
      </c>
      <c r="CK80" s="124" t="s">
        <v>1725</v>
      </c>
    </row>
    <row r="81" spans="1:89" x14ac:dyDescent="0.3">
      <c r="A81" s="29">
        <v>4191</v>
      </c>
      <c r="B81" s="29" t="s">
        <v>1079</v>
      </c>
      <c r="C81" s="29" t="s">
        <v>861</v>
      </c>
      <c r="D81" s="29" t="s">
        <v>139</v>
      </c>
      <c r="E81" s="29" t="s">
        <v>1080</v>
      </c>
      <c r="F81" s="29">
        <v>26.3</v>
      </c>
      <c r="G81" s="31">
        <v>22</v>
      </c>
      <c r="H81" s="29" t="s">
        <v>60</v>
      </c>
      <c r="I81" s="29" t="s">
        <v>61</v>
      </c>
      <c r="J81" s="29" t="s">
        <v>61</v>
      </c>
      <c r="K81" s="31">
        <v>4</v>
      </c>
      <c r="L81" s="29" t="s">
        <v>60</v>
      </c>
      <c r="M81" s="29" t="s">
        <v>61</v>
      </c>
      <c r="N81" s="29" t="s">
        <v>61</v>
      </c>
      <c r="O81" s="57">
        <f t="shared" si="6"/>
        <v>0.18181818181818182</v>
      </c>
      <c r="P81" s="29" t="s">
        <v>62</v>
      </c>
      <c r="Q81" s="29" t="s">
        <v>61</v>
      </c>
      <c r="R81" s="98">
        <v>1.2</v>
      </c>
      <c r="S81" s="98">
        <v>1.2</v>
      </c>
      <c r="T81" s="98">
        <f t="shared" ref="T81" si="17">F81*0.03</f>
        <v>0.78900000000000003</v>
      </c>
      <c r="U81" s="29">
        <v>1999</v>
      </c>
      <c r="V81" s="29" t="s">
        <v>60</v>
      </c>
      <c r="W81" s="29" t="s">
        <v>61</v>
      </c>
      <c r="X81" s="29" t="s">
        <v>61</v>
      </c>
      <c r="Y81" s="121">
        <v>7.7083333333333337E-2</v>
      </c>
      <c r="Z81" s="29" t="s">
        <v>1081</v>
      </c>
      <c r="AA81" s="29" t="s">
        <v>86</v>
      </c>
      <c r="AB81" s="32">
        <v>8.3333333333333329E-2</v>
      </c>
      <c r="AC81" s="29" t="s">
        <v>65</v>
      </c>
      <c r="AD81" s="121">
        <v>0.15347222222222223</v>
      </c>
      <c r="AE81" s="29" t="s">
        <v>1081</v>
      </c>
      <c r="AF81" s="121" t="s">
        <v>65</v>
      </c>
      <c r="AG81" s="121">
        <v>0.19513888888888889</v>
      </c>
      <c r="AH81" s="29" t="s">
        <v>1081</v>
      </c>
      <c r="AI81" s="29" t="s">
        <v>65</v>
      </c>
      <c r="AJ81" s="121">
        <v>2.2222222222222223E-2</v>
      </c>
      <c r="AK81" s="121">
        <v>2.4305555555555556E-2</v>
      </c>
      <c r="AL81" s="121">
        <v>2.4305555555555556E-2</v>
      </c>
      <c r="AM81" s="29" t="s">
        <v>63</v>
      </c>
      <c r="AN81" s="103">
        <v>0.875</v>
      </c>
      <c r="AO81" s="103">
        <v>1.8333333333333333</v>
      </c>
      <c r="AP81" s="29" t="s">
        <v>64</v>
      </c>
      <c r="AQ81" s="121">
        <v>3.472222222222222E-3</v>
      </c>
      <c r="AR81" s="29" t="s">
        <v>64</v>
      </c>
      <c r="AS81" s="32">
        <v>2.7777777777777779E-3</v>
      </c>
      <c r="AT81" s="121">
        <v>0.125</v>
      </c>
      <c r="AU81" s="33" t="s">
        <v>60</v>
      </c>
      <c r="AV81" s="33" t="s">
        <v>61</v>
      </c>
      <c r="AW81" s="33" t="s">
        <v>61</v>
      </c>
      <c r="AX81" s="121">
        <v>8.3333333333333329E-2</v>
      </c>
      <c r="AY81" s="33" t="s">
        <v>60</v>
      </c>
      <c r="AZ81" s="33" t="s">
        <v>61</v>
      </c>
      <c r="BA81" s="33" t="s">
        <v>61</v>
      </c>
      <c r="BB81" s="29" t="s">
        <v>62</v>
      </c>
      <c r="BC81" s="29" t="s">
        <v>61</v>
      </c>
      <c r="BD81" s="29" t="s">
        <v>62</v>
      </c>
      <c r="BE81" s="29" t="s">
        <v>61</v>
      </c>
      <c r="BF81" s="31">
        <v>22</v>
      </c>
      <c r="BG81" s="29" t="s">
        <v>60</v>
      </c>
      <c r="BH81" s="29" t="s">
        <v>61</v>
      </c>
      <c r="BI81" s="29" t="s">
        <v>61</v>
      </c>
      <c r="BJ81" s="147">
        <v>4</v>
      </c>
      <c r="BK81" s="29" t="s">
        <v>60</v>
      </c>
      <c r="BL81" s="29" t="s">
        <v>61</v>
      </c>
      <c r="BM81" s="29" t="s">
        <v>61</v>
      </c>
      <c r="BN81" s="147">
        <v>22</v>
      </c>
      <c r="BO81" s="29" t="s">
        <v>60</v>
      </c>
      <c r="BP81" s="29" t="s">
        <v>61</v>
      </c>
      <c r="BQ81" s="29" t="s">
        <v>61</v>
      </c>
      <c r="BR81" s="147">
        <v>4</v>
      </c>
      <c r="BS81" s="29" t="s">
        <v>60</v>
      </c>
      <c r="BT81" s="29" t="s">
        <v>61</v>
      </c>
      <c r="BU81" s="29" t="s">
        <v>61</v>
      </c>
      <c r="BV81" s="24">
        <f>VLOOKUP($A81,[1]보조서비스!$A:$J,3,FALSE)</f>
        <v>4</v>
      </c>
      <c r="BW81" s="9">
        <f>VLOOKUP($A81,[1]보조서비스!$A:$J,4,FALSE)</f>
        <v>0.03</v>
      </c>
      <c r="BX81" s="9">
        <f>VLOOKUP($A81,[1]보조서비스!$A:$J,9,FALSE)</f>
        <v>0.02</v>
      </c>
      <c r="CA81" s="29" t="s">
        <v>61</v>
      </c>
      <c r="CB81" s="29" t="s">
        <v>61</v>
      </c>
      <c r="CC81" s="29">
        <v>1999</v>
      </c>
      <c r="CD81" s="29" t="s">
        <v>817</v>
      </c>
      <c r="CE81" s="29" t="s">
        <v>817</v>
      </c>
      <c r="CF81" s="29" t="s">
        <v>1082</v>
      </c>
      <c r="CG81" s="29" t="s">
        <v>1083</v>
      </c>
      <c r="CH81" s="29" t="s">
        <v>410</v>
      </c>
      <c r="CI81" s="34">
        <v>44082</v>
      </c>
      <c r="CJ81" s="51" t="s">
        <v>836</v>
      </c>
      <c r="CK81" s="124" t="s">
        <v>1725</v>
      </c>
    </row>
    <row r="82" spans="1:89" x14ac:dyDescent="0.3">
      <c r="A82" s="14">
        <v>8978</v>
      </c>
      <c r="B82" s="141" t="s">
        <v>1191</v>
      </c>
      <c r="C82" s="29" t="s">
        <v>861</v>
      </c>
      <c r="D82" s="29" t="s">
        <v>139</v>
      </c>
      <c r="E82" s="16" t="s">
        <v>1192</v>
      </c>
      <c r="F82" s="29">
        <v>48.3</v>
      </c>
      <c r="G82" s="200">
        <v>44</v>
      </c>
      <c r="H82" s="29" t="s">
        <v>60</v>
      </c>
      <c r="I82" s="29" t="s">
        <v>61</v>
      </c>
      <c r="J82" s="29" t="s">
        <v>61</v>
      </c>
      <c r="K82" s="200">
        <v>12</v>
      </c>
      <c r="L82" s="29" t="s">
        <v>60</v>
      </c>
      <c r="M82" s="29" t="s">
        <v>61</v>
      </c>
      <c r="N82" s="29" t="s">
        <v>61</v>
      </c>
      <c r="O82" s="57">
        <f t="shared" si="6"/>
        <v>0.27272727272727271</v>
      </c>
      <c r="P82" s="29" t="s">
        <v>62</v>
      </c>
      <c r="Q82" s="29" t="s">
        <v>61</v>
      </c>
      <c r="R82" s="201">
        <v>1.5</v>
      </c>
      <c r="S82" s="201">
        <v>1.5</v>
      </c>
      <c r="T82" s="98">
        <f>F82*0.03</f>
        <v>1.4489999999999998</v>
      </c>
      <c r="U82" s="13">
        <f>CC82</f>
        <v>2011</v>
      </c>
      <c r="V82" s="29" t="s">
        <v>60</v>
      </c>
      <c r="W82" s="29" t="s">
        <v>61</v>
      </c>
      <c r="X82" s="29" t="s">
        <v>61</v>
      </c>
      <c r="Y82" s="121">
        <v>0.11666666666666665</v>
      </c>
      <c r="Z82" s="29" t="s">
        <v>1193</v>
      </c>
      <c r="AA82" s="29" t="s">
        <v>60</v>
      </c>
      <c r="AB82" s="29" t="s">
        <v>61</v>
      </c>
      <c r="AC82" s="29" t="s">
        <v>61</v>
      </c>
      <c r="AD82" s="121">
        <v>0.12638888888888888</v>
      </c>
      <c r="AE82" s="29" t="s">
        <v>1193</v>
      </c>
      <c r="AF82" s="29" t="s">
        <v>810</v>
      </c>
      <c r="AG82" s="103">
        <v>0.22916666666666666</v>
      </c>
      <c r="AH82" s="29" t="s">
        <v>1193</v>
      </c>
      <c r="AI82" s="141" t="s">
        <v>810</v>
      </c>
      <c r="AJ82" s="103">
        <v>7.6388888888888886E-3</v>
      </c>
      <c r="AK82" s="103">
        <v>2.2222222222222223E-2</v>
      </c>
      <c r="AL82" s="103">
        <v>4.3750000000000004E-2</v>
      </c>
      <c r="AM82" s="29" t="s">
        <v>1194</v>
      </c>
      <c r="AN82" s="121">
        <v>0.8125</v>
      </c>
      <c r="AO82" s="121">
        <v>1.2041666666666666</v>
      </c>
      <c r="AP82" s="29" t="s">
        <v>1195</v>
      </c>
      <c r="AQ82" s="103">
        <v>9.0277777777777787E-3</v>
      </c>
      <c r="AR82" s="29" t="s">
        <v>810</v>
      </c>
      <c r="AS82" s="32">
        <v>8.3333333333333332E-3</v>
      </c>
      <c r="AT82" s="103">
        <v>6.25E-2</v>
      </c>
      <c r="AU82" s="33" t="s">
        <v>60</v>
      </c>
      <c r="AV82" s="33" t="s">
        <v>61</v>
      </c>
      <c r="AW82" s="33" t="s">
        <v>61</v>
      </c>
      <c r="AX82" s="103">
        <v>5.4166666666666669E-2</v>
      </c>
      <c r="AY82" s="33" t="s">
        <v>60</v>
      </c>
      <c r="AZ82" s="33" t="s">
        <v>61</v>
      </c>
      <c r="BA82" s="33" t="s">
        <v>61</v>
      </c>
      <c r="BB82" s="29" t="s">
        <v>62</v>
      </c>
      <c r="BC82" s="29" t="s">
        <v>61</v>
      </c>
      <c r="BD82" s="29" t="s">
        <v>62</v>
      </c>
      <c r="BE82" s="29" t="s">
        <v>61</v>
      </c>
      <c r="BF82" s="31">
        <f>G82</f>
        <v>44</v>
      </c>
      <c r="BG82" s="29" t="s">
        <v>60</v>
      </c>
      <c r="BH82" s="29" t="s">
        <v>61</v>
      </c>
      <c r="BI82" s="29" t="s">
        <v>61</v>
      </c>
      <c r="BJ82" s="147">
        <f>K82</f>
        <v>12</v>
      </c>
      <c r="BK82" s="29" t="s">
        <v>86</v>
      </c>
      <c r="BL82" s="29">
        <v>15</v>
      </c>
      <c r="BM82" s="29" t="s">
        <v>77</v>
      </c>
      <c r="BN82" s="147">
        <f>G82</f>
        <v>44</v>
      </c>
      <c r="BO82" s="29" t="s">
        <v>60</v>
      </c>
      <c r="BP82" s="29" t="s">
        <v>61</v>
      </c>
      <c r="BQ82" s="29" t="s">
        <v>61</v>
      </c>
      <c r="BR82" s="147">
        <v>12</v>
      </c>
      <c r="BS82" s="29" t="s">
        <v>86</v>
      </c>
      <c r="BT82" s="29">
        <v>15</v>
      </c>
      <c r="BU82" s="29" t="s">
        <v>77</v>
      </c>
      <c r="BV82" s="24">
        <f>VLOOKUP($A82,[1]보조서비스!$A:$J,3,FALSE)</f>
        <v>4</v>
      </c>
      <c r="BW82" s="9" t="s">
        <v>1728</v>
      </c>
      <c r="BX82" s="9">
        <f>VLOOKUP($A82,[1]보조서비스!$A:$J,9,FALSE)</f>
        <v>3.27</v>
      </c>
      <c r="CA82" s="29" t="s">
        <v>61</v>
      </c>
      <c r="CB82" s="29" t="s">
        <v>61</v>
      </c>
      <c r="CC82" s="29">
        <v>2011</v>
      </c>
      <c r="CD82" s="29" t="s">
        <v>730</v>
      </c>
      <c r="CE82" s="29" t="s">
        <v>817</v>
      </c>
      <c r="CF82" s="29" t="s">
        <v>1196</v>
      </c>
      <c r="CG82" s="29" t="s">
        <v>1197</v>
      </c>
      <c r="CH82" s="29" t="s">
        <v>381</v>
      </c>
      <c r="CI82" s="34">
        <v>44071</v>
      </c>
      <c r="CJ82" s="51" t="s">
        <v>836</v>
      </c>
      <c r="CK82" s="124" t="s">
        <v>1725</v>
      </c>
    </row>
    <row r="83" spans="1:89" x14ac:dyDescent="0.3">
      <c r="A83" s="28">
        <v>4070</v>
      </c>
      <c r="B83" s="16" t="s">
        <v>1198</v>
      </c>
      <c r="C83" s="29" t="s">
        <v>861</v>
      </c>
      <c r="D83" s="29" t="s">
        <v>139</v>
      </c>
      <c r="E83" s="16" t="s">
        <v>1199</v>
      </c>
      <c r="F83" s="140">
        <v>60</v>
      </c>
      <c r="G83" s="200">
        <v>58</v>
      </c>
      <c r="H83" s="29" t="s">
        <v>60</v>
      </c>
      <c r="I83" s="29" t="s">
        <v>61</v>
      </c>
      <c r="J83" s="29" t="s">
        <v>61</v>
      </c>
      <c r="K83" s="200">
        <v>4</v>
      </c>
      <c r="L83" s="29" t="s">
        <v>60</v>
      </c>
      <c r="M83" s="29" t="s">
        <v>61</v>
      </c>
      <c r="N83" s="29" t="s">
        <v>61</v>
      </c>
      <c r="O83" s="57">
        <f t="shared" si="6"/>
        <v>6.8965517241379309E-2</v>
      </c>
      <c r="P83" s="29" t="s">
        <v>62</v>
      </c>
      <c r="Q83" s="29" t="s">
        <v>61</v>
      </c>
      <c r="R83" s="201">
        <v>1.5</v>
      </c>
      <c r="S83" s="201">
        <v>1.5</v>
      </c>
      <c r="T83" s="98">
        <f>F83*0.03</f>
        <v>1.7999999999999998</v>
      </c>
      <c r="U83" s="13">
        <f>CC83</f>
        <v>2001</v>
      </c>
      <c r="V83" s="29" t="s">
        <v>60</v>
      </c>
      <c r="W83" s="29" t="s">
        <v>61</v>
      </c>
      <c r="X83" s="29" t="s">
        <v>61</v>
      </c>
      <c r="Y83" s="121">
        <v>0.14583333333333334</v>
      </c>
      <c r="Z83" s="29" t="s">
        <v>1193</v>
      </c>
      <c r="AA83" s="29" t="s">
        <v>60</v>
      </c>
      <c r="AB83" s="29" t="s">
        <v>61</v>
      </c>
      <c r="AC83" s="29" t="s">
        <v>61</v>
      </c>
      <c r="AD83" s="121">
        <v>0.22916666666666666</v>
      </c>
      <c r="AE83" s="29" t="s">
        <v>1193</v>
      </c>
      <c r="AF83" s="29" t="s">
        <v>65</v>
      </c>
      <c r="AG83" s="103">
        <v>0.35416666666666669</v>
      </c>
      <c r="AH83" s="29" t="s">
        <v>1193</v>
      </c>
      <c r="AI83" s="29" t="s">
        <v>65</v>
      </c>
      <c r="AJ83" s="103">
        <v>2.0833333333333333E-3</v>
      </c>
      <c r="AK83" s="103">
        <v>2.0833333333333333E-3</v>
      </c>
      <c r="AL83" s="103">
        <v>2.0833333333333333E-3</v>
      </c>
      <c r="AM83" s="29" t="s">
        <v>65</v>
      </c>
      <c r="AN83" s="121">
        <v>0.20833333333333334</v>
      </c>
      <c r="AO83" s="121">
        <v>2</v>
      </c>
      <c r="AP83" s="29" t="s">
        <v>503</v>
      </c>
      <c r="AQ83" s="121">
        <v>6.9444444444444447E-4</v>
      </c>
      <c r="AR83" s="32" t="s">
        <v>1200</v>
      </c>
      <c r="AS83" s="32">
        <v>2.0833333333333333E-3</v>
      </c>
      <c r="AT83" s="103">
        <v>0.25</v>
      </c>
      <c r="AU83" s="33" t="s">
        <v>60</v>
      </c>
      <c r="AV83" s="33" t="s">
        <v>61</v>
      </c>
      <c r="AW83" s="33" t="s">
        <v>61</v>
      </c>
      <c r="AX83" s="103">
        <v>0.25</v>
      </c>
      <c r="AY83" s="33" t="s">
        <v>60</v>
      </c>
      <c r="AZ83" s="33" t="s">
        <v>61</v>
      </c>
      <c r="BA83" s="33" t="s">
        <v>61</v>
      </c>
      <c r="BB83" s="29" t="s">
        <v>62</v>
      </c>
      <c r="BC83" s="29" t="s">
        <v>61</v>
      </c>
      <c r="BD83" s="29" t="s">
        <v>62</v>
      </c>
      <c r="BE83" s="29" t="s">
        <v>61</v>
      </c>
      <c r="BF83" s="31">
        <f>G83</f>
        <v>58</v>
      </c>
      <c r="BG83" s="29" t="s">
        <v>60</v>
      </c>
      <c r="BH83" s="29" t="s">
        <v>61</v>
      </c>
      <c r="BI83" s="29" t="s">
        <v>61</v>
      </c>
      <c r="BJ83" s="147">
        <v>6</v>
      </c>
      <c r="BK83" s="29" t="s">
        <v>60</v>
      </c>
      <c r="BL83" s="29" t="s">
        <v>61</v>
      </c>
      <c r="BM83" s="29" t="s">
        <v>61</v>
      </c>
      <c r="BN83" s="147">
        <f>G83</f>
        <v>58</v>
      </c>
      <c r="BO83" s="29" t="s">
        <v>60</v>
      </c>
      <c r="BP83" s="29" t="s">
        <v>61</v>
      </c>
      <c r="BQ83" s="29" t="s">
        <v>61</v>
      </c>
      <c r="BR83" s="147">
        <v>15</v>
      </c>
      <c r="BS83" s="29" t="s">
        <v>60</v>
      </c>
      <c r="BT83" s="29" t="s">
        <v>61</v>
      </c>
      <c r="BU83" s="29" t="s">
        <v>61</v>
      </c>
      <c r="BV83" s="24">
        <f>VLOOKUP($A83,[1]보조서비스!$A:$J,3,FALSE)</f>
        <v>5</v>
      </c>
      <c r="BW83" s="9" t="s">
        <v>1728</v>
      </c>
      <c r="BX83" s="9">
        <f>VLOOKUP($A83,[1]보조서비스!$A:$J,9,FALSE)</f>
        <v>1.68</v>
      </c>
      <c r="CA83" s="29" t="s">
        <v>61</v>
      </c>
      <c r="CB83" s="147">
        <v>9394924</v>
      </c>
      <c r="CC83" s="29">
        <v>2001</v>
      </c>
      <c r="CD83" s="29" t="s">
        <v>131</v>
      </c>
      <c r="CE83" s="29" t="s">
        <v>360</v>
      </c>
      <c r="CF83" s="29" t="s">
        <v>1201</v>
      </c>
      <c r="CG83" s="29" t="s">
        <v>1202</v>
      </c>
      <c r="CH83" s="29" t="s">
        <v>381</v>
      </c>
      <c r="CI83" s="34">
        <v>44071</v>
      </c>
      <c r="CJ83" s="51" t="s">
        <v>836</v>
      </c>
      <c r="CK83" s="124" t="s">
        <v>1725</v>
      </c>
    </row>
    <row r="84" spans="1:89" x14ac:dyDescent="0.3">
      <c r="A84" s="29">
        <v>2791</v>
      </c>
      <c r="B84" s="29" t="s">
        <v>1203</v>
      </c>
      <c r="C84" s="29" t="s">
        <v>861</v>
      </c>
      <c r="D84" s="29" t="s">
        <v>139</v>
      </c>
      <c r="E84" s="29" t="s">
        <v>1204</v>
      </c>
      <c r="F84" s="31">
        <v>24</v>
      </c>
      <c r="G84" s="31">
        <v>23</v>
      </c>
      <c r="H84" s="29" t="s">
        <v>60</v>
      </c>
      <c r="I84" s="29" t="s">
        <v>61</v>
      </c>
      <c r="J84" s="29" t="s">
        <v>61</v>
      </c>
      <c r="K84" s="31">
        <v>3</v>
      </c>
      <c r="L84" s="29" t="s">
        <v>60</v>
      </c>
      <c r="M84" s="29" t="s">
        <v>61</v>
      </c>
      <c r="N84" s="29" t="s">
        <v>61</v>
      </c>
      <c r="O84" s="57">
        <f t="shared" si="6"/>
        <v>0.13043478260869565</v>
      </c>
      <c r="P84" s="29" t="s">
        <v>62</v>
      </c>
      <c r="Q84" s="29" t="s">
        <v>61</v>
      </c>
      <c r="R84" s="98">
        <v>0.6</v>
      </c>
      <c r="S84" s="98">
        <v>0.9</v>
      </c>
      <c r="T84" s="98">
        <f>F84*0.03</f>
        <v>0.72</v>
      </c>
      <c r="U84" s="13">
        <v>2007</v>
      </c>
      <c r="V84" s="29" t="s">
        <v>60</v>
      </c>
      <c r="W84" s="29" t="s">
        <v>61</v>
      </c>
      <c r="X84" s="29" t="s">
        <v>61</v>
      </c>
      <c r="Y84" s="121">
        <v>6.9444444444444434E-2</v>
      </c>
      <c r="Z84" s="121" t="s">
        <v>1205</v>
      </c>
      <c r="AA84" s="29" t="s">
        <v>60</v>
      </c>
      <c r="AB84" s="29" t="s">
        <v>61</v>
      </c>
      <c r="AC84" s="29" t="s">
        <v>61</v>
      </c>
      <c r="AD84" s="121">
        <v>0.16666666666666666</v>
      </c>
      <c r="AE84" s="121" t="s">
        <v>1205</v>
      </c>
      <c r="AF84" s="121" t="s">
        <v>390</v>
      </c>
      <c r="AG84" s="121">
        <v>0.25</v>
      </c>
      <c r="AH84" s="121" t="s">
        <v>1205</v>
      </c>
      <c r="AI84" s="121" t="s">
        <v>390</v>
      </c>
      <c r="AJ84" s="121">
        <v>3.472222222222222E-3</v>
      </c>
      <c r="AK84" s="121">
        <v>3.472222222222222E-3</v>
      </c>
      <c r="AL84" s="121">
        <v>3.472222222222222E-3</v>
      </c>
      <c r="AM84" s="121" t="s">
        <v>687</v>
      </c>
      <c r="AN84" s="121">
        <v>1</v>
      </c>
      <c r="AO84" s="121">
        <v>2.5833333333333335</v>
      </c>
      <c r="AP84" s="121" t="s">
        <v>390</v>
      </c>
      <c r="AQ84" s="121">
        <v>6.9444444444444447E-4</v>
      </c>
      <c r="AR84" s="32" t="s">
        <v>1200</v>
      </c>
      <c r="AS84" s="32">
        <v>2.7777777777777779E-3</v>
      </c>
      <c r="AT84" s="121">
        <v>0.16666666666666666</v>
      </c>
      <c r="AU84" s="33" t="s">
        <v>60</v>
      </c>
      <c r="AV84" s="33" t="s">
        <v>61</v>
      </c>
      <c r="AW84" s="33" t="s">
        <v>61</v>
      </c>
      <c r="AX84" s="121">
        <v>0.16666666666666666</v>
      </c>
      <c r="AY84" s="33" t="s">
        <v>60</v>
      </c>
      <c r="AZ84" s="33" t="s">
        <v>61</v>
      </c>
      <c r="BA84" s="33" t="s">
        <v>61</v>
      </c>
      <c r="BB84" s="29" t="s">
        <v>62</v>
      </c>
      <c r="BC84" s="29" t="s">
        <v>61</v>
      </c>
      <c r="BD84" s="29" t="s">
        <v>62</v>
      </c>
      <c r="BE84" s="29" t="s">
        <v>61</v>
      </c>
      <c r="BF84" s="31">
        <v>23</v>
      </c>
      <c r="BG84" s="29" t="s">
        <v>60</v>
      </c>
      <c r="BH84" s="29" t="s">
        <v>61</v>
      </c>
      <c r="BI84" s="29" t="s">
        <v>61</v>
      </c>
      <c r="BJ84" s="147">
        <v>3</v>
      </c>
      <c r="BK84" s="29" t="s">
        <v>86</v>
      </c>
      <c r="BL84" s="29">
        <v>6</v>
      </c>
      <c r="BM84" s="29" t="s">
        <v>77</v>
      </c>
      <c r="BN84" s="147">
        <v>23</v>
      </c>
      <c r="BO84" s="29" t="s">
        <v>60</v>
      </c>
      <c r="BP84" s="29" t="s">
        <v>61</v>
      </c>
      <c r="BQ84" s="29" t="s">
        <v>61</v>
      </c>
      <c r="BR84" s="147">
        <v>3</v>
      </c>
      <c r="BS84" s="29" t="s">
        <v>86</v>
      </c>
      <c r="BT84" s="29">
        <v>6</v>
      </c>
      <c r="BU84" s="29" t="s">
        <v>77</v>
      </c>
      <c r="BV84" s="24">
        <f>VLOOKUP($A84,[1]보조서비스!$A:$J,3,FALSE)</f>
        <v>4</v>
      </c>
      <c r="BW84" s="9">
        <f>VLOOKUP($A84,[1]보조서비스!$A:$J,4,FALSE)</f>
        <v>0</v>
      </c>
      <c r="BX84" s="9">
        <f>VLOOKUP($A84,[1]보조서비스!$A:$J,9,FALSE)</f>
        <v>1.63</v>
      </c>
      <c r="CC84" s="29">
        <v>2007</v>
      </c>
      <c r="CD84" s="29" t="s">
        <v>1206</v>
      </c>
      <c r="CE84" s="29" t="s">
        <v>1206</v>
      </c>
      <c r="CF84" s="29" t="s">
        <v>1207</v>
      </c>
      <c r="CG84" s="29" t="s">
        <v>1208</v>
      </c>
      <c r="CH84" s="29" t="s">
        <v>410</v>
      </c>
      <c r="CI84" s="34">
        <v>44168</v>
      </c>
      <c r="CJ84" s="51" t="s">
        <v>836</v>
      </c>
      <c r="CK84" s="124" t="s">
        <v>1725</v>
      </c>
    </row>
    <row r="85" spans="1:89" x14ac:dyDescent="0.3">
      <c r="A85" s="29">
        <v>6003</v>
      </c>
      <c r="B85" s="29" t="s">
        <v>1450</v>
      </c>
      <c r="C85" s="29" t="s">
        <v>59</v>
      </c>
      <c r="D85" s="29" t="s">
        <v>1183</v>
      </c>
      <c r="E85" s="29" t="s">
        <v>1459</v>
      </c>
      <c r="F85" s="29">
        <v>1040</v>
      </c>
      <c r="G85" s="31">
        <v>989.2</v>
      </c>
      <c r="H85" s="29" t="s">
        <v>60</v>
      </c>
      <c r="I85" s="29" t="s">
        <v>61</v>
      </c>
      <c r="J85" s="29" t="s">
        <v>61</v>
      </c>
      <c r="K85" s="31">
        <v>577</v>
      </c>
      <c r="L85" s="29" t="s">
        <v>60</v>
      </c>
      <c r="M85" s="29" t="s">
        <v>61</v>
      </c>
      <c r="N85" s="29" t="s">
        <v>61</v>
      </c>
      <c r="O85" s="57">
        <f t="shared" si="6"/>
        <v>0.58329963606955115</v>
      </c>
      <c r="P85" s="29" t="s">
        <v>62</v>
      </c>
      <c r="Q85" s="29" t="s">
        <v>61</v>
      </c>
      <c r="R85" s="98">
        <v>31.2</v>
      </c>
      <c r="S85" s="98">
        <v>31.2</v>
      </c>
      <c r="T85" s="98">
        <f t="shared" ref="T85:T88" si="18">F85*0.03</f>
        <v>31.2</v>
      </c>
      <c r="U85" s="29">
        <v>2020</v>
      </c>
      <c r="V85" s="29" t="s">
        <v>60</v>
      </c>
      <c r="W85" s="29" t="s">
        <v>61</v>
      </c>
      <c r="X85" s="29" t="s">
        <v>61</v>
      </c>
      <c r="Y85" s="121">
        <v>0.17361111111111113</v>
      </c>
      <c r="AA85" s="29" t="s">
        <v>60</v>
      </c>
      <c r="AB85" s="29" t="s">
        <v>61</v>
      </c>
      <c r="AC85" s="29" t="s">
        <v>61</v>
      </c>
      <c r="AD85" s="121">
        <v>0.23958333333333334</v>
      </c>
      <c r="AF85" s="29" t="s">
        <v>503</v>
      </c>
      <c r="AG85" s="121">
        <v>0.60763888888888895</v>
      </c>
      <c r="AI85" s="29" t="s">
        <v>503</v>
      </c>
      <c r="AJ85" s="121">
        <v>4.5138888888888888E-2</v>
      </c>
      <c r="AK85" s="121">
        <v>9.375E-2</v>
      </c>
      <c r="AL85" s="121">
        <v>0.18402777777777779</v>
      </c>
      <c r="AM85" s="29" t="s">
        <v>503</v>
      </c>
      <c r="AN85" s="121">
        <v>0.5</v>
      </c>
      <c r="AO85" s="121">
        <v>4</v>
      </c>
      <c r="AP85" s="29" t="s">
        <v>65</v>
      </c>
      <c r="AQ85" s="121">
        <v>2.5694444444444447E-2</v>
      </c>
      <c r="AR85" s="29" t="s">
        <v>103</v>
      </c>
      <c r="AS85" s="32"/>
      <c r="AT85" s="121">
        <v>0.38750000000000001</v>
      </c>
      <c r="AU85" s="33" t="s">
        <v>60</v>
      </c>
      <c r="AV85" s="33" t="s">
        <v>61</v>
      </c>
      <c r="AW85" s="33" t="s">
        <v>61</v>
      </c>
      <c r="AX85" s="121">
        <v>0.59583333333333333</v>
      </c>
      <c r="AY85" s="33" t="s">
        <v>60</v>
      </c>
      <c r="AZ85" s="33" t="s">
        <v>61</v>
      </c>
      <c r="BA85" s="33" t="s">
        <v>61</v>
      </c>
      <c r="BB85" s="29" t="s">
        <v>62</v>
      </c>
      <c r="BC85" s="29" t="s">
        <v>61</v>
      </c>
      <c r="BD85" s="29" t="s">
        <v>62</v>
      </c>
      <c r="BE85" s="29" t="s">
        <v>61</v>
      </c>
      <c r="BF85" s="31">
        <f>G85</f>
        <v>989.2</v>
      </c>
      <c r="BG85" s="29" t="s">
        <v>60</v>
      </c>
      <c r="BH85" s="29" t="s">
        <v>61</v>
      </c>
      <c r="BI85" s="29" t="s">
        <v>61</v>
      </c>
      <c r="BJ85" s="31">
        <f>K85</f>
        <v>577</v>
      </c>
      <c r="BK85" s="29" t="s">
        <v>60</v>
      </c>
      <c r="BL85" s="29" t="s">
        <v>61</v>
      </c>
      <c r="BM85" s="29" t="s">
        <v>61</v>
      </c>
      <c r="BN85" s="31">
        <v>939.7</v>
      </c>
      <c r="BO85" s="29" t="s">
        <v>60</v>
      </c>
      <c r="BP85" s="29" t="s">
        <v>61</v>
      </c>
      <c r="BQ85" s="29" t="s">
        <v>61</v>
      </c>
      <c r="BR85" s="31">
        <f>K85</f>
        <v>577</v>
      </c>
      <c r="BS85" s="29" t="s">
        <v>60</v>
      </c>
      <c r="BT85" s="29" t="s">
        <v>61</v>
      </c>
      <c r="BU85" s="29" t="s">
        <v>61</v>
      </c>
      <c r="BV85" s="24">
        <f>VLOOKUP($A85,[1]보조서비스!$A:$J,3,FALSE)</f>
        <v>5</v>
      </c>
      <c r="BW85" s="9">
        <f>VLOOKUP($A85,[1]보조서비스!$A:$J,4,FALSE)</f>
        <v>0.02</v>
      </c>
      <c r="BX85" s="9">
        <f>VLOOKUP($A85,[1]보조서비스!$A:$J,9,FALSE)</f>
        <v>24.66</v>
      </c>
      <c r="CC85" s="29">
        <v>2020</v>
      </c>
      <c r="CD85" s="29" t="s">
        <v>91</v>
      </c>
      <c r="CE85" s="29" t="s">
        <v>91</v>
      </c>
      <c r="CF85" s="29" t="s">
        <v>91</v>
      </c>
      <c r="CG85" s="29" t="s">
        <v>1482</v>
      </c>
      <c r="CH85" s="29" t="s">
        <v>410</v>
      </c>
      <c r="CI85" s="34">
        <v>44132</v>
      </c>
      <c r="CJ85" s="51" t="s">
        <v>836</v>
      </c>
      <c r="CK85" s="124" t="s">
        <v>1725</v>
      </c>
    </row>
    <row r="86" spans="1:89" x14ac:dyDescent="0.3">
      <c r="A86" s="29">
        <v>6004</v>
      </c>
      <c r="B86" s="29" t="s">
        <v>1460</v>
      </c>
      <c r="C86" s="29" t="s">
        <v>1461</v>
      </c>
      <c r="D86" s="29" t="s">
        <v>1183</v>
      </c>
      <c r="E86" s="29" t="s">
        <v>1462</v>
      </c>
      <c r="F86" s="29">
        <v>1040</v>
      </c>
      <c r="G86" s="31">
        <v>989.2</v>
      </c>
      <c r="H86" s="31" t="s">
        <v>60</v>
      </c>
      <c r="I86" s="31" t="s">
        <v>61</v>
      </c>
      <c r="J86" s="31" t="s">
        <v>61</v>
      </c>
      <c r="K86" s="31">
        <v>577</v>
      </c>
      <c r="L86" s="29" t="s">
        <v>60</v>
      </c>
      <c r="M86" s="29" t="s">
        <v>61</v>
      </c>
      <c r="N86" s="29" t="s">
        <v>61</v>
      </c>
      <c r="O86" s="57">
        <f t="shared" si="6"/>
        <v>0.58329963606955115</v>
      </c>
      <c r="P86" s="29" t="s">
        <v>62</v>
      </c>
      <c r="Q86" s="29" t="s">
        <v>61</v>
      </c>
      <c r="R86" s="98">
        <v>31.2</v>
      </c>
      <c r="S86" s="98">
        <v>31.2</v>
      </c>
      <c r="T86" s="98">
        <f t="shared" si="18"/>
        <v>31.2</v>
      </c>
      <c r="U86" s="29">
        <v>2021</v>
      </c>
      <c r="V86" s="29" t="s">
        <v>60</v>
      </c>
      <c r="W86" s="29" t="s">
        <v>61</v>
      </c>
      <c r="X86" s="29" t="s">
        <v>61</v>
      </c>
      <c r="Y86" s="121">
        <v>0.17361111111111113</v>
      </c>
      <c r="AA86" s="29" t="s">
        <v>60</v>
      </c>
      <c r="AB86" s="29" t="s">
        <v>61</v>
      </c>
      <c r="AC86" s="29" t="s">
        <v>61</v>
      </c>
      <c r="AD86" s="121">
        <v>0.23958333333333334</v>
      </c>
      <c r="AF86" s="29" t="s">
        <v>503</v>
      </c>
      <c r="AG86" s="121">
        <v>0.60763888888888895</v>
      </c>
      <c r="AI86" s="29" t="s">
        <v>503</v>
      </c>
      <c r="AJ86" s="121">
        <v>4.5138888888888888E-2</v>
      </c>
      <c r="AK86" s="121">
        <v>9.375E-2</v>
      </c>
      <c r="AL86" s="121">
        <v>0.18402777777777779</v>
      </c>
      <c r="AM86" s="29" t="s">
        <v>503</v>
      </c>
      <c r="AN86" s="121">
        <v>0.5</v>
      </c>
      <c r="AO86" s="121">
        <v>4</v>
      </c>
      <c r="AP86" s="29" t="s">
        <v>65</v>
      </c>
      <c r="AQ86" s="121">
        <v>2.5694444444444447E-2</v>
      </c>
      <c r="AR86" s="29" t="s">
        <v>103</v>
      </c>
      <c r="AT86" s="121">
        <v>0.38750000000000001</v>
      </c>
      <c r="AU86" s="33" t="s">
        <v>60</v>
      </c>
      <c r="AV86" s="33" t="s">
        <v>61</v>
      </c>
      <c r="AW86" s="33" t="s">
        <v>61</v>
      </c>
      <c r="AX86" s="121">
        <v>0.59583333333333333</v>
      </c>
      <c r="AY86" s="33" t="s">
        <v>60</v>
      </c>
      <c r="AZ86" s="33" t="s">
        <v>61</v>
      </c>
      <c r="BA86" s="33" t="s">
        <v>61</v>
      </c>
      <c r="BB86" s="29" t="s">
        <v>62</v>
      </c>
      <c r="BC86" s="29" t="s">
        <v>61</v>
      </c>
      <c r="BD86" s="29" t="s">
        <v>62</v>
      </c>
      <c r="BE86" s="29" t="s">
        <v>61</v>
      </c>
      <c r="BF86" s="31">
        <f>G86</f>
        <v>989.2</v>
      </c>
      <c r="BG86" s="29" t="s">
        <v>60</v>
      </c>
      <c r="BH86" s="29" t="s">
        <v>61</v>
      </c>
      <c r="BI86" s="29" t="s">
        <v>61</v>
      </c>
      <c r="BJ86" s="31">
        <f>K86</f>
        <v>577</v>
      </c>
      <c r="BK86" s="29" t="s">
        <v>60</v>
      </c>
      <c r="BL86" s="29" t="s">
        <v>61</v>
      </c>
      <c r="BM86" s="29" t="s">
        <v>61</v>
      </c>
      <c r="BN86" s="31">
        <v>939.7</v>
      </c>
      <c r="BO86" s="29" t="s">
        <v>60</v>
      </c>
      <c r="BP86" s="29" t="s">
        <v>61</v>
      </c>
      <c r="BQ86" s="29" t="s">
        <v>61</v>
      </c>
      <c r="BR86" s="31">
        <f>K86</f>
        <v>577</v>
      </c>
      <c r="BS86" s="29" t="s">
        <v>60</v>
      </c>
      <c r="BT86" s="29" t="s">
        <v>61</v>
      </c>
      <c r="BU86" s="29" t="s">
        <v>61</v>
      </c>
      <c r="BV86" s="24">
        <v>5</v>
      </c>
      <c r="BW86" s="9">
        <v>0.02</v>
      </c>
      <c r="BX86" s="9">
        <v>24.66</v>
      </c>
      <c r="CC86" s="29">
        <v>2021</v>
      </c>
      <c r="CD86" s="29" t="s">
        <v>91</v>
      </c>
      <c r="CE86" s="29" t="s">
        <v>91</v>
      </c>
      <c r="CF86" s="29" t="s">
        <v>91</v>
      </c>
      <c r="CG86" s="29" t="s">
        <v>1482</v>
      </c>
      <c r="CH86" s="29" t="s">
        <v>410</v>
      </c>
      <c r="CI86" s="34">
        <v>43968</v>
      </c>
      <c r="CJ86" s="51" t="s">
        <v>836</v>
      </c>
      <c r="CK86" s="124" t="s">
        <v>1725</v>
      </c>
    </row>
    <row r="87" spans="1:89" x14ac:dyDescent="0.3">
      <c r="A87" s="29">
        <v>2591</v>
      </c>
      <c r="B87" s="29" t="s">
        <v>1472</v>
      </c>
      <c r="C87" s="29" t="s">
        <v>861</v>
      </c>
      <c r="D87" s="29" t="s">
        <v>139</v>
      </c>
      <c r="E87" s="29" t="s">
        <v>1469</v>
      </c>
      <c r="F87" s="29">
        <v>21</v>
      </c>
      <c r="G87" s="31">
        <v>20</v>
      </c>
      <c r="H87" s="31" t="s">
        <v>60</v>
      </c>
      <c r="I87" s="31" t="s">
        <v>61</v>
      </c>
      <c r="J87" s="31" t="s">
        <v>61</v>
      </c>
      <c r="K87" s="31">
        <v>3</v>
      </c>
      <c r="L87" s="29" t="s">
        <v>60</v>
      </c>
      <c r="M87" s="29" t="s">
        <v>61</v>
      </c>
      <c r="N87" s="29" t="s">
        <v>61</v>
      </c>
      <c r="O87" s="57">
        <f t="shared" si="6"/>
        <v>0.15</v>
      </c>
      <c r="P87" s="29" t="s">
        <v>62</v>
      </c>
      <c r="Q87" s="29" t="s">
        <v>61</v>
      </c>
      <c r="R87" s="29">
        <v>0.6</v>
      </c>
      <c r="S87" s="29">
        <v>0.6</v>
      </c>
      <c r="T87" s="29">
        <f t="shared" si="18"/>
        <v>0.63</v>
      </c>
      <c r="U87" s="29">
        <v>1987</v>
      </c>
      <c r="V87" s="29" t="s">
        <v>60</v>
      </c>
      <c r="W87" s="29" t="s">
        <v>61</v>
      </c>
      <c r="X87" s="29" t="s">
        <v>61</v>
      </c>
      <c r="Y87" s="121">
        <v>8.3333333333333329E-2</v>
      </c>
      <c r="Z87" s="121" t="s">
        <v>1193</v>
      </c>
      <c r="AA87" s="121" t="s">
        <v>1473</v>
      </c>
      <c r="AB87" s="121">
        <v>4.1666666666666664E-2</v>
      </c>
      <c r="AC87" s="121" t="s">
        <v>1475</v>
      </c>
      <c r="AD87" s="121">
        <v>0.15625</v>
      </c>
      <c r="AE87" s="121" t="s">
        <v>1193</v>
      </c>
      <c r="AF87" s="121" t="s">
        <v>1475</v>
      </c>
      <c r="AG87" s="121">
        <v>0.19444444444444445</v>
      </c>
      <c r="AH87" s="121" t="s">
        <v>1193</v>
      </c>
      <c r="AI87" s="121" t="s">
        <v>1475</v>
      </c>
      <c r="AJ87" s="121">
        <v>6.9444444444444447E-4</v>
      </c>
      <c r="AK87" s="121">
        <v>6.9444444444444447E-4</v>
      </c>
      <c r="AL87" s="121">
        <v>6.9444444444444447E-4</v>
      </c>
      <c r="AM87" s="29" t="s">
        <v>1475</v>
      </c>
      <c r="AN87" s="121">
        <v>0.33333333333333331</v>
      </c>
      <c r="AO87" s="121">
        <v>1</v>
      </c>
      <c r="AP87" s="29" t="s">
        <v>65</v>
      </c>
      <c r="AQ87" s="121">
        <v>6.9444444444444447E-4</v>
      </c>
      <c r="AR87" s="29" t="s">
        <v>1475</v>
      </c>
      <c r="AT87" s="121">
        <v>0.16666666666666666</v>
      </c>
      <c r="AU87" s="33" t="s">
        <v>60</v>
      </c>
      <c r="AV87" s="33" t="s">
        <v>61</v>
      </c>
      <c r="AW87" s="33" t="s">
        <v>61</v>
      </c>
      <c r="AX87" s="121">
        <v>0.16666666666666666</v>
      </c>
      <c r="AY87" s="33" t="s">
        <v>60</v>
      </c>
      <c r="AZ87" s="33" t="s">
        <v>61</v>
      </c>
      <c r="BA87" s="33" t="s">
        <v>61</v>
      </c>
      <c r="BB87" s="29" t="s">
        <v>62</v>
      </c>
      <c r="BC87" s="29" t="s">
        <v>61</v>
      </c>
      <c r="BD87" s="29" t="s">
        <v>62</v>
      </c>
      <c r="BE87" s="29" t="s">
        <v>61</v>
      </c>
      <c r="BF87" s="29">
        <v>19</v>
      </c>
      <c r="BG87" s="29" t="s">
        <v>60</v>
      </c>
      <c r="BH87" s="29" t="s">
        <v>61</v>
      </c>
      <c r="BI87" s="29" t="s">
        <v>61</v>
      </c>
      <c r="BJ87" s="29">
        <v>3</v>
      </c>
      <c r="BK87" s="29" t="s">
        <v>60</v>
      </c>
      <c r="BL87" s="29" t="s">
        <v>61</v>
      </c>
      <c r="BM87" s="29" t="s">
        <v>61</v>
      </c>
      <c r="BN87" s="29">
        <v>16</v>
      </c>
      <c r="BO87" s="29" t="s">
        <v>60</v>
      </c>
      <c r="BP87" s="29" t="s">
        <v>61</v>
      </c>
      <c r="BQ87" s="29" t="s">
        <v>61</v>
      </c>
      <c r="BR87" s="29">
        <v>13</v>
      </c>
      <c r="BS87" s="29" t="s">
        <v>60</v>
      </c>
      <c r="BT87" s="29" t="s">
        <v>61</v>
      </c>
      <c r="BU87" s="29" t="s">
        <v>61</v>
      </c>
      <c r="BV87" s="29">
        <v>5</v>
      </c>
      <c r="BW87" s="29">
        <v>0.06</v>
      </c>
      <c r="BX87" s="29">
        <v>0.46</v>
      </c>
      <c r="CC87" s="29">
        <v>1987</v>
      </c>
      <c r="CD87" s="29" t="s">
        <v>1478</v>
      </c>
      <c r="CE87" s="29" t="s">
        <v>1478</v>
      </c>
      <c r="CF87" s="29" t="s">
        <v>1477</v>
      </c>
      <c r="CG87" s="29" t="s">
        <v>1481</v>
      </c>
      <c r="CH87" s="29" t="s">
        <v>410</v>
      </c>
      <c r="CI87" s="34">
        <v>43979</v>
      </c>
      <c r="CJ87" s="51" t="s">
        <v>836</v>
      </c>
      <c r="CK87" s="124" t="s">
        <v>1725</v>
      </c>
    </row>
    <row r="88" spans="1:89" x14ac:dyDescent="0.3">
      <c r="A88" s="29">
        <v>2601</v>
      </c>
      <c r="B88" s="29" t="s">
        <v>1472</v>
      </c>
      <c r="C88" s="29" t="s">
        <v>861</v>
      </c>
      <c r="D88" s="29" t="s">
        <v>139</v>
      </c>
      <c r="E88" s="29" t="s">
        <v>1470</v>
      </c>
      <c r="F88" s="29">
        <v>37</v>
      </c>
      <c r="G88" s="31">
        <v>31</v>
      </c>
      <c r="H88" s="31" t="s">
        <v>60</v>
      </c>
      <c r="I88" s="31" t="s">
        <v>61</v>
      </c>
      <c r="J88" s="31" t="s">
        <v>61</v>
      </c>
      <c r="K88" s="31">
        <v>2</v>
      </c>
      <c r="L88" s="29" t="s">
        <v>60</v>
      </c>
      <c r="M88" s="29" t="s">
        <v>61</v>
      </c>
      <c r="N88" s="29" t="s">
        <v>61</v>
      </c>
      <c r="O88" s="57">
        <f t="shared" si="6"/>
        <v>6.4516129032258063E-2</v>
      </c>
      <c r="P88" s="29" t="s">
        <v>62</v>
      </c>
      <c r="Q88" s="29" t="s">
        <v>61</v>
      </c>
      <c r="R88" s="29">
        <v>1.5</v>
      </c>
      <c r="S88" s="29">
        <v>1.5</v>
      </c>
      <c r="T88" s="29">
        <f t="shared" si="18"/>
        <v>1.1099999999999999</v>
      </c>
      <c r="U88" s="29">
        <v>1997</v>
      </c>
      <c r="V88" s="29" t="s">
        <v>60</v>
      </c>
      <c r="W88" s="29" t="s">
        <v>61</v>
      </c>
      <c r="X88" s="29" t="s">
        <v>61</v>
      </c>
      <c r="Y88" s="121">
        <v>4.1666666666666664E-2</v>
      </c>
      <c r="Z88" s="121" t="s">
        <v>1193</v>
      </c>
      <c r="AA88" s="121" t="s">
        <v>1474</v>
      </c>
      <c r="AB88" s="29" t="s">
        <v>61</v>
      </c>
      <c r="AC88" s="29" t="s">
        <v>61</v>
      </c>
      <c r="AD88" s="121">
        <v>8.3333333333333329E-2</v>
      </c>
      <c r="AE88" s="121" t="s">
        <v>1193</v>
      </c>
      <c r="AF88" s="121" t="s">
        <v>1475</v>
      </c>
      <c r="AG88" s="121">
        <v>0.11805555555555557</v>
      </c>
      <c r="AH88" s="121" t="s">
        <v>1193</v>
      </c>
      <c r="AI88" s="121" t="s">
        <v>1475</v>
      </c>
      <c r="AJ88" s="121">
        <v>6.9444444444444447E-4</v>
      </c>
      <c r="AK88" s="121">
        <v>6.9444444444444447E-4</v>
      </c>
      <c r="AL88" s="121">
        <v>6.9444444444444447E-4</v>
      </c>
      <c r="AM88" s="29" t="s">
        <v>1475</v>
      </c>
      <c r="AN88" s="121">
        <v>0.35416666666666669</v>
      </c>
      <c r="AO88" s="121">
        <v>0.5</v>
      </c>
      <c r="AP88" s="121" t="s">
        <v>390</v>
      </c>
      <c r="AQ88" s="121">
        <v>6.9444444444444447E-4</v>
      </c>
      <c r="AR88" s="29" t="s">
        <v>1475</v>
      </c>
      <c r="AT88" s="121">
        <v>0.16666666666666666</v>
      </c>
      <c r="AU88" s="33" t="s">
        <v>60</v>
      </c>
      <c r="AV88" s="33" t="s">
        <v>61</v>
      </c>
      <c r="AW88" s="33" t="s">
        <v>61</v>
      </c>
      <c r="AX88" s="121">
        <v>0.16666666666666666</v>
      </c>
      <c r="AY88" s="33" t="s">
        <v>60</v>
      </c>
      <c r="AZ88" s="33" t="s">
        <v>61</v>
      </c>
      <c r="BA88" s="33" t="s">
        <v>61</v>
      </c>
      <c r="BB88" s="29" t="s">
        <v>62</v>
      </c>
      <c r="BC88" s="29" t="s">
        <v>61</v>
      </c>
      <c r="BD88" s="29" t="s">
        <v>62</v>
      </c>
      <c r="BE88" s="29" t="s">
        <v>61</v>
      </c>
      <c r="BF88" s="29">
        <v>28</v>
      </c>
      <c r="BG88" s="29" t="s">
        <v>60</v>
      </c>
      <c r="BH88" s="29" t="s">
        <v>61</v>
      </c>
      <c r="BI88" s="29" t="s">
        <v>61</v>
      </c>
      <c r="BJ88" s="29">
        <v>4</v>
      </c>
      <c r="BK88" s="29" t="s">
        <v>60</v>
      </c>
      <c r="BL88" s="29" t="s">
        <v>61</v>
      </c>
      <c r="BM88" s="29" t="s">
        <v>61</v>
      </c>
      <c r="BN88" s="29" t="s">
        <v>1476</v>
      </c>
      <c r="BO88" s="29" t="s">
        <v>60</v>
      </c>
      <c r="BP88" s="29" t="s">
        <v>61</v>
      </c>
      <c r="BQ88" s="29" t="s">
        <v>61</v>
      </c>
      <c r="BR88" s="29" t="s">
        <v>61</v>
      </c>
      <c r="BS88" s="29" t="s">
        <v>60</v>
      </c>
      <c r="BT88" s="29" t="s">
        <v>61</v>
      </c>
      <c r="BU88" s="29" t="s">
        <v>61</v>
      </c>
      <c r="BV88" s="29">
        <v>4</v>
      </c>
      <c r="BW88" s="29">
        <v>0.05</v>
      </c>
      <c r="BX88" s="29">
        <v>0.17</v>
      </c>
      <c r="CC88" s="29">
        <v>1997</v>
      </c>
      <c r="CD88" s="29" t="s">
        <v>1480</v>
      </c>
      <c r="CE88" s="29" t="s">
        <v>1479</v>
      </c>
      <c r="CF88" s="29" t="s">
        <v>1477</v>
      </c>
      <c r="CG88" s="29" t="s">
        <v>1481</v>
      </c>
      <c r="CH88" s="29" t="s">
        <v>410</v>
      </c>
      <c r="CI88" s="34">
        <v>43979</v>
      </c>
      <c r="CJ88" s="51" t="s">
        <v>836</v>
      </c>
      <c r="CK88" s="124" t="s">
        <v>1725</v>
      </c>
    </row>
    <row r="89" spans="1:89" x14ac:dyDescent="0.3">
      <c r="AD89" s="53"/>
      <c r="AT89" s="121"/>
      <c r="AU89" s="121"/>
      <c r="AV89" s="121"/>
      <c r="AW89" s="121"/>
      <c r="AX89" s="121"/>
      <c r="AY89" s="121"/>
      <c r="AZ89" s="121"/>
      <c r="BA89" s="121"/>
    </row>
    <row r="90" spans="1:89" x14ac:dyDescent="0.3">
      <c r="AD90" s="53"/>
    </row>
    <row r="91" spans="1:89" x14ac:dyDescent="0.3">
      <c r="AD91" s="53"/>
    </row>
    <row r="92" spans="1:89" x14ac:dyDescent="0.3">
      <c r="AD92" s="53"/>
    </row>
    <row r="93" spans="1:89" x14ac:dyDescent="0.3">
      <c r="AD93" s="53"/>
    </row>
    <row r="94" spans="1:89" x14ac:dyDescent="0.3">
      <c r="AD94" s="53"/>
    </row>
    <row r="95" spans="1:89" x14ac:dyDescent="0.3">
      <c r="AD95" s="53"/>
    </row>
    <row r="96" spans="1:89" x14ac:dyDescent="0.3">
      <c r="AD96" s="53"/>
    </row>
    <row r="97" spans="30:30" x14ac:dyDescent="0.3">
      <c r="AD97" s="53"/>
    </row>
    <row r="98" spans="30:30" x14ac:dyDescent="0.3">
      <c r="AD98" s="53"/>
    </row>
    <row r="99" spans="30:30" x14ac:dyDescent="0.3">
      <c r="AD99" s="53"/>
    </row>
    <row r="100" spans="30:30" x14ac:dyDescent="0.3">
      <c r="AD100" s="53"/>
    </row>
    <row r="101" spans="30:30" x14ac:dyDescent="0.3">
      <c r="AD101" s="53"/>
    </row>
    <row r="102" spans="30:30" x14ac:dyDescent="0.3">
      <c r="AD102" s="53"/>
    </row>
    <row r="103" spans="30:30" x14ac:dyDescent="0.3">
      <c r="AD103" s="53"/>
    </row>
    <row r="104" spans="30:30" x14ac:dyDescent="0.3">
      <c r="AD104" s="53"/>
    </row>
    <row r="105" spans="30:30" x14ac:dyDescent="0.3">
      <c r="AD105" s="53"/>
    </row>
    <row r="106" spans="30:30" x14ac:dyDescent="0.3">
      <c r="AD106" s="53"/>
    </row>
    <row r="107" spans="30:30" x14ac:dyDescent="0.3">
      <c r="AD107" s="53"/>
    </row>
    <row r="108" spans="30:30" x14ac:dyDescent="0.3">
      <c r="AD108" s="53"/>
    </row>
    <row r="109" spans="30:30" x14ac:dyDescent="0.3">
      <c r="AD109" s="53"/>
    </row>
    <row r="110" spans="30:30" x14ac:dyDescent="0.3">
      <c r="AD110" s="53"/>
    </row>
    <row r="111" spans="30:30" x14ac:dyDescent="0.3">
      <c r="AD111" s="53"/>
    </row>
    <row r="112" spans="30:30" x14ac:dyDescent="0.3">
      <c r="AD112" s="53"/>
    </row>
    <row r="113" spans="30:30" x14ac:dyDescent="0.3">
      <c r="AD113" s="53"/>
    </row>
    <row r="114" spans="30:30" x14ac:dyDescent="0.3">
      <c r="AD114" s="53"/>
    </row>
    <row r="115" spans="30:30" x14ac:dyDescent="0.3">
      <c r="AD115" s="53"/>
    </row>
    <row r="116" spans="30:30" x14ac:dyDescent="0.3">
      <c r="AD116" s="53"/>
    </row>
    <row r="117" spans="30:30" x14ac:dyDescent="0.3">
      <c r="AD117" s="53"/>
    </row>
    <row r="118" spans="30:30" x14ac:dyDescent="0.3">
      <c r="AD118" s="53"/>
    </row>
    <row r="119" spans="30:30" x14ac:dyDescent="0.3">
      <c r="AD119" s="53"/>
    </row>
    <row r="120" spans="30:30" x14ac:dyDescent="0.3">
      <c r="AD120" s="53"/>
    </row>
    <row r="121" spans="30:30" x14ac:dyDescent="0.3">
      <c r="AD121" s="53"/>
    </row>
    <row r="122" spans="30:30" x14ac:dyDescent="0.3">
      <c r="AD122" s="53"/>
    </row>
    <row r="123" spans="30:30" x14ac:dyDescent="0.3">
      <c r="AD123" s="53"/>
    </row>
    <row r="124" spans="30:30" x14ac:dyDescent="0.3">
      <c r="AD124" s="53"/>
    </row>
    <row r="125" spans="30:30" x14ac:dyDescent="0.3">
      <c r="AD125" s="53"/>
    </row>
    <row r="126" spans="30:30" x14ac:dyDescent="0.3">
      <c r="AD126" s="53"/>
    </row>
    <row r="127" spans="30:30" x14ac:dyDescent="0.3">
      <c r="AD127" s="53"/>
    </row>
    <row r="128" spans="30:30" x14ac:dyDescent="0.3">
      <c r="AD128" s="53"/>
    </row>
    <row r="129" spans="30:30" x14ac:dyDescent="0.3">
      <c r="AD129" s="53"/>
    </row>
    <row r="130" spans="30:30" x14ac:dyDescent="0.3">
      <c r="AD130" s="53"/>
    </row>
    <row r="131" spans="30:30" x14ac:dyDescent="0.3">
      <c r="AD131" s="53"/>
    </row>
    <row r="132" spans="30:30" x14ac:dyDescent="0.3">
      <c r="AD132" s="53"/>
    </row>
    <row r="133" spans="30:30" x14ac:dyDescent="0.3">
      <c r="AD133" s="53"/>
    </row>
    <row r="134" spans="30:30" x14ac:dyDescent="0.3">
      <c r="AD134" s="53"/>
    </row>
    <row r="135" spans="30:30" x14ac:dyDescent="0.3">
      <c r="AD135" s="53"/>
    </row>
    <row r="136" spans="30:30" x14ac:dyDescent="0.3">
      <c r="AD136" s="53"/>
    </row>
    <row r="137" spans="30:30" x14ac:dyDescent="0.3">
      <c r="AD137" s="53"/>
    </row>
    <row r="138" spans="30:30" x14ac:dyDescent="0.3">
      <c r="AD138" s="53"/>
    </row>
    <row r="139" spans="30:30" x14ac:dyDescent="0.3">
      <c r="AD139" s="53"/>
    </row>
    <row r="140" spans="30:30" x14ac:dyDescent="0.3">
      <c r="AD140" s="53"/>
    </row>
    <row r="141" spans="30:30" x14ac:dyDescent="0.3">
      <c r="AD141" s="53"/>
    </row>
    <row r="142" spans="30:30" x14ac:dyDescent="0.3">
      <c r="AD142" s="53"/>
    </row>
    <row r="143" spans="30:30" x14ac:dyDescent="0.3">
      <c r="AD143" s="53"/>
    </row>
    <row r="144" spans="30:30" x14ac:dyDescent="0.3">
      <c r="AD144" s="53"/>
    </row>
  </sheetData>
  <autoFilter ref="A6:CJ81" xr:uid="{00000000-0009-0000-0000-000000000000}">
    <filterColumn colId="87">
      <customFilters>
        <customFilter operator="notEqual" val=" "/>
      </customFilters>
    </filterColumn>
  </autoFilter>
  <phoneticPr fontId="2" type="noConversion"/>
  <conditionalFormatting sqref="BN76">
    <cfRule type="cellIs" dxfId="155" priority="2" operator="notEqual">
      <formula>#REF!</formula>
    </cfRule>
  </conditionalFormatting>
  <conditionalFormatting sqref="BN75:BN76">
    <cfRule type="cellIs" dxfId="154" priority="1" operator="not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N117"/>
  <sheetViews>
    <sheetView zoomScaleNormal="100" workbookViewId="0">
      <pane xSplit="6" ySplit="6" topLeftCell="G83" activePane="bottomRight" state="frozen"/>
      <selection activeCell="CL5" sqref="CJ5:CL6"/>
      <selection pane="topRight" activeCell="CL5" sqref="CJ5:CL6"/>
      <selection pane="bottomLeft" activeCell="CL5" sqref="CJ5:CL6"/>
      <selection pane="bottomRight" activeCell="G96" sqref="G96"/>
    </sheetView>
  </sheetViews>
  <sheetFormatPr defaultColWidth="9" defaultRowHeight="17.100000000000001" customHeight="1" x14ac:dyDescent="0.3"/>
  <cols>
    <col min="1" max="1" width="8.375" style="9" customWidth="1"/>
    <col min="2" max="2" width="13" style="9" customWidth="1"/>
    <col min="3" max="3" width="9" style="9"/>
    <col min="4" max="4" width="10.25" style="9" customWidth="1"/>
    <col min="5" max="5" width="5.75" style="9" customWidth="1"/>
    <col min="6" max="6" width="15.75" style="9" customWidth="1"/>
    <col min="7" max="7" width="8.375" style="9" bestFit="1" customWidth="1"/>
    <col min="8" max="10" width="2.375" style="9" customWidth="1"/>
    <col min="11" max="11" width="7.375" style="9" bestFit="1" customWidth="1"/>
    <col min="12" max="12" width="2.375" style="9" customWidth="1"/>
    <col min="13" max="13" width="3" style="9" customWidth="1"/>
    <col min="14" max="14" width="9.25" style="9" bestFit="1" customWidth="1"/>
    <col min="15" max="15" width="15.125" style="9" bestFit="1" customWidth="1"/>
    <col min="16" max="17" width="7.5" style="9" customWidth="1"/>
    <col min="18" max="18" width="5.5" style="9" customWidth="1"/>
    <col min="19" max="19" width="12.25" style="9" bestFit="1" customWidth="1"/>
    <col min="20" max="20" width="21.875" style="9" bestFit="1" customWidth="1"/>
    <col min="21" max="21" width="12.25" style="169" bestFit="1" customWidth="1"/>
    <col min="22" max="22" width="15.125" style="9" bestFit="1" customWidth="1"/>
    <col min="23" max="23" width="7.5" style="9" customWidth="1"/>
    <col min="24" max="24" width="7.375" style="9" customWidth="1"/>
    <col min="25" max="25" width="5.5" style="9" customWidth="1"/>
    <col min="26" max="26" width="11.5" style="9" bestFit="1" customWidth="1"/>
    <col min="27" max="27" width="20.625" style="9" bestFit="1" customWidth="1"/>
    <col min="28" max="28" width="6.875" style="9" bestFit="1" customWidth="1"/>
    <col min="29" max="30" width="7.375" style="9" customWidth="1"/>
    <col min="31" max="31" width="10.875" style="9" customWidth="1"/>
    <col min="32" max="32" width="6.375" style="9" customWidth="1"/>
    <col min="33" max="34" width="10.25" style="9" bestFit="1" customWidth="1"/>
    <col min="35" max="35" width="9.125" style="9" customWidth="1"/>
    <col min="36" max="36" width="11.25" style="9" customWidth="1"/>
    <col min="37" max="37" width="7.5" style="9" customWidth="1"/>
    <col min="38" max="38" width="6.875" style="9" customWidth="1"/>
    <col min="39" max="39" width="11" style="9" customWidth="1"/>
    <col min="40" max="40" width="10.625" style="9" customWidth="1"/>
    <col min="41" max="41" width="9.125" style="9" customWidth="1"/>
    <col min="42" max="42" width="56.5" style="9" customWidth="1"/>
    <col min="43" max="43" width="8.625" style="9" customWidth="1"/>
    <col min="44" max="44" width="7.75" style="9" customWidth="1"/>
    <col min="45" max="45" width="12.75" style="9" customWidth="1"/>
    <col min="46" max="46" width="12.375" style="9" customWidth="1"/>
    <col min="47" max="47" width="12" style="9" customWidth="1"/>
    <col min="48" max="48" width="55.25" style="9" customWidth="1"/>
    <col min="49" max="49" width="12.25" style="9" customWidth="1"/>
    <col min="50" max="51" width="14.625" style="9" customWidth="1"/>
    <col min="52" max="52" width="61.75" style="9" bestFit="1" customWidth="1"/>
    <col min="53" max="53" width="14.375" style="9" customWidth="1"/>
    <col min="54" max="54" width="13" style="9" customWidth="1"/>
    <col min="55" max="55" width="13.25" style="9" customWidth="1"/>
    <col min="56" max="56" width="12.5" style="9" customWidth="1"/>
    <col min="57" max="57" width="11.75" style="9" customWidth="1"/>
    <col min="58" max="59" width="15.375" style="9" bestFit="1" customWidth="1"/>
    <col min="60" max="60" width="10.5" style="9" customWidth="1"/>
    <col min="61" max="61" width="10.75" style="9" bestFit="1" customWidth="1"/>
    <col min="62" max="63" width="16.625" style="9" customWidth="1"/>
    <col min="64" max="64" width="10.75" style="9" bestFit="1" customWidth="1"/>
    <col min="65" max="67" width="9" style="9"/>
    <col min="68" max="68" width="10.75" style="9" bestFit="1" customWidth="1"/>
    <col min="69" max="69" width="9" style="9"/>
    <col min="70" max="70" width="9.25" style="9" bestFit="1" customWidth="1"/>
    <col min="71" max="71" width="9" style="9"/>
    <col min="72" max="72" width="14.625" style="9" bestFit="1" customWidth="1"/>
    <col min="73" max="73" width="8" style="9" customWidth="1"/>
    <col min="74" max="74" width="31.375" style="9" bestFit="1" customWidth="1"/>
    <col min="75" max="75" width="9" style="9"/>
    <col min="76" max="78" width="9.25" style="9" bestFit="1" customWidth="1"/>
    <col min="79" max="81" width="9" style="9"/>
    <col min="82" max="84" width="9.25" style="9" bestFit="1" customWidth="1"/>
    <col min="85" max="85" width="9" style="9"/>
    <col min="86" max="86" width="12" style="9" customWidth="1"/>
    <col min="87" max="87" width="9" style="9"/>
    <col min="88" max="90" width="9.25" style="9" bestFit="1" customWidth="1"/>
    <col min="91" max="91" width="9" style="9"/>
    <col min="92" max="92" width="13.25" style="9" customWidth="1"/>
    <col min="93" max="93" width="9" style="9"/>
    <col min="94" max="96" width="9.25" style="9" bestFit="1" customWidth="1"/>
    <col min="97" max="97" width="9" style="9"/>
    <col min="98" max="98" width="11.5" style="9" customWidth="1"/>
    <col min="99" max="102" width="14.75" style="9" customWidth="1"/>
    <col min="103" max="104" width="23.75" style="9" customWidth="1"/>
    <col min="105" max="106" width="14.125" style="9" bestFit="1" customWidth="1"/>
    <col min="107" max="107" width="10.25" style="9" customWidth="1"/>
    <col min="108" max="108" width="14.125" style="9" customWidth="1"/>
    <col min="109" max="109" width="11.5" style="9" customWidth="1"/>
    <col min="110" max="110" width="15.375" style="9" customWidth="1"/>
    <col min="111" max="112" width="8.625" style="9" customWidth="1"/>
    <col min="113" max="113" width="12.125" style="9" customWidth="1"/>
    <col min="114" max="114" width="12.25" style="9" customWidth="1"/>
    <col min="115" max="16384" width="9" style="9"/>
  </cols>
  <sheetData>
    <row r="1" spans="1:115" ht="37.5" customHeight="1" x14ac:dyDescent="0.3">
      <c r="A1" s="23" t="s">
        <v>313</v>
      </c>
    </row>
    <row r="2" spans="1:115" s="29" customFormat="1" ht="17.100000000000001" customHeight="1" x14ac:dyDescent="0.3">
      <c r="A2" s="1" t="s">
        <v>1077</v>
      </c>
      <c r="N2" s="4" t="s">
        <v>22</v>
      </c>
      <c r="O2" s="5" t="s">
        <v>21</v>
      </c>
      <c r="P2" s="6" t="s">
        <v>23</v>
      </c>
      <c r="Q2" s="62"/>
      <c r="R2" s="19"/>
      <c r="U2" s="170"/>
      <c r="BB2" s="68"/>
      <c r="CB2" s="104">
        <v>1020</v>
      </c>
      <c r="CC2" s="104">
        <v>986</v>
      </c>
      <c r="CD2" s="104">
        <v>943</v>
      </c>
    </row>
    <row r="3" spans="1:115" s="29" customFormat="1" ht="17.100000000000001" customHeight="1" x14ac:dyDescent="0.3">
      <c r="N3" s="63" t="s">
        <v>830</v>
      </c>
      <c r="O3" s="64"/>
      <c r="P3" s="61"/>
      <c r="Q3" s="61"/>
      <c r="U3" s="170"/>
    </row>
    <row r="4" spans="1:115" s="29" customFormat="1" ht="17.100000000000001" customHeight="1" x14ac:dyDescent="0.3">
      <c r="O4" s="18"/>
      <c r="P4" s="18"/>
      <c r="Q4" s="18"/>
      <c r="R4" s="18"/>
      <c r="S4" s="18"/>
      <c r="T4" s="18"/>
      <c r="U4" s="171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15"/>
      <c r="AO4" s="115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spans="1:115" s="19" customFormat="1" ht="16.5" customHeight="1" x14ac:dyDescent="0.3">
      <c r="A5" s="69" t="s">
        <v>0</v>
      </c>
      <c r="B5" s="69" t="s">
        <v>3</v>
      </c>
      <c r="C5" s="69" t="s">
        <v>2</v>
      </c>
      <c r="D5" s="69" t="s">
        <v>4</v>
      </c>
      <c r="E5" s="69" t="s">
        <v>140</v>
      </c>
      <c r="F5" s="69" t="s">
        <v>1</v>
      </c>
      <c r="G5" s="70" t="s">
        <v>147</v>
      </c>
      <c r="H5" s="70"/>
      <c r="I5" s="70"/>
      <c r="J5" s="70"/>
      <c r="K5" s="69"/>
      <c r="L5" s="69"/>
      <c r="M5" s="69"/>
      <c r="N5" s="71" t="s">
        <v>10</v>
      </c>
      <c r="O5" s="248" t="s">
        <v>154</v>
      </c>
      <c r="P5" s="248"/>
      <c r="Q5" s="248"/>
      <c r="R5" s="150" t="s">
        <v>17</v>
      </c>
      <c r="S5" s="150" t="s">
        <v>19</v>
      </c>
      <c r="T5" s="150" t="s">
        <v>20</v>
      </c>
      <c r="U5" s="172" t="s">
        <v>160</v>
      </c>
      <c r="V5" s="248" t="s">
        <v>150</v>
      </c>
      <c r="W5" s="248"/>
      <c r="X5" s="248"/>
      <c r="Y5" s="150" t="s">
        <v>17</v>
      </c>
      <c r="Z5" s="72" t="s">
        <v>19</v>
      </c>
      <c r="AA5" s="72" t="s">
        <v>20</v>
      </c>
      <c r="AB5" s="249" t="s">
        <v>155</v>
      </c>
      <c r="AC5" s="249"/>
      <c r="AD5" s="249"/>
      <c r="AE5" s="73" t="s">
        <v>7</v>
      </c>
      <c r="AF5" s="72" t="s">
        <v>20</v>
      </c>
      <c r="AG5" s="153" t="s">
        <v>8</v>
      </c>
      <c r="AH5" s="153" t="s">
        <v>9</v>
      </c>
      <c r="AI5" s="74" t="s">
        <v>659</v>
      </c>
      <c r="AJ5" s="74" t="s">
        <v>658</v>
      </c>
      <c r="AK5" s="72" t="s">
        <v>17</v>
      </c>
      <c r="AL5" s="72" t="s">
        <v>19</v>
      </c>
      <c r="AM5" s="72" t="s">
        <v>20</v>
      </c>
      <c r="AN5" s="114" t="s">
        <v>1039</v>
      </c>
      <c r="AO5" s="114"/>
      <c r="AP5" s="76" t="s">
        <v>159</v>
      </c>
      <c r="AQ5" s="72" t="s">
        <v>1040</v>
      </c>
      <c r="AR5" s="72" t="s">
        <v>19</v>
      </c>
      <c r="AS5" s="72" t="s">
        <v>20</v>
      </c>
      <c r="AT5" s="114" t="s">
        <v>1043</v>
      </c>
      <c r="AU5" s="114"/>
      <c r="AV5" s="76" t="s">
        <v>159</v>
      </c>
      <c r="AW5" s="76" t="s">
        <v>20</v>
      </c>
      <c r="AX5" s="250" t="s">
        <v>14</v>
      </c>
      <c r="AY5" s="250"/>
      <c r="AZ5" s="76" t="s">
        <v>159</v>
      </c>
      <c r="BA5" s="76" t="s">
        <v>20</v>
      </c>
      <c r="BB5" s="250" t="s">
        <v>162</v>
      </c>
      <c r="BC5" s="250"/>
      <c r="BD5" s="250"/>
      <c r="BE5" s="76" t="s">
        <v>20</v>
      </c>
      <c r="BF5" s="75" t="s">
        <v>29</v>
      </c>
      <c r="BG5" s="75" t="s">
        <v>30</v>
      </c>
      <c r="BH5" s="76" t="s">
        <v>20</v>
      </c>
      <c r="BI5" s="143" t="s">
        <v>32</v>
      </c>
      <c r="BJ5" s="76" t="s">
        <v>20</v>
      </c>
      <c r="BK5" s="69" t="s">
        <v>21</v>
      </c>
      <c r="BL5" s="75" t="s">
        <v>33</v>
      </c>
      <c r="BM5" s="72" t="s">
        <v>17</v>
      </c>
      <c r="BN5" s="72" t="s">
        <v>19</v>
      </c>
      <c r="BO5" s="72" t="s">
        <v>20</v>
      </c>
      <c r="BP5" s="143" t="s">
        <v>34</v>
      </c>
      <c r="BQ5" s="72" t="s">
        <v>17</v>
      </c>
      <c r="BR5" s="72" t="s">
        <v>19</v>
      </c>
      <c r="BS5" s="72" t="s">
        <v>20</v>
      </c>
      <c r="BT5" s="75" t="s">
        <v>35</v>
      </c>
      <c r="BU5" s="76" t="s">
        <v>20</v>
      </c>
      <c r="BV5" s="75" t="s">
        <v>36</v>
      </c>
      <c r="BW5" s="76" t="s">
        <v>20</v>
      </c>
      <c r="BX5" s="250" t="s">
        <v>169</v>
      </c>
      <c r="BY5" s="250"/>
      <c r="BZ5" s="250"/>
      <c r="CA5" s="72" t="s">
        <v>17</v>
      </c>
      <c r="CB5" s="72" t="s">
        <v>19</v>
      </c>
      <c r="CC5" s="72" t="s">
        <v>20</v>
      </c>
      <c r="CD5" s="250" t="s">
        <v>170</v>
      </c>
      <c r="CE5" s="250"/>
      <c r="CF5" s="250"/>
      <c r="CG5" s="72" t="s">
        <v>17</v>
      </c>
      <c r="CH5" s="72" t="s">
        <v>19</v>
      </c>
      <c r="CI5" s="72" t="s">
        <v>20</v>
      </c>
      <c r="CJ5" s="247" t="s">
        <v>171</v>
      </c>
      <c r="CK5" s="247"/>
      <c r="CL5" s="247"/>
      <c r="CM5" s="150" t="s">
        <v>17</v>
      </c>
      <c r="CN5" s="150" t="s">
        <v>19</v>
      </c>
      <c r="CO5" s="150" t="s">
        <v>20</v>
      </c>
      <c r="CP5" s="247" t="s">
        <v>172</v>
      </c>
      <c r="CQ5" s="247"/>
      <c r="CR5" s="247"/>
      <c r="CS5" s="72" t="s">
        <v>17</v>
      </c>
      <c r="CT5" s="72" t="s">
        <v>19</v>
      </c>
      <c r="CU5" s="72" t="s">
        <v>20</v>
      </c>
      <c r="CV5" s="49" t="s">
        <v>200</v>
      </c>
      <c r="CW5" s="49" t="s">
        <v>201</v>
      </c>
      <c r="CX5" s="49" t="s">
        <v>202</v>
      </c>
      <c r="CY5" s="76" t="s">
        <v>46</v>
      </c>
      <c r="CZ5" s="76" t="s">
        <v>311</v>
      </c>
      <c r="DA5" s="69" t="s">
        <v>43</v>
      </c>
      <c r="DB5" s="69" t="s">
        <v>45</v>
      </c>
      <c r="DC5" s="69" t="s">
        <v>87</v>
      </c>
      <c r="DD5" s="69" t="s">
        <v>49</v>
      </c>
      <c r="DE5" s="69" t="s">
        <v>50</v>
      </c>
      <c r="DF5" s="69" t="s">
        <v>51</v>
      </c>
      <c r="DG5" s="69" t="s">
        <v>47</v>
      </c>
      <c r="DH5" s="69" t="s">
        <v>48</v>
      </c>
      <c r="DI5" s="69" t="s">
        <v>105</v>
      </c>
      <c r="DJ5" s="69" t="s">
        <v>135</v>
      </c>
      <c r="DK5" s="48" t="s">
        <v>1190</v>
      </c>
    </row>
    <row r="6" spans="1:115" s="19" customFormat="1" ht="17.100000000000001" customHeight="1" x14ac:dyDescent="0.3">
      <c r="A6" s="69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 t="s">
        <v>11</v>
      </c>
      <c r="O6" s="151" t="s">
        <v>151</v>
      </c>
      <c r="P6" s="151" t="s">
        <v>152</v>
      </c>
      <c r="Q6" s="151" t="s">
        <v>153</v>
      </c>
      <c r="R6" s="152" t="s">
        <v>18</v>
      </c>
      <c r="S6" s="152"/>
      <c r="T6" s="152"/>
      <c r="U6" s="173" t="s">
        <v>161</v>
      </c>
      <c r="V6" s="151" t="s">
        <v>151</v>
      </c>
      <c r="W6" s="151" t="s">
        <v>152</v>
      </c>
      <c r="X6" s="151" t="s">
        <v>153</v>
      </c>
      <c r="Y6" s="152" t="s">
        <v>18</v>
      </c>
      <c r="Z6" s="76"/>
      <c r="AA6" s="76"/>
      <c r="AB6" s="69" t="s">
        <v>151</v>
      </c>
      <c r="AC6" s="69" t="s">
        <v>156</v>
      </c>
      <c r="AD6" s="69" t="s">
        <v>157</v>
      </c>
      <c r="AE6" s="75" t="s">
        <v>31</v>
      </c>
      <c r="AF6" s="76"/>
      <c r="AG6" s="154" t="s">
        <v>12</v>
      </c>
      <c r="AH6" s="154" t="s">
        <v>12</v>
      </c>
      <c r="AI6" s="74" t="s">
        <v>661</v>
      </c>
      <c r="AJ6" s="74"/>
      <c r="AK6" s="76" t="s">
        <v>18</v>
      </c>
      <c r="AL6" s="76"/>
      <c r="AM6" s="76"/>
      <c r="AN6" s="75" t="s">
        <v>1041</v>
      </c>
      <c r="AO6" s="75" t="s">
        <v>1042</v>
      </c>
      <c r="AP6" s="76"/>
      <c r="AQ6" s="76" t="s">
        <v>18</v>
      </c>
      <c r="AR6" s="76"/>
      <c r="AS6" s="76"/>
      <c r="AT6" s="75" t="s">
        <v>1041</v>
      </c>
      <c r="AU6" s="75" t="s">
        <v>1042</v>
      </c>
      <c r="AV6" s="76"/>
      <c r="AW6" s="76"/>
      <c r="AX6" s="143" t="s">
        <v>1041</v>
      </c>
      <c r="AY6" s="143" t="s">
        <v>1042</v>
      </c>
      <c r="AZ6" s="76"/>
      <c r="BA6" s="76"/>
      <c r="BB6" s="75" t="s">
        <v>163</v>
      </c>
      <c r="BC6" s="75" t="s">
        <v>164</v>
      </c>
      <c r="BD6" s="75" t="s">
        <v>165</v>
      </c>
      <c r="BE6" s="76"/>
      <c r="BF6" s="75" t="s">
        <v>13</v>
      </c>
      <c r="BG6" s="75" t="s">
        <v>13</v>
      </c>
      <c r="BH6" s="76"/>
      <c r="BI6" s="143" t="s">
        <v>13</v>
      </c>
      <c r="BJ6" s="76"/>
      <c r="BK6" s="69" t="s">
        <v>366</v>
      </c>
      <c r="BL6" s="75" t="s">
        <v>13</v>
      </c>
      <c r="BM6" s="76" t="s">
        <v>18</v>
      </c>
      <c r="BN6" s="76"/>
      <c r="BO6" s="76"/>
      <c r="BP6" s="143" t="s">
        <v>13</v>
      </c>
      <c r="BQ6" s="76" t="s">
        <v>18</v>
      </c>
      <c r="BR6" s="76"/>
      <c r="BS6" s="76"/>
      <c r="BT6" s="75" t="s">
        <v>38</v>
      </c>
      <c r="BU6" s="76"/>
      <c r="BV6" s="75" t="s">
        <v>37</v>
      </c>
      <c r="BW6" s="76"/>
      <c r="BX6" s="75" t="s">
        <v>151</v>
      </c>
      <c r="BY6" s="75" t="s">
        <v>156</v>
      </c>
      <c r="BZ6" s="75" t="s">
        <v>157</v>
      </c>
      <c r="CA6" s="76" t="s">
        <v>18</v>
      </c>
      <c r="CB6" s="76"/>
      <c r="CC6" s="76"/>
      <c r="CD6" s="151" t="s">
        <v>151</v>
      </c>
      <c r="CE6" s="151" t="s">
        <v>156</v>
      </c>
      <c r="CF6" s="151" t="s">
        <v>157</v>
      </c>
      <c r="CG6" s="76" t="s">
        <v>18</v>
      </c>
      <c r="CH6" s="76"/>
      <c r="CI6" s="76"/>
      <c r="CJ6" s="151" t="s">
        <v>151</v>
      </c>
      <c r="CK6" s="151" t="s">
        <v>156</v>
      </c>
      <c r="CL6" s="151" t="s">
        <v>157</v>
      </c>
      <c r="CM6" s="152" t="s">
        <v>18</v>
      </c>
      <c r="CN6" s="152"/>
      <c r="CO6" s="152"/>
      <c r="CP6" s="151" t="s">
        <v>151</v>
      </c>
      <c r="CQ6" s="151" t="s">
        <v>156</v>
      </c>
      <c r="CR6" s="151" t="s">
        <v>157</v>
      </c>
      <c r="CS6" s="76" t="s">
        <v>18</v>
      </c>
      <c r="CT6" s="76"/>
      <c r="CU6" s="76"/>
      <c r="CV6" s="49"/>
      <c r="CW6" s="49"/>
      <c r="CX6" s="49"/>
      <c r="CY6" s="76"/>
      <c r="CZ6" s="76"/>
      <c r="DA6" s="69" t="s">
        <v>44</v>
      </c>
      <c r="DB6" s="69" t="s">
        <v>44</v>
      </c>
      <c r="DC6" s="69"/>
      <c r="DD6" s="69"/>
      <c r="DE6" s="69"/>
      <c r="DF6" s="69"/>
      <c r="DG6" s="69"/>
      <c r="DH6" s="69"/>
      <c r="DI6" s="69"/>
      <c r="DJ6" s="69" t="s">
        <v>136</v>
      </c>
      <c r="DK6" s="48"/>
    </row>
    <row r="7" spans="1:115" s="29" customFormat="1" ht="24" x14ac:dyDescent="0.3">
      <c r="A7" s="77">
        <v>2271</v>
      </c>
      <c r="B7" s="78" t="s">
        <v>137</v>
      </c>
      <c r="C7" s="78" t="s">
        <v>138</v>
      </c>
      <c r="D7" s="78" t="s">
        <v>139</v>
      </c>
      <c r="E7" s="78" t="s">
        <v>141</v>
      </c>
      <c r="F7" s="78" t="s">
        <v>142</v>
      </c>
      <c r="G7" s="86">
        <v>77.8</v>
      </c>
      <c r="H7" s="78" t="s">
        <v>145</v>
      </c>
      <c r="I7" s="78">
        <v>5</v>
      </c>
      <c r="J7" s="78" t="s">
        <v>146</v>
      </c>
      <c r="K7" s="86">
        <v>185</v>
      </c>
      <c r="L7" s="78" t="s">
        <v>145</v>
      </c>
      <c r="M7" s="78">
        <v>1</v>
      </c>
      <c r="N7" s="87">
        <v>574</v>
      </c>
      <c r="O7" s="86">
        <v>704</v>
      </c>
      <c r="P7" s="86">
        <v>646</v>
      </c>
      <c r="Q7" s="86">
        <v>619</v>
      </c>
      <c r="R7" s="86" t="s">
        <v>148</v>
      </c>
      <c r="S7" s="86" t="s">
        <v>149</v>
      </c>
      <c r="T7" s="86" t="s">
        <v>149</v>
      </c>
      <c r="U7" s="174">
        <v>2</v>
      </c>
      <c r="V7" s="24">
        <v>211</v>
      </c>
      <c r="W7" s="24">
        <v>194</v>
      </c>
      <c r="X7" s="24">
        <v>186</v>
      </c>
      <c r="Y7" s="24" t="s">
        <v>60</v>
      </c>
      <c r="Z7" s="78" t="s">
        <v>149</v>
      </c>
      <c r="AA7" s="78" t="s">
        <v>149</v>
      </c>
      <c r="AB7" s="176">
        <f t="shared" ref="AB7:AD7" si="0">V7/O7</f>
        <v>0.29971590909090912</v>
      </c>
      <c r="AC7" s="176">
        <f t="shared" si="0"/>
        <v>0.30030959752321984</v>
      </c>
      <c r="AD7" s="176">
        <f t="shared" si="0"/>
        <v>0.30048465266558966</v>
      </c>
      <c r="AE7" s="78" t="s">
        <v>158</v>
      </c>
      <c r="AF7" s="78" t="s">
        <v>149</v>
      </c>
      <c r="AG7" s="156">
        <v>19.350000000000001</v>
      </c>
      <c r="AH7" s="156">
        <v>19.350000000000001</v>
      </c>
      <c r="AI7" s="86">
        <f>N7*0.05</f>
        <v>28.700000000000003</v>
      </c>
      <c r="AJ7" s="79">
        <f>DC7</f>
        <v>1992</v>
      </c>
      <c r="AK7" s="78" t="s">
        <v>86</v>
      </c>
      <c r="AL7" s="78">
        <v>13.9</v>
      </c>
      <c r="AM7" s="78" t="s">
        <v>1483</v>
      </c>
      <c r="AN7" s="83" t="s">
        <v>115</v>
      </c>
      <c r="AO7" s="83" t="s">
        <v>648</v>
      </c>
      <c r="AP7" s="78" t="s">
        <v>61</v>
      </c>
      <c r="AQ7" s="78" t="s">
        <v>86</v>
      </c>
      <c r="AR7" s="78" t="s">
        <v>149</v>
      </c>
      <c r="AS7" s="78" t="s">
        <v>149</v>
      </c>
      <c r="AT7" s="144" t="s">
        <v>115</v>
      </c>
      <c r="AU7" s="144" t="s">
        <v>910</v>
      </c>
      <c r="AV7" s="109" t="s">
        <v>911</v>
      </c>
      <c r="AW7" s="25" t="s">
        <v>852</v>
      </c>
      <c r="AX7" s="159" t="s">
        <v>492</v>
      </c>
      <c r="AY7" s="159" t="s">
        <v>914</v>
      </c>
      <c r="AZ7" s="110" t="s">
        <v>915</v>
      </c>
      <c r="BA7" s="25" t="s">
        <v>852</v>
      </c>
      <c r="BB7" s="159">
        <v>7.9861111111111105E-2</v>
      </c>
      <c r="BC7" s="144">
        <v>0.10069444444444443</v>
      </c>
      <c r="BD7" s="144">
        <v>0.12152777777777778</v>
      </c>
      <c r="BE7" s="144" t="s">
        <v>852</v>
      </c>
      <c r="BF7" s="83" t="s">
        <v>166</v>
      </c>
      <c r="BG7" s="83" t="s">
        <v>751</v>
      </c>
      <c r="BH7" s="78" t="s">
        <v>203</v>
      </c>
      <c r="BI7" s="159" t="s">
        <v>67</v>
      </c>
      <c r="BJ7" s="65" t="s">
        <v>177</v>
      </c>
      <c r="BK7" s="111">
        <v>2.7777777777777776E-2</v>
      </c>
      <c r="BL7" s="83" t="s">
        <v>167</v>
      </c>
      <c r="BM7" s="80" t="s">
        <v>148</v>
      </c>
      <c r="BN7" s="80" t="s">
        <v>149</v>
      </c>
      <c r="BO7" s="80" t="s">
        <v>149</v>
      </c>
      <c r="BP7" s="83" t="s">
        <v>168</v>
      </c>
      <c r="BQ7" s="80" t="s">
        <v>148</v>
      </c>
      <c r="BR7" s="80" t="s">
        <v>149</v>
      </c>
      <c r="BS7" s="80" t="s">
        <v>149</v>
      </c>
      <c r="BT7" s="78" t="s">
        <v>158</v>
      </c>
      <c r="BU7" s="80" t="s">
        <v>149</v>
      </c>
      <c r="BV7" s="78" t="s">
        <v>1111</v>
      </c>
      <c r="BW7" s="80" t="s">
        <v>149</v>
      </c>
      <c r="BX7" s="86">
        <f t="shared" ref="BX7:BZ8" si="1">O7</f>
        <v>704</v>
      </c>
      <c r="BY7" s="86">
        <f t="shared" si="1"/>
        <v>646</v>
      </c>
      <c r="BZ7" s="86">
        <f t="shared" si="1"/>
        <v>619</v>
      </c>
      <c r="CA7" s="80" t="s">
        <v>148</v>
      </c>
      <c r="CB7" s="80" t="s">
        <v>149</v>
      </c>
      <c r="CC7" s="80" t="s">
        <v>149</v>
      </c>
      <c r="CD7" s="86">
        <f t="shared" ref="CD7:CF8" si="2">V7</f>
        <v>211</v>
      </c>
      <c r="CE7" s="86">
        <f t="shared" si="2"/>
        <v>194</v>
      </c>
      <c r="CF7" s="86">
        <f t="shared" si="2"/>
        <v>186</v>
      </c>
      <c r="CG7" s="80" t="s">
        <v>148</v>
      </c>
      <c r="CH7" s="80" t="s">
        <v>149</v>
      </c>
      <c r="CI7" s="80" t="s">
        <v>149</v>
      </c>
      <c r="CJ7" s="86">
        <f t="shared" ref="CJ7:CL8" si="3">O7</f>
        <v>704</v>
      </c>
      <c r="CK7" s="86">
        <f t="shared" si="3"/>
        <v>646</v>
      </c>
      <c r="CL7" s="86">
        <f t="shared" si="3"/>
        <v>619</v>
      </c>
      <c r="CM7" s="86" t="s">
        <v>148</v>
      </c>
      <c r="CN7" s="86" t="s">
        <v>149</v>
      </c>
      <c r="CO7" s="86" t="s">
        <v>149</v>
      </c>
      <c r="CP7" s="86">
        <f>V7</f>
        <v>211</v>
      </c>
      <c r="CQ7" s="86">
        <f>W7</f>
        <v>194</v>
      </c>
      <c r="CR7" s="86">
        <f>X7</f>
        <v>186</v>
      </c>
      <c r="CS7" s="80" t="s">
        <v>148</v>
      </c>
      <c r="CT7" s="80" t="s">
        <v>149</v>
      </c>
      <c r="CU7" s="80" t="s">
        <v>149</v>
      </c>
      <c r="CV7" s="80"/>
      <c r="CW7" s="80"/>
      <c r="CX7" s="80"/>
      <c r="CY7" s="78"/>
      <c r="CZ7" s="78"/>
      <c r="DA7" s="78" t="s">
        <v>149</v>
      </c>
      <c r="DB7" s="78" t="s">
        <v>149</v>
      </c>
      <c r="DC7" s="79">
        <v>1992</v>
      </c>
      <c r="DD7" s="82" t="s">
        <v>173</v>
      </c>
      <c r="DE7" s="82" t="s">
        <v>173</v>
      </c>
      <c r="DF7" s="82" t="s">
        <v>174</v>
      </c>
      <c r="DG7" s="9" t="s">
        <v>176</v>
      </c>
      <c r="DH7" s="9" t="s">
        <v>93</v>
      </c>
      <c r="DI7" s="128">
        <v>44081</v>
      </c>
      <c r="DJ7" s="2" t="s">
        <v>920</v>
      </c>
      <c r="DK7" s="124" t="s">
        <v>1725</v>
      </c>
    </row>
    <row r="8" spans="1:115" s="29" customFormat="1" ht="24" x14ac:dyDescent="0.3">
      <c r="A8" s="77">
        <v>2272</v>
      </c>
      <c r="B8" s="78" t="s">
        <v>137</v>
      </c>
      <c r="C8" s="78" t="s">
        <v>138</v>
      </c>
      <c r="D8" s="78" t="s">
        <v>139</v>
      </c>
      <c r="E8" s="78" t="s">
        <v>141</v>
      </c>
      <c r="F8" s="78" t="s">
        <v>144</v>
      </c>
      <c r="G8" s="86">
        <v>77.8</v>
      </c>
      <c r="H8" s="78" t="s">
        <v>145</v>
      </c>
      <c r="I8" s="78">
        <v>3</v>
      </c>
      <c r="J8" s="78" t="s">
        <v>146</v>
      </c>
      <c r="K8" s="86">
        <v>115</v>
      </c>
      <c r="L8" s="78" t="s">
        <v>145</v>
      </c>
      <c r="M8" s="78">
        <v>1</v>
      </c>
      <c r="N8" s="87">
        <v>348.4</v>
      </c>
      <c r="O8" s="86">
        <v>425</v>
      </c>
      <c r="P8" s="86">
        <v>386</v>
      </c>
      <c r="Q8" s="86">
        <v>368</v>
      </c>
      <c r="R8" s="86" t="s">
        <v>148</v>
      </c>
      <c r="S8" s="86" t="s">
        <v>149</v>
      </c>
      <c r="T8" s="86" t="s">
        <v>149</v>
      </c>
      <c r="U8" s="174">
        <v>2</v>
      </c>
      <c r="V8" s="100">
        <v>157</v>
      </c>
      <c r="W8" s="100">
        <v>142</v>
      </c>
      <c r="X8" s="100">
        <v>136</v>
      </c>
      <c r="Y8" s="100" t="s">
        <v>86</v>
      </c>
      <c r="Z8" s="9" t="s">
        <v>909</v>
      </c>
      <c r="AA8" s="177" t="s">
        <v>498</v>
      </c>
      <c r="AB8" s="176">
        <f t="shared" ref="AB8:AB71" si="4">V8/O8</f>
        <v>0.36941176470588233</v>
      </c>
      <c r="AC8" s="176">
        <f t="shared" ref="AC8:AC71" si="5">W8/P8</f>
        <v>0.36787564766839376</v>
      </c>
      <c r="AD8" s="176">
        <f t="shared" ref="AD8:AD71" si="6">X8/Q8</f>
        <v>0.36956521739130432</v>
      </c>
      <c r="AE8" s="78" t="s">
        <v>158</v>
      </c>
      <c r="AF8" s="78" t="s">
        <v>149</v>
      </c>
      <c r="AG8" s="156">
        <v>13.6</v>
      </c>
      <c r="AH8" s="156">
        <v>13.6</v>
      </c>
      <c r="AI8" s="86">
        <f t="shared" ref="AI8:AI50" si="7">N8*0.05</f>
        <v>17.419999999999998</v>
      </c>
      <c r="AJ8" s="79">
        <f t="shared" ref="AJ8:AJ50" si="8">DC8</f>
        <v>1995</v>
      </c>
      <c r="AK8" s="78" t="s">
        <v>148</v>
      </c>
      <c r="AL8" s="78" t="s">
        <v>149</v>
      </c>
      <c r="AM8" s="78" t="s">
        <v>149</v>
      </c>
      <c r="AN8" s="83" t="s">
        <v>1078</v>
      </c>
      <c r="AO8" s="83" t="s">
        <v>648</v>
      </c>
      <c r="AP8" s="78" t="s">
        <v>61</v>
      </c>
      <c r="AQ8" s="78" t="s">
        <v>86</v>
      </c>
      <c r="AR8" s="78" t="s">
        <v>149</v>
      </c>
      <c r="AS8" s="78" t="s">
        <v>149</v>
      </c>
      <c r="AT8" s="144" t="s">
        <v>115</v>
      </c>
      <c r="AU8" s="144" t="s">
        <v>912</v>
      </c>
      <c r="AV8" s="109" t="s">
        <v>913</v>
      </c>
      <c r="AW8" s="25" t="s">
        <v>852</v>
      </c>
      <c r="AX8" s="144" t="s">
        <v>492</v>
      </c>
      <c r="AY8" s="144" t="s">
        <v>916</v>
      </c>
      <c r="AZ8" s="109" t="s">
        <v>917</v>
      </c>
      <c r="BA8" s="25" t="s">
        <v>852</v>
      </c>
      <c r="BB8" s="144">
        <v>7.6388888888888895E-2</v>
      </c>
      <c r="BC8" s="144">
        <v>9.7222222222222224E-2</v>
      </c>
      <c r="BD8" s="144">
        <v>0.11805555555555557</v>
      </c>
      <c r="BE8" s="144" t="s">
        <v>852</v>
      </c>
      <c r="BF8" s="83" t="s">
        <v>166</v>
      </c>
      <c r="BG8" s="83" t="s">
        <v>918</v>
      </c>
      <c r="BH8" s="78" t="s">
        <v>203</v>
      </c>
      <c r="BI8" s="144" t="s">
        <v>69</v>
      </c>
      <c r="BJ8" s="25" t="s">
        <v>919</v>
      </c>
      <c r="BK8" s="111">
        <v>2.4305555555555556E-2</v>
      </c>
      <c r="BL8" s="83" t="s">
        <v>167</v>
      </c>
      <c r="BM8" s="80" t="s">
        <v>148</v>
      </c>
      <c r="BN8" s="80" t="s">
        <v>149</v>
      </c>
      <c r="BO8" s="80" t="s">
        <v>149</v>
      </c>
      <c r="BP8" s="83" t="s">
        <v>168</v>
      </c>
      <c r="BQ8" s="80" t="s">
        <v>148</v>
      </c>
      <c r="BR8" s="80" t="s">
        <v>149</v>
      </c>
      <c r="BS8" s="80" t="s">
        <v>149</v>
      </c>
      <c r="BT8" s="78" t="s">
        <v>158</v>
      </c>
      <c r="BU8" s="80" t="s">
        <v>149</v>
      </c>
      <c r="BV8" s="78" t="s">
        <v>1111</v>
      </c>
      <c r="BW8" s="80" t="s">
        <v>149</v>
      </c>
      <c r="BX8" s="86">
        <f t="shared" si="1"/>
        <v>425</v>
      </c>
      <c r="BY8" s="86">
        <f t="shared" si="1"/>
        <v>386</v>
      </c>
      <c r="BZ8" s="86">
        <f t="shared" si="1"/>
        <v>368</v>
      </c>
      <c r="CA8" s="80" t="s">
        <v>148</v>
      </c>
      <c r="CB8" s="80" t="s">
        <v>149</v>
      </c>
      <c r="CC8" s="80" t="s">
        <v>149</v>
      </c>
      <c r="CD8" s="86">
        <f t="shared" si="2"/>
        <v>157</v>
      </c>
      <c r="CE8" s="86">
        <f t="shared" si="2"/>
        <v>142</v>
      </c>
      <c r="CF8" s="86">
        <f t="shared" si="2"/>
        <v>136</v>
      </c>
      <c r="CG8" s="80" t="s">
        <v>86</v>
      </c>
      <c r="CH8" s="9" t="s">
        <v>909</v>
      </c>
      <c r="CI8" s="177" t="s">
        <v>498</v>
      </c>
      <c r="CJ8" s="86">
        <f t="shared" si="3"/>
        <v>425</v>
      </c>
      <c r="CK8" s="86">
        <f t="shared" si="3"/>
        <v>386</v>
      </c>
      <c r="CL8" s="86">
        <f t="shared" si="3"/>
        <v>368</v>
      </c>
      <c r="CM8" s="86" t="s">
        <v>148</v>
      </c>
      <c r="CN8" s="86" t="s">
        <v>149</v>
      </c>
      <c r="CO8" s="86" t="s">
        <v>149</v>
      </c>
      <c r="CP8" s="100">
        <v>157</v>
      </c>
      <c r="CQ8" s="100">
        <v>142</v>
      </c>
      <c r="CR8" s="100">
        <v>136</v>
      </c>
      <c r="CS8" s="80" t="s">
        <v>86</v>
      </c>
      <c r="CT8" s="9" t="s">
        <v>909</v>
      </c>
      <c r="CU8" s="177" t="s">
        <v>498</v>
      </c>
      <c r="CV8" s="177"/>
      <c r="CW8" s="177"/>
      <c r="CX8" s="177"/>
      <c r="CY8" s="78"/>
      <c r="CZ8" s="78"/>
      <c r="DA8" s="78" t="s">
        <v>149</v>
      </c>
      <c r="DB8" s="78" t="s">
        <v>149</v>
      </c>
      <c r="DC8" s="79">
        <v>1995</v>
      </c>
      <c r="DD8" s="82" t="s">
        <v>173</v>
      </c>
      <c r="DE8" s="82" t="s">
        <v>173</v>
      </c>
      <c r="DF8" s="82" t="s">
        <v>175</v>
      </c>
      <c r="DG8" s="9" t="s">
        <v>176</v>
      </c>
      <c r="DH8" s="9" t="s">
        <v>93</v>
      </c>
      <c r="DI8" s="128">
        <v>44081</v>
      </c>
      <c r="DJ8" s="2" t="s">
        <v>920</v>
      </c>
      <c r="DK8" s="124" t="s">
        <v>1725</v>
      </c>
    </row>
    <row r="9" spans="1:115" s="29" customFormat="1" ht="17.100000000000001" customHeight="1" x14ac:dyDescent="0.3">
      <c r="A9" s="78">
        <v>2091</v>
      </c>
      <c r="B9" s="78" t="s">
        <v>388</v>
      </c>
      <c r="C9" s="78" t="s">
        <v>138</v>
      </c>
      <c r="D9" s="78" t="s">
        <v>139</v>
      </c>
      <c r="E9" s="78" t="s">
        <v>141</v>
      </c>
      <c r="F9" s="78" t="s">
        <v>506</v>
      </c>
      <c r="G9" s="86">
        <v>150</v>
      </c>
      <c r="H9" s="122" t="s">
        <v>145</v>
      </c>
      <c r="I9" s="78">
        <v>2</v>
      </c>
      <c r="J9" s="122" t="s">
        <v>146</v>
      </c>
      <c r="K9" s="86">
        <v>150</v>
      </c>
      <c r="L9" s="78" t="s">
        <v>145</v>
      </c>
      <c r="M9" s="78">
        <v>1</v>
      </c>
      <c r="N9" s="87">
        <v>450</v>
      </c>
      <c r="O9" s="86">
        <v>566.20000000000005</v>
      </c>
      <c r="P9" s="86">
        <v>547.5</v>
      </c>
      <c r="Q9" s="86">
        <v>534.29999999999995</v>
      </c>
      <c r="R9" s="86" t="s">
        <v>86</v>
      </c>
      <c r="S9" s="86" t="s">
        <v>61</v>
      </c>
      <c r="T9" s="86" t="s">
        <v>1727</v>
      </c>
      <c r="U9" s="178" t="s">
        <v>519</v>
      </c>
      <c r="V9" s="86">
        <v>167</v>
      </c>
      <c r="W9" s="87">
        <f t="shared" ref="W9:W15" si="9">V9</f>
        <v>167</v>
      </c>
      <c r="X9" s="87">
        <f t="shared" ref="X9:X15" si="10">V9</f>
        <v>167</v>
      </c>
      <c r="Y9" s="86" t="s">
        <v>60</v>
      </c>
      <c r="Z9" s="78" t="s">
        <v>61</v>
      </c>
      <c r="AA9" s="78" t="s">
        <v>61</v>
      </c>
      <c r="AB9" s="176">
        <f t="shared" si="4"/>
        <v>0.29494878134934649</v>
      </c>
      <c r="AC9" s="176">
        <f t="shared" si="5"/>
        <v>0.30502283105022832</v>
      </c>
      <c r="AD9" s="176">
        <f t="shared" si="6"/>
        <v>0.3125584877409695</v>
      </c>
      <c r="AE9" s="78" t="s">
        <v>62</v>
      </c>
      <c r="AF9" s="78" t="s">
        <v>61</v>
      </c>
      <c r="AG9" s="156">
        <v>22.5</v>
      </c>
      <c r="AH9" s="156">
        <v>22.5</v>
      </c>
      <c r="AI9" s="86">
        <f t="shared" ref="AI9:AI20" si="11">N9*0.05</f>
        <v>22.5</v>
      </c>
      <c r="AJ9" s="79">
        <f t="shared" ref="AJ9:AJ20" si="12">DC9</f>
        <v>1996</v>
      </c>
      <c r="AK9" s="78" t="s">
        <v>60</v>
      </c>
      <c r="AL9" s="78" t="s">
        <v>61</v>
      </c>
      <c r="AM9" s="78" t="s">
        <v>61</v>
      </c>
      <c r="AN9" s="116" t="s">
        <v>118</v>
      </c>
      <c r="AO9" s="116" t="s">
        <v>855</v>
      </c>
      <c r="AP9" s="113" t="s">
        <v>943</v>
      </c>
      <c r="AQ9" s="78" t="s">
        <v>86</v>
      </c>
      <c r="AR9" s="179">
        <v>4.1666666666666664E-2</v>
      </c>
      <c r="AS9" s="78" t="s">
        <v>65</v>
      </c>
      <c r="AT9" s="116" t="s">
        <v>1050</v>
      </c>
      <c r="AU9" s="83">
        <v>8.1250000000000003E-2</v>
      </c>
      <c r="AV9" s="113" t="s">
        <v>949</v>
      </c>
      <c r="AW9" s="78" t="s">
        <v>65</v>
      </c>
      <c r="AX9" s="116" t="s">
        <v>1050</v>
      </c>
      <c r="AY9" s="83">
        <v>0.13263888888888889</v>
      </c>
      <c r="AZ9" s="113" t="s">
        <v>954</v>
      </c>
      <c r="BA9" s="78" t="s">
        <v>65</v>
      </c>
      <c r="BB9" s="144" t="s">
        <v>67</v>
      </c>
      <c r="BC9" s="144" t="s">
        <v>961</v>
      </c>
      <c r="BD9" s="144" t="s">
        <v>965</v>
      </c>
      <c r="BE9" s="116" t="s">
        <v>65</v>
      </c>
      <c r="BF9" s="83">
        <v>0.33333333333333331</v>
      </c>
      <c r="BG9" s="83" t="s">
        <v>521</v>
      </c>
      <c r="BH9" s="78" t="s">
        <v>77</v>
      </c>
      <c r="BI9" s="83">
        <v>1.3888888888888888E-2</v>
      </c>
      <c r="BJ9" s="78" t="s">
        <v>64</v>
      </c>
      <c r="BK9" s="78"/>
      <c r="BL9" s="83">
        <v>0.16666666666666666</v>
      </c>
      <c r="BM9" s="80" t="s">
        <v>60</v>
      </c>
      <c r="BN9" s="78" t="s">
        <v>61</v>
      </c>
      <c r="BO9" s="80" t="s">
        <v>61</v>
      </c>
      <c r="BP9" s="83">
        <v>0.125</v>
      </c>
      <c r="BQ9" s="80" t="s">
        <v>60</v>
      </c>
      <c r="BR9" s="78" t="s">
        <v>61</v>
      </c>
      <c r="BS9" s="80" t="s">
        <v>61</v>
      </c>
      <c r="BT9" s="78" t="s">
        <v>62</v>
      </c>
      <c r="BU9" s="80" t="s">
        <v>61</v>
      </c>
      <c r="BV9" s="78" t="s">
        <v>1112</v>
      </c>
      <c r="BW9" s="78"/>
      <c r="BX9" s="86">
        <v>566.20000000000005</v>
      </c>
      <c r="BY9" s="86">
        <v>547.5</v>
      </c>
      <c r="BZ9" s="86">
        <v>534.29999999999995</v>
      </c>
      <c r="CA9" s="78" t="s">
        <v>86</v>
      </c>
      <c r="CB9" s="78" t="s">
        <v>1722</v>
      </c>
      <c r="CC9" s="78" t="s">
        <v>1723</v>
      </c>
      <c r="CD9" s="86">
        <v>167</v>
      </c>
      <c r="CE9" s="86">
        <v>167</v>
      </c>
      <c r="CF9" s="86">
        <v>167</v>
      </c>
      <c r="CG9" s="78" t="s">
        <v>86</v>
      </c>
      <c r="CH9" s="78" t="s">
        <v>61</v>
      </c>
      <c r="CI9" s="78" t="s">
        <v>77</v>
      </c>
      <c r="CJ9" s="86">
        <v>566.20000000000005</v>
      </c>
      <c r="CK9" s="86">
        <v>547.5</v>
      </c>
      <c r="CL9" s="86">
        <v>534.29999999999995</v>
      </c>
      <c r="CM9" s="78" t="s">
        <v>86</v>
      </c>
      <c r="CN9" s="78" t="s">
        <v>1722</v>
      </c>
      <c r="CO9" s="78" t="s">
        <v>1723</v>
      </c>
      <c r="CP9" s="86">
        <v>167</v>
      </c>
      <c r="CQ9" s="86">
        <v>167</v>
      </c>
      <c r="CR9" s="86">
        <v>167</v>
      </c>
      <c r="CS9" s="80" t="s">
        <v>60</v>
      </c>
      <c r="CT9" s="81" t="s">
        <v>61</v>
      </c>
      <c r="CU9" s="81" t="s">
        <v>77</v>
      </c>
      <c r="CV9" s="81"/>
      <c r="CW9" s="81"/>
      <c r="CX9" s="81"/>
      <c r="CY9" s="78"/>
      <c r="CZ9" s="78"/>
      <c r="DA9" s="78"/>
      <c r="DB9" s="78"/>
      <c r="DC9" s="82">
        <v>1996</v>
      </c>
      <c r="DD9" s="82" t="s">
        <v>363</v>
      </c>
      <c r="DE9" s="82" t="s">
        <v>363</v>
      </c>
      <c r="DF9" s="82" t="s">
        <v>134</v>
      </c>
      <c r="DG9" s="78" t="s">
        <v>404</v>
      </c>
      <c r="DH9" s="78" t="s">
        <v>410</v>
      </c>
      <c r="DI9" s="129">
        <v>44378</v>
      </c>
      <c r="DJ9" s="51" t="s">
        <v>836</v>
      </c>
      <c r="DK9" s="124" t="s">
        <v>1724</v>
      </c>
    </row>
    <row r="10" spans="1:115" s="29" customFormat="1" ht="17.100000000000001" customHeight="1" x14ac:dyDescent="0.3">
      <c r="A10" s="77">
        <v>2092</v>
      </c>
      <c r="B10" s="78" t="s">
        <v>388</v>
      </c>
      <c r="C10" s="78" t="s">
        <v>138</v>
      </c>
      <c r="D10" s="78" t="s">
        <v>139</v>
      </c>
      <c r="E10" s="78" t="s">
        <v>141</v>
      </c>
      <c r="F10" s="78" t="s">
        <v>507</v>
      </c>
      <c r="G10" s="86">
        <v>150</v>
      </c>
      <c r="H10" s="122" t="s">
        <v>145</v>
      </c>
      <c r="I10" s="78">
        <v>2</v>
      </c>
      <c r="J10" s="122" t="s">
        <v>146</v>
      </c>
      <c r="K10" s="86">
        <v>150</v>
      </c>
      <c r="L10" s="78" t="s">
        <v>145</v>
      </c>
      <c r="M10" s="78">
        <v>1</v>
      </c>
      <c r="N10" s="87">
        <v>450</v>
      </c>
      <c r="O10" s="86">
        <v>571.5</v>
      </c>
      <c r="P10" s="86">
        <v>552.6</v>
      </c>
      <c r="Q10" s="86">
        <v>539.20000000000005</v>
      </c>
      <c r="R10" s="86" t="s">
        <v>60</v>
      </c>
      <c r="S10" s="86" t="s">
        <v>1732</v>
      </c>
      <c r="T10" s="86" t="s">
        <v>61</v>
      </c>
      <c r="U10" s="178" t="s">
        <v>519</v>
      </c>
      <c r="V10" s="86">
        <v>165</v>
      </c>
      <c r="W10" s="87">
        <f t="shared" si="9"/>
        <v>165</v>
      </c>
      <c r="X10" s="87">
        <f t="shared" si="10"/>
        <v>165</v>
      </c>
      <c r="Y10" s="86" t="s">
        <v>60</v>
      </c>
      <c r="Z10" s="78" t="s">
        <v>61</v>
      </c>
      <c r="AA10" s="78" t="s">
        <v>61</v>
      </c>
      <c r="AB10" s="176">
        <f t="shared" si="4"/>
        <v>0.28871391076115488</v>
      </c>
      <c r="AC10" s="176">
        <f t="shared" si="5"/>
        <v>0.29858849077090116</v>
      </c>
      <c r="AD10" s="176">
        <f t="shared" si="6"/>
        <v>0.30600890207715131</v>
      </c>
      <c r="AE10" s="78" t="s">
        <v>62</v>
      </c>
      <c r="AF10" s="78" t="s">
        <v>61</v>
      </c>
      <c r="AG10" s="156">
        <v>22.5</v>
      </c>
      <c r="AH10" s="156">
        <v>22.5</v>
      </c>
      <c r="AI10" s="86">
        <f t="shared" si="11"/>
        <v>22.5</v>
      </c>
      <c r="AJ10" s="79">
        <f t="shared" si="12"/>
        <v>1996</v>
      </c>
      <c r="AK10" s="78" t="s">
        <v>60</v>
      </c>
      <c r="AL10" s="78" t="s">
        <v>61</v>
      </c>
      <c r="AM10" s="78" t="s">
        <v>61</v>
      </c>
      <c r="AN10" s="116" t="s">
        <v>118</v>
      </c>
      <c r="AO10" s="116" t="s">
        <v>855</v>
      </c>
      <c r="AP10" s="113" t="s">
        <v>943</v>
      </c>
      <c r="AQ10" s="78" t="s">
        <v>86</v>
      </c>
      <c r="AR10" s="179">
        <v>4.1666666666666664E-2</v>
      </c>
      <c r="AS10" s="78" t="s">
        <v>65</v>
      </c>
      <c r="AT10" s="116" t="s">
        <v>1050</v>
      </c>
      <c r="AU10" s="83">
        <v>8.1250000000000003E-2</v>
      </c>
      <c r="AV10" s="113" t="s">
        <v>949</v>
      </c>
      <c r="AW10" s="78" t="s">
        <v>65</v>
      </c>
      <c r="AX10" s="116" t="s">
        <v>1050</v>
      </c>
      <c r="AY10" s="83">
        <v>0.13263888888888889</v>
      </c>
      <c r="AZ10" s="113" t="s">
        <v>954</v>
      </c>
      <c r="BA10" s="78" t="s">
        <v>65</v>
      </c>
      <c r="BB10" s="144" t="s">
        <v>67</v>
      </c>
      <c r="BC10" s="144" t="s">
        <v>961</v>
      </c>
      <c r="BD10" s="144" t="s">
        <v>965</v>
      </c>
      <c r="BE10" s="116" t="s">
        <v>65</v>
      </c>
      <c r="BF10" s="83">
        <v>0.33333333333333331</v>
      </c>
      <c r="BG10" s="83" t="s">
        <v>521</v>
      </c>
      <c r="BH10" s="78" t="s">
        <v>77</v>
      </c>
      <c r="BI10" s="83">
        <v>1.3888888888888888E-2</v>
      </c>
      <c r="BJ10" s="78" t="s">
        <v>64</v>
      </c>
      <c r="BK10" s="78"/>
      <c r="BL10" s="83">
        <v>0.16666666666666666</v>
      </c>
      <c r="BM10" s="80" t="s">
        <v>60</v>
      </c>
      <c r="BN10" s="78" t="s">
        <v>61</v>
      </c>
      <c r="BO10" s="80" t="s">
        <v>61</v>
      </c>
      <c r="BP10" s="83">
        <v>0.125</v>
      </c>
      <c r="BQ10" s="80" t="s">
        <v>60</v>
      </c>
      <c r="BR10" s="78" t="s">
        <v>61</v>
      </c>
      <c r="BS10" s="80" t="s">
        <v>61</v>
      </c>
      <c r="BT10" s="78" t="s">
        <v>62</v>
      </c>
      <c r="BU10" s="80" t="s">
        <v>61</v>
      </c>
      <c r="BV10" s="78" t="s">
        <v>1112</v>
      </c>
      <c r="BW10" s="78"/>
      <c r="BX10" s="86">
        <f>O10</f>
        <v>571.5</v>
      </c>
      <c r="BY10" s="86">
        <f t="shared" ref="BY10:BZ10" si="13">P10</f>
        <v>552.6</v>
      </c>
      <c r="BZ10" s="86">
        <f t="shared" si="13"/>
        <v>539.20000000000005</v>
      </c>
      <c r="CA10" s="78" t="s">
        <v>86</v>
      </c>
      <c r="CB10" s="78" t="s">
        <v>61</v>
      </c>
      <c r="CC10" s="78" t="s">
        <v>77</v>
      </c>
      <c r="CD10" s="86">
        <v>165</v>
      </c>
      <c r="CE10" s="86">
        <v>165</v>
      </c>
      <c r="CF10" s="86">
        <v>165</v>
      </c>
      <c r="CG10" s="78" t="s">
        <v>86</v>
      </c>
      <c r="CH10" s="78" t="s">
        <v>61</v>
      </c>
      <c r="CI10" s="78" t="s">
        <v>77</v>
      </c>
      <c r="CJ10" s="86">
        <f>O10</f>
        <v>571.5</v>
      </c>
      <c r="CK10" s="86">
        <f t="shared" ref="CK10:CL10" si="14">P10</f>
        <v>552.6</v>
      </c>
      <c r="CL10" s="86">
        <f t="shared" si="14"/>
        <v>539.20000000000005</v>
      </c>
      <c r="CM10" s="78" t="s">
        <v>86</v>
      </c>
      <c r="CN10" s="86" t="s">
        <v>61</v>
      </c>
      <c r="CO10" s="86" t="s">
        <v>77</v>
      </c>
      <c r="CP10" s="86">
        <v>165</v>
      </c>
      <c r="CQ10" s="86">
        <v>165</v>
      </c>
      <c r="CR10" s="86">
        <v>165</v>
      </c>
      <c r="CS10" s="80" t="s">
        <v>60</v>
      </c>
      <c r="CT10" s="81" t="s">
        <v>61</v>
      </c>
      <c r="CU10" s="81" t="s">
        <v>77</v>
      </c>
      <c r="CV10" s="81"/>
      <c r="CW10" s="81"/>
      <c r="CX10" s="81"/>
      <c r="CY10" s="78"/>
      <c r="CZ10" s="78"/>
      <c r="DA10" s="78"/>
      <c r="DB10" s="78"/>
      <c r="DC10" s="82">
        <v>1996</v>
      </c>
      <c r="DD10" s="82" t="s">
        <v>363</v>
      </c>
      <c r="DE10" s="82" t="s">
        <v>363</v>
      </c>
      <c r="DF10" s="82" t="s">
        <v>134</v>
      </c>
      <c r="DG10" s="78" t="s">
        <v>404</v>
      </c>
      <c r="DH10" s="78" t="s">
        <v>93</v>
      </c>
      <c r="DI10" s="129">
        <v>44077</v>
      </c>
      <c r="DJ10" s="51" t="s">
        <v>836</v>
      </c>
      <c r="DK10" s="124" t="s">
        <v>1724</v>
      </c>
    </row>
    <row r="11" spans="1:115" s="29" customFormat="1" ht="17.100000000000001" customHeight="1" x14ac:dyDescent="0.3">
      <c r="A11" s="77">
        <v>2121</v>
      </c>
      <c r="B11" s="78" t="s">
        <v>388</v>
      </c>
      <c r="C11" s="78" t="s">
        <v>138</v>
      </c>
      <c r="D11" s="78" t="s">
        <v>139</v>
      </c>
      <c r="E11" s="78" t="s">
        <v>141</v>
      </c>
      <c r="F11" s="78" t="s">
        <v>508</v>
      </c>
      <c r="G11" s="86">
        <v>150</v>
      </c>
      <c r="H11" s="122" t="s">
        <v>145</v>
      </c>
      <c r="I11" s="78">
        <v>2</v>
      </c>
      <c r="J11" s="122" t="s">
        <v>146</v>
      </c>
      <c r="K11" s="86">
        <v>150</v>
      </c>
      <c r="L11" s="78" t="s">
        <v>145</v>
      </c>
      <c r="M11" s="78">
        <v>1</v>
      </c>
      <c r="N11" s="87">
        <v>450</v>
      </c>
      <c r="O11" s="86">
        <v>547</v>
      </c>
      <c r="P11" s="86">
        <v>534</v>
      </c>
      <c r="Q11" s="86">
        <v>524</v>
      </c>
      <c r="R11" s="86" t="s">
        <v>60</v>
      </c>
      <c r="S11" s="86" t="s">
        <v>61</v>
      </c>
      <c r="T11" s="86" t="s">
        <v>61</v>
      </c>
      <c r="U11" s="178" t="s">
        <v>519</v>
      </c>
      <c r="V11" s="86">
        <v>165</v>
      </c>
      <c r="W11" s="87">
        <f t="shared" si="9"/>
        <v>165</v>
      </c>
      <c r="X11" s="87">
        <f t="shared" si="10"/>
        <v>165</v>
      </c>
      <c r="Y11" s="86" t="s">
        <v>60</v>
      </c>
      <c r="Z11" s="78" t="s">
        <v>61</v>
      </c>
      <c r="AA11" s="78" t="s">
        <v>61</v>
      </c>
      <c r="AB11" s="176">
        <f t="shared" si="4"/>
        <v>0.3016453382084095</v>
      </c>
      <c r="AC11" s="176">
        <f t="shared" si="5"/>
        <v>0.3089887640449438</v>
      </c>
      <c r="AD11" s="176">
        <f t="shared" si="6"/>
        <v>0.3148854961832061</v>
      </c>
      <c r="AE11" s="78" t="s">
        <v>62</v>
      </c>
      <c r="AF11" s="78" t="s">
        <v>61</v>
      </c>
      <c r="AG11" s="156">
        <v>22.5</v>
      </c>
      <c r="AH11" s="156">
        <v>22.5</v>
      </c>
      <c r="AI11" s="86">
        <f t="shared" si="11"/>
        <v>22.5</v>
      </c>
      <c r="AJ11" s="79">
        <f t="shared" si="12"/>
        <v>1996</v>
      </c>
      <c r="AK11" s="78" t="s">
        <v>60</v>
      </c>
      <c r="AL11" s="78" t="s">
        <v>61</v>
      </c>
      <c r="AM11" s="78" t="s">
        <v>61</v>
      </c>
      <c r="AN11" s="116" t="s">
        <v>118</v>
      </c>
      <c r="AO11" s="116" t="s">
        <v>855</v>
      </c>
      <c r="AP11" s="113" t="s">
        <v>943</v>
      </c>
      <c r="AQ11" s="78" t="s">
        <v>86</v>
      </c>
      <c r="AR11" s="179">
        <v>4.1666666666666664E-2</v>
      </c>
      <c r="AS11" s="78" t="s">
        <v>65</v>
      </c>
      <c r="AT11" s="116" t="s">
        <v>1050</v>
      </c>
      <c r="AU11" s="83">
        <v>8.1250000000000003E-2</v>
      </c>
      <c r="AV11" s="113" t="s">
        <v>949</v>
      </c>
      <c r="AW11" s="78" t="s">
        <v>65</v>
      </c>
      <c r="AX11" s="116" t="s">
        <v>1050</v>
      </c>
      <c r="AY11" s="83">
        <v>0.13263888888888889</v>
      </c>
      <c r="AZ11" s="113" t="s">
        <v>954</v>
      </c>
      <c r="BA11" s="78" t="s">
        <v>65</v>
      </c>
      <c r="BB11" s="144" t="s">
        <v>67</v>
      </c>
      <c r="BC11" s="144" t="s">
        <v>961</v>
      </c>
      <c r="BD11" s="144" t="s">
        <v>965</v>
      </c>
      <c r="BE11" s="116" t="s">
        <v>65</v>
      </c>
      <c r="BF11" s="83">
        <v>0.33333333333333331</v>
      </c>
      <c r="BG11" s="83" t="s">
        <v>521</v>
      </c>
      <c r="BH11" s="78" t="s">
        <v>77</v>
      </c>
      <c r="BI11" s="83">
        <v>1.3888888888888888E-2</v>
      </c>
      <c r="BJ11" s="78" t="s">
        <v>64</v>
      </c>
      <c r="BK11" s="78"/>
      <c r="BL11" s="83">
        <v>0.16666666666666666</v>
      </c>
      <c r="BM11" s="80" t="s">
        <v>60</v>
      </c>
      <c r="BN11" s="78" t="s">
        <v>61</v>
      </c>
      <c r="BO11" s="80" t="s">
        <v>61</v>
      </c>
      <c r="BP11" s="83">
        <v>0.125</v>
      </c>
      <c r="BQ11" s="80" t="s">
        <v>60</v>
      </c>
      <c r="BR11" s="78" t="s">
        <v>61</v>
      </c>
      <c r="BS11" s="80" t="s">
        <v>61</v>
      </c>
      <c r="BT11" s="78" t="s">
        <v>62</v>
      </c>
      <c r="BU11" s="80" t="s">
        <v>61</v>
      </c>
      <c r="BV11" s="78" t="s">
        <v>1112</v>
      </c>
      <c r="BW11" s="78"/>
      <c r="BX11" s="86">
        <v>547</v>
      </c>
      <c r="BY11" s="86">
        <v>534</v>
      </c>
      <c r="BZ11" s="86">
        <v>524</v>
      </c>
      <c r="CA11" s="78" t="s">
        <v>86</v>
      </c>
      <c r="CB11" s="78" t="s">
        <v>61</v>
      </c>
      <c r="CC11" s="78" t="s">
        <v>77</v>
      </c>
      <c r="CD11" s="86">
        <v>165</v>
      </c>
      <c r="CE11" s="86">
        <v>165</v>
      </c>
      <c r="CF11" s="86">
        <v>165</v>
      </c>
      <c r="CG11" s="78" t="s">
        <v>86</v>
      </c>
      <c r="CH11" s="78" t="s">
        <v>61</v>
      </c>
      <c r="CI11" s="78" t="s">
        <v>77</v>
      </c>
      <c r="CJ11" s="86">
        <v>547</v>
      </c>
      <c r="CK11" s="86">
        <v>534</v>
      </c>
      <c r="CL11" s="86">
        <v>524</v>
      </c>
      <c r="CM11" s="86" t="s">
        <v>60</v>
      </c>
      <c r="CN11" s="86" t="s">
        <v>61</v>
      </c>
      <c r="CO11" s="86" t="s">
        <v>77</v>
      </c>
      <c r="CP11" s="86">
        <v>165</v>
      </c>
      <c r="CQ11" s="86">
        <v>165</v>
      </c>
      <c r="CR11" s="86">
        <v>165</v>
      </c>
      <c r="CS11" s="80" t="s">
        <v>60</v>
      </c>
      <c r="CT11" s="81" t="s">
        <v>61</v>
      </c>
      <c r="CU11" s="81" t="s">
        <v>77</v>
      </c>
      <c r="CV11" s="81"/>
      <c r="CW11" s="81"/>
      <c r="CX11" s="81"/>
      <c r="CY11" s="78"/>
      <c r="CZ11" s="78"/>
      <c r="DA11" s="78"/>
      <c r="DB11" s="78"/>
      <c r="DC11" s="82">
        <v>1996</v>
      </c>
      <c r="DD11" s="82" t="s">
        <v>363</v>
      </c>
      <c r="DE11" s="82" t="s">
        <v>363</v>
      </c>
      <c r="DF11" s="82" t="s">
        <v>134</v>
      </c>
      <c r="DG11" s="78" t="s">
        <v>404</v>
      </c>
      <c r="DH11" s="78" t="s">
        <v>93</v>
      </c>
      <c r="DI11" s="129">
        <v>44077</v>
      </c>
      <c r="DJ11" s="51" t="s">
        <v>836</v>
      </c>
      <c r="DK11" s="124" t="s">
        <v>1724</v>
      </c>
    </row>
    <row r="12" spans="1:115" s="29" customFormat="1" ht="17.100000000000001" customHeight="1" x14ac:dyDescent="0.3">
      <c r="A12" s="77">
        <v>2122</v>
      </c>
      <c r="B12" s="78" t="s">
        <v>388</v>
      </c>
      <c r="C12" s="78" t="s">
        <v>138</v>
      </c>
      <c r="D12" s="78" t="s">
        <v>139</v>
      </c>
      <c r="E12" s="78" t="s">
        <v>141</v>
      </c>
      <c r="F12" s="78" t="s">
        <v>509</v>
      </c>
      <c r="G12" s="86">
        <v>150</v>
      </c>
      <c r="H12" s="122" t="s">
        <v>145</v>
      </c>
      <c r="I12" s="78">
        <v>2</v>
      </c>
      <c r="J12" s="122" t="s">
        <v>146</v>
      </c>
      <c r="K12" s="86">
        <v>150</v>
      </c>
      <c r="L12" s="78" t="s">
        <v>145</v>
      </c>
      <c r="M12" s="78">
        <v>1</v>
      </c>
      <c r="N12" s="87">
        <v>450</v>
      </c>
      <c r="O12" s="86">
        <v>565</v>
      </c>
      <c r="P12" s="86">
        <v>542</v>
      </c>
      <c r="Q12" s="86">
        <v>529</v>
      </c>
      <c r="R12" s="86" t="s">
        <v>60</v>
      </c>
      <c r="S12" s="86" t="s">
        <v>61</v>
      </c>
      <c r="T12" s="86" t="s">
        <v>61</v>
      </c>
      <c r="U12" s="178" t="s">
        <v>519</v>
      </c>
      <c r="V12" s="86">
        <v>170</v>
      </c>
      <c r="W12" s="87">
        <f t="shared" si="9"/>
        <v>170</v>
      </c>
      <c r="X12" s="87">
        <f t="shared" si="10"/>
        <v>170</v>
      </c>
      <c r="Y12" s="86" t="s">
        <v>60</v>
      </c>
      <c r="Z12" s="78" t="s">
        <v>61</v>
      </c>
      <c r="AA12" s="78" t="s">
        <v>61</v>
      </c>
      <c r="AB12" s="176">
        <f t="shared" si="4"/>
        <v>0.30088495575221241</v>
      </c>
      <c r="AC12" s="176">
        <f t="shared" si="5"/>
        <v>0.31365313653136534</v>
      </c>
      <c r="AD12" s="176">
        <f t="shared" si="6"/>
        <v>0.32136105860113423</v>
      </c>
      <c r="AE12" s="78" t="s">
        <v>62</v>
      </c>
      <c r="AF12" s="78" t="s">
        <v>61</v>
      </c>
      <c r="AG12" s="156">
        <v>22.5</v>
      </c>
      <c r="AH12" s="156">
        <v>22.5</v>
      </c>
      <c r="AI12" s="86">
        <f t="shared" si="11"/>
        <v>22.5</v>
      </c>
      <c r="AJ12" s="79">
        <f t="shared" si="12"/>
        <v>1996</v>
      </c>
      <c r="AK12" s="78" t="s">
        <v>60</v>
      </c>
      <c r="AL12" s="78" t="s">
        <v>61</v>
      </c>
      <c r="AM12" s="78" t="s">
        <v>61</v>
      </c>
      <c r="AN12" s="116" t="s">
        <v>118</v>
      </c>
      <c r="AO12" s="116" t="s">
        <v>855</v>
      </c>
      <c r="AP12" s="113" t="s">
        <v>943</v>
      </c>
      <c r="AQ12" s="78" t="s">
        <v>86</v>
      </c>
      <c r="AR12" s="179">
        <v>4.1666666666666664E-2</v>
      </c>
      <c r="AS12" s="78" t="s">
        <v>65</v>
      </c>
      <c r="AT12" s="116" t="s">
        <v>1050</v>
      </c>
      <c r="AU12" s="83">
        <v>8.1250000000000003E-2</v>
      </c>
      <c r="AV12" s="113" t="s">
        <v>949</v>
      </c>
      <c r="AW12" s="78" t="s">
        <v>65</v>
      </c>
      <c r="AX12" s="116" t="s">
        <v>1050</v>
      </c>
      <c r="AY12" s="83">
        <v>0.13263888888888889</v>
      </c>
      <c r="AZ12" s="113" t="s">
        <v>954</v>
      </c>
      <c r="BA12" s="78" t="s">
        <v>65</v>
      </c>
      <c r="BB12" s="144" t="s">
        <v>67</v>
      </c>
      <c r="BC12" s="144" t="s">
        <v>961</v>
      </c>
      <c r="BD12" s="144" t="s">
        <v>965</v>
      </c>
      <c r="BE12" s="116" t="s">
        <v>65</v>
      </c>
      <c r="BF12" s="83">
        <v>0.33333333333333331</v>
      </c>
      <c r="BG12" s="83" t="s">
        <v>521</v>
      </c>
      <c r="BH12" s="78" t="s">
        <v>77</v>
      </c>
      <c r="BI12" s="83">
        <v>1.3888888888888888E-2</v>
      </c>
      <c r="BJ12" s="78" t="s">
        <v>64</v>
      </c>
      <c r="BK12" s="78"/>
      <c r="BL12" s="83">
        <v>0.16666666666666666</v>
      </c>
      <c r="BM12" s="80" t="s">
        <v>60</v>
      </c>
      <c r="BN12" s="78" t="s">
        <v>61</v>
      </c>
      <c r="BO12" s="80" t="s">
        <v>61</v>
      </c>
      <c r="BP12" s="83">
        <v>0.125</v>
      </c>
      <c r="BQ12" s="80" t="s">
        <v>60</v>
      </c>
      <c r="BR12" s="78" t="s">
        <v>61</v>
      </c>
      <c r="BS12" s="80" t="s">
        <v>61</v>
      </c>
      <c r="BT12" s="78" t="s">
        <v>62</v>
      </c>
      <c r="BU12" s="80" t="s">
        <v>61</v>
      </c>
      <c r="BV12" s="78" t="s">
        <v>1112</v>
      </c>
      <c r="BW12" s="78"/>
      <c r="BX12" s="86">
        <v>565</v>
      </c>
      <c r="BY12" s="86">
        <v>542</v>
      </c>
      <c r="BZ12" s="86">
        <v>529</v>
      </c>
      <c r="CA12" s="78" t="s">
        <v>86</v>
      </c>
      <c r="CB12" s="78" t="s">
        <v>61</v>
      </c>
      <c r="CC12" s="78" t="s">
        <v>77</v>
      </c>
      <c r="CD12" s="86">
        <v>170</v>
      </c>
      <c r="CE12" s="86">
        <v>170</v>
      </c>
      <c r="CF12" s="86">
        <v>170</v>
      </c>
      <c r="CG12" s="78" t="s">
        <v>86</v>
      </c>
      <c r="CH12" s="78" t="s">
        <v>61</v>
      </c>
      <c r="CI12" s="78" t="s">
        <v>77</v>
      </c>
      <c r="CJ12" s="86">
        <v>565</v>
      </c>
      <c r="CK12" s="86">
        <v>542</v>
      </c>
      <c r="CL12" s="86">
        <v>529</v>
      </c>
      <c r="CM12" s="86" t="s">
        <v>60</v>
      </c>
      <c r="CN12" s="86" t="s">
        <v>61</v>
      </c>
      <c r="CO12" s="86" t="s">
        <v>77</v>
      </c>
      <c r="CP12" s="86">
        <v>170</v>
      </c>
      <c r="CQ12" s="86">
        <v>170</v>
      </c>
      <c r="CR12" s="86">
        <v>170</v>
      </c>
      <c r="CS12" s="80" t="s">
        <v>60</v>
      </c>
      <c r="CT12" s="81" t="s">
        <v>61</v>
      </c>
      <c r="CU12" s="81" t="s">
        <v>77</v>
      </c>
      <c r="CV12" s="81"/>
      <c r="CW12" s="81"/>
      <c r="CX12" s="81"/>
      <c r="CY12" s="78"/>
      <c r="CZ12" s="78"/>
      <c r="DA12" s="78"/>
      <c r="DB12" s="78"/>
      <c r="DC12" s="82">
        <v>1996</v>
      </c>
      <c r="DD12" s="82" t="s">
        <v>363</v>
      </c>
      <c r="DE12" s="82" t="s">
        <v>363</v>
      </c>
      <c r="DF12" s="82" t="s">
        <v>134</v>
      </c>
      <c r="DG12" s="78" t="s">
        <v>404</v>
      </c>
      <c r="DH12" s="78" t="s">
        <v>93</v>
      </c>
      <c r="DI12" s="129">
        <v>44077</v>
      </c>
      <c r="DJ12" s="51" t="s">
        <v>836</v>
      </c>
      <c r="DK12" s="124" t="s">
        <v>1724</v>
      </c>
    </row>
    <row r="13" spans="1:115" s="29" customFormat="1" ht="17.100000000000001" customHeight="1" x14ac:dyDescent="0.3">
      <c r="A13" s="77">
        <v>2631</v>
      </c>
      <c r="B13" s="78" t="s">
        <v>388</v>
      </c>
      <c r="C13" s="78" t="s">
        <v>138</v>
      </c>
      <c r="D13" s="78" t="s">
        <v>139</v>
      </c>
      <c r="E13" s="78" t="s">
        <v>141</v>
      </c>
      <c r="F13" s="78" t="s">
        <v>510</v>
      </c>
      <c r="G13" s="86">
        <v>150</v>
      </c>
      <c r="H13" s="122" t="s">
        <v>145</v>
      </c>
      <c r="I13" s="78">
        <v>2</v>
      </c>
      <c r="J13" s="122" t="s">
        <v>146</v>
      </c>
      <c r="K13" s="86">
        <v>150</v>
      </c>
      <c r="L13" s="78" t="s">
        <v>145</v>
      </c>
      <c r="M13" s="78">
        <v>1</v>
      </c>
      <c r="N13" s="87">
        <v>450</v>
      </c>
      <c r="O13" s="86">
        <v>574</v>
      </c>
      <c r="P13" s="86">
        <v>551</v>
      </c>
      <c r="Q13" s="86">
        <v>539</v>
      </c>
      <c r="R13" s="86" t="s">
        <v>60</v>
      </c>
      <c r="S13" s="86" t="s">
        <v>61</v>
      </c>
      <c r="T13" s="86" t="s">
        <v>61</v>
      </c>
      <c r="U13" s="178" t="s">
        <v>519</v>
      </c>
      <c r="V13" s="86">
        <v>175</v>
      </c>
      <c r="W13" s="87">
        <f t="shared" si="9"/>
        <v>175</v>
      </c>
      <c r="X13" s="87">
        <f t="shared" si="10"/>
        <v>175</v>
      </c>
      <c r="Y13" s="86" t="s">
        <v>60</v>
      </c>
      <c r="Z13" s="78" t="s">
        <v>61</v>
      </c>
      <c r="AA13" s="78" t="s">
        <v>61</v>
      </c>
      <c r="AB13" s="176">
        <f t="shared" si="4"/>
        <v>0.3048780487804878</v>
      </c>
      <c r="AC13" s="176">
        <f t="shared" si="5"/>
        <v>0.31760435571687839</v>
      </c>
      <c r="AD13" s="176">
        <f t="shared" si="6"/>
        <v>0.32467532467532467</v>
      </c>
      <c r="AE13" s="78" t="s">
        <v>62</v>
      </c>
      <c r="AF13" s="78" t="s">
        <v>61</v>
      </c>
      <c r="AG13" s="156">
        <v>27.5</v>
      </c>
      <c r="AH13" s="156">
        <v>27.5</v>
      </c>
      <c r="AI13" s="86">
        <f t="shared" si="11"/>
        <v>22.5</v>
      </c>
      <c r="AJ13" s="79">
        <f t="shared" si="12"/>
        <v>2003</v>
      </c>
      <c r="AK13" s="78" t="s">
        <v>60</v>
      </c>
      <c r="AL13" s="78" t="s">
        <v>61</v>
      </c>
      <c r="AM13" s="78" t="s">
        <v>61</v>
      </c>
      <c r="AN13" s="116" t="s">
        <v>1074</v>
      </c>
      <c r="AO13" s="116" t="s">
        <v>257</v>
      </c>
      <c r="AP13" s="113" t="s">
        <v>944</v>
      </c>
      <c r="AQ13" s="78" t="s">
        <v>86</v>
      </c>
      <c r="AR13" s="179">
        <v>6.25E-2</v>
      </c>
      <c r="AS13" s="78" t="s">
        <v>65</v>
      </c>
      <c r="AT13" s="116" t="s">
        <v>872</v>
      </c>
      <c r="AU13" s="83">
        <v>0.10416666666666667</v>
      </c>
      <c r="AV13" s="113" t="s">
        <v>950</v>
      </c>
      <c r="AW13" s="78" t="s">
        <v>825</v>
      </c>
      <c r="AX13" s="116" t="s">
        <v>872</v>
      </c>
      <c r="AY13" s="83">
        <v>0.13680555555555554</v>
      </c>
      <c r="AZ13" s="113" t="s">
        <v>955</v>
      </c>
      <c r="BA13" s="78" t="s">
        <v>825</v>
      </c>
      <c r="BB13" s="144" t="s">
        <v>959</v>
      </c>
      <c r="BC13" s="144" t="s">
        <v>962</v>
      </c>
      <c r="BD13" s="144" t="s">
        <v>966</v>
      </c>
      <c r="BE13" s="116" t="s">
        <v>65</v>
      </c>
      <c r="BF13" s="83">
        <v>0.33333333333333331</v>
      </c>
      <c r="BG13" s="83" t="s">
        <v>521</v>
      </c>
      <c r="BH13" s="78" t="s">
        <v>766</v>
      </c>
      <c r="BI13" s="83">
        <v>6.2499999999999995E-3</v>
      </c>
      <c r="BJ13" s="78" t="s">
        <v>64</v>
      </c>
      <c r="BK13" s="78"/>
      <c r="BL13" s="83">
        <v>0.16666666666666666</v>
      </c>
      <c r="BM13" s="80" t="s">
        <v>60</v>
      </c>
      <c r="BN13" s="78" t="s">
        <v>61</v>
      </c>
      <c r="BO13" s="80" t="s">
        <v>61</v>
      </c>
      <c r="BP13" s="83">
        <v>0.125</v>
      </c>
      <c r="BQ13" s="80" t="s">
        <v>60</v>
      </c>
      <c r="BR13" s="78" t="s">
        <v>61</v>
      </c>
      <c r="BS13" s="80" t="s">
        <v>61</v>
      </c>
      <c r="BT13" s="78" t="s">
        <v>62</v>
      </c>
      <c r="BU13" s="80" t="s">
        <v>61</v>
      </c>
      <c r="BV13" s="78" t="s">
        <v>1113</v>
      </c>
      <c r="BW13" s="78"/>
      <c r="BX13" s="86">
        <v>574</v>
      </c>
      <c r="BY13" s="86">
        <v>551</v>
      </c>
      <c r="BZ13" s="86">
        <v>539</v>
      </c>
      <c r="CA13" s="78" t="s">
        <v>86</v>
      </c>
      <c r="CB13" s="78" t="s">
        <v>61</v>
      </c>
      <c r="CC13" s="78" t="s">
        <v>77</v>
      </c>
      <c r="CD13" s="86">
        <v>175</v>
      </c>
      <c r="CE13" s="86">
        <v>175</v>
      </c>
      <c r="CF13" s="86">
        <v>175</v>
      </c>
      <c r="CG13" s="78" t="s">
        <v>86</v>
      </c>
      <c r="CH13" s="78" t="s">
        <v>61</v>
      </c>
      <c r="CI13" s="78" t="s">
        <v>77</v>
      </c>
      <c r="CJ13" s="86">
        <v>574</v>
      </c>
      <c r="CK13" s="86">
        <v>551</v>
      </c>
      <c r="CL13" s="86">
        <v>539</v>
      </c>
      <c r="CM13" s="86" t="s">
        <v>60</v>
      </c>
      <c r="CN13" s="86" t="s">
        <v>61</v>
      </c>
      <c r="CO13" s="86" t="s">
        <v>77</v>
      </c>
      <c r="CP13" s="86">
        <v>175</v>
      </c>
      <c r="CQ13" s="86">
        <v>175</v>
      </c>
      <c r="CR13" s="86">
        <v>175</v>
      </c>
      <c r="CS13" s="80" t="s">
        <v>60</v>
      </c>
      <c r="CT13" s="81" t="s">
        <v>61</v>
      </c>
      <c r="CU13" s="81" t="s">
        <v>77</v>
      </c>
      <c r="CV13" s="81"/>
      <c r="CW13" s="81"/>
      <c r="CX13" s="81"/>
      <c r="CY13" s="78"/>
      <c r="CZ13" s="78"/>
      <c r="DA13" s="78"/>
      <c r="DB13" s="78"/>
      <c r="DC13" s="82">
        <v>2003</v>
      </c>
      <c r="DD13" s="82" t="s">
        <v>363</v>
      </c>
      <c r="DE13" s="82" t="s">
        <v>91</v>
      </c>
      <c r="DF13" s="82" t="s">
        <v>91</v>
      </c>
      <c r="DG13" s="78" t="s">
        <v>404</v>
      </c>
      <c r="DH13" s="78" t="s">
        <v>93</v>
      </c>
      <c r="DI13" s="129">
        <v>44077</v>
      </c>
      <c r="DJ13" s="51" t="s">
        <v>836</v>
      </c>
      <c r="DK13" s="124" t="s">
        <v>1724</v>
      </c>
    </row>
    <row r="14" spans="1:115" s="29" customFormat="1" ht="17.100000000000001" customHeight="1" x14ac:dyDescent="0.3">
      <c r="A14" s="78">
        <v>2632</v>
      </c>
      <c r="B14" s="78" t="s">
        <v>388</v>
      </c>
      <c r="C14" s="78" t="s">
        <v>138</v>
      </c>
      <c r="D14" s="78" t="s">
        <v>139</v>
      </c>
      <c r="E14" s="78" t="s">
        <v>141</v>
      </c>
      <c r="F14" s="78" t="s">
        <v>511</v>
      </c>
      <c r="G14" s="86">
        <v>150</v>
      </c>
      <c r="H14" s="122" t="s">
        <v>145</v>
      </c>
      <c r="I14" s="78">
        <v>2</v>
      </c>
      <c r="J14" s="122" t="s">
        <v>146</v>
      </c>
      <c r="K14" s="86">
        <v>150</v>
      </c>
      <c r="L14" s="78" t="s">
        <v>145</v>
      </c>
      <c r="M14" s="78">
        <v>1</v>
      </c>
      <c r="N14" s="87">
        <v>450</v>
      </c>
      <c r="O14" s="86">
        <v>578</v>
      </c>
      <c r="P14" s="86">
        <v>555</v>
      </c>
      <c r="Q14" s="86">
        <v>543</v>
      </c>
      <c r="R14" s="86" t="s">
        <v>60</v>
      </c>
      <c r="S14" s="86" t="s">
        <v>61</v>
      </c>
      <c r="T14" s="86" t="s">
        <v>61</v>
      </c>
      <c r="U14" s="178" t="s">
        <v>519</v>
      </c>
      <c r="V14" s="86">
        <v>175</v>
      </c>
      <c r="W14" s="87">
        <f t="shared" si="9"/>
        <v>175</v>
      </c>
      <c r="X14" s="87">
        <f t="shared" si="10"/>
        <v>175</v>
      </c>
      <c r="Y14" s="86" t="s">
        <v>60</v>
      </c>
      <c r="Z14" s="78" t="s">
        <v>61</v>
      </c>
      <c r="AA14" s="78" t="s">
        <v>61</v>
      </c>
      <c r="AB14" s="176">
        <f t="shared" si="4"/>
        <v>0.30276816608996537</v>
      </c>
      <c r="AC14" s="176">
        <f t="shared" si="5"/>
        <v>0.31531531531531531</v>
      </c>
      <c r="AD14" s="176">
        <f t="shared" si="6"/>
        <v>0.32228360957642727</v>
      </c>
      <c r="AE14" s="78" t="s">
        <v>62</v>
      </c>
      <c r="AF14" s="78" t="s">
        <v>61</v>
      </c>
      <c r="AG14" s="156">
        <v>27.5</v>
      </c>
      <c r="AH14" s="156">
        <v>27.5</v>
      </c>
      <c r="AI14" s="86">
        <f t="shared" si="11"/>
        <v>22.5</v>
      </c>
      <c r="AJ14" s="79">
        <f t="shared" si="12"/>
        <v>2003</v>
      </c>
      <c r="AK14" s="78" t="s">
        <v>60</v>
      </c>
      <c r="AL14" s="78" t="s">
        <v>61</v>
      </c>
      <c r="AM14" s="78" t="s">
        <v>61</v>
      </c>
      <c r="AN14" s="116" t="s">
        <v>1074</v>
      </c>
      <c r="AO14" s="116" t="s">
        <v>257</v>
      </c>
      <c r="AP14" s="113" t="s">
        <v>944</v>
      </c>
      <c r="AQ14" s="78" t="s">
        <v>86</v>
      </c>
      <c r="AR14" s="179">
        <v>6.25E-2</v>
      </c>
      <c r="AS14" s="78" t="s">
        <v>65</v>
      </c>
      <c r="AT14" s="116" t="s">
        <v>872</v>
      </c>
      <c r="AU14" s="83">
        <v>0.10416666666666667</v>
      </c>
      <c r="AV14" s="113" t="s">
        <v>950</v>
      </c>
      <c r="AW14" s="78" t="s">
        <v>825</v>
      </c>
      <c r="AX14" s="116" t="s">
        <v>872</v>
      </c>
      <c r="AY14" s="83">
        <v>0.13680555555555554</v>
      </c>
      <c r="AZ14" s="113" t="s">
        <v>955</v>
      </c>
      <c r="BA14" s="78" t="s">
        <v>825</v>
      </c>
      <c r="BB14" s="144" t="s">
        <v>959</v>
      </c>
      <c r="BC14" s="144" t="s">
        <v>962</v>
      </c>
      <c r="BD14" s="144" t="s">
        <v>966</v>
      </c>
      <c r="BE14" s="116" t="s">
        <v>65</v>
      </c>
      <c r="BF14" s="83">
        <v>0.33333333333333331</v>
      </c>
      <c r="BG14" s="83" t="s">
        <v>521</v>
      </c>
      <c r="BH14" s="78" t="s">
        <v>766</v>
      </c>
      <c r="BI14" s="83">
        <v>6.2499999999999995E-3</v>
      </c>
      <c r="BJ14" s="78" t="s">
        <v>64</v>
      </c>
      <c r="BK14" s="78"/>
      <c r="BL14" s="83">
        <v>0.16666666666666666</v>
      </c>
      <c r="BM14" s="80" t="s">
        <v>60</v>
      </c>
      <c r="BN14" s="78" t="s">
        <v>61</v>
      </c>
      <c r="BO14" s="80" t="s">
        <v>61</v>
      </c>
      <c r="BP14" s="83">
        <v>0.125</v>
      </c>
      <c r="BQ14" s="80" t="s">
        <v>60</v>
      </c>
      <c r="BR14" s="78" t="s">
        <v>61</v>
      </c>
      <c r="BS14" s="80" t="s">
        <v>61</v>
      </c>
      <c r="BT14" s="78" t="s">
        <v>62</v>
      </c>
      <c r="BU14" s="80" t="s">
        <v>61</v>
      </c>
      <c r="BV14" s="78" t="s">
        <v>1113</v>
      </c>
      <c r="BW14" s="78"/>
      <c r="BX14" s="86">
        <v>578</v>
      </c>
      <c r="BY14" s="86">
        <v>555</v>
      </c>
      <c r="BZ14" s="86">
        <v>543</v>
      </c>
      <c r="CA14" s="78" t="s">
        <v>86</v>
      </c>
      <c r="CB14" s="78" t="s">
        <v>61</v>
      </c>
      <c r="CC14" s="78" t="s">
        <v>77</v>
      </c>
      <c r="CD14" s="86">
        <v>175</v>
      </c>
      <c r="CE14" s="86">
        <v>175</v>
      </c>
      <c r="CF14" s="86">
        <v>175</v>
      </c>
      <c r="CG14" s="78" t="s">
        <v>86</v>
      </c>
      <c r="CH14" s="78" t="s">
        <v>61</v>
      </c>
      <c r="CI14" s="78" t="s">
        <v>77</v>
      </c>
      <c r="CJ14" s="86">
        <v>578</v>
      </c>
      <c r="CK14" s="86">
        <v>555</v>
      </c>
      <c r="CL14" s="86">
        <v>543</v>
      </c>
      <c r="CM14" s="86" t="s">
        <v>60</v>
      </c>
      <c r="CN14" s="86" t="s">
        <v>61</v>
      </c>
      <c r="CO14" s="86" t="s">
        <v>77</v>
      </c>
      <c r="CP14" s="86">
        <v>175</v>
      </c>
      <c r="CQ14" s="86">
        <v>175</v>
      </c>
      <c r="CR14" s="86">
        <v>175</v>
      </c>
      <c r="CS14" s="80" t="s">
        <v>60</v>
      </c>
      <c r="CT14" s="81" t="s">
        <v>61</v>
      </c>
      <c r="CU14" s="81" t="s">
        <v>77</v>
      </c>
      <c r="CV14" s="81"/>
      <c r="CW14" s="81"/>
      <c r="CX14" s="81"/>
      <c r="CY14" s="78"/>
      <c r="CZ14" s="78"/>
      <c r="DA14" s="78"/>
      <c r="DB14" s="78"/>
      <c r="DC14" s="82">
        <v>2003</v>
      </c>
      <c r="DD14" s="82" t="s">
        <v>363</v>
      </c>
      <c r="DE14" s="82" t="s">
        <v>91</v>
      </c>
      <c r="DF14" s="82" t="s">
        <v>91</v>
      </c>
      <c r="DG14" s="78" t="s">
        <v>404</v>
      </c>
      <c r="DH14" s="78" t="s">
        <v>93</v>
      </c>
      <c r="DI14" s="129">
        <v>44077</v>
      </c>
      <c r="DJ14" s="51" t="s">
        <v>836</v>
      </c>
      <c r="DK14" s="124" t="s">
        <v>1724</v>
      </c>
    </row>
    <row r="15" spans="1:115" s="29" customFormat="1" ht="17.100000000000001" customHeight="1" x14ac:dyDescent="0.3">
      <c r="A15" s="78">
        <v>2633</v>
      </c>
      <c r="B15" s="78" t="s">
        <v>388</v>
      </c>
      <c r="C15" s="78" t="s">
        <v>138</v>
      </c>
      <c r="D15" s="78" t="s">
        <v>139</v>
      </c>
      <c r="E15" s="78" t="s">
        <v>141</v>
      </c>
      <c r="F15" s="180" t="s">
        <v>512</v>
      </c>
      <c r="G15" s="86">
        <v>150</v>
      </c>
      <c r="H15" s="122" t="s">
        <v>145</v>
      </c>
      <c r="I15" s="78">
        <v>2</v>
      </c>
      <c r="J15" s="122" t="s">
        <v>146</v>
      </c>
      <c r="K15" s="86">
        <v>150</v>
      </c>
      <c r="L15" s="78" t="s">
        <v>145</v>
      </c>
      <c r="M15" s="78">
        <v>1</v>
      </c>
      <c r="N15" s="87">
        <v>450</v>
      </c>
      <c r="O15" s="86">
        <v>564</v>
      </c>
      <c r="P15" s="86">
        <v>542</v>
      </c>
      <c r="Q15" s="86">
        <v>530</v>
      </c>
      <c r="R15" s="86" t="s">
        <v>60</v>
      </c>
      <c r="S15" s="86" t="s">
        <v>61</v>
      </c>
      <c r="T15" s="86" t="s">
        <v>61</v>
      </c>
      <c r="U15" s="178" t="s">
        <v>519</v>
      </c>
      <c r="V15" s="86">
        <v>175</v>
      </c>
      <c r="W15" s="87">
        <f t="shared" si="9"/>
        <v>175</v>
      </c>
      <c r="X15" s="87">
        <f t="shared" si="10"/>
        <v>175</v>
      </c>
      <c r="Y15" s="86" t="s">
        <v>60</v>
      </c>
      <c r="Z15" s="78" t="s">
        <v>61</v>
      </c>
      <c r="AA15" s="78" t="s">
        <v>61</v>
      </c>
      <c r="AB15" s="176">
        <f t="shared" si="4"/>
        <v>0.31028368794326239</v>
      </c>
      <c r="AC15" s="176">
        <f t="shared" si="5"/>
        <v>0.32287822878228783</v>
      </c>
      <c r="AD15" s="176">
        <f t="shared" si="6"/>
        <v>0.330188679245283</v>
      </c>
      <c r="AE15" s="78" t="s">
        <v>62</v>
      </c>
      <c r="AF15" s="78" t="s">
        <v>61</v>
      </c>
      <c r="AG15" s="156">
        <v>27.5</v>
      </c>
      <c r="AH15" s="156">
        <v>27.5</v>
      </c>
      <c r="AI15" s="86">
        <f t="shared" si="11"/>
        <v>22.5</v>
      </c>
      <c r="AJ15" s="79">
        <f t="shared" si="12"/>
        <v>2004</v>
      </c>
      <c r="AK15" s="78" t="s">
        <v>60</v>
      </c>
      <c r="AL15" s="78" t="s">
        <v>61</v>
      </c>
      <c r="AM15" s="78" t="s">
        <v>61</v>
      </c>
      <c r="AN15" s="116" t="s">
        <v>1074</v>
      </c>
      <c r="AO15" s="116" t="s">
        <v>257</v>
      </c>
      <c r="AP15" s="113" t="s">
        <v>944</v>
      </c>
      <c r="AQ15" s="78" t="s">
        <v>86</v>
      </c>
      <c r="AR15" s="179">
        <v>6.25E-2</v>
      </c>
      <c r="AS15" s="78" t="s">
        <v>65</v>
      </c>
      <c r="AT15" s="116" t="s">
        <v>872</v>
      </c>
      <c r="AU15" s="83">
        <v>0.10416666666666667</v>
      </c>
      <c r="AV15" s="113" t="s">
        <v>950</v>
      </c>
      <c r="AW15" s="78" t="s">
        <v>825</v>
      </c>
      <c r="AX15" s="116" t="s">
        <v>872</v>
      </c>
      <c r="AY15" s="83">
        <v>0.13680555555555554</v>
      </c>
      <c r="AZ15" s="113" t="s">
        <v>955</v>
      </c>
      <c r="BA15" s="78" t="s">
        <v>825</v>
      </c>
      <c r="BB15" s="144" t="s">
        <v>959</v>
      </c>
      <c r="BC15" s="144" t="s">
        <v>962</v>
      </c>
      <c r="BD15" s="144" t="s">
        <v>966</v>
      </c>
      <c r="BE15" s="116" t="s">
        <v>65</v>
      </c>
      <c r="BF15" s="83">
        <v>0.33333333333333331</v>
      </c>
      <c r="BG15" s="83" t="s">
        <v>521</v>
      </c>
      <c r="BH15" s="78" t="s">
        <v>766</v>
      </c>
      <c r="BI15" s="83">
        <v>6.2499999999999995E-3</v>
      </c>
      <c r="BJ15" s="78" t="s">
        <v>64</v>
      </c>
      <c r="BK15" s="78"/>
      <c r="BL15" s="83">
        <v>0.16666666666666666</v>
      </c>
      <c r="BM15" s="80" t="s">
        <v>60</v>
      </c>
      <c r="BN15" s="78" t="s">
        <v>61</v>
      </c>
      <c r="BO15" s="80" t="s">
        <v>61</v>
      </c>
      <c r="BP15" s="83">
        <v>0.125</v>
      </c>
      <c r="BQ15" s="80" t="s">
        <v>60</v>
      </c>
      <c r="BR15" s="78" t="s">
        <v>61</v>
      </c>
      <c r="BS15" s="80" t="s">
        <v>61</v>
      </c>
      <c r="BT15" s="78" t="s">
        <v>62</v>
      </c>
      <c r="BU15" s="80" t="s">
        <v>61</v>
      </c>
      <c r="BV15" s="78" t="s">
        <v>1113</v>
      </c>
      <c r="BW15" s="78"/>
      <c r="BX15" s="86">
        <v>564</v>
      </c>
      <c r="BY15" s="86">
        <v>542</v>
      </c>
      <c r="BZ15" s="86">
        <v>530</v>
      </c>
      <c r="CA15" s="78" t="s">
        <v>86</v>
      </c>
      <c r="CB15" s="78" t="s">
        <v>61</v>
      </c>
      <c r="CC15" s="78" t="s">
        <v>77</v>
      </c>
      <c r="CD15" s="86">
        <v>175</v>
      </c>
      <c r="CE15" s="86">
        <v>175</v>
      </c>
      <c r="CF15" s="86">
        <v>175</v>
      </c>
      <c r="CG15" s="78" t="s">
        <v>86</v>
      </c>
      <c r="CH15" s="78" t="s">
        <v>61</v>
      </c>
      <c r="CI15" s="78" t="s">
        <v>77</v>
      </c>
      <c r="CJ15" s="86">
        <v>564</v>
      </c>
      <c r="CK15" s="86">
        <v>542</v>
      </c>
      <c r="CL15" s="86">
        <v>530</v>
      </c>
      <c r="CM15" s="86" t="s">
        <v>60</v>
      </c>
      <c r="CN15" s="86" t="s">
        <v>61</v>
      </c>
      <c r="CO15" s="86" t="s">
        <v>77</v>
      </c>
      <c r="CP15" s="86">
        <v>175</v>
      </c>
      <c r="CQ15" s="86">
        <v>175</v>
      </c>
      <c r="CR15" s="86">
        <v>175</v>
      </c>
      <c r="CS15" s="80" t="s">
        <v>60</v>
      </c>
      <c r="CT15" s="81" t="s">
        <v>61</v>
      </c>
      <c r="CU15" s="81" t="s">
        <v>77</v>
      </c>
      <c r="CV15" s="81"/>
      <c r="CW15" s="81"/>
      <c r="CX15" s="81"/>
      <c r="CY15" s="78"/>
      <c r="CZ15" s="78"/>
      <c r="DA15" s="78"/>
      <c r="DB15" s="78"/>
      <c r="DC15" s="82">
        <v>2004</v>
      </c>
      <c r="DD15" s="82" t="s">
        <v>363</v>
      </c>
      <c r="DE15" s="82" t="s">
        <v>91</v>
      </c>
      <c r="DF15" s="82" t="s">
        <v>91</v>
      </c>
      <c r="DG15" s="78" t="s">
        <v>404</v>
      </c>
      <c r="DH15" s="78" t="s">
        <v>93</v>
      </c>
      <c r="DI15" s="129">
        <v>44077</v>
      </c>
      <c r="DJ15" s="51" t="s">
        <v>836</v>
      </c>
      <c r="DK15" s="124" t="s">
        <v>1724</v>
      </c>
    </row>
    <row r="16" spans="1:115" s="29" customFormat="1" ht="17.100000000000001" customHeight="1" x14ac:dyDescent="0.3">
      <c r="A16" s="78">
        <v>2634</v>
      </c>
      <c r="B16" s="78" t="s">
        <v>388</v>
      </c>
      <c r="C16" s="78" t="s">
        <v>138</v>
      </c>
      <c r="D16" s="78" t="s">
        <v>139</v>
      </c>
      <c r="E16" s="78" t="s">
        <v>141</v>
      </c>
      <c r="F16" s="78" t="s">
        <v>513</v>
      </c>
      <c r="G16" s="86">
        <v>150</v>
      </c>
      <c r="H16" s="122" t="s">
        <v>145</v>
      </c>
      <c r="I16" s="78">
        <v>2</v>
      </c>
      <c r="J16" s="122" t="s">
        <v>146</v>
      </c>
      <c r="K16" s="86">
        <v>150</v>
      </c>
      <c r="L16" s="78" t="s">
        <v>145</v>
      </c>
      <c r="M16" s="78">
        <v>1</v>
      </c>
      <c r="N16" s="87">
        <v>450</v>
      </c>
      <c r="O16" s="86">
        <v>601</v>
      </c>
      <c r="P16" s="86">
        <v>579</v>
      </c>
      <c r="Q16" s="86">
        <v>561</v>
      </c>
      <c r="R16" s="86" t="s">
        <v>60</v>
      </c>
      <c r="S16" s="86" t="s">
        <v>61</v>
      </c>
      <c r="T16" s="86" t="s">
        <v>61</v>
      </c>
      <c r="U16" s="178" t="s">
        <v>519</v>
      </c>
      <c r="V16" s="86">
        <v>180</v>
      </c>
      <c r="W16" s="87">
        <v>175</v>
      </c>
      <c r="X16" s="87">
        <v>175</v>
      </c>
      <c r="Y16" s="86" t="s">
        <v>60</v>
      </c>
      <c r="Z16" s="78" t="s">
        <v>61</v>
      </c>
      <c r="AA16" s="78" t="s">
        <v>61</v>
      </c>
      <c r="AB16" s="176">
        <f t="shared" si="4"/>
        <v>0.29950083194675542</v>
      </c>
      <c r="AC16" s="176">
        <f t="shared" si="5"/>
        <v>0.30224525043177891</v>
      </c>
      <c r="AD16" s="176">
        <f t="shared" si="6"/>
        <v>0.31194295900178254</v>
      </c>
      <c r="AE16" s="78" t="s">
        <v>62</v>
      </c>
      <c r="AF16" s="78" t="s">
        <v>61</v>
      </c>
      <c r="AG16" s="156">
        <v>27.5</v>
      </c>
      <c r="AH16" s="156">
        <v>27.5</v>
      </c>
      <c r="AI16" s="86">
        <f t="shared" si="11"/>
        <v>22.5</v>
      </c>
      <c r="AJ16" s="79">
        <f t="shared" si="12"/>
        <v>2004</v>
      </c>
      <c r="AK16" s="78" t="s">
        <v>60</v>
      </c>
      <c r="AL16" s="78" t="s">
        <v>61</v>
      </c>
      <c r="AM16" s="78" t="s">
        <v>61</v>
      </c>
      <c r="AN16" s="116" t="s">
        <v>1074</v>
      </c>
      <c r="AO16" s="116" t="s">
        <v>257</v>
      </c>
      <c r="AP16" s="113" t="s">
        <v>944</v>
      </c>
      <c r="AQ16" s="78" t="s">
        <v>86</v>
      </c>
      <c r="AR16" s="179">
        <v>6.25E-2</v>
      </c>
      <c r="AS16" s="78" t="s">
        <v>65</v>
      </c>
      <c r="AT16" s="116" t="s">
        <v>872</v>
      </c>
      <c r="AU16" s="83">
        <v>0.10416666666666667</v>
      </c>
      <c r="AV16" s="113" t="s">
        <v>950</v>
      </c>
      <c r="AW16" s="78" t="s">
        <v>825</v>
      </c>
      <c r="AX16" s="116" t="s">
        <v>872</v>
      </c>
      <c r="AY16" s="83">
        <v>0.13680555555555554</v>
      </c>
      <c r="AZ16" s="113" t="s">
        <v>955</v>
      </c>
      <c r="BA16" s="78" t="s">
        <v>825</v>
      </c>
      <c r="BB16" s="144" t="s">
        <v>959</v>
      </c>
      <c r="BC16" s="144" t="s">
        <v>962</v>
      </c>
      <c r="BD16" s="144" t="s">
        <v>966</v>
      </c>
      <c r="BE16" s="116" t="s">
        <v>65</v>
      </c>
      <c r="BF16" s="83">
        <v>0.33333333333333331</v>
      </c>
      <c r="BG16" s="83" t="s">
        <v>521</v>
      </c>
      <c r="BH16" s="78" t="s">
        <v>766</v>
      </c>
      <c r="BI16" s="83">
        <v>5.5555555555555558E-3</v>
      </c>
      <c r="BJ16" s="78" t="s">
        <v>64</v>
      </c>
      <c r="BK16" s="78"/>
      <c r="BL16" s="83">
        <v>0.16666666666666666</v>
      </c>
      <c r="BM16" s="80" t="s">
        <v>60</v>
      </c>
      <c r="BN16" s="78" t="s">
        <v>61</v>
      </c>
      <c r="BO16" s="80" t="s">
        <v>61</v>
      </c>
      <c r="BP16" s="83">
        <v>0.125</v>
      </c>
      <c r="BQ16" s="80" t="s">
        <v>60</v>
      </c>
      <c r="BR16" s="78" t="s">
        <v>61</v>
      </c>
      <c r="BS16" s="80" t="s">
        <v>61</v>
      </c>
      <c r="BT16" s="78" t="s">
        <v>62</v>
      </c>
      <c r="BU16" s="80" t="s">
        <v>61</v>
      </c>
      <c r="BV16" s="78" t="s">
        <v>1113</v>
      </c>
      <c r="BW16" s="78"/>
      <c r="BX16" s="86">
        <v>601</v>
      </c>
      <c r="BY16" s="86">
        <v>579</v>
      </c>
      <c r="BZ16" s="86">
        <v>561</v>
      </c>
      <c r="CA16" s="78" t="s">
        <v>86</v>
      </c>
      <c r="CB16" s="78" t="s">
        <v>61</v>
      </c>
      <c r="CC16" s="78" t="s">
        <v>77</v>
      </c>
      <c r="CD16" s="86">
        <v>180</v>
      </c>
      <c r="CE16" s="86">
        <v>175</v>
      </c>
      <c r="CF16" s="86">
        <v>175</v>
      </c>
      <c r="CG16" s="78" t="s">
        <v>86</v>
      </c>
      <c r="CH16" s="78" t="s">
        <v>61</v>
      </c>
      <c r="CI16" s="78" t="s">
        <v>77</v>
      </c>
      <c r="CJ16" s="86">
        <v>601</v>
      </c>
      <c r="CK16" s="86">
        <v>579</v>
      </c>
      <c r="CL16" s="86">
        <v>561</v>
      </c>
      <c r="CM16" s="86" t="s">
        <v>60</v>
      </c>
      <c r="CN16" s="86" t="s">
        <v>61</v>
      </c>
      <c r="CO16" s="86" t="s">
        <v>77</v>
      </c>
      <c r="CP16" s="86">
        <v>180</v>
      </c>
      <c r="CQ16" s="86">
        <v>175</v>
      </c>
      <c r="CR16" s="86">
        <v>175</v>
      </c>
      <c r="CS16" s="80" t="s">
        <v>60</v>
      </c>
      <c r="CT16" s="81" t="s">
        <v>61</v>
      </c>
      <c r="CU16" s="81" t="s">
        <v>77</v>
      </c>
      <c r="CV16" s="81"/>
      <c r="CW16" s="81"/>
      <c r="CX16" s="81"/>
      <c r="CY16" s="78"/>
      <c r="CZ16" s="78"/>
      <c r="DA16" s="78"/>
      <c r="DB16" s="78"/>
      <c r="DC16" s="82">
        <v>2004</v>
      </c>
      <c r="DD16" s="82" t="s">
        <v>363</v>
      </c>
      <c r="DE16" s="82" t="s">
        <v>91</v>
      </c>
      <c r="DF16" s="82" t="s">
        <v>91</v>
      </c>
      <c r="DG16" s="78" t="s">
        <v>404</v>
      </c>
      <c r="DH16" s="78" t="s">
        <v>93</v>
      </c>
      <c r="DI16" s="129">
        <v>44077</v>
      </c>
      <c r="DJ16" s="51" t="s">
        <v>836</v>
      </c>
      <c r="DK16" s="124" t="s">
        <v>1724</v>
      </c>
    </row>
    <row r="17" spans="1:115" s="29" customFormat="1" ht="17.100000000000001" customHeight="1" x14ac:dyDescent="0.3">
      <c r="A17" s="78">
        <v>8321</v>
      </c>
      <c r="B17" s="78" t="s">
        <v>388</v>
      </c>
      <c r="C17" s="78" t="s">
        <v>138</v>
      </c>
      <c r="D17" s="78" t="s">
        <v>139</v>
      </c>
      <c r="E17" s="78" t="s">
        <v>141</v>
      </c>
      <c r="F17" s="78" t="s">
        <v>514</v>
      </c>
      <c r="G17" s="86">
        <v>35</v>
      </c>
      <c r="H17" s="122" t="s">
        <v>145</v>
      </c>
      <c r="I17" s="78">
        <v>2</v>
      </c>
      <c r="J17" s="122" t="s">
        <v>146</v>
      </c>
      <c r="K17" s="86">
        <v>35</v>
      </c>
      <c r="L17" s="78" t="s">
        <v>145</v>
      </c>
      <c r="M17" s="78">
        <v>1</v>
      </c>
      <c r="N17" s="86">
        <v>105</v>
      </c>
      <c r="O17" s="86">
        <v>123</v>
      </c>
      <c r="P17" s="86">
        <v>112</v>
      </c>
      <c r="Q17" s="86">
        <v>109</v>
      </c>
      <c r="R17" s="86" t="s">
        <v>60</v>
      </c>
      <c r="S17" s="86" t="s">
        <v>61</v>
      </c>
      <c r="T17" s="86" t="s">
        <v>61</v>
      </c>
      <c r="U17" s="178" t="s">
        <v>519</v>
      </c>
      <c r="V17" s="86">
        <v>41</v>
      </c>
      <c r="W17" s="87">
        <f>V17</f>
        <v>41</v>
      </c>
      <c r="X17" s="87">
        <f>V17</f>
        <v>41</v>
      </c>
      <c r="Y17" s="86" t="s">
        <v>60</v>
      </c>
      <c r="Z17" s="78" t="s">
        <v>61</v>
      </c>
      <c r="AA17" s="78" t="s">
        <v>61</v>
      </c>
      <c r="AB17" s="176">
        <f t="shared" si="4"/>
        <v>0.33333333333333331</v>
      </c>
      <c r="AC17" s="176">
        <f t="shared" si="5"/>
        <v>0.36607142857142855</v>
      </c>
      <c r="AD17" s="176">
        <f t="shared" si="6"/>
        <v>0.37614678899082571</v>
      </c>
      <c r="AE17" s="78" t="s">
        <v>62</v>
      </c>
      <c r="AF17" s="78" t="s">
        <v>61</v>
      </c>
      <c r="AG17" s="156">
        <v>8.6999999999999993</v>
      </c>
      <c r="AH17" s="156">
        <v>8.6999999999999993</v>
      </c>
      <c r="AI17" s="86">
        <f t="shared" si="11"/>
        <v>5.25</v>
      </c>
      <c r="AJ17" s="79">
        <f t="shared" si="12"/>
        <v>1997</v>
      </c>
      <c r="AK17" s="78" t="s">
        <v>60</v>
      </c>
      <c r="AL17" s="78" t="s">
        <v>61</v>
      </c>
      <c r="AM17" s="78" t="s">
        <v>61</v>
      </c>
      <c r="AN17" s="83" t="s">
        <v>1176</v>
      </c>
      <c r="AO17" s="83" t="s">
        <v>941</v>
      </c>
      <c r="AP17" s="113" t="s">
        <v>945</v>
      </c>
      <c r="AQ17" s="78" t="s">
        <v>60</v>
      </c>
      <c r="AR17" s="179">
        <v>8.3333333333333329E-2</v>
      </c>
      <c r="AS17" s="78" t="s">
        <v>65</v>
      </c>
      <c r="AT17" s="116">
        <v>1.0416666666666666E-2</v>
      </c>
      <c r="AU17" s="83">
        <v>8.3333333333333329E-2</v>
      </c>
      <c r="AV17" s="113" t="s">
        <v>945</v>
      </c>
      <c r="AW17" s="78" t="s">
        <v>65</v>
      </c>
      <c r="AX17" s="116">
        <v>1.0416666666666666E-2</v>
      </c>
      <c r="AY17" s="83">
        <v>8.3333333333333329E-2</v>
      </c>
      <c r="AZ17" s="113" t="s">
        <v>945</v>
      </c>
      <c r="BA17" s="78" t="s">
        <v>65</v>
      </c>
      <c r="BB17" s="144" t="s">
        <v>72</v>
      </c>
      <c r="BC17" s="116">
        <v>8.3333333333333329E-2</v>
      </c>
      <c r="BD17" s="116">
        <v>9.0277777777777776E-2</v>
      </c>
      <c r="BE17" s="116" t="s">
        <v>825</v>
      </c>
      <c r="BF17" s="83">
        <v>0.33333333333333331</v>
      </c>
      <c r="BG17" s="83" t="s">
        <v>521</v>
      </c>
      <c r="BH17" s="78" t="s">
        <v>77</v>
      </c>
      <c r="BI17" s="83">
        <v>8.3333333333333332E-3</v>
      </c>
      <c r="BJ17" s="78" t="s">
        <v>64</v>
      </c>
      <c r="BK17" s="78"/>
      <c r="BL17" s="83">
        <v>0.16666666666666666</v>
      </c>
      <c r="BM17" s="80" t="s">
        <v>60</v>
      </c>
      <c r="BN17" s="78" t="s">
        <v>61</v>
      </c>
      <c r="BO17" s="80" t="s">
        <v>61</v>
      </c>
      <c r="BP17" s="83">
        <v>0.125</v>
      </c>
      <c r="BQ17" s="80" t="s">
        <v>60</v>
      </c>
      <c r="BR17" s="78" t="s">
        <v>61</v>
      </c>
      <c r="BS17" s="80" t="s">
        <v>61</v>
      </c>
      <c r="BT17" s="78" t="s">
        <v>62</v>
      </c>
      <c r="BU17" s="80" t="s">
        <v>61</v>
      </c>
      <c r="BV17" s="78" t="s">
        <v>62</v>
      </c>
      <c r="BW17" s="78"/>
      <c r="BX17" s="86">
        <v>123</v>
      </c>
      <c r="BY17" s="86">
        <v>112</v>
      </c>
      <c r="BZ17" s="86">
        <v>109</v>
      </c>
      <c r="CA17" s="78" t="s">
        <v>86</v>
      </c>
      <c r="CB17" s="78" t="s">
        <v>61</v>
      </c>
      <c r="CC17" s="78" t="s">
        <v>77</v>
      </c>
      <c r="CD17" s="86">
        <v>41</v>
      </c>
      <c r="CE17" s="86">
        <v>41</v>
      </c>
      <c r="CF17" s="86">
        <v>41</v>
      </c>
      <c r="CG17" s="78" t="s">
        <v>86</v>
      </c>
      <c r="CH17" s="78" t="s">
        <v>61</v>
      </c>
      <c r="CI17" s="78" t="s">
        <v>77</v>
      </c>
      <c r="CJ17" s="86">
        <v>123</v>
      </c>
      <c r="CK17" s="86">
        <v>112</v>
      </c>
      <c r="CL17" s="86">
        <v>109</v>
      </c>
      <c r="CM17" s="86" t="s">
        <v>60</v>
      </c>
      <c r="CN17" s="86" t="s">
        <v>61</v>
      </c>
      <c r="CO17" s="86" t="s">
        <v>77</v>
      </c>
      <c r="CP17" s="86">
        <v>41</v>
      </c>
      <c r="CQ17" s="86">
        <v>41</v>
      </c>
      <c r="CR17" s="86">
        <v>41</v>
      </c>
      <c r="CS17" s="80" t="s">
        <v>60</v>
      </c>
      <c r="CT17" s="81" t="s">
        <v>61</v>
      </c>
      <c r="CU17" s="81" t="s">
        <v>77</v>
      </c>
      <c r="CV17" s="81"/>
      <c r="CW17" s="81"/>
      <c r="CX17" s="81"/>
      <c r="CY17" s="78"/>
      <c r="CZ17" s="78"/>
      <c r="DA17" s="78"/>
      <c r="DB17" s="78"/>
      <c r="DC17" s="82">
        <v>1997</v>
      </c>
      <c r="DD17" s="82" t="s">
        <v>89</v>
      </c>
      <c r="DE17" s="82" t="s">
        <v>89</v>
      </c>
      <c r="DF17" s="82" t="s">
        <v>134</v>
      </c>
      <c r="DG17" s="78" t="s">
        <v>404</v>
      </c>
      <c r="DH17" s="78" t="s">
        <v>93</v>
      </c>
      <c r="DI17" s="129">
        <v>44077</v>
      </c>
      <c r="DJ17" s="51" t="s">
        <v>836</v>
      </c>
      <c r="DK17" s="124" t="s">
        <v>1724</v>
      </c>
    </row>
    <row r="18" spans="1:115" s="29" customFormat="1" ht="17.100000000000001" customHeight="1" x14ac:dyDescent="0.3">
      <c r="A18" s="78">
        <v>2835</v>
      </c>
      <c r="B18" s="78" t="s">
        <v>388</v>
      </c>
      <c r="C18" s="78" t="s">
        <v>138</v>
      </c>
      <c r="D18" s="78" t="s">
        <v>139</v>
      </c>
      <c r="E18" s="78" t="s">
        <v>141</v>
      </c>
      <c r="F18" s="78" t="s">
        <v>515</v>
      </c>
      <c r="G18" s="86">
        <v>183</v>
      </c>
      <c r="H18" s="122" t="s">
        <v>145</v>
      </c>
      <c r="I18" s="78">
        <v>3</v>
      </c>
      <c r="J18" s="122" t="s">
        <v>146</v>
      </c>
      <c r="K18" s="86">
        <v>299</v>
      </c>
      <c r="L18" s="78" t="s">
        <v>145</v>
      </c>
      <c r="M18" s="78">
        <v>1</v>
      </c>
      <c r="N18" s="86">
        <v>848</v>
      </c>
      <c r="O18" s="86">
        <v>876</v>
      </c>
      <c r="P18" s="86">
        <v>862</v>
      </c>
      <c r="Q18" s="86">
        <v>825</v>
      </c>
      <c r="R18" s="86" t="s">
        <v>60</v>
      </c>
      <c r="S18" s="86" t="s">
        <v>61</v>
      </c>
      <c r="T18" s="86" t="s">
        <v>61</v>
      </c>
      <c r="U18" s="178" t="s">
        <v>520</v>
      </c>
      <c r="V18" s="86">
        <v>263</v>
      </c>
      <c r="W18" s="87">
        <v>259</v>
      </c>
      <c r="X18" s="87">
        <v>248</v>
      </c>
      <c r="Y18" s="86" t="s">
        <v>60</v>
      </c>
      <c r="Z18" s="78" t="s">
        <v>61</v>
      </c>
      <c r="AA18" s="78" t="s">
        <v>61</v>
      </c>
      <c r="AB18" s="176">
        <f t="shared" si="4"/>
        <v>0.3002283105022831</v>
      </c>
      <c r="AC18" s="176">
        <f t="shared" si="5"/>
        <v>0.30046403712296982</v>
      </c>
      <c r="AD18" s="176">
        <f t="shared" si="6"/>
        <v>0.3006060606060606</v>
      </c>
      <c r="AE18" s="78">
        <v>351</v>
      </c>
      <c r="AF18" s="78" t="s">
        <v>61</v>
      </c>
      <c r="AG18" s="155">
        <v>42.4</v>
      </c>
      <c r="AH18" s="155">
        <f>AG18</f>
        <v>42.4</v>
      </c>
      <c r="AI18" s="86">
        <f t="shared" si="11"/>
        <v>42.400000000000006</v>
      </c>
      <c r="AJ18" s="79">
        <f t="shared" si="12"/>
        <v>2010</v>
      </c>
      <c r="AK18" s="113" t="s">
        <v>60</v>
      </c>
      <c r="AL18" s="78" t="s">
        <v>61</v>
      </c>
      <c r="AM18" s="78" t="s">
        <v>61</v>
      </c>
      <c r="AN18" s="83" t="s">
        <v>1075</v>
      </c>
      <c r="AO18" s="83" t="s">
        <v>116</v>
      </c>
      <c r="AP18" s="113" t="s">
        <v>946</v>
      </c>
      <c r="AQ18" s="78" t="s">
        <v>86</v>
      </c>
      <c r="AR18" s="179">
        <v>6.25E-2</v>
      </c>
      <c r="AS18" s="78" t="s">
        <v>65</v>
      </c>
      <c r="AT18" s="116" t="s">
        <v>1063</v>
      </c>
      <c r="AU18" s="83">
        <v>0.16874999999999998</v>
      </c>
      <c r="AV18" s="113" t="s">
        <v>951</v>
      </c>
      <c r="AW18" s="78" t="s">
        <v>825</v>
      </c>
      <c r="AX18" s="116">
        <v>0.14444444444444446</v>
      </c>
      <c r="AY18" s="83">
        <v>0.23819444444444446</v>
      </c>
      <c r="AZ18" s="113" t="s">
        <v>956</v>
      </c>
      <c r="BA18" s="78" t="s">
        <v>825</v>
      </c>
      <c r="BB18" s="144" t="s">
        <v>960</v>
      </c>
      <c r="BC18" s="144" t="s">
        <v>963</v>
      </c>
      <c r="BD18" s="144" t="s">
        <v>967</v>
      </c>
      <c r="BE18" s="116" t="s">
        <v>65</v>
      </c>
      <c r="BF18" s="83">
        <v>0.33333333333333331</v>
      </c>
      <c r="BG18" s="83" t="s">
        <v>521</v>
      </c>
      <c r="BH18" s="78" t="s">
        <v>77</v>
      </c>
      <c r="BI18" s="83">
        <v>2.2222222222222223E-2</v>
      </c>
      <c r="BJ18" s="78" t="s">
        <v>64</v>
      </c>
      <c r="BK18" s="78"/>
      <c r="BL18" s="83">
        <v>0.21666666666666667</v>
      </c>
      <c r="BM18" s="80" t="s">
        <v>60</v>
      </c>
      <c r="BN18" s="78" t="s">
        <v>61</v>
      </c>
      <c r="BO18" s="80" t="s">
        <v>61</v>
      </c>
      <c r="BP18" s="83">
        <v>0.19999999999999998</v>
      </c>
      <c r="BQ18" s="80" t="s">
        <v>60</v>
      </c>
      <c r="BR18" s="78" t="s">
        <v>61</v>
      </c>
      <c r="BS18" s="80" t="s">
        <v>61</v>
      </c>
      <c r="BT18" s="78">
        <v>2</v>
      </c>
      <c r="BU18" s="78" t="s">
        <v>61</v>
      </c>
      <c r="BV18" s="78" t="s">
        <v>522</v>
      </c>
      <c r="BW18" s="78"/>
      <c r="BX18" s="86">
        <v>876</v>
      </c>
      <c r="BY18" s="86">
        <v>862</v>
      </c>
      <c r="BZ18" s="86">
        <v>825</v>
      </c>
      <c r="CA18" s="78" t="s">
        <v>86</v>
      </c>
      <c r="CB18" s="78" t="s">
        <v>61</v>
      </c>
      <c r="CC18" s="78" t="s">
        <v>77</v>
      </c>
      <c r="CD18" s="86">
        <v>263</v>
      </c>
      <c r="CE18" s="86">
        <v>259</v>
      </c>
      <c r="CF18" s="86">
        <v>248</v>
      </c>
      <c r="CG18" s="78" t="s">
        <v>86</v>
      </c>
      <c r="CH18" s="78" t="s">
        <v>61</v>
      </c>
      <c r="CI18" s="78" t="s">
        <v>77</v>
      </c>
      <c r="CJ18" s="86">
        <v>876</v>
      </c>
      <c r="CK18" s="86">
        <v>862</v>
      </c>
      <c r="CL18" s="86">
        <v>825</v>
      </c>
      <c r="CM18" s="86" t="s">
        <v>60</v>
      </c>
      <c r="CN18" s="86" t="s">
        <v>61</v>
      </c>
      <c r="CO18" s="86" t="s">
        <v>77</v>
      </c>
      <c r="CP18" s="86">
        <v>263</v>
      </c>
      <c r="CQ18" s="86">
        <v>259</v>
      </c>
      <c r="CR18" s="86">
        <v>248</v>
      </c>
      <c r="CS18" s="80" t="s">
        <v>60</v>
      </c>
      <c r="CT18" s="81" t="s">
        <v>61</v>
      </c>
      <c r="CU18" s="81" t="s">
        <v>77</v>
      </c>
      <c r="CV18" s="81"/>
      <c r="CW18" s="81"/>
      <c r="CX18" s="81"/>
      <c r="CY18" s="78"/>
      <c r="CZ18" s="78"/>
      <c r="DA18" s="181">
        <v>9783000</v>
      </c>
      <c r="DB18" s="181">
        <v>16414000</v>
      </c>
      <c r="DC18" s="82">
        <v>2010</v>
      </c>
      <c r="DD18" s="82" t="s">
        <v>91</v>
      </c>
      <c r="DE18" s="82" t="s">
        <v>91</v>
      </c>
      <c r="DF18" s="82" t="s">
        <v>91</v>
      </c>
      <c r="DG18" s="78" t="s">
        <v>404</v>
      </c>
      <c r="DH18" s="78" t="s">
        <v>93</v>
      </c>
      <c r="DI18" s="129">
        <v>44077</v>
      </c>
      <c r="DJ18" s="51" t="s">
        <v>836</v>
      </c>
      <c r="DK18" s="124" t="s">
        <v>1724</v>
      </c>
    </row>
    <row r="19" spans="1:115" s="29" customFormat="1" ht="17.100000000000001" customHeight="1" x14ac:dyDescent="0.3">
      <c r="A19" s="78">
        <v>2637</v>
      </c>
      <c r="B19" s="78" t="s">
        <v>388</v>
      </c>
      <c r="C19" s="78" t="s">
        <v>138</v>
      </c>
      <c r="D19" s="78" t="s">
        <v>139</v>
      </c>
      <c r="E19" s="78" t="s">
        <v>141</v>
      </c>
      <c r="F19" s="78" t="s">
        <v>516</v>
      </c>
      <c r="G19" s="86">
        <v>234.5</v>
      </c>
      <c r="H19" s="122" t="s">
        <v>145</v>
      </c>
      <c r="I19" s="78">
        <v>1</v>
      </c>
      <c r="J19" s="122" t="s">
        <v>146</v>
      </c>
      <c r="K19" s="86">
        <v>127.1</v>
      </c>
      <c r="L19" s="78" t="s">
        <v>145</v>
      </c>
      <c r="M19" s="78">
        <v>1</v>
      </c>
      <c r="N19" s="86">
        <v>361.6</v>
      </c>
      <c r="O19" s="86">
        <v>470</v>
      </c>
      <c r="P19" s="86">
        <v>439</v>
      </c>
      <c r="Q19" s="86">
        <v>418</v>
      </c>
      <c r="R19" s="86" t="s">
        <v>60</v>
      </c>
      <c r="S19" s="86" t="s">
        <v>61</v>
      </c>
      <c r="T19" s="86" t="s">
        <v>61</v>
      </c>
      <c r="U19" s="178" t="s">
        <v>519</v>
      </c>
      <c r="V19" s="86">
        <v>265</v>
      </c>
      <c r="W19" s="87">
        <f>V19</f>
        <v>265</v>
      </c>
      <c r="X19" s="87">
        <f>V19</f>
        <v>265</v>
      </c>
      <c r="Y19" s="86" t="s">
        <v>60</v>
      </c>
      <c r="Z19" s="78" t="s">
        <v>61</v>
      </c>
      <c r="AA19" s="78" t="s">
        <v>61</v>
      </c>
      <c r="AB19" s="176">
        <f t="shared" si="4"/>
        <v>0.56382978723404253</v>
      </c>
      <c r="AC19" s="176">
        <f t="shared" si="5"/>
        <v>0.60364464692482911</v>
      </c>
      <c r="AD19" s="176">
        <f t="shared" si="6"/>
        <v>0.63397129186602874</v>
      </c>
      <c r="AE19" s="78" t="s">
        <v>62</v>
      </c>
      <c r="AF19" s="78" t="s">
        <v>61</v>
      </c>
      <c r="AG19" s="156">
        <v>20.8</v>
      </c>
      <c r="AH19" s="156">
        <v>20.8</v>
      </c>
      <c r="AI19" s="86">
        <f t="shared" si="11"/>
        <v>18.080000000000002</v>
      </c>
      <c r="AJ19" s="79">
        <f t="shared" si="12"/>
        <v>2014</v>
      </c>
      <c r="AK19" s="78" t="s">
        <v>60</v>
      </c>
      <c r="AL19" s="78" t="s">
        <v>61</v>
      </c>
      <c r="AM19" s="78" t="s">
        <v>61</v>
      </c>
      <c r="AN19" s="83" t="s">
        <v>1076</v>
      </c>
      <c r="AO19" s="83" t="s">
        <v>942</v>
      </c>
      <c r="AP19" s="113" t="s">
        <v>947</v>
      </c>
      <c r="AQ19" s="78" t="s">
        <v>86</v>
      </c>
      <c r="AR19" s="179">
        <v>3.125E-2</v>
      </c>
      <c r="AS19" s="78" t="s">
        <v>65</v>
      </c>
      <c r="AT19" s="116" t="s">
        <v>1064</v>
      </c>
      <c r="AU19" s="83">
        <v>0.13402777777777777</v>
      </c>
      <c r="AV19" s="113" t="s">
        <v>952</v>
      </c>
      <c r="AW19" s="78" t="s">
        <v>825</v>
      </c>
      <c r="AX19" s="116" t="s">
        <v>1060</v>
      </c>
      <c r="AY19" s="83">
        <v>0.19444444444444445</v>
      </c>
      <c r="AZ19" s="113" t="s">
        <v>957</v>
      </c>
      <c r="BA19" s="78" t="s">
        <v>825</v>
      </c>
      <c r="BB19" s="144" t="s">
        <v>501</v>
      </c>
      <c r="BC19" s="144" t="s">
        <v>964</v>
      </c>
      <c r="BD19" s="144" t="s">
        <v>968</v>
      </c>
      <c r="BE19" s="116" t="s">
        <v>65</v>
      </c>
      <c r="BF19" s="83">
        <v>0.33333333333333331</v>
      </c>
      <c r="BG19" s="83" t="s">
        <v>521</v>
      </c>
      <c r="BH19" s="78" t="s">
        <v>77</v>
      </c>
      <c r="BI19" s="83">
        <v>2.1527777777777781E-2</v>
      </c>
      <c r="BJ19" s="78" t="s">
        <v>64</v>
      </c>
      <c r="BK19" s="78"/>
      <c r="BL19" s="83">
        <v>0.16666666666666666</v>
      </c>
      <c r="BM19" s="80" t="s">
        <v>60</v>
      </c>
      <c r="BN19" s="78" t="s">
        <v>61</v>
      </c>
      <c r="BO19" s="80" t="s">
        <v>61</v>
      </c>
      <c r="BP19" s="83">
        <v>0.125</v>
      </c>
      <c r="BQ19" s="80" t="s">
        <v>60</v>
      </c>
      <c r="BR19" s="78" t="s">
        <v>61</v>
      </c>
      <c r="BS19" s="80" t="s">
        <v>61</v>
      </c>
      <c r="BT19" s="78" t="s">
        <v>62</v>
      </c>
      <c r="BU19" s="80" t="s">
        <v>61</v>
      </c>
      <c r="BV19" s="78" t="s">
        <v>62</v>
      </c>
      <c r="BW19" s="78"/>
      <c r="BX19" s="86">
        <v>470</v>
      </c>
      <c r="BY19" s="86">
        <v>439</v>
      </c>
      <c r="BZ19" s="86">
        <v>418</v>
      </c>
      <c r="CA19" s="78" t="s">
        <v>86</v>
      </c>
      <c r="CB19" s="78" t="s">
        <v>61</v>
      </c>
      <c r="CC19" s="78" t="s">
        <v>77</v>
      </c>
      <c r="CD19" s="86">
        <v>265</v>
      </c>
      <c r="CE19" s="86">
        <v>265</v>
      </c>
      <c r="CF19" s="86">
        <v>265</v>
      </c>
      <c r="CG19" s="78" t="s">
        <v>86</v>
      </c>
      <c r="CH19" s="78" t="s">
        <v>61</v>
      </c>
      <c r="CI19" s="78" t="s">
        <v>77</v>
      </c>
      <c r="CJ19" s="86">
        <v>470</v>
      </c>
      <c r="CK19" s="86">
        <v>439</v>
      </c>
      <c r="CL19" s="86">
        <v>418</v>
      </c>
      <c r="CM19" s="86" t="s">
        <v>60</v>
      </c>
      <c r="CN19" s="86" t="s">
        <v>61</v>
      </c>
      <c r="CO19" s="86" t="s">
        <v>77</v>
      </c>
      <c r="CP19" s="86">
        <v>265</v>
      </c>
      <c r="CQ19" s="86">
        <v>265</v>
      </c>
      <c r="CR19" s="86">
        <v>265</v>
      </c>
      <c r="CS19" s="80" t="s">
        <v>60</v>
      </c>
      <c r="CT19" s="81" t="s">
        <v>61</v>
      </c>
      <c r="CU19" s="81" t="s">
        <v>77</v>
      </c>
      <c r="CV19" s="81">
        <v>5</v>
      </c>
      <c r="CW19" s="245">
        <v>1.7000000000000001E-2</v>
      </c>
      <c r="CX19" s="156">
        <v>10.43</v>
      </c>
      <c r="CY19" s="78"/>
      <c r="CZ19" s="78"/>
      <c r="DA19" s="78"/>
      <c r="DB19" s="78"/>
      <c r="DC19" s="82">
        <v>2014</v>
      </c>
      <c r="DD19" s="82" t="s">
        <v>500</v>
      </c>
      <c r="DE19" s="82" t="s">
        <v>500</v>
      </c>
      <c r="DF19" s="82" t="s">
        <v>500</v>
      </c>
      <c r="DG19" s="78" t="s">
        <v>404</v>
      </c>
      <c r="DH19" s="78" t="s">
        <v>93</v>
      </c>
      <c r="DI19" s="129">
        <v>44077</v>
      </c>
      <c r="DJ19" s="51" t="s">
        <v>836</v>
      </c>
      <c r="DK19" s="124" t="s">
        <v>1724</v>
      </c>
    </row>
    <row r="20" spans="1:115" s="29" customFormat="1" ht="17.100000000000001" customHeight="1" x14ac:dyDescent="0.3">
      <c r="A20" s="78">
        <v>2110</v>
      </c>
      <c r="B20" s="78" t="s">
        <v>388</v>
      </c>
      <c r="C20" s="78" t="s">
        <v>138</v>
      </c>
      <c r="D20" s="78" t="s">
        <v>518</v>
      </c>
      <c r="E20" s="78" t="s">
        <v>141</v>
      </c>
      <c r="F20" s="78" t="s">
        <v>517</v>
      </c>
      <c r="G20" s="86">
        <v>47.7</v>
      </c>
      <c r="H20" s="122" t="s">
        <v>145</v>
      </c>
      <c r="I20" s="78">
        <v>2</v>
      </c>
      <c r="J20" s="122" t="s">
        <v>146</v>
      </c>
      <c r="K20" s="86">
        <v>50.8</v>
      </c>
      <c r="L20" s="78" t="s">
        <v>145</v>
      </c>
      <c r="M20" s="78">
        <v>1</v>
      </c>
      <c r="N20" s="86">
        <v>146.19999999999999</v>
      </c>
      <c r="O20" s="86">
        <v>164</v>
      </c>
      <c r="P20" s="86">
        <v>160</v>
      </c>
      <c r="Q20" s="86">
        <v>158</v>
      </c>
      <c r="R20" s="86" t="s">
        <v>60</v>
      </c>
      <c r="S20" s="86" t="s">
        <v>61</v>
      </c>
      <c r="T20" s="86" t="s">
        <v>61</v>
      </c>
      <c r="U20" s="178" t="s">
        <v>519</v>
      </c>
      <c r="V20" s="86">
        <v>56</v>
      </c>
      <c r="W20" s="87">
        <v>55</v>
      </c>
      <c r="X20" s="87">
        <v>54</v>
      </c>
      <c r="Y20" s="86" t="s">
        <v>60</v>
      </c>
      <c r="Z20" s="78" t="s">
        <v>61</v>
      </c>
      <c r="AA20" s="78" t="s">
        <v>61</v>
      </c>
      <c r="AB20" s="176">
        <f t="shared" si="4"/>
        <v>0.34146341463414637</v>
      </c>
      <c r="AC20" s="176">
        <f t="shared" si="5"/>
        <v>0.34375</v>
      </c>
      <c r="AD20" s="176">
        <f t="shared" si="6"/>
        <v>0.34177215189873417</v>
      </c>
      <c r="AE20" s="78" t="s">
        <v>62</v>
      </c>
      <c r="AF20" s="78" t="s">
        <v>61</v>
      </c>
      <c r="AG20" s="156">
        <v>7.4</v>
      </c>
      <c r="AH20" s="156">
        <v>7.4</v>
      </c>
      <c r="AI20" s="86">
        <f t="shared" si="11"/>
        <v>7.31</v>
      </c>
      <c r="AJ20" s="79">
        <f t="shared" si="12"/>
        <v>2020</v>
      </c>
      <c r="AK20" s="78" t="s">
        <v>60</v>
      </c>
      <c r="AL20" s="78" t="s">
        <v>61</v>
      </c>
      <c r="AM20" s="78" t="s">
        <v>61</v>
      </c>
      <c r="AN20" s="83" t="s">
        <v>129</v>
      </c>
      <c r="AO20" s="83" t="s">
        <v>123</v>
      </c>
      <c r="AP20" s="113" t="s">
        <v>948</v>
      </c>
      <c r="AQ20" s="78" t="s">
        <v>60</v>
      </c>
      <c r="AR20" s="85">
        <v>4.8611111111111112E-2</v>
      </c>
      <c r="AS20" s="78" t="s">
        <v>65</v>
      </c>
      <c r="AT20" s="116">
        <v>2.9166666666666664E-2</v>
      </c>
      <c r="AU20" s="83">
        <v>0.1277777777777778</v>
      </c>
      <c r="AV20" s="113" t="s">
        <v>953</v>
      </c>
      <c r="AW20" s="78" t="s">
        <v>825</v>
      </c>
      <c r="AX20" s="116">
        <v>2.9166666666666664E-2</v>
      </c>
      <c r="AY20" s="83">
        <v>0.15277777777777776</v>
      </c>
      <c r="AZ20" s="113" t="s">
        <v>958</v>
      </c>
      <c r="BA20" s="78" t="s">
        <v>825</v>
      </c>
      <c r="BB20" s="144" t="s">
        <v>118</v>
      </c>
      <c r="BC20" s="144">
        <v>0.14861111111111111</v>
      </c>
      <c r="BD20" s="116">
        <v>0.19375000000000001</v>
      </c>
      <c r="BE20" s="116" t="s">
        <v>65</v>
      </c>
      <c r="BF20" s="83">
        <v>0.33333333333333331</v>
      </c>
      <c r="BG20" s="83" t="s">
        <v>521</v>
      </c>
      <c r="BH20" s="78" t="s">
        <v>77</v>
      </c>
      <c r="BI20" s="83">
        <v>9.0277777777777787E-3</v>
      </c>
      <c r="BJ20" s="78" t="s">
        <v>64</v>
      </c>
      <c r="BK20" s="78"/>
      <c r="BL20" s="83">
        <v>0.13749999999999998</v>
      </c>
      <c r="BM20" s="80" t="s">
        <v>60</v>
      </c>
      <c r="BN20" s="78" t="s">
        <v>61</v>
      </c>
      <c r="BO20" s="80" t="s">
        <v>61</v>
      </c>
      <c r="BP20" s="83">
        <v>0.13541666666666666</v>
      </c>
      <c r="BQ20" s="80" t="s">
        <v>60</v>
      </c>
      <c r="BR20" s="78" t="s">
        <v>61</v>
      </c>
      <c r="BS20" s="80" t="s">
        <v>61</v>
      </c>
      <c r="BT20" s="78" t="s">
        <v>62</v>
      </c>
      <c r="BU20" s="80" t="s">
        <v>61</v>
      </c>
      <c r="BV20" s="78" t="s">
        <v>62</v>
      </c>
      <c r="BW20" s="78"/>
      <c r="BX20" s="86">
        <v>164</v>
      </c>
      <c r="BY20" s="86">
        <v>160</v>
      </c>
      <c r="BZ20" s="86">
        <v>158</v>
      </c>
      <c r="CA20" s="78" t="s">
        <v>86</v>
      </c>
      <c r="CB20" s="78" t="s">
        <v>61</v>
      </c>
      <c r="CC20" s="78" t="s">
        <v>77</v>
      </c>
      <c r="CD20" s="86">
        <v>56</v>
      </c>
      <c r="CE20" s="86">
        <v>55</v>
      </c>
      <c r="CF20" s="86">
        <v>54</v>
      </c>
      <c r="CG20" s="78" t="s">
        <v>86</v>
      </c>
      <c r="CH20" s="78" t="s">
        <v>61</v>
      </c>
      <c r="CI20" s="78" t="s">
        <v>77</v>
      </c>
      <c r="CJ20" s="86">
        <v>164</v>
      </c>
      <c r="CK20" s="86">
        <v>160</v>
      </c>
      <c r="CL20" s="86">
        <v>158</v>
      </c>
      <c r="CM20" s="86" t="s">
        <v>60</v>
      </c>
      <c r="CN20" s="86" t="s">
        <v>61</v>
      </c>
      <c r="CO20" s="86" t="s">
        <v>77</v>
      </c>
      <c r="CP20" s="86">
        <v>56</v>
      </c>
      <c r="CQ20" s="86">
        <v>55</v>
      </c>
      <c r="CR20" s="86">
        <v>54</v>
      </c>
      <c r="CS20" s="80" t="s">
        <v>60</v>
      </c>
      <c r="CT20" s="81" t="s">
        <v>61</v>
      </c>
      <c r="CU20" s="81" t="s">
        <v>77</v>
      </c>
      <c r="CV20" s="81"/>
      <c r="CW20" s="81"/>
      <c r="CX20" s="81"/>
      <c r="CY20" s="78"/>
      <c r="CZ20" s="78"/>
      <c r="DA20" s="78"/>
      <c r="DB20" s="78"/>
      <c r="DC20" s="82">
        <v>2020</v>
      </c>
      <c r="DD20" s="82" t="s">
        <v>363</v>
      </c>
      <c r="DE20" s="82" t="s">
        <v>363</v>
      </c>
      <c r="DF20" s="82" t="s">
        <v>552</v>
      </c>
      <c r="DG20" s="78" t="s">
        <v>404</v>
      </c>
      <c r="DH20" s="78" t="s">
        <v>93</v>
      </c>
      <c r="DI20" s="129">
        <v>44077</v>
      </c>
      <c r="DJ20" s="51" t="s">
        <v>836</v>
      </c>
      <c r="DK20" s="124" t="s">
        <v>1724</v>
      </c>
    </row>
    <row r="21" spans="1:115" s="29" customFormat="1" ht="17.100000000000001" customHeight="1" x14ac:dyDescent="0.3">
      <c r="A21" s="78">
        <v>2384</v>
      </c>
      <c r="B21" s="78" t="s">
        <v>407</v>
      </c>
      <c r="C21" s="78" t="s">
        <v>138</v>
      </c>
      <c r="D21" s="78" t="s">
        <v>139</v>
      </c>
      <c r="E21" s="78" t="s">
        <v>141</v>
      </c>
      <c r="F21" s="78" t="s">
        <v>553</v>
      </c>
      <c r="G21" s="87">
        <v>286.3</v>
      </c>
      <c r="H21" s="122" t="s">
        <v>145</v>
      </c>
      <c r="I21" s="78">
        <v>2</v>
      </c>
      <c r="J21" s="122" t="s">
        <v>146</v>
      </c>
      <c r="K21" s="86">
        <f>N21-G21*I21</f>
        <v>295.89999999999998</v>
      </c>
      <c r="L21" s="78" t="s">
        <v>145</v>
      </c>
      <c r="M21" s="78">
        <v>1</v>
      </c>
      <c r="N21" s="86">
        <v>868.5</v>
      </c>
      <c r="O21" s="86">
        <v>1020</v>
      </c>
      <c r="P21" s="86">
        <v>986</v>
      </c>
      <c r="Q21" s="86">
        <v>943</v>
      </c>
      <c r="R21" s="86" t="s">
        <v>60</v>
      </c>
      <c r="S21" s="86" t="s">
        <v>61</v>
      </c>
      <c r="T21" s="86" t="s">
        <v>61</v>
      </c>
      <c r="U21" s="175">
        <v>1</v>
      </c>
      <c r="V21" s="86">
        <v>370</v>
      </c>
      <c r="W21" s="86">
        <v>271</v>
      </c>
      <c r="X21" s="86">
        <v>259</v>
      </c>
      <c r="Y21" s="86" t="s">
        <v>86</v>
      </c>
      <c r="Z21" s="78" t="s">
        <v>1484</v>
      </c>
      <c r="AA21" s="78" t="s">
        <v>1483</v>
      </c>
      <c r="AB21" s="176">
        <f t="shared" si="4"/>
        <v>0.36274509803921567</v>
      </c>
      <c r="AC21" s="176">
        <f t="shared" si="5"/>
        <v>0.2748478701825558</v>
      </c>
      <c r="AD21" s="176">
        <f t="shared" si="6"/>
        <v>0.27465535524920465</v>
      </c>
      <c r="AE21" s="78" t="s">
        <v>62</v>
      </c>
      <c r="AF21" s="78" t="s">
        <v>61</v>
      </c>
      <c r="AG21" s="156">
        <v>48</v>
      </c>
      <c r="AH21" s="156">
        <v>48</v>
      </c>
      <c r="AI21" s="86">
        <f t="shared" si="7"/>
        <v>43.425000000000004</v>
      </c>
      <c r="AJ21" s="79">
        <f t="shared" si="8"/>
        <v>2014</v>
      </c>
      <c r="AK21" s="78" t="s">
        <v>60</v>
      </c>
      <c r="AL21" s="78" t="s">
        <v>61</v>
      </c>
      <c r="AM21" s="78" t="s">
        <v>61</v>
      </c>
      <c r="AN21" s="83" t="s">
        <v>1051</v>
      </c>
      <c r="AO21" s="83" t="s">
        <v>554</v>
      </c>
      <c r="AP21" s="78" t="s">
        <v>555</v>
      </c>
      <c r="AQ21" s="78" t="s">
        <v>86</v>
      </c>
      <c r="AR21" s="83">
        <v>0.19999999999999998</v>
      </c>
      <c r="AS21" s="78" t="s">
        <v>65</v>
      </c>
      <c r="AT21" s="116" t="s">
        <v>1051</v>
      </c>
      <c r="AU21" s="83" t="s">
        <v>556</v>
      </c>
      <c r="AV21" s="78" t="s">
        <v>557</v>
      </c>
      <c r="AW21" s="78" t="s">
        <v>65</v>
      </c>
      <c r="AX21" s="116" t="s">
        <v>1067</v>
      </c>
      <c r="AY21" s="83" t="s">
        <v>558</v>
      </c>
      <c r="AZ21" s="78" t="s">
        <v>559</v>
      </c>
      <c r="BA21" s="78" t="s">
        <v>65</v>
      </c>
      <c r="BB21" s="83">
        <v>7.199074074074073E-2</v>
      </c>
      <c r="BC21" s="83">
        <v>8.9583333333333334E-2</v>
      </c>
      <c r="BD21" s="83">
        <v>0.16319444444444445</v>
      </c>
      <c r="BE21" s="83" t="s">
        <v>65</v>
      </c>
      <c r="BF21" s="83" t="s">
        <v>560</v>
      </c>
      <c r="BG21" s="83">
        <v>2</v>
      </c>
      <c r="BH21" s="78" t="s">
        <v>561</v>
      </c>
      <c r="BI21" s="83">
        <v>4.0972222222222222E-2</v>
      </c>
      <c r="BJ21" s="78" t="s">
        <v>64</v>
      </c>
      <c r="BK21" s="83">
        <v>1.7361111111111112E-2</v>
      </c>
      <c r="BL21" s="83" t="s">
        <v>562</v>
      </c>
      <c r="BM21" s="80" t="s">
        <v>60</v>
      </c>
      <c r="BN21" s="78" t="s">
        <v>61</v>
      </c>
      <c r="BO21" s="80" t="s">
        <v>61</v>
      </c>
      <c r="BP21" s="83" t="s">
        <v>563</v>
      </c>
      <c r="BQ21" s="80" t="s">
        <v>60</v>
      </c>
      <c r="BR21" s="80" t="s">
        <v>61</v>
      </c>
      <c r="BS21" s="80" t="s">
        <v>61</v>
      </c>
      <c r="BT21" s="78" t="s">
        <v>62</v>
      </c>
      <c r="BU21" s="80" t="s">
        <v>61</v>
      </c>
      <c r="BV21" s="78" t="s">
        <v>1114</v>
      </c>
      <c r="BW21" s="80" t="s">
        <v>61</v>
      </c>
      <c r="BX21" s="158">
        <v>918</v>
      </c>
      <c r="BY21" s="112">
        <v>887</v>
      </c>
      <c r="BZ21" s="112">
        <v>848</v>
      </c>
      <c r="CA21" s="81" t="s">
        <v>86</v>
      </c>
      <c r="CB21" s="78" t="s">
        <v>61</v>
      </c>
      <c r="CC21" s="78" t="s">
        <v>889</v>
      </c>
      <c r="CD21" s="112">
        <v>370</v>
      </c>
      <c r="CE21" s="112">
        <v>271</v>
      </c>
      <c r="CF21" s="112">
        <v>259</v>
      </c>
      <c r="CG21" s="81" t="s">
        <v>60</v>
      </c>
      <c r="CH21" s="78" t="s">
        <v>61</v>
      </c>
      <c r="CI21" s="78" t="s">
        <v>890</v>
      </c>
      <c r="CJ21" s="158">
        <v>918</v>
      </c>
      <c r="CK21" s="112">
        <v>887</v>
      </c>
      <c r="CL21" s="112">
        <v>848</v>
      </c>
      <c r="CM21" s="86" t="s">
        <v>60</v>
      </c>
      <c r="CN21" s="86" t="s">
        <v>61</v>
      </c>
      <c r="CO21" s="86" t="s">
        <v>61</v>
      </c>
      <c r="CP21" s="112">
        <v>370</v>
      </c>
      <c r="CQ21" s="112">
        <v>271</v>
      </c>
      <c r="CR21" s="112">
        <v>259</v>
      </c>
      <c r="CS21" s="80" t="s">
        <v>60</v>
      </c>
      <c r="CT21" s="80" t="s">
        <v>61</v>
      </c>
      <c r="CU21" s="81" t="s">
        <v>61</v>
      </c>
      <c r="CV21" s="81"/>
      <c r="CW21" s="81"/>
      <c r="CX21" s="81"/>
      <c r="CY21" s="182" t="s">
        <v>891</v>
      </c>
      <c r="CZ21" s="78"/>
      <c r="DA21" s="78" t="s">
        <v>61</v>
      </c>
      <c r="DB21" s="78" t="s">
        <v>61</v>
      </c>
      <c r="DC21" s="82">
        <v>2014</v>
      </c>
      <c r="DD21" s="82" t="s">
        <v>564</v>
      </c>
      <c r="DE21" s="82" t="s">
        <v>360</v>
      </c>
      <c r="DF21" s="82" t="s">
        <v>565</v>
      </c>
      <c r="DG21" s="78" t="s">
        <v>409</v>
      </c>
      <c r="DH21" s="29" t="s">
        <v>93</v>
      </c>
      <c r="DI21" s="34">
        <v>44077</v>
      </c>
      <c r="DJ21" s="131" t="s">
        <v>897</v>
      </c>
      <c r="DK21" s="124" t="s">
        <v>1724</v>
      </c>
    </row>
    <row r="22" spans="1:115" s="29" customFormat="1" ht="17.100000000000001" customHeight="1" x14ac:dyDescent="0.3">
      <c r="A22" s="78">
        <v>2031</v>
      </c>
      <c r="B22" s="78" t="s">
        <v>407</v>
      </c>
      <c r="C22" s="78" t="s">
        <v>138</v>
      </c>
      <c r="D22" s="78" t="s">
        <v>139</v>
      </c>
      <c r="E22" s="78" t="s">
        <v>141</v>
      </c>
      <c r="F22" s="78" t="s">
        <v>566</v>
      </c>
      <c r="G22" s="87">
        <v>150</v>
      </c>
      <c r="H22" s="122" t="s">
        <v>145</v>
      </c>
      <c r="I22" s="78">
        <v>1</v>
      </c>
      <c r="J22" s="122" t="s">
        <v>146</v>
      </c>
      <c r="K22" s="86">
        <f t="shared" ref="K22:K30" si="15">N22-G22*I22</f>
        <v>75</v>
      </c>
      <c r="L22" s="78" t="s">
        <v>145</v>
      </c>
      <c r="M22" s="78">
        <v>1</v>
      </c>
      <c r="N22" s="86">
        <v>225</v>
      </c>
      <c r="O22" s="86">
        <v>280</v>
      </c>
      <c r="P22" s="86">
        <v>267</v>
      </c>
      <c r="Q22" s="86">
        <v>254</v>
      </c>
      <c r="R22" s="86" t="s">
        <v>60</v>
      </c>
      <c r="S22" s="86" t="s">
        <v>61</v>
      </c>
      <c r="T22" s="86" t="s">
        <v>61</v>
      </c>
      <c r="U22" s="175">
        <v>1</v>
      </c>
      <c r="V22" s="86">
        <v>150</v>
      </c>
      <c r="W22" s="86">
        <v>150</v>
      </c>
      <c r="X22" s="86">
        <v>150</v>
      </c>
      <c r="Y22" s="86" t="s">
        <v>60</v>
      </c>
      <c r="Z22" s="78" t="s">
        <v>61</v>
      </c>
      <c r="AA22" s="78" t="s">
        <v>61</v>
      </c>
      <c r="AB22" s="176">
        <f t="shared" si="4"/>
        <v>0.5357142857142857</v>
      </c>
      <c r="AC22" s="176">
        <f t="shared" si="5"/>
        <v>0.5617977528089888</v>
      </c>
      <c r="AD22" s="176">
        <f t="shared" si="6"/>
        <v>0.59055118110236215</v>
      </c>
      <c r="AE22" s="78" t="s">
        <v>62</v>
      </c>
      <c r="AF22" s="78" t="s">
        <v>61</v>
      </c>
      <c r="AG22" s="156">
        <v>11.7</v>
      </c>
      <c r="AH22" s="156">
        <v>11.7</v>
      </c>
      <c r="AI22" s="86">
        <f t="shared" si="7"/>
        <v>11.25</v>
      </c>
      <c r="AJ22" s="79">
        <f t="shared" si="8"/>
        <v>1992</v>
      </c>
      <c r="AK22" s="78" t="s">
        <v>60</v>
      </c>
      <c r="AL22" s="78" t="s">
        <v>61</v>
      </c>
      <c r="AM22" s="78" t="s">
        <v>61</v>
      </c>
      <c r="AN22" s="83" t="s">
        <v>1052</v>
      </c>
      <c r="AO22" s="83" t="s">
        <v>567</v>
      </c>
      <c r="AP22" s="78" t="s">
        <v>568</v>
      </c>
      <c r="AQ22" s="78" t="s">
        <v>86</v>
      </c>
      <c r="AR22" s="83">
        <v>0.03</v>
      </c>
      <c r="AS22" s="78" t="s">
        <v>885</v>
      </c>
      <c r="AT22" s="116" t="s">
        <v>1065</v>
      </c>
      <c r="AU22" s="83">
        <v>5.347222222222222E-2</v>
      </c>
      <c r="AV22" s="78" t="s">
        <v>569</v>
      </c>
      <c r="AW22" s="78" t="s">
        <v>886</v>
      </c>
      <c r="AX22" s="116" t="s">
        <v>1068</v>
      </c>
      <c r="AY22" s="83" t="s">
        <v>570</v>
      </c>
      <c r="AZ22" s="78" t="s">
        <v>571</v>
      </c>
      <c r="BA22" s="78" t="s">
        <v>887</v>
      </c>
      <c r="BB22" s="83">
        <v>2.6388888888888889E-2</v>
      </c>
      <c r="BC22" s="83">
        <v>6.8749999999999992E-2</v>
      </c>
      <c r="BD22" s="83">
        <v>0.17777777777777778</v>
      </c>
      <c r="BE22" s="83" t="s">
        <v>888</v>
      </c>
      <c r="BF22" s="83">
        <v>0.33333333333333331</v>
      </c>
      <c r="BG22" s="83">
        <v>2</v>
      </c>
      <c r="BH22" s="78" t="s">
        <v>561</v>
      </c>
      <c r="BI22" s="83">
        <v>9.7222222222222224E-3</v>
      </c>
      <c r="BJ22" s="78" t="s">
        <v>64</v>
      </c>
      <c r="BK22" s="83">
        <v>9.0277777777777787E-3</v>
      </c>
      <c r="BL22" s="83" t="s">
        <v>572</v>
      </c>
      <c r="BM22" s="80" t="s">
        <v>60</v>
      </c>
      <c r="BN22" s="78" t="s">
        <v>61</v>
      </c>
      <c r="BO22" s="80" t="s">
        <v>61</v>
      </c>
      <c r="BP22" s="83" t="s">
        <v>573</v>
      </c>
      <c r="BQ22" s="80" t="s">
        <v>60</v>
      </c>
      <c r="BR22" s="80" t="s">
        <v>61</v>
      </c>
      <c r="BS22" s="80" t="s">
        <v>61</v>
      </c>
      <c r="BT22" s="78" t="s">
        <v>62</v>
      </c>
      <c r="BU22" s="80" t="s">
        <v>61</v>
      </c>
      <c r="BV22" s="78" t="s">
        <v>1115</v>
      </c>
      <c r="BW22" s="80" t="s">
        <v>61</v>
      </c>
      <c r="BX22" s="112">
        <v>280</v>
      </c>
      <c r="BY22" s="112">
        <v>267</v>
      </c>
      <c r="BZ22" s="112">
        <v>254</v>
      </c>
      <c r="CA22" s="81" t="s">
        <v>86</v>
      </c>
      <c r="CB22" s="78" t="s">
        <v>61</v>
      </c>
      <c r="CC22" s="78" t="s">
        <v>889</v>
      </c>
      <c r="CD22" s="112">
        <v>150</v>
      </c>
      <c r="CE22" s="112">
        <v>150</v>
      </c>
      <c r="CF22" s="112">
        <v>150</v>
      </c>
      <c r="CG22" s="81" t="s">
        <v>60</v>
      </c>
      <c r="CH22" s="78" t="s">
        <v>61</v>
      </c>
      <c r="CI22" s="78" t="s">
        <v>890</v>
      </c>
      <c r="CJ22" s="86">
        <v>280</v>
      </c>
      <c r="CK22" s="86">
        <v>267</v>
      </c>
      <c r="CL22" s="86">
        <v>254</v>
      </c>
      <c r="CM22" s="86" t="s">
        <v>60</v>
      </c>
      <c r="CN22" s="86" t="s">
        <v>61</v>
      </c>
      <c r="CO22" s="86" t="s">
        <v>61</v>
      </c>
      <c r="CP22" s="112">
        <v>150</v>
      </c>
      <c r="CQ22" s="112">
        <v>150</v>
      </c>
      <c r="CR22" s="112">
        <v>150</v>
      </c>
      <c r="CS22" s="80" t="s">
        <v>60</v>
      </c>
      <c r="CT22" s="80" t="s">
        <v>61</v>
      </c>
      <c r="CU22" s="81" t="s">
        <v>61</v>
      </c>
      <c r="CV22" s="81"/>
      <c r="CW22" s="81"/>
      <c r="CX22" s="81"/>
      <c r="CY22" s="182" t="s">
        <v>892</v>
      </c>
      <c r="CZ22" s="78"/>
      <c r="DA22" s="78" t="s">
        <v>61</v>
      </c>
      <c r="DB22" s="78" t="s">
        <v>61</v>
      </c>
      <c r="DC22" s="82">
        <v>1992</v>
      </c>
      <c r="DD22" s="82" t="s">
        <v>363</v>
      </c>
      <c r="DE22" s="82" t="s">
        <v>363</v>
      </c>
      <c r="DF22" s="82" t="s">
        <v>134</v>
      </c>
      <c r="DG22" s="78" t="s">
        <v>409</v>
      </c>
      <c r="DH22" s="29" t="s">
        <v>93</v>
      </c>
      <c r="DI22" s="34">
        <v>44077</v>
      </c>
      <c r="DJ22" s="131" t="s">
        <v>897</v>
      </c>
      <c r="DK22" s="124" t="s">
        <v>1724</v>
      </c>
    </row>
    <row r="23" spans="1:115" s="29" customFormat="1" ht="17.100000000000001" customHeight="1" x14ac:dyDescent="0.3">
      <c r="A23" s="78">
        <v>2032</v>
      </c>
      <c r="B23" s="78" t="s">
        <v>407</v>
      </c>
      <c r="C23" s="78" t="s">
        <v>138</v>
      </c>
      <c r="D23" s="78" t="s">
        <v>139</v>
      </c>
      <c r="E23" s="78" t="s">
        <v>141</v>
      </c>
      <c r="F23" s="78" t="s">
        <v>574</v>
      </c>
      <c r="G23" s="87">
        <v>150</v>
      </c>
      <c r="H23" s="122" t="s">
        <v>145</v>
      </c>
      <c r="I23" s="78">
        <v>1</v>
      </c>
      <c r="J23" s="122" t="s">
        <v>146</v>
      </c>
      <c r="K23" s="86">
        <f t="shared" si="15"/>
        <v>75</v>
      </c>
      <c r="L23" s="78" t="s">
        <v>145</v>
      </c>
      <c r="M23" s="78">
        <v>1</v>
      </c>
      <c r="N23" s="86">
        <v>225</v>
      </c>
      <c r="O23" s="86">
        <v>280</v>
      </c>
      <c r="P23" s="86">
        <v>267</v>
      </c>
      <c r="Q23" s="86">
        <v>254</v>
      </c>
      <c r="R23" s="86" t="s">
        <v>60</v>
      </c>
      <c r="S23" s="86" t="s">
        <v>61</v>
      </c>
      <c r="T23" s="86" t="s">
        <v>61</v>
      </c>
      <c r="U23" s="175">
        <v>1</v>
      </c>
      <c r="V23" s="86">
        <v>150</v>
      </c>
      <c r="W23" s="86">
        <v>150</v>
      </c>
      <c r="X23" s="86">
        <v>150</v>
      </c>
      <c r="Y23" s="86" t="s">
        <v>60</v>
      </c>
      <c r="Z23" s="78" t="s">
        <v>61</v>
      </c>
      <c r="AA23" s="78" t="s">
        <v>61</v>
      </c>
      <c r="AB23" s="176">
        <f t="shared" si="4"/>
        <v>0.5357142857142857</v>
      </c>
      <c r="AC23" s="176">
        <f t="shared" si="5"/>
        <v>0.5617977528089888</v>
      </c>
      <c r="AD23" s="176">
        <f t="shared" si="6"/>
        <v>0.59055118110236215</v>
      </c>
      <c r="AE23" s="78" t="s">
        <v>62</v>
      </c>
      <c r="AF23" s="78" t="s">
        <v>61</v>
      </c>
      <c r="AG23" s="156">
        <v>11.7</v>
      </c>
      <c r="AH23" s="156">
        <v>11.7</v>
      </c>
      <c r="AI23" s="86">
        <f t="shared" si="7"/>
        <v>11.25</v>
      </c>
      <c r="AJ23" s="79">
        <f t="shared" si="8"/>
        <v>1992</v>
      </c>
      <c r="AK23" s="78" t="s">
        <v>60</v>
      </c>
      <c r="AL23" s="78" t="s">
        <v>61</v>
      </c>
      <c r="AM23" s="78" t="s">
        <v>61</v>
      </c>
      <c r="AN23" s="83" t="s">
        <v>1052</v>
      </c>
      <c r="AO23" s="83" t="s">
        <v>567</v>
      </c>
      <c r="AP23" s="78" t="s">
        <v>568</v>
      </c>
      <c r="AQ23" s="78" t="s">
        <v>86</v>
      </c>
      <c r="AR23" s="83">
        <v>0.03</v>
      </c>
      <c r="AS23" s="78" t="s">
        <v>885</v>
      </c>
      <c r="AT23" s="116" t="s">
        <v>1065</v>
      </c>
      <c r="AU23" s="83">
        <v>5.347222222222222E-2</v>
      </c>
      <c r="AV23" s="78" t="s">
        <v>569</v>
      </c>
      <c r="AW23" s="78" t="s">
        <v>886</v>
      </c>
      <c r="AX23" s="116" t="s">
        <v>1068</v>
      </c>
      <c r="AY23" s="83" t="s">
        <v>570</v>
      </c>
      <c r="AZ23" s="78" t="s">
        <v>571</v>
      </c>
      <c r="BA23" s="78" t="s">
        <v>887</v>
      </c>
      <c r="BB23" s="83">
        <v>2.6388888888888889E-2</v>
      </c>
      <c r="BC23" s="83">
        <v>6.8749999999999992E-2</v>
      </c>
      <c r="BD23" s="83">
        <v>0.17777777777777778</v>
      </c>
      <c r="BE23" s="83" t="s">
        <v>888</v>
      </c>
      <c r="BF23" s="83">
        <v>0.33333333333333331</v>
      </c>
      <c r="BG23" s="83">
        <v>2</v>
      </c>
      <c r="BH23" s="78" t="s">
        <v>561</v>
      </c>
      <c r="BI23" s="83">
        <v>9.7222222222222224E-3</v>
      </c>
      <c r="BJ23" s="78" t="s">
        <v>64</v>
      </c>
      <c r="BK23" s="83">
        <v>9.0277777777777787E-3</v>
      </c>
      <c r="BL23" s="83" t="s">
        <v>572</v>
      </c>
      <c r="BM23" s="80" t="s">
        <v>60</v>
      </c>
      <c r="BN23" s="78" t="s">
        <v>61</v>
      </c>
      <c r="BO23" s="80" t="s">
        <v>61</v>
      </c>
      <c r="BP23" s="83" t="s">
        <v>573</v>
      </c>
      <c r="BQ23" s="80" t="s">
        <v>60</v>
      </c>
      <c r="BR23" s="80" t="s">
        <v>61</v>
      </c>
      <c r="BS23" s="80" t="s">
        <v>61</v>
      </c>
      <c r="BT23" s="78" t="s">
        <v>62</v>
      </c>
      <c r="BU23" s="80" t="s">
        <v>61</v>
      </c>
      <c r="BV23" s="78" t="s">
        <v>1115</v>
      </c>
      <c r="BW23" s="80" t="s">
        <v>61</v>
      </c>
      <c r="BX23" s="112">
        <v>280</v>
      </c>
      <c r="BY23" s="112">
        <v>267</v>
      </c>
      <c r="BZ23" s="112">
        <v>254</v>
      </c>
      <c r="CA23" s="81" t="s">
        <v>86</v>
      </c>
      <c r="CB23" s="78" t="s">
        <v>61</v>
      </c>
      <c r="CC23" s="78" t="s">
        <v>889</v>
      </c>
      <c r="CD23" s="112">
        <v>150</v>
      </c>
      <c r="CE23" s="112">
        <v>150</v>
      </c>
      <c r="CF23" s="112">
        <v>150</v>
      </c>
      <c r="CG23" s="81" t="s">
        <v>60</v>
      </c>
      <c r="CH23" s="78" t="s">
        <v>61</v>
      </c>
      <c r="CI23" s="78" t="s">
        <v>890</v>
      </c>
      <c r="CJ23" s="86">
        <v>280</v>
      </c>
      <c r="CK23" s="86">
        <v>267</v>
      </c>
      <c r="CL23" s="86">
        <v>254</v>
      </c>
      <c r="CM23" s="86" t="s">
        <v>60</v>
      </c>
      <c r="CN23" s="86" t="s">
        <v>61</v>
      </c>
      <c r="CO23" s="86" t="s">
        <v>61</v>
      </c>
      <c r="CP23" s="112">
        <v>150</v>
      </c>
      <c r="CQ23" s="112">
        <v>150</v>
      </c>
      <c r="CR23" s="112">
        <v>150</v>
      </c>
      <c r="CS23" s="80" t="s">
        <v>60</v>
      </c>
      <c r="CT23" s="80" t="s">
        <v>61</v>
      </c>
      <c r="CU23" s="81" t="s">
        <v>61</v>
      </c>
      <c r="CV23" s="81"/>
      <c r="CW23" s="81"/>
      <c r="CX23" s="81"/>
      <c r="CY23" s="182" t="s">
        <v>893</v>
      </c>
      <c r="CZ23" s="78"/>
      <c r="DA23" s="78" t="s">
        <v>61</v>
      </c>
      <c r="DB23" s="78" t="s">
        <v>61</v>
      </c>
      <c r="DC23" s="82">
        <v>1992</v>
      </c>
      <c r="DD23" s="82" t="s">
        <v>363</v>
      </c>
      <c r="DE23" s="82" t="s">
        <v>363</v>
      </c>
      <c r="DF23" s="82" t="s">
        <v>134</v>
      </c>
      <c r="DG23" s="78" t="s">
        <v>409</v>
      </c>
      <c r="DH23" s="29" t="s">
        <v>93</v>
      </c>
      <c r="DI23" s="34">
        <v>44077</v>
      </c>
      <c r="DJ23" s="131" t="s">
        <v>897</v>
      </c>
      <c r="DK23" s="124" t="s">
        <v>1724</v>
      </c>
    </row>
    <row r="24" spans="1:115" s="29" customFormat="1" ht="17.100000000000001" customHeight="1" x14ac:dyDescent="0.3">
      <c r="A24" s="78">
        <v>2033</v>
      </c>
      <c r="B24" s="78" t="s">
        <v>407</v>
      </c>
      <c r="C24" s="78" t="s">
        <v>138</v>
      </c>
      <c r="D24" s="78" t="s">
        <v>139</v>
      </c>
      <c r="E24" s="78" t="s">
        <v>141</v>
      </c>
      <c r="F24" s="78" t="s">
        <v>575</v>
      </c>
      <c r="G24" s="87">
        <v>150</v>
      </c>
      <c r="H24" s="122" t="s">
        <v>145</v>
      </c>
      <c r="I24" s="78">
        <v>1</v>
      </c>
      <c r="J24" s="122" t="s">
        <v>146</v>
      </c>
      <c r="K24" s="86">
        <f t="shared" si="15"/>
        <v>75</v>
      </c>
      <c r="L24" s="78" t="s">
        <v>145</v>
      </c>
      <c r="M24" s="78">
        <v>1</v>
      </c>
      <c r="N24" s="86">
        <v>225</v>
      </c>
      <c r="O24" s="86">
        <v>280</v>
      </c>
      <c r="P24" s="86">
        <v>267</v>
      </c>
      <c r="Q24" s="86">
        <v>254</v>
      </c>
      <c r="R24" s="86" t="s">
        <v>60</v>
      </c>
      <c r="S24" s="86" t="s">
        <v>61</v>
      </c>
      <c r="T24" s="86" t="s">
        <v>61</v>
      </c>
      <c r="U24" s="175">
        <v>1</v>
      </c>
      <c r="V24" s="86">
        <v>150</v>
      </c>
      <c r="W24" s="86">
        <v>150</v>
      </c>
      <c r="X24" s="86">
        <v>150</v>
      </c>
      <c r="Y24" s="86" t="s">
        <v>60</v>
      </c>
      <c r="Z24" s="78" t="s">
        <v>61</v>
      </c>
      <c r="AA24" s="78" t="s">
        <v>61</v>
      </c>
      <c r="AB24" s="176">
        <f t="shared" si="4"/>
        <v>0.5357142857142857</v>
      </c>
      <c r="AC24" s="176">
        <f t="shared" si="5"/>
        <v>0.5617977528089888</v>
      </c>
      <c r="AD24" s="176">
        <f t="shared" si="6"/>
        <v>0.59055118110236215</v>
      </c>
      <c r="AE24" s="78" t="s">
        <v>62</v>
      </c>
      <c r="AF24" s="78" t="s">
        <v>61</v>
      </c>
      <c r="AG24" s="156">
        <v>11.7</v>
      </c>
      <c r="AH24" s="156">
        <v>11.7</v>
      </c>
      <c r="AI24" s="86">
        <f t="shared" si="7"/>
        <v>11.25</v>
      </c>
      <c r="AJ24" s="79">
        <f t="shared" si="8"/>
        <v>1992</v>
      </c>
      <c r="AK24" s="78" t="s">
        <v>60</v>
      </c>
      <c r="AL24" s="78" t="s">
        <v>61</v>
      </c>
      <c r="AM24" s="78" t="s">
        <v>61</v>
      </c>
      <c r="AN24" s="83" t="s">
        <v>1052</v>
      </c>
      <c r="AO24" s="83" t="s">
        <v>567</v>
      </c>
      <c r="AP24" s="78" t="s">
        <v>568</v>
      </c>
      <c r="AQ24" s="78" t="s">
        <v>86</v>
      </c>
      <c r="AR24" s="83">
        <v>0.03</v>
      </c>
      <c r="AS24" s="78" t="s">
        <v>885</v>
      </c>
      <c r="AT24" s="116" t="s">
        <v>1065</v>
      </c>
      <c r="AU24" s="83" t="s">
        <v>576</v>
      </c>
      <c r="AV24" s="78" t="s">
        <v>569</v>
      </c>
      <c r="AW24" s="78" t="s">
        <v>886</v>
      </c>
      <c r="AX24" s="116" t="s">
        <v>1068</v>
      </c>
      <c r="AY24" s="83" t="s">
        <v>570</v>
      </c>
      <c r="AZ24" s="78" t="s">
        <v>571</v>
      </c>
      <c r="BA24" s="78" t="s">
        <v>887</v>
      </c>
      <c r="BB24" s="83">
        <v>2.6388888888888889E-2</v>
      </c>
      <c r="BC24" s="83">
        <v>6.8749999999999992E-2</v>
      </c>
      <c r="BD24" s="83">
        <v>0.17777777777777778</v>
      </c>
      <c r="BE24" s="83" t="s">
        <v>888</v>
      </c>
      <c r="BF24" s="83" t="s">
        <v>560</v>
      </c>
      <c r="BG24" s="83">
        <v>2</v>
      </c>
      <c r="BH24" s="78" t="s">
        <v>561</v>
      </c>
      <c r="BI24" s="83">
        <v>9.7222222222222224E-3</v>
      </c>
      <c r="BJ24" s="78" t="s">
        <v>64</v>
      </c>
      <c r="BK24" s="83">
        <v>9.0277777777777787E-3</v>
      </c>
      <c r="BL24" s="83" t="s">
        <v>572</v>
      </c>
      <c r="BM24" s="80" t="s">
        <v>60</v>
      </c>
      <c r="BN24" s="78" t="s">
        <v>61</v>
      </c>
      <c r="BO24" s="80" t="s">
        <v>61</v>
      </c>
      <c r="BP24" s="83" t="s">
        <v>573</v>
      </c>
      <c r="BQ24" s="80" t="s">
        <v>60</v>
      </c>
      <c r="BR24" s="80" t="s">
        <v>61</v>
      </c>
      <c r="BS24" s="80" t="s">
        <v>61</v>
      </c>
      <c r="BT24" s="78" t="s">
        <v>62</v>
      </c>
      <c r="BU24" s="80" t="s">
        <v>61</v>
      </c>
      <c r="BV24" s="78" t="s">
        <v>1115</v>
      </c>
      <c r="BW24" s="80" t="s">
        <v>61</v>
      </c>
      <c r="BX24" s="112">
        <v>280</v>
      </c>
      <c r="BY24" s="112">
        <v>267</v>
      </c>
      <c r="BZ24" s="112">
        <v>254</v>
      </c>
      <c r="CA24" s="81" t="s">
        <v>86</v>
      </c>
      <c r="CB24" s="78" t="s">
        <v>61</v>
      </c>
      <c r="CC24" s="78" t="s">
        <v>889</v>
      </c>
      <c r="CD24" s="112">
        <v>150</v>
      </c>
      <c r="CE24" s="112">
        <v>150</v>
      </c>
      <c r="CF24" s="112">
        <v>150</v>
      </c>
      <c r="CG24" s="81" t="s">
        <v>60</v>
      </c>
      <c r="CH24" s="78" t="s">
        <v>61</v>
      </c>
      <c r="CI24" s="78" t="s">
        <v>890</v>
      </c>
      <c r="CJ24" s="86">
        <v>280</v>
      </c>
      <c r="CK24" s="86">
        <v>267</v>
      </c>
      <c r="CL24" s="86">
        <v>254</v>
      </c>
      <c r="CM24" s="86" t="s">
        <v>60</v>
      </c>
      <c r="CN24" s="86" t="s">
        <v>61</v>
      </c>
      <c r="CO24" s="86" t="s">
        <v>61</v>
      </c>
      <c r="CP24" s="112">
        <v>150</v>
      </c>
      <c r="CQ24" s="112">
        <v>150</v>
      </c>
      <c r="CR24" s="112">
        <v>150</v>
      </c>
      <c r="CS24" s="80" t="s">
        <v>60</v>
      </c>
      <c r="CT24" s="80" t="s">
        <v>61</v>
      </c>
      <c r="CU24" s="81" t="s">
        <v>61</v>
      </c>
      <c r="CV24" s="81"/>
      <c r="CW24" s="81"/>
      <c r="CX24" s="81"/>
      <c r="CY24" s="182" t="s">
        <v>894</v>
      </c>
      <c r="CZ24" s="78"/>
      <c r="DA24" s="78" t="s">
        <v>61</v>
      </c>
      <c r="DB24" s="78" t="s">
        <v>61</v>
      </c>
      <c r="DC24" s="82">
        <v>1992</v>
      </c>
      <c r="DD24" s="82" t="s">
        <v>363</v>
      </c>
      <c r="DE24" s="82" t="s">
        <v>363</v>
      </c>
      <c r="DF24" s="82" t="s">
        <v>134</v>
      </c>
      <c r="DG24" s="78" t="s">
        <v>409</v>
      </c>
      <c r="DH24" s="29" t="s">
        <v>93</v>
      </c>
      <c r="DI24" s="34">
        <v>44077</v>
      </c>
      <c r="DJ24" s="131" t="s">
        <v>897</v>
      </c>
      <c r="DK24" s="124" t="s">
        <v>1724</v>
      </c>
    </row>
    <row r="25" spans="1:115" s="29" customFormat="1" ht="17.100000000000001" customHeight="1" x14ac:dyDescent="0.3">
      <c r="A25" s="78">
        <v>2034</v>
      </c>
      <c r="B25" s="78" t="s">
        <v>407</v>
      </c>
      <c r="C25" s="78" t="s">
        <v>138</v>
      </c>
      <c r="D25" s="78" t="s">
        <v>139</v>
      </c>
      <c r="E25" s="78" t="s">
        <v>141</v>
      </c>
      <c r="F25" s="78" t="s">
        <v>577</v>
      </c>
      <c r="G25" s="87">
        <v>150</v>
      </c>
      <c r="H25" s="122" t="s">
        <v>145</v>
      </c>
      <c r="I25" s="78">
        <v>1</v>
      </c>
      <c r="J25" s="122" t="s">
        <v>146</v>
      </c>
      <c r="K25" s="86">
        <f t="shared" si="15"/>
        <v>75</v>
      </c>
      <c r="L25" s="78" t="s">
        <v>145</v>
      </c>
      <c r="M25" s="78">
        <v>1</v>
      </c>
      <c r="N25" s="86">
        <v>225</v>
      </c>
      <c r="O25" s="86">
        <v>280</v>
      </c>
      <c r="P25" s="86">
        <v>267</v>
      </c>
      <c r="Q25" s="86">
        <v>254</v>
      </c>
      <c r="R25" s="86" t="s">
        <v>60</v>
      </c>
      <c r="S25" s="86" t="s">
        <v>61</v>
      </c>
      <c r="T25" s="86" t="s">
        <v>61</v>
      </c>
      <c r="U25" s="175">
        <v>1</v>
      </c>
      <c r="V25" s="86">
        <v>150</v>
      </c>
      <c r="W25" s="86">
        <v>150</v>
      </c>
      <c r="X25" s="86">
        <v>150</v>
      </c>
      <c r="Y25" s="86" t="s">
        <v>60</v>
      </c>
      <c r="Z25" s="78" t="s">
        <v>61</v>
      </c>
      <c r="AA25" s="78" t="s">
        <v>61</v>
      </c>
      <c r="AB25" s="176">
        <f t="shared" si="4"/>
        <v>0.5357142857142857</v>
      </c>
      <c r="AC25" s="176">
        <f t="shared" si="5"/>
        <v>0.5617977528089888</v>
      </c>
      <c r="AD25" s="176">
        <f t="shared" si="6"/>
        <v>0.59055118110236215</v>
      </c>
      <c r="AE25" s="78" t="s">
        <v>62</v>
      </c>
      <c r="AF25" s="78" t="s">
        <v>61</v>
      </c>
      <c r="AG25" s="156">
        <v>11.7</v>
      </c>
      <c r="AH25" s="156">
        <v>11.7</v>
      </c>
      <c r="AI25" s="86">
        <f t="shared" si="7"/>
        <v>11.25</v>
      </c>
      <c r="AJ25" s="79">
        <f t="shared" si="8"/>
        <v>1992</v>
      </c>
      <c r="AK25" s="78" t="s">
        <v>60</v>
      </c>
      <c r="AL25" s="78" t="s">
        <v>61</v>
      </c>
      <c r="AM25" s="78" t="s">
        <v>61</v>
      </c>
      <c r="AN25" s="83" t="s">
        <v>1052</v>
      </c>
      <c r="AO25" s="83" t="s">
        <v>567</v>
      </c>
      <c r="AP25" s="78" t="s">
        <v>568</v>
      </c>
      <c r="AQ25" s="78" t="s">
        <v>86</v>
      </c>
      <c r="AR25" s="83">
        <v>0.03</v>
      </c>
      <c r="AS25" s="78" t="s">
        <v>885</v>
      </c>
      <c r="AT25" s="116" t="s">
        <v>1065</v>
      </c>
      <c r="AU25" s="83" t="s">
        <v>576</v>
      </c>
      <c r="AV25" s="78" t="s">
        <v>569</v>
      </c>
      <c r="AW25" s="78" t="s">
        <v>886</v>
      </c>
      <c r="AX25" s="116" t="s">
        <v>1068</v>
      </c>
      <c r="AY25" s="83" t="s">
        <v>570</v>
      </c>
      <c r="AZ25" s="78" t="s">
        <v>571</v>
      </c>
      <c r="BA25" s="78" t="s">
        <v>887</v>
      </c>
      <c r="BB25" s="83">
        <v>2.6388888888888889E-2</v>
      </c>
      <c r="BC25" s="83">
        <v>6.8749999999999992E-2</v>
      </c>
      <c r="BD25" s="83">
        <v>0.17777777777777778</v>
      </c>
      <c r="BE25" s="83" t="s">
        <v>888</v>
      </c>
      <c r="BF25" s="83" t="s">
        <v>560</v>
      </c>
      <c r="BG25" s="83">
        <v>2</v>
      </c>
      <c r="BH25" s="78" t="s">
        <v>561</v>
      </c>
      <c r="BI25" s="83">
        <v>9.7222222222222224E-3</v>
      </c>
      <c r="BJ25" s="78" t="s">
        <v>64</v>
      </c>
      <c r="BK25" s="83">
        <v>9.0277777777777787E-3</v>
      </c>
      <c r="BL25" s="83" t="s">
        <v>572</v>
      </c>
      <c r="BM25" s="80" t="s">
        <v>60</v>
      </c>
      <c r="BN25" s="78" t="s">
        <v>61</v>
      </c>
      <c r="BO25" s="80" t="s">
        <v>61</v>
      </c>
      <c r="BP25" s="83" t="s">
        <v>573</v>
      </c>
      <c r="BQ25" s="80" t="s">
        <v>60</v>
      </c>
      <c r="BR25" s="80" t="s">
        <v>61</v>
      </c>
      <c r="BS25" s="80" t="s">
        <v>61</v>
      </c>
      <c r="BT25" s="78" t="s">
        <v>62</v>
      </c>
      <c r="BU25" s="80" t="s">
        <v>61</v>
      </c>
      <c r="BV25" s="78" t="s">
        <v>1115</v>
      </c>
      <c r="BW25" s="80" t="s">
        <v>61</v>
      </c>
      <c r="BX25" s="112">
        <v>280</v>
      </c>
      <c r="BY25" s="112">
        <v>267</v>
      </c>
      <c r="BZ25" s="112">
        <v>254</v>
      </c>
      <c r="CA25" s="81" t="s">
        <v>86</v>
      </c>
      <c r="CB25" s="78" t="s">
        <v>61</v>
      </c>
      <c r="CC25" s="78" t="s">
        <v>889</v>
      </c>
      <c r="CD25" s="112">
        <v>150</v>
      </c>
      <c r="CE25" s="112">
        <v>150</v>
      </c>
      <c r="CF25" s="112">
        <v>150</v>
      </c>
      <c r="CG25" s="81" t="s">
        <v>60</v>
      </c>
      <c r="CH25" s="78" t="s">
        <v>61</v>
      </c>
      <c r="CI25" s="78" t="s">
        <v>890</v>
      </c>
      <c r="CJ25" s="86">
        <v>280</v>
      </c>
      <c r="CK25" s="86">
        <v>267</v>
      </c>
      <c r="CL25" s="86">
        <v>254</v>
      </c>
      <c r="CM25" s="86" t="s">
        <v>60</v>
      </c>
      <c r="CN25" s="86" t="s">
        <v>61</v>
      </c>
      <c r="CO25" s="86" t="s">
        <v>61</v>
      </c>
      <c r="CP25" s="112">
        <v>150</v>
      </c>
      <c r="CQ25" s="112">
        <v>150</v>
      </c>
      <c r="CR25" s="112">
        <v>150</v>
      </c>
      <c r="CS25" s="80" t="s">
        <v>60</v>
      </c>
      <c r="CT25" s="80" t="s">
        <v>61</v>
      </c>
      <c r="CU25" s="81" t="s">
        <v>61</v>
      </c>
      <c r="CV25" s="81"/>
      <c r="CW25" s="81"/>
      <c r="CX25" s="81"/>
      <c r="CY25" s="182" t="s">
        <v>895</v>
      </c>
      <c r="CZ25" s="78"/>
      <c r="DA25" s="78" t="s">
        <v>61</v>
      </c>
      <c r="DB25" s="78" t="s">
        <v>61</v>
      </c>
      <c r="DC25" s="82">
        <v>1992</v>
      </c>
      <c r="DD25" s="82" t="s">
        <v>363</v>
      </c>
      <c r="DE25" s="82" t="s">
        <v>363</v>
      </c>
      <c r="DF25" s="82" t="s">
        <v>134</v>
      </c>
      <c r="DG25" s="78" t="s">
        <v>409</v>
      </c>
      <c r="DH25" s="29" t="s">
        <v>93</v>
      </c>
      <c r="DI25" s="34">
        <v>44077</v>
      </c>
      <c r="DJ25" s="131" t="s">
        <v>897</v>
      </c>
      <c r="DK25" s="124" t="s">
        <v>1724</v>
      </c>
    </row>
    <row r="26" spans="1:115" s="29" customFormat="1" ht="17.100000000000001" customHeight="1" x14ac:dyDescent="0.3">
      <c r="A26" s="78">
        <v>2061</v>
      </c>
      <c r="B26" s="78" t="s">
        <v>407</v>
      </c>
      <c r="C26" s="78" t="s">
        <v>138</v>
      </c>
      <c r="D26" s="78" t="s">
        <v>139</v>
      </c>
      <c r="E26" s="78" t="s">
        <v>141</v>
      </c>
      <c r="F26" s="78" t="s">
        <v>578</v>
      </c>
      <c r="G26" s="87">
        <v>150</v>
      </c>
      <c r="H26" s="122" t="s">
        <v>145</v>
      </c>
      <c r="I26" s="78">
        <v>1</v>
      </c>
      <c r="J26" s="122" t="s">
        <v>146</v>
      </c>
      <c r="K26" s="86">
        <f t="shared" si="15"/>
        <v>75</v>
      </c>
      <c r="L26" s="78" t="s">
        <v>145</v>
      </c>
      <c r="M26" s="78">
        <v>1</v>
      </c>
      <c r="N26" s="86">
        <v>225</v>
      </c>
      <c r="O26" s="86">
        <v>280</v>
      </c>
      <c r="P26" s="86">
        <v>267</v>
      </c>
      <c r="Q26" s="86">
        <v>254</v>
      </c>
      <c r="R26" s="86" t="s">
        <v>60</v>
      </c>
      <c r="S26" s="86" t="s">
        <v>61</v>
      </c>
      <c r="T26" s="86" t="s">
        <v>61</v>
      </c>
      <c r="U26" s="175">
        <v>1</v>
      </c>
      <c r="V26" s="86">
        <v>150</v>
      </c>
      <c r="W26" s="86">
        <v>150</v>
      </c>
      <c r="X26" s="86">
        <v>150</v>
      </c>
      <c r="Y26" s="86" t="s">
        <v>60</v>
      </c>
      <c r="Z26" s="78" t="s">
        <v>61</v>
      </c>
      <c r="AA26" s="78" t="s">
        <v>61</v>
      </c>
      <c r="AB26" s="176">
        <f t="shared" si="4"/>
        <v>0.5357142857142857</v>
      </c>
      <c r="AC26" s="176">
        <f t="shared" si="5"/>
        <v>0.5617977528089888</v>
      </c>
      <c r="AD26" s="176">
        <f t="shared" si="6"/>
        <v>0.59055118110236215</v>
      </c>
      <c r="AE26" s="78" t="s">
        <v>62</v>
      </c>
      <c r="AF26" s="78" t="s">
        <v>61</v>
      </c>
      <c r="AG26" s="156">
        <v>11.7</v>
      </c>
      <c r="AH26" s="156">
        <v>11.7</v>
      </c>
      <c r="AI26" s="86">
        <f t="shared" si="7"/>
        <v>11.25</v>
      </c>
      <c r="AJ26" s="79">
        <f t="shared" si="8"/>
        <v>1992</v>
      </c>
      <c r="AK26" s="78" t="s">
        <v>60</v>
      </c>
      <c r="AL26" s="78" t="s">
        <v>61</v>
      </c>
      <c r="AM26" s="78" t="s">
        <v>61</v>
      </c>
      <c r="AN26" s="83" t="s">
        <v>1052</v>
      </c>
      <c r="AO26" s="83" t="s">
        <v>567</v>
      </c>
      <c r="AP26" s="78" t="s">
        <v>568</v>
      </c>
      <c r="AQ26" s="78" t="s">
        <v>86</v>
      </c>
      <c r="AR26" s="83">
        <v>0.03</v>
      </c>
      <c r="AS26" s="78" t="s">
        <v>885</v>
      </c>
      <c r="AT26" s="116" t="s">
        <v>1065</v>
      </c>
      <c r="AU26" s="83" t="s">
        <v>576</v>
      </c>
      <c r="AV26" s="78" t="s">
        <v>569</v>
      </c>
      <c r="AW26" s="78" t="s">
        <v>886</v>
      </c>
      <c r="AX26" s="116" t="s">
        <v>1068</v>
      </c>
      <c r="AY26" s="83" t="s">
        <v>570</v>
      </c>
      <c r="AZ26" s="78" t="s">
        <v>571</v>
      </c>
      <c r="BA26" s="78" t="s">
        <v>887</v>
      </c>
      <c r="BB26" s="83">
        <v>2.6388888888888889E-2</v>
      </c>
      <c r="BC26" s="83">
        <v>6.8749999999999992E-2</v>
      </c>
      <c r="BD26" s="83">
        <v>0.17777777777777778</v>
      </c>
      <c r="BE26" s="83" t="s">
        <v>888</v>
      </c>
      <c r="BF26" s="83" t="s">
        <v>560</v>
      </c>
      <c r="BG26" s="83">
        <v>2</v>
      </c>
      <c r="BH26" s="78" t="s">
        <v>561</v>
      </c>
      <c r="BI26" s="83">
        <v>9.7222222222222224E-3</v>
      </c>
      <c r="BJ26" s="78" t="s">
        <v>64</v>
      </c>
      <c r="BK26" s="83">
        <v>9.0277777777777787E-3</v>
      </c>
      <c r="BL26" s="83" t="s">
        <v>572</v>
      </c>
      <c r="BM26" s="80" t="s">
        <v>60</v>
      </c>
      <c r="BN26" s="78" t="s">
        <v>61</v>
      </c>
      <c r="BO26" s="80" t="s">
        <v>61</v>
      </c>
      <c r="BP26" s="83">
        <v>0.125</v>
      </c>
      <c r="BQ26" s="80" t="s">
        <v>60</v>
      </c>
      <c r="BR26" s="80" t="s">
        <v>61</v>
      </c>
      <c r="BS26" s="80" t="s">
        <v>61</v>
      </c>
      <c r="BT26" s="78" t="s">
        <v>62</v>
      </c>
      <c r="BU26" s="80" t="s">
        <v>61</v>
      </c>
      <c r="BV26" s="78" t="s">
        <v>1115</v>
      </c>
      <c r="BW26" s="80" t="s">
        <v>61</v>
      </c>
      <c r="BX26" s="112">
        <v>280</v>
      </c>
      <c r="BY26" s="112">
        <v>267</v>
      </c>
      <c r="BZ26" s="112">
        <v>254</v>
      </c>
      <c r="CA26" s="81" t="s">
        <v>86</v>
      </c>
      <c r="CB26" s="78" t="s">
        <v>61</v>
      </c>
      <c r="CC26" s="78" t="s">
        <v>889</v>
      </c>
      <c r="CD26" s="112">
        <v>150</v>
      </c>
      <c r="CE26" s="112">
        <v>150</v>
      </c>
      <c r="CF26" s="112">
        <v>150</v>
      </c>
      <c r="CG26" s="81" t="s">
        <v>60</v>
      </c>
      <c r="CH26" s="78" t="s">
        <v>61</v>
      </c>
      <c r="CI26" s="78" t="s">
        <v>890</v>
      </c>
      <c r="CJ26" s="86">
        <v>280</v>
      </c>
      <c r="CK26" s="86">
        <v>267</v>
      </c>
      <c r="CL26" s="86">
        <v>254</v>
      </c>
      <c r="CM26" s="86" t="s">
        <v>60</v>
      </c>
      <c r="CN26" s="86" t="s">
        <v>61</v>
      </c>
      <c r="CO26" s="86" t="s">
        <v>61</v>
      </c>
      <c r="CP26" s="112">
        <v>150</v>
      </c>
      <c r="CQ26" s="112">
        <v>150</v>
      </c>
      <c r="CR26" s="112">
        <v>150</v>
      </c>
      <c r="CS26" s="80" t="s">
        <v>60</v>
      </c>
      <c r="CT26" s="80" t="s">
        <v>61</v>
      </c>
      <c r="CU26" s="81" t="s">
        <v>61</v>
      </c>
      <c r="CV26" s="81"/>
      <c r="CW26" s="81"/>
      <c r="CX26" s="81"/>
      <c r="CY26" s="182" t="s">
        <v>896</v>
      </c>
      <c r="CZ26" s="78"/>
      <c r="DA26" s="78" t="s">
        <v>61</v>
      </c>
      <c r="DB26" s="78" t="s">
        <v>61</v>
      </c>
      <c r="DC26" s="82">
        <v>1992</v>
      </c>
      <c r="DD26" s="82" t="s">
        <v>363</v>
      </c>
      <c r="DE26" s="82" t="s">
        <v>363</v>
      </c>
      <c r="DF26" s="82" t="s">
        <v>134</v>
      </c>
      <c r="DG26" s="78" t="s">
        <v>409</v>
      </c>
      <c r="DH26" s="29" t="s">
        <v>93</v>
      </c>
      <c r="DI26" s="34">
        <v>44077</v>
      </c>
      <c r="DJ26" s="131" t="s">
        <v>897</v>
      </c>
      <c r="DK26" s="124" t="s">
        <v>1724</v>
      </c>
    </row>
    <row r="27" spans="1:115" s="29" customFormat="1" ht="17.100000000000001" customHeight="1" x14ac:dyDescent="0.3">
      <c r="A27" s="78">
        <v>2062</v>
      </c>
      <c r="B27" s="78" t="s">
        <v>407</v>
      </c>
      <c r="C27" s="78" t="s">
        <v>138</v>
      </c>
      <c r="D27" s="78" t="s">
        <v>139</v>
      </c>
      <c r="E27" s="78" t="s">
        <v>141</v>
      </c>
      <c r="F27" s="78" t="s">
        <v>579</v>
      </c>
      <c r="G27" s="87">
        <v>150</v>
      </c>
      <c r="H27" s="122" t="s">
        <v>145</v>
      </c>
      <c r="I27" s="78">
        <v>1</v>
      </c>
      <c r="J27" s="122" t="s">
        <v>146</v>
      </c>
      <c r="K27" s="86">
        <f t="shared" si="15"/>
        <v>75</v>
      </c>
      <c r="L27" s="78" t="s">
        <v>145</v>
      </c>
      <c r="M27" s="78">
        <v>1</v>
      </c>
      <c r="N27" s="86">
        <v>225</v>
      </c>
      <c r="O27" s="86">
        <v>280</v>
      </c>
      <c r="P27" s="86">
        <v>267</v>
      </c>
      <c r="Q27" s="86">
        <v>254</v>
      </c>
      <c r="R27" s="86" t="s">
        <v>60</v>
      </c>
      <c r="S27" s="86" t="s">
        <v>61</v>
      </c>
      <c r="T27" s="86" t="s">
        <v>61</v>
      </c>
      <c r="U27" s="175">
        <v>1</v>
      </c>
      <c r="V27" s="86">
        <v>150</v>
      </c>
      <c r="W27" s="86">
        <v>150</v>
      </c>
      <c r="X27" s="86">
        <v>150</v>
      </c>
      <c r="Y27" s="86" t="s">
        <v>60</v>
      </c>
      <c r="Z27" s="78" t="s">
        <v>61</v>
      </c>
      <c r="AA27" s="78" t="s">
        <v>61</v>
      </c>
      <c r="AB27" s="176">
        <f t="shared" si="4"/>
        <v>0.5357142857142857</v>
      </c>
      <c r="AC27" s="176">
        <f t="shared" si="5"/>
        <v>0.5617977528089888</v>
      </c>
      <c r="AD27" s="176">
        <f t="shared" si="6"/>
        <v>0.59055118110236215</v>
      </c>
      <c r="AE27" s="78" t="s">
        <v>62</v>
      </c>
      <c r="AF27" s="78" t="s">
        <v>61</v>
      </c>
      <c r="AG27" s="156">
        <v>11.7</v>
      </c>
      <c r="AH27" s="156">
        <v>11.7</v>
      </c>
      <c r="AI27" s="86">
        <f t="shared" si="7"/>
        <v>11.25</v>
      </c>
      <c r="AJ27" s="79">
        <f t="shared" si="8"/>
        <v>1992</v>
      </c>
      <c r="AK27" s="78" t="s">
        <v>60</v>
      </c>
      <c r="AL27" s="78" t="s">
        <v>61</v>
      </c>
      <c r="AM27" s="78" t="s">
        <v>61</v>
      </c>
      <c r="AN27" s="83" t="s">
        <v>1052</v>
      </c>
      <c r="AO27" s="83">
        <v>4.9305555555555554E-2</v>
      </c>
      <c r="AP27" s="78" t="s">
        <v>568</v>
      </c>
      <c r="AQ27" s="78" t="s">
        <v>86</v>
      </c>
      <c r="AR27" s="83">
        <v>0.03</v>
      </c>
      <c r="AS27" s="78" t="s">
        <v>885</v>
      </c>
      <c r="AT27" s="116" t="s">
        <v>1065</v>
      </c>
      <c r="AU27" s="83">
        <v>5.347222222222222E-2</v>
      </c>
      <c r="AV27" s="78" t="s">
        <v>569</v>
      </c>
      <c r="AW27" s="78" t="s">
        <v>886</v>
      </c>
      <c r="AX27" s="116" t="s">
        <v>1068</v>
      </c>
      <c r="AY27" s="83">
        <v>6.7361111111111108E-2</v>
      </c>
      <c r="AZ27" s="78" t="s">
        <v>571</v>
      </c>
      <c r="BA27" s="78" t="s">
        <v>887</v>
      </c>
      <c r="BB27" s="83">
        <v>2.6388888888888889E-2</v>
      </c>
      <c r="BC27" s="83">
        <v>6.8749999999999992E-2</v>
      </c>
      <c r="BD27" s="83">
        <v>0.17777777777777778</v>
      </c>
      <c r="BE27" s="83" t="s">
        <v>888</v>
      </c>
      <c r="BF27" s="83">
        <v>0.33333333333333331</v>
      </c>
      <c r="BG27" s="83">
        <v>2</v>
      </c>
      <c r="BH27" s="78" t="s">
        <v>561</v>
      </c>
      <c r="BI27" s="83">
        <v>9.7222222222222224E-3</v>
      </c>
      <c r="BJ27" s="78" t="s">
        <v>64</v>
      </c>
      <c r="BK27" s="83">
        <v>9.0277777777777787E-3</v>
      </c>
      <c r="BL27" s="83">
        <v>0.16666666666666666</v>
      </c>
      <c r="BM27" s="80" t="s">
        <v>60</v>
      </c>
      <c r="BN27" s="78" t="s">
        <v>61</v>
      </c>
      <c r="BO27" s="80" t="s">
        <v>61</v>
      </c>
      <c r="BP27" s="83">
        <v>0.125</v>
      </c>
      <c r="BQ27" s="80" t="s">
        <v>60</v>
      </c>
      <c r="BR27" s="80" t="s">
        <v>61</v>
      </c>
      <c r="BS27" s="80" t="s">
        <v>61</v>
      </c>
      <c r="BT27" s="78" t="s">
        <v>62</v>
      </c>
      <c r="BU27" s="80" t="s">
        <v>61</v>
      </c>
      <c r="BV27" s="78" t="s">
        <v>1115</v>
      </c>
      <c r="BW27" s="80" t="s">
        <v>61</v>
      </c>
      <c r="BX27" s="112">
        <v>280</v>
      </c>
      <c r="BY27" s="112">
        <v>267</v>
      </c>
      <c r="BZ27" s="112">
        <v>254</v>
      </c>
      <c r="CA27" s="81" t="s">
        <v>86</v>
      </c>
      <c r="CB27" s="78" t="s">
        <v>61</v>
      </c>
      <c r="CC27" s="78" t="s">
        <v>889</v>
      </c>
      <c r="CD27" s="112">
        <v>150</v>
      </c>
      <c r="CE27" s="112">
        <v>150</v>
      </c>
      <c r="CF27" s="112">
        <v>150</v>
      </c>
      <c r="CG27" s="81" t="s">
        <v>60</v>
      </c>
      <c r="CH27" s="78" t="s">
        <v>61</v>
      </c>
      <c r="CI27" s="78" t="s">
        <v>890</v>
      </c>
      <c r="CJ27" s="86">
        <v>280</v>
      </c>
      <c r="CK27" s="86">
        <v>267</v>
      </c>
      <c r="CL27" s="86">
        <v>254</v>
      </c>
      <c r="CM27" s="86" t="s">
        <v>60</v>
      </c>
      <c r="CN27" s="86" t="s">
        <v>61</v>
      </c>
      <c r="CO27" s="86" t="s">
        <v>61</v>
      </c>
      <c r="CP27" s="112">
        <v>150</v>
      </c>
      <c r="CQ27" s="112">
        <v>150</v>
      </c>
      <c r="CR27" s="112">
        <v>150</v>
      </c>
      <c r="CS27" s="80" t="s">
        <v>60</v>
      </c>
      <c r="CT27" s="80" t="s">
        <v>61</v>
      </c>
      <c r="CU27" s="81" t="s">
        <v>61</v>
      </c>
      <c r="CV27" s="81"/>
      <c r="CW27" s="81"/>
      <c r="CX27" s="81"/>
      <c r="CY27" s="78"/>
      <c r="CZ27" s="78"/>
      <c r="DA27" s="78" t="s">
        <v>61</v>
      </c>
      <c r="DB27" s="78" t="s">
        <v>61</v>
      </c>
      <c r="DC27" s="82">
        <v>1992</v>
      </c>
      <c r="DD27" s="82" t="s">
        <v>363</v>
      </c>
      <c r="DE27" s="82" t="s">
        <v>363</v>
      </c>
      <c r="DF27" s="82" t="s">
        <v>134</v>
      </c>
      <c r="DG27" s="78" t="s">
        <v>409</v>
      </c>
      <c r="DH27" s="29" t="s">
        <v>93</v>
      </c>
      <c r="DI27" s="34">
        <v>44077</v>
      </c>
      <c r="DJ27" s="131" t="s">
        <v>897</v>
      </c>
      <c r="DK27" s="124" t="s">
        <v>1724</v>
      </c>
    </row>
    <row r="28" spans="1:115" s="29" customFormat="1" ht="17.100000000000001" customHeight="1" x14ac:dyDescent="0.3">
      <c r="A28" s="78">
        <v>2063</v>
      </c>
      <c r="B28" s="78" t="s">
        <v>407</v>
      </c>
      <c r="C28" s="78" t="s">
        <v>138</v>
      </c>
      <c r="D28" s="78" t="s">
        <v>139</v>
      </c>
      <c r="E28" s="78" t="s">
        <v>141</v>
      </c>
      <c r="F28" s="78" t="s">
        <v>580</v>
      </c>
      <c r="G28" s="87">
        <v>150</v>
      </c>
      <c r="H28" s="122" t="s">
        <v>145</v>
      </c>
      <c r="I28" s="78">
        <v>1</v>
      </c>
      <c r="J28" s="122" t="s">
        <v>146</v>
      </c>
      <c r="K28" s="86">
        <f t="shared" si="15"/>
        <v>75</v>
      </c>
      <c r="L28" s="78" t="s">
        <v>145</v>
      </c>
      <c r="M28" s="78">
        <v>1</v>
      </c>
      <c r="N28" s="86">
        <v>225</v>
      </c>
      <c r="O28" s="86">
        <v>280</v>
      </c>
      <c r="P28" s="86">
        <v>267</v>
      </c>
      <c r="Q28" s="86">
        <v>254</v>
      </c>
      <c r="R28" s="86" t="s">
        <v>60</v>
      </c>
      <c r="S28" s="86" t="s">
        <v>61</v>
      </c>
      <c r="T28" s="86" t="s">
        <v>61</v>
      </c>
      <c r="U28" s="175">
        <v>1</v>
      </c>
      <c r="V28" s="86">
        <v>150</v>
      </c>
      <c r="W28" s="86">
        <v>150</v>
      </c>
      <c r="X28" s="86">
        <v>150</v>
      </c>
      <c r="Y28" s="86" t="s">
        <v>60</v>
      </c>
      <c r="Z28" s="78" t="s">
        <v>61</v>
      </c>
      <c r="AA28" s="78" t="s">
        <v>61</v>
      </c>
      <c r="AB28" s="176">
        <f t="shared" si="4"/>
        <v>0.5357142857142857</v>
      </c>
      <c r="AC28" s="176">
        <f t="shared" si="5"/>
        <v>0.5617977528089888</v>
      </c>
      <c r="AD28" s="176">
        <f t="shared" si="6"/>
        <v>0.59055118110236215</v>
      </c>
      <c r="AE28" s="78" t="s">
        <v>62</v>
      </c>
      <c r="AF28" s="78" t="s">
        <v>61</v>
      </c>
      <c r="AG28" s="156">
        <v>11.7</v>
      </c>
      <c r="AH28" s="156">
        <v>11.7</v>
      </c>
      <c r="AI28" s="86">
        <f t="shared" si="7"/>
        <v>11.25</v>
      </c>
      <c r="AJ28" s="79">
        <f t="shared" si="8"/>
        <v>1992</v>
      </c>
      <c r="AK28" s="78" t="s">
        <v>60</v>
      </c>
      <c r="AL28" s="78" t="s">
        <v>61</v>
      </c>
      <c r="AM28" s="78" t="s">
        <v>61</v>
      </c>
      <c r="AN28" s="83" t="s">
        <v>1052</v>
      </c>
      <c r="AO28" s="83">
        <v>4.9305555555555554E-2</v>
      </c>
      <c r="AP28" s="78" t="s">
        <v>568</v>
      </c>
      <c r="AQ28" s="78" t="s">
        <v>86</v>
      </c>
      <c r="AR28" s="83">
        <v>0.03</v>
      </c>
      <c r="AS28" s="78" t="s">
        <v>885</v>
      </c>
      <c r="AT28" s="116" t="s">
        <v>1065</v>
      </c>
      <c r="AU28" s="83">
        <v>5.347222222222222E-2</v>
      </c>
      <c r="AV28" s="78" t="s">
        <v>569</v>
      </c>
      <c r="AW28" s="78" t="s">
        <v>886</v>
      </c>
      <c r="AX28" s="116" t="s">
        <v>1068</v>
      </c>
      <c r="AY28" s="83">
        <v>6.7361111111111108E-2</v>
      </c>
      <c r="AZ28" s="78" t="s">
        <v>571</v>
      </c>
      <c r="BA28" s="78" t="s">
        <v>887</v>
      </c>
      <c r="BB28" s="83">
        <v>2.6388888888888889E-2</v>
      </c>
      <c r="BC28" s="83">
        <v>6.8749999999999992E-2</v>
      </c>
      <c r="BD28" s="83">
        <v>0.17777777777777778</v>
      </c>
      <c r="BE28" s="83" t="s">
        <v>888</v>
      </c>
      <c r="BF28" s="83">
        <v>0.33333333333333331</v>
      </c>
      <c r="BG28" s="83">
        <v>2</v>
      </c>
      <c r="BH28" s="78" t="s">
        <v>561</v>
      </c>
      <c r="BI28" s="83">
        <v>9.7222222222222224E-3</v>
      </c>
      <c r="BJ28" s="78" t="s">
        <v>64</v>
      </c>
      <c r="BK28" s="83">
        <v>9.0277777777777787E-3</v>
      </c>
      <c r="BL28" s="83">
        <v>0.16666666666666666</v>
      </c>
      <c r="BM28" s="80" t="s">
        <v>60</v>
      </c>
      <c r="BN28" s="78" t="s">
        <v>61</v>
      </c>
      <c r="BO28" s="80" t="s">
        <v>61</v>
      </c>
      <c r="BP28" s="83">
        <v>0.125</v>
      </c>
      <c r="BQ28" s="80" t="s">
        <v>60</v>
      </c>
      <c r="BR28" s="80" t="s">
        <v>61</v>
      </c>
      <c r="BS28" s="80" t="s">
        <v>61</v>
      </c>
      <c r="BT28" s="78" t="s">
        <v>62</v>
      </c>
      <c r="BU28" s="80" t="s">
        <v>61</v>
      </c>
      <c r="BV28" s="78" t="s">
        <v>1115</v>
      </c>
      <c r="BW28" s="80" t="s">
        <v>61</v>
      </c>
      <c r="BX28" s="112">
        <v>280</v>
      </c>
      <c r="BY28" s="112">
        <v>267</v>
      </c>
      <c r="BZ28" s="112">
        <v>254</v>
      </c>
      <c r="CA28" s="81" t="s">
        <v>86</v>
      </c>
      <c r="CB28" s="78" t="s">
        <v>61</v>
      </c>
      <c r="CC28" s="78" t="s">
        <v>889</v>
      </c>
      <c r="CD28" s="112">
        <v>150</v>
      </c>
      <c r="CE28" s="112">
        <v>150</v>
      </c>
      <c r="CF28" s="112">
        <v>150</v>
      </c>
      <c r="CG28" s="81" t="s">
        <v>60</v>
      </c>
      <c r="CH28" s="78" t="s">
        <v>61</v>
      </c>
      <c r="CI28" s="78" t="s">
        <v>890</v>
      </c>
      <c r="CJ28" s="86">
        <v>280</v>
      </c>
      <c r="CK28" s="86">
        <v>267</v>
      </c>
      <c r="CL28" s="86">
        <v>254</v>
      </c>
      <c r="CM28" s="86" t="s">
        <v>60</v>
      </c>
      <c r="CN28" s="86" t="s">
        <v>61</v>
      </c>
      <c r="CO28" s="86" t="s">
        <v>61</v>
      </c>
      <c r="CP28" s="112">
        <v>150</v>
      </c>
      <c r="CQ28" s="112">
        <v>150</v>
      </c>
      <c r="CR28" s="112">
        <v>150</v>
      </c>
      <c r="CS28" s="80" t="s">
        <v>60</v>
      </c>
      <c r="CT28" s="80" t="s">
        <v>61</v>
      </c>
      <c r="CU28" s="81" t="s">
        <v>61</v>
      </c>
      <c r="CV28" s="81"/>
      <c r="CW28" s="81"/>
      <c r="CX28" s="81"/>
      <c r="CY28" s="78"/>
      <c r="CZ28" s="78"/>
      <c r="DA28" s="78" t="s">
        <v>61</v>
      </c>
      <c r="DB28" s="78" t="s">
        <v>61</v>
      </c>
      <c r="DC28" s="82">
        <v>1992</v>
      </c>
      <c r="DD28" s="82" t="s">
        <v>363</v>
      </c>
      <c r="DE28" s="82" t="s">
        <v>363</v>
      </c>
      <c r="DF28" s="82" t="s">
        <v>134</v>
      </c>
      <c r="DG28" s="78" t="s">
        <v>409</v>
      </c>
      <c r="DH28" s="29" t="s">
        <v>93</v>
      </c>
      <c r="DI28" s="34">
        <v>44077</v>
      </c>
      <c r="DJ28" s="131" t="s">
        <v>897</v>
      </c>
      <c r="DK28" s="124" t="s">
        <v>1724</v>
      </c>
    </row>
    <row r="29" spans="1:115" s="29" customFormat="1" ht="17.100000000000001" customHeight="1" x14ac:dyDescent="0.3">
      <c r="A29" s="78">
        <v>2064</v>
      </c>
      <c r="B29" s="78" t="s">
        <v>407</v>
      </c>
      <c r="C29" s="78" t="s">
        <v>138</v>
      </c>
      <c r="D29" s="78" t="s">
        <v>139</v>
      </c>
      <c r="E29" s="78" t="s">
        <v>141</v>
      </c>
      <c r="F29" s="78" t="s">
        <v>581</v>
      </c>
      <c r="G29" s="87">
        <v>150</v>
      </c>
      <c r="H29" s="122" t="s">
        <v>145</v>
      </c>
      <c r="I29" s="78">
        <v>1</v>
      </c>
      <c r="J29" s="122" t="s">
        <v>146</v>
      </c>
      <c r="K29" s="86">
        <f t="shared" si="15"/>
        <v>75</v>
      </c>
      <c r="L29" s="78" t="s">
        <v>145</v>
      </c>
      <c r="M29" s="78">
        <v>1</v>
      </c>
      <c r="N29" s="86">
        <v>225</v>
      </c>
      <c r="O29" s="86">
        <v>280</v>
      </c>
      <c r="P29" s="86">
        <v>267</v>
      </c>
      <c r="Q29" s="86">
        <v>254</v>
      </c>
      <c r="R29" s="86" t="s">
        <v>60</v>
      </c>
      <c r="S29" s="86" t="s">
        <v>61</v>
      </c>
      <c r="T29" s="86" t="s">
        <v>61</v>
      </c>
      <c r="U29" s="175">
        <v>1</v>
      </c>
      <c r="V29" s="86">
        <v>150</v>
      </c>
      <c r="W29" s="86">
        <v>150</v>
      </c>
      <c r="X29" s="86">
        <v>150</v>
      </c>
      <c r="Y29" s="86" t="s">
        <v>60</v>
      </c>
      <c r="Z29" s="78" t="s">
        <v>61</v>
      </c>
      <c r="AA29" s="78" t="s">
        <v>61</v>
      </c>
      <c r="AB29" s="176">
        <f t="shared" si="4"/>
        <v>0.5357142857142857</v>
      </c>
      <c r="AC29" s="176">
        <f t="shared" si="5"/>
        <v>0.5617977528089888</v>
      </c>
      <c r="AD29" s="176">
        <f t="shared" si="6"/>
        <v>0.59055118110236215</v>
      </c>
      <c r="AE29" s="78" t="s">
        <v>62</v>
      </c>
      <c r="AF29" s="78" t="s">
        <v>61</v>
      </c>
      <c r="AG29" s="156">
        <v>11.7</v>
      </c>
      <c r="AH29" s="156">
        <v>11.7</v>
      </c>
      <c r="AI29" s="86">
        <f t="shared" si="7"/>
        <v>11.25</v>
      </c>
      <c r="AJ29" s="79">
        <f t="shared" si="8"/>
        <v>1992</v>
      </c>
      <c r="AK29" s="78" t="s">
        <v>60</v>
      </c>
      <c r="AL29" s="78" t="s">
        <v>61</v>
      </c>
      <c r="AM29" s="78" t="s">
        <v>61</v>
      </c>
      <c r="AN29" s="83" t="s">
        <v>1052</v>
      </c>
      <c r="AO29" s="83">
        <v>4.9305555555555554E-2</v>
      </c>
      <c r="AP29" s="78" t="s">
        <v>568</v>
      </c>
      <c r="AQ29" s="78" t="s">
        <v>86</v>
      </c>
      <c r="AR29" s="83">
        <v>0.03</v>
      </c>
      <c r="AS29" s="78" t="s">
        <v>885</v>
      </c>
      <c r="AT29" s="116" t="s">
        <v>1065</v>
      </c>
      <c r="AU29" s="83">
        <v>5.347222222222222E-2</v>
      </c>
      <c r="AV29" s="78" t="s">
        <v>569</v>
      </c>
      <c r="AW29" s="78" t="s">
        <v>886</v>
      </c>
      <c r="AX29" s="116" t="s">
        <v>1068</v>
      </c>
      <c r="AY29" s="83">
        <v>6.7361111111111108E-2</v>
      </c>
      <c r="AZ29" s="78" t="s">
        <v>571</v>
      </c>
      <c r="BA29" s="78" t="s">
        <v>887</v>
      </c>
      <c r="BB29" s="83">
        <v>2.6388888888888889E-2</v>
      </c>
      <c r="BC29" s="83">
        <v>6.8749999999999992E-2</v>
      </c>
      <c r="BD29" s="83">
        <v>0.17777777777777778</v>
      </c>
      <c r="BE29" s="83" t="s">
        <v>888</v>
      </c>
      <c r="BF29" s="83">
        <v>0.33333333333333331</v>
      </c>
      <c r="BG29" s="83">
        <v>2</v>
      </c>
      <c r="BH29" s="78" t="s">
        <v>561</v>
      </c>
      <c r="BI29" s="83">
        <v>9.7222222222222224E-3</v>
      </c>
      <c r="BJ29" s="78" t="s">
        <v>64</v>
      </c>
      <c r="BK29" s="83">
        <v>9.0277777777777787E-3</v>
      </c>
      <c r="BL29" s="83">
        <v>0.16666666666666666</v>
      </c>
      <c r="BM29" s="80" t="s">
        <v>60</v>
      </c>
      <c r="BN29" s="78" t="s">
        <v>61</v>
      </c>
      <c r="BO29" s="80" t="s">
        <v>61</v>
      </c>
      <c r="BP29" s="83">
        <v>0.125</v>
      </c>
      <c r="BQ29" s="80" t="s">
        <v>60</v>
      </c>
      <c r="BR29" s="80" t="s">
        <v>61</v>
      </c>
      <c r="BS29" s="80" t="s">
        <v>61</v>
      </c>
      <c r="BT29" s="78" t="s">
        <v>62</v>
      </c>
      <c r="BU29" s="80" t="s">
        <v>61</v>
      </c>
      <c r="BV29" s="78" t="s">
        <v>1115</v>
      </c>
      <c r="BW29" s="80" t="s">
        <v>61</v>
      </c>
      <c r="BX29" s="112">
        <v>280</v>
      </c>
      <c r="BY29" s="112">
        <v>267</v>
      </c>
      <c r="BZ29" s="112">
        <v>254</v>
      </c>
      <c r="CA29" s="81" t="s">
        <v>86</v>
      </c>
      <c r="CB29" s="78" t="s">
        <v>61</v>
      </c>
      <c r="CC29" s="78" t="s">
        <v>889</v>
      </c>
      <c r="CD29" s="112">
        <v>150</v>
      </c>
      <c r="CE29" s="112">
        <v>150</v>
      </c>
      <c r="CF29" s="112">
        <v>150</v>
      </c>
      <c r="CG29" s="81" t="s">
        <v>60</v>
      </c>
      <c r="CH29" s="78" t="s">
        <v>61</v>
      </c>
      <c r="CI29" s="78" t="s">
        <v>890</v>
      </c>
      <c r="CJ29" s="86">
        <v>280</v>
      </c>
      <c r="CK29" s="86">
        <v>267</v>
      </c>
      <c r="CL29" s="86">
        <v>254</v>
      </c>
      <c r="CM29" s="86" t="s">
        <v>60</v>
      </c>
      <c r="CN29" s="86" t="s">
        <v>61</v>
      </c>
      <c r="CO29" s="86" t="s">
        <v>61</v>
      </c>
      <c r="CP29" s="112">
        <v>150</v>
      </c>
      <c r="CQ29" s="112">
        <v>150</v>
      </c>
      <c r="CR29" s="112">
        <v>150</v>
      </c>
      <c r="CS29" s="80" t="s">
        <v>60</v>
      </c>
      <c r="CT29" s="80" t="s">
        <v>61</v>
      </c>
      <c r="CU29" s="81" t="s">
        <v>61</v>
      </c>
      <c r="CV29" s="81"/>
      <c r="CW29" s="81"/>
      <c r="CX29" s="81"/>
      <c r="CY29" s="78"/>
      <c r="CZ29" s="78"/>
      <c r="DA29" s="78" t="s">
        <v>61</v>
      </c>
      <c r="DB29" s="78" t="s">
        <v>61</v>
      </c>
      <c r="DC29" s="82">
        <v>1992</v>
      </c>
      <c r="DD29" s="82" t="s">
        <v>363</v>
      </c>
      <c r="DE29" s="82" t="s">
        <v>363</v>
      </c>
      <c r="DF29" s="82" t="s">
        <v>134</v>
      </c>
      <c r="DG29" s="78" t="s">
        <v>409</v>
      </c>
      <c r="DH29" s="29" t="s">
        <v>93</v>
      </c>
      <c r="DI29" s="34">
        <v>44077</v>
      </c>
      <c r="DJ29" s="131" t="s">
        <v>897</v>
      </c>
      <c r="DK29" s="124" t="s">
        <v>1724</v>
      </c>
    </row>
    <row r="30" spans="1:115" s="29" customFormat="1" ht="17.100000000000001" customHeight="1" x14ac:dyDescent="0.3">
      <c r="A30" s="78">
        <v>2756</v>
      </c>
      <c r="B30" s="78" t="s">
        <v>407</v>
      </c>
      <c r="C30" s="78" t="s">
        <v>138</v>
      </c>
      <c r="D30" s="78" t="s">
        <v>139</v>
      </c>
      <c r="E30" s="78" t="s">
        <v>141</v>
      </c>
      <c r="F30" s="78" t="s">
        <v>582</v>
      </c>
      <c r="G30" s="87">
        <v>233.3</v>
      </c>
      <c r="H30" s="122" t="s">
        <v>145</v>
      </c>
      <c r="I30" s="78">
        <v>2</v>
      </c>
      <c r="J30" s="122" t="s">
        <v>146</v>
      </c>
      <c r="K30" s="87">
        <f t="shared" si="15"/>
        <v>251.79999999999995</v>
      </c>
      <c r="L30" s="78" t="s">
        <v>145</v>
      </c>
      <c r="M30" s="78">
        <v>1</v>
      </c>
      <c r="N30" s="86">
        <v>718.4</v>
      </c>
      <c r="O30" s="86">
        <v>835</v>
      </c>
      <c r="P30" s="86">
        <v>821</v>
      </c>
      <c r="Q30" s="86">
        <v>777</v>
      </c>
      <c r="R30" s="86" t="s">
        <v>60</v>
      </c>
      <c r="S30" s="86" t="s">
        <v>61</v>
      </c>
      <c r="T30" s="86" t="s">
        <v>61</v>
      </c>
      <c r="U30" s="175">
        <v>1</v>
      </c>
      <c r="V30" s="86">
        <v>264</v>
      </c>
      <c r="W30" s="86">
        <v>264</v>
      </c>
      <c r="X30" s="86">
        <v>264</v>
      </c>
      <c r="Y30" s="86" t="s">
        <v>60</v>
      </c>
      <c r="Z30" s="78" t="s">
        <v>61</v>
      </c>
      <c r="AA30" s="78" t="s">
        <v>61</v>
      </c>
      <c r="AB30" s="176">
        <f t="shared" si="4"/>
        <v>0.31616766467065871</v>
      </c>
      <c r="AC30" s="176">
        <f t="shared" si="5"/>
        <v>0.3215590742996346</v>
      </c>
      <c r="AD30" s="176">
        <f t="shared" si="6"/>
        <v>0.33976833976833976</v>
      </c>
      <c r="AE30" s="78" t="s">
        <v>62</v>
      </c>
      <c r="AF30" s="78" t="s">
        <v>61</v>
      </c>
      <c r="AG30" s="156">
        <v>40.6</v>
      </c>
      <c r="AH30" s="156">
        <v>40.6</v>
      </c>
      <c r="AI30" s="86">
        <f t="shared" si="7"/>
        <v>35.92</v>
      </c>
      <c r="AJ30" s="79">
        <f t="shared" si="8"/>
        <v>2010</v>
      </c>
      <c r="AK30" s="78" t="s">
        <v>60</v>
      </c>
      <c r="AL30" s="78" t="s">
        <v>61</v>
      </c>
      <c r="AM30" s="78" t="s">
        <v>61</v>
      </c>
      <c r="AN30" s="83" t="s">
        <v>1053</v>
      </c>
      <c r="AO30" s="83">
        <v>0.14583333333333334</v>
      </c>
      <c r="AP30" s="78" t="s">
        <v>583</v>
      </c>
      <c r="AQ30" s="78" t="s">
        <v>86</v>
      </c>
      <c r="AR30" s="83">
        <v>0.13749999999999998</v>
      </c>
      <c r="AS30" s="78" t="s">
        <v>65</v>
      </c>
      <c r="AT30" s="116" t="s">
        <v>1053</v>
      </c>
      <c r="AU30" s="83">
        <v>0.16180555555555556</v>
      </c>
      <c r="AV30" s="78" t="s">
        <v>584</v>
      </c>
      <c r="AW30" s="78" t="s">
        <v>65</v>
      </c>
      <c r="AX30" s="116" t="s">
        <v>1053</v>
      </c>
      <c r="AY30" s="83">
        <v>0.22222222222222221</v>
      </c>
      <c r="AZ30" s="78" t="s">
        <v>585</v>
      </c>
      <c r="BA30" s="78" t="s">
        <v>65</v>
      </c>
      <c r="BB30" s="83">
        <v>7.2916666666666671E-2</v>
      </c>
      <c r="BC30" s="83">
        <v>0.10486111111111111</v>
      </c>
      <c r="BD30" s="83">
        <v>0.17430555555555557</v>
      </c>
      <c r="BE30" s="83" t="s">
        <v>65</v>
      </c>
      <c r="BF30" s="83">
        <v>0.33333333333333331</v>
      </c>
      <c r="BG30" s="83">
        <v>3</v>
      </c>
      <c r="BH30" s="78" t="s">
        <v>457</v>
      </c>
      <c r="BI30" s="83">
        <v>2.4999999999999998E-2</v>
      </c>
      <c r="BJ30" s="78" t="s">
        <v>64</v>
      </c>
      <c r="BK30" s="83">
        <v>1.3194444444444444E-2</v>
      </c>
      <c r="BL30" s="83">
        <v>0.24166666666666667</v>
      </c>
      <c r="BM30" s="80" t="s">
        <v>60</v>
      </c>
      <c r="BN30" s="78" t="s">
        <v>61</v>
      </c>
      <c r="BO30" s="80" t="s">
        <v>61</v>
      </c>
      <c r="BP30" s="83">
        <v>0.21249999999999999</v>
      </c>
      <c r="BQ30" s="80" t="s">
        <v>60</v>
      </c>
      <c r="BR30" s="80" t="s">
        <v>61</v>
      </c>
      <c r="BS30" s="80" t="s">
        <v>61</v>
      </c>
      <c r="BT30" s="78" t="s">
        <v>62</v>
      </c>
      <c r="BU30" s="80" t="s">
        <v>61</v>
      </c>
      <c r="BV30" s="78" t="s">
        <v>62</v>
      </c>
      <c r="BW30" s="80" t="s">
        <v>61</v>
      </c>
      <c r="BX30" s="112">
        <v>835</v>
      </c>
      <c r="BY30" s="112">
        <v>821</v>
      </c>
      <c r="BZ30" s="112">
        <v>777</v>
      </c>
      <c r="CA30" s="81" t="s">
        <v>86</v>
      </c>
      <c r="CB30" s="78" t="s">
        <v>61</v>
      </c>
      <c r="CC30" s="78" t="s">
        <v>889</v>
      </c>
      <c r="CD30" s="112">
        <v>264</v>
      </c>
      <c r="CE30" s="112">
        <v>264</v>
      </c>
      <c r="CF30" s="112">
        <v>264</v>
      </c>
      <c r="CG30" s="81" t="s">
        <v>60</v>
      </c>
      <c r="CH30" s="78" t="s">
        <v>61</v>
      </c>
      <c r="CI30" s="78" t="s">
        <v>890</v>
      </c>
      <c r="CJ30" s="86">
        <v>835</v>
      </c>
      <c r="CK30" s="86">
        <v>821</v>
      </c>
      <c r="CL30" s="86">
        <v>777</v>
      </c>
      <c r="CM30" s="86" t="s">
        <v>60</v>
      </c>
      <c r="CN30" s="86" t="s">
        <v>61</v>
      </c>
      <c r="CO30" s="86" t="s">
        <v>61</v>
      </c>
      <c r="CP30" s="112">
        <v>264</v>
      </c>
      <c r="CQ30" s="112">
        <v>264</v>
      </c>
      <c r="CR30" s="112">
        <v>264</v>
      </c>
      <c r="CS30" s="80" t="s">
        <v>60</v>
      </c>
      <c r="CT30" s="80" t="s">
        <v>61</v>
      </c>
      <c r="CU30" s="81" t="s">
        <v>61</v>
      </c>
      <c r="CV30" s="81"/>
      <c r="CW30" s="81"/>
      <c r="CX30" s="81"/>
      <c r="CY30" s="78"/>
      <c r="CZ30" s="78"/>
      <c r="DA30" s="78" t="s">
        <v>61</v>
      </c>
      <c r="DB30" s="78" t="s">
        <v>61</v>
      </c>
      <c r="DC30" s="82">
        <v>2010</v>
      </c>
      <c r="DD30" s="82" t="s">
        <v>360</v>
      </c>
      <c r="DE30" s="82" t="s">
        <v>360</v>
      </c>
      <c r="DF30" s="82" t="s">
        <v>552</v>
      </c>
      <c r="DG30" s="78" t="s">
        <v>409</v>
      </c>
      <c r="DH30" s="29" t="s">
        <v>93</v>
      </c>
      <c r="DI30" s="34">
        <v>44077</v>
      </c>
      <c r="DJ30" s="131" t="s">
        <v>897</v>
      </c>
      <c r="DK30" s="124" t="s">
        <v>1724</v>
      </c>
    </row>
    <row r="31" spans="1:115" s="29" customFormat="1" ht="17.100000000000001" customHeight="1" x14ac:dyDescent="0.3">
      <c r="A31" s="78">
        <v>2311</v>
      </c>
      <c r="B31" s="78" t="s">
        <v>429</v>
      </c>
      <c r="C31" s="78" t="s">
        <v>138</v>
      </c>
      <c r="D31" s="78" t="s">
        <v>139</v>
      </c>
      <c r="E31" s="78" t="s">
        <v>141</v>
      </c>
      <c r="F31" s="78" t="s">
        <v>586</v>
      </c>
      <c r="G31" s="87">
        <v>100</v>
      </c>
      <c r="H31" s="122" t="s">
        <v>145</v>
      </c>
      <c r="I31" s="78">
        <v>4</v>
      </c>
      <c r="J31" s="122" t="s">
        <v>146</v>
      </c>
      <c r="K31" s="87">
        <f t="shared" ref="K31:K36" si="16">N31-G31*I31</f>
        <v>200</v>
      </c>
      <c r="L31" s="78" t="s">
        <v>145</v>
      </c>
      <c r="M31" s="78">
        <v>1</v>
      </c>
      <c r="N31" s="86">
        <v>600</v>
      </c>
      <c r="O31" s="86">
        <v>728</v>
      </c>
      <c r="P31" s="86">
        <v>666</v>
      </c>
      <c r="Q31" s="86">
        <v>624</v>
      </c>
      <c r="R31" s="86" t="s">
        <v>60</v>
      </c>
      <c r="S31" s="86" t="s">
        <v>61</v>
      </c>
      <c r="T31" s="86" t="s">
        <v>61</v>
      </c>
      <c r="U31" s="183">
        <v>2</v>
      </c>
      <c r="V31" s="86">
        <v>219</v>
      </c>
      <c r="W31" s="86">
        <v>200</v>
      </c>
      <c r="X31" s="86">
        <v>188</v>
      </c>
      <c r="Y31" s="86" t="s">
        <v>60</v>
      </c>
      <c r="Z31" s="78" t="s">
        <v>61</v>
      </c>
      <c r="AA31" s="78" t="s">
        <v>61</v>
      </c>
      <c r="AB31" s="176">
        <f t="shared" si="4"/>
        <v>0.30082417582417581</v>
      </c>
      <c r="AC31" s="176">
        <f t="shared" si="5"/>
        <v>0.3003003003003003</v>
      </c>
      <c r="AD31" s="176">
        <f t="shared" si="6"/>
        <v>0.30128205128205127</v>
      </c>
      <c r="AE31" s="78" t="s">
        <v>62</v>
      </c>
      <c r="AF31" s="78" t="s">
        <v>61</v>
      </c>
      <c r="AG31" s="155">
        <v>45</v>
      </c>
      <c r="AH31" s="155">
        <v>45</v>
      </c>
      <c r="AI31" s="86">
        <f t="shared" ref="AI31:AI36" si="17">N31*0.05</f>
        <v>30</v>
      </c>
      <c r="AJ31" s="79">
        <f t="shared" ref="AJ31:AJ36" si="18">DC31</f>
        <v>1993</v>
      </c>
      <c r="AK31" s="78" t="s">
        <v>60</v>
      </c>
      <c r="AL31" s="78" t="s">
        <v>61</v>
      </c>
      <c r="AM31" s="78" t="s">
        <v>61</v>
      </c>
      <c r="AN31" s="83" t="s">
        <v>1054</v>
      </c>
      <c r="AO31" s="83">
        <v>7.4999999999999997E-2</v>
      </c>
      <c r="AP31" s="83" t="s">
        <v>587</v>
      </c>
      <c r="AQ31" s="78" t="s">
        <v>60</v>
      </c>
      <c r="AR31" s="78" t="s">
        <v>61</v>
      </c>
      <c r="AS31" s="78" t="s">
        <v>61</v>
      </c>
      <c r="AT31" s="116" t="s">
        <v>1050</v>
      </c>
      <c r="AU31" s="83">
        <v>0.125</v>
      </c>
      <c r="AV31" s="83" t="s">
        <v>927</v>
      </c>
      <c r="AW31" s="78" t="s">
        <v>588</v>
      </c>
      <c r="AX31" s="116" t="s">
        <v>1069</v>
      </c>
      <c r="AY31" s="83">
        <v>0.14722222222222223</v>
      </c>
      <c r="AZ31" s="83" t="s">
        <v>929</v>
      </c>
      <c r="BA31" s="78" t="s">
        <v>588</v>
      </c>
      <c r="BB31" s="83">
        <v>5.2083333333333336E-2</v>
      </c>
      <c r="BC31" s="83">
        <v>5.2083333333333336E-2</v>
      </c>
      <c r="BD31" s="83">
        <v>0.12291666666666667</v>
      </c>
      <c r="BE31" s="83" t="s">
        <v>64</v>
      </c>
      <c r="BF31" s="116">
        <v>0.33333333333333331</v>
      </c>
      <c r="BG31" s="116">
        <v>2</v>
      </c>
      <c r="BH31" s="113" t="s">
        <v>77</v>
      </c>
      <c r="BI31" s="83">
        <v>4.8611111111111112E-3</v>
      </c>
      <c r="BJ31" s="78" t="s">
        <v>64</v>
      </c>
      <c r="BK31" s="83">
        <v>1.2499999999999999E-2</v>
      </c>
      <c r="BL31" s="83">
        <v>0.16666666666666666</v>
      </c>
      <c r="BM31" s="80" t="s">
        <v>60</v>
      </c>
      <c r="BN31" s="78" t="s">
        <v>61</v>
      </c>
      <c r="BO31" s="80" t="s">
        <v>61</v>
      </c>
      <c r="BP31" s="83">
        <v>0.125</v>
      </c>
      <c r="BQ31" s="80" t="s">
        <v>60</v>
      </c>
      <c r="BR31" s="80" t="s">
        <v>61</v>
      </c>
      <c r="BS31" s="80" t="s">
        <v>61</v>
      </c>
      <c r="BT31" s="78" t="s">
        <v>62</v>
      </c>
      <c r="BU31" s="80" t="s">
        <v>61</v>
      </c>
      <c r="BV31" s="78" t="s">
        <v>1116</v>
      </c>
      <c r="BW31" s="80" t="s">
        <v>61</v>
      </c>
      <c r="BX31" s="86">
        <v>728</v>
      </c>
      <c r="BY31" s="86">
        <v>666</v>
      </c>
      <c r="BZ31" s="86">
        <v>624</v>
      </c>
      <c r="CA31" s="81" t="s">
        <v>86</v>
      </c>
      <c r="CB31" s="81" t="s">
        <v>61</v>
      </c>
      <c r="CC31" s="81" t="s">
        <v>77</v>
      </c>
      <c r="CD31" s="86">
        <v>219</v>
      </c>
      <c r="CE31" s="86">
        <v>200</v>
      </c>
      <c r="CF31" s="86">
        <v>188</v>
      </c>
      <c r="CG31" s="81" t="s">
        <v>86</v>
      </c>
      <c r="CH31" s="81" t="s">
        <v>61</v>
      </c>
      <c r="CI31" s="81" t="s">
        <v>77</v>
      </c>
      <c r="CJ31" s="86">
        <v>728</v>
      </c>
      <c r="CK31" s="86">
        <v>666</v>
      </c>
      <c r="CL31" s="86">
        <v>624</v>
      </c>
      <c r="CM31" s="86" t="s">
        <v>86</v>
      </c>
      <c r="CN31" s="86" t="s">
        <v>589</v>
      </c>
      <c r="CO31" s="86" t="s">
        <v>77</v>
      </c>
      <c r="CP31" s="86">
        <v>219</v>
      </c>
      <c r="CQ31" s="86">
        <v>200</v>
      </c>
      <c r="CR31" s="86">
        <v>188</v>
      </c>
      <c r="CS31" s="78" t="s">
        <v>86</v>
      </c>
      <c r="CT31" s="81" t="s">
        <v>590</v>
      </c>
      <c r="CU31" s="78" t="s">
        <v>77</v>
      </c>
      <c r="CV31" s="78"/>
      <c r="CW31" s="78"/>
      <c r="CX31" s="78"/>
      <c r="CY31" s="78"/>
      <c r="CZ31" s="78"/>
      <c r="DA31" s="78" t="s">
        <v>61</v>
      </c>
      <c r="DB31" s="78" t="s">
        <v>61</v>
      </c>
      <c r="DC31" s="82">
        <v>1993</v>
      </c>
      <c r="DD31" s="82" t="s">
        <v>360</v>
      </c>
      <c r="DE31" s="82" t="s">
        <v>270</v>
      </c>
      <c r="DF31" s="82" t="s">
        <v>360</v>
      </c>
      <c r="DG31" s="78" t="s">
        <v>431</v>
      </c>
      <c r="DH31" s="78" t="s">
        <v>93</v>
      </c>
      <c r="DI31" s="129">
        <v>44076</v>
      </c>
      <c r="DJ31" s="131" t="s">
        <v>836</v>
      </c>
      <c r="DK31" s="124" t="s">
        <v>1724</v>
      </c>
    </row>
    <row r="32" spans="1:115" s="29" customFormat="1" ht="17.100000000000001" customHeight="1" x14ac:dyDescent="0.3">
      <c r="A32" s="78">
        <v>2312</v>
      </c>
      <c r="B32" s="78" t="s">
        <v>429</v>
      </c>
      <c r="C32" s="78" t="s">
        <v>138</v>
      </c>
      <c r="D32" s="78" t="s">
        <v>139</v>
      </c>
      <c r="E32" s="78" t="s">
        <v>141</v>
      </c>
      <c r="F32" s="78" t="s">
        <v>591</v>
      </c>
      <c r="G32" s="87">
        <v>100</v>
      </c>
      <c r="H32" s="122" t="s">
        <v>145</v>
      </c>
      <c r="I32" s="78">
        <v>2</v>
      </c>
      <c r="J32" s="122" t="s">
        <v>146</v>
      </c>
      <c r="K32" s="87">
        <f t="shared" si="16"/>
        <v>100</v>
      </c>
      <c r="L32" s="78" t="s">
        <v>145</v>
      </c>
      <c r="M32" s="78">
        <v>1</v>
      </c>
      <c r="N32" s="86">
        <v>300</v>
      </c>
      <c r="O32" s="86">
        <v>372</v>
      </c>
      <c r="P32" s="86">
        <v>336</v>
      </c>
      <c r="Q32" s="86">
        <v>315</v>
      </c>
      <c r="R32" s="86" t="s">
        <v>60</v>
      </c>
      <c r="S32" s="86" t="s">
        <v>61</v>
      </c>
      <c r="T32" s="86" t="s">
        <v>61</v>
      </c>
      <c r="U32" s="175">
        <v>1</v>
      </c>
      <c r="V32" s="86">
        <v>112</v>
      </c>
      <c r="W32" s="86">
        <v>101</v>
      </c>
      <c r="X32" s="86">
        <v>95</v>
      </c>
      <c r="Y32" s="86" t="s">
        <v>60</v>
      </c>
      <c r="Z32" s="78" t="s">
        <v>61</v>
      </c>
      <c r="AA32" s="78" t="s">
        <v>61</v>
      </c>
      <c r="AB32" s="176">
        <f t="shared" si="4"/>
        <v>0.30107526881720431</v>
      </c>
      <c r="AC32" s="176">
        <f t="shared" si="5"/>
        <v>0.30059523809523808</v>
      </c>
      <c r="AD32" s="176">
        <f t="shared" si="6"/>
        <v>0.30158730158730157</v>
      </c>
      <c r="AE32" s="78" t="s">
        <v>62</v>
      </c>
      <c r="AF32" s="78" t="s">
        <v>61</v>
      </c>
      <c r="AG32" s="156">
        <v>25</v>
      </c>
      <c r="AH32" s="156">
        <v>25</v>
      </c>
      <c r="AI32" s="86">
        <f t="shared" si="17"/>
        <v>15</v>
      </c>
      <c r="AJ32" s="79">
        <f t="shared" si="18"/>
        <v>1996</v>
      </c>
      <c r="AK32" s="78" t="s">
        <v>60</v>
      </c>
      <c r="AL32" s="78" t="s">
        <v>61</v>
      </c>
      <c r="AM32" s="78" t="s">
        <v>61</v>
      </c>
      <c r="AN32" s="83" t="s">
        <v>1050</v>
      </c>
      <c r="AO32" s="83">
        <v>7.4999999999999997E-2</v>
      </c>
      <c r="AP32" s="78" t="s">
        <v>592</v>
      </c>
      <c r="AQ32" s="78" t="s">
        <v>60</v>
      </c>
      <c r="AR32" s="78" t="s">
        <v>61</v>
      </c>
      <c r="AS32" s="78" t="s">
        <v>61</v>
      </c>
      <c r="AT32" s="116" t="s">
        <v>1050</v>
      </c>
      <c r="AU32" s="83">
        <v>0.125</v>
      </c>
      <c r="AV32" s="83" t="s">
        <v>927</v>
      </c>
      <c r="AW32" s="78" t="s">
        <v>588</v>
      </c>
      <c r="AX32" s="116" t="s">
        <v>1069</v>
      </c>
      <c r="AY32" s="83">
        <v>0.14722222222222223</v>
      </c>
      <c r="AZ32" s="83" t="s">
        <v>929</v>
      </c>
      <c r="BA32" s="78" t="s">
        <v>588</v>
      </c>
      <c r="BB32" s="83">
        <v>1.3888888888888888E-2</v>
      </c>
      <c r="BC32" s="83">
        <v>4.3055555555555562E-2</v>
      </c>
      <c r="BD32" s="83">
        <v>0.10347222222222223</v>
      </c>
      <c r="BE32" s="83" t="s">
        <v>64</v>
      </c>
      <c r="BF32" s="116">
        <v>0.33333333333333331</v>
      </c>
      <c r="BG32" s="116">
        <v>2</v>
      </c>
      <c r="BH32" s="113" t="s">
        <v>77</v>
      </c>
      <c r="BI32" s="83">
        <v>4.1666666666666666E-3</v>
      </c>
      <c r="BJ32" s="78" t="s">
        <v>64</v>
      </c>
      <c r="BK32" s="83">
        <v>6.2499999999999995E-3</v>
      </c>
      <c r="BL32" s="83">
        <v>0.16666666666666666</v>
      </c>
      <c r="BM32" s="80" t="s">
        <v>60</v>
      </c>
      <c r="BN32" s="78" t="s">
        <v>61</v>
      </c>
      <c r="BO32" s="80" t="s">
        <v>61</v>
      </c>
      <c r="BP32" s="83">
        <v>0.125</v>
      </c>
      <c r="BQ32" s="80" t="s">
        <v>60</v>
      </c>
      <c r="BR32" s="80" t="s">
        <v>61</v>
      </c>
      <c r="BS32" s="80" t="s">
        <v>61</v>
      </c>
      <c r="BT32" s="78" t="s">
        <v>62</v>
      </c>
      <c r="BU32" s="80" t="s">
        <v>61</v>
      </c>
      <c r="BV32" s="78" t="s">
        <v>1116</v>
      </c>
      <c r="BW32" s="80" t="s">
        <v>61</v>
      </c>
      <c r="BX32" s="86">
        <v>372</v>
      </c>
      <c r="BY32" s="86">
        <v>336</v>
      </c>
      <c r="BZ32" s="86">
        <v>315</v>
      </c>
      <c r="CA32" s="81" t="s">
        <v>86</v>
      </c>
      <c r="CB32" s="81" t="s">
        <v>61</v>
      </c>
      <c r="CC32" s="81" t="s">
        <v>77</v>
      </c>
      <c r="CD32" s="86">
        <v>112</v>
      </c>
      <c r="CE32" s="86">
        <v>101</v>
      </c>
      <c r="CF32" s="86">
        <v>95</v>
      </c>
      <c r="CG32" s="81" t="s">
        <v>86</v>
      </c>
      <c r="CH32" s="81" t="s">
        <v>61</v>
      </c>
      <c r="CI32" s="81" t="s">
        <v>77</v>
      </c>
      <c r="CJ32" s="86">
        <v>372</v>
      </c>
      <c r="CK32" s="86">
        <v>336</v>
      </c>
      <c r="CL32" s="86">
        <v>315</v>
      </c>
      <c r="CM32" s="86" t="s">
        <v>86</v>
      </c>
      <c r="CN32" s="86" t="s">
        <v>593</v>
      </c>
      <c r="CO32" s="86" t="s">
        <v>77</v>
      </c>
      <c r="CP32" s="86">
        <v>112</v>
      </c>
      <c r="CQ32" s="86">
        <v>101</v>
      </c>
      <c r="CR32" s="86">
        <v>95</v>
      </c>
      <c r="CS32" s="78" t="s">
        <v>86</v>
      </c>
      <c r="CT32" s="81" t="s">
        <v>594</v>
      </c>
      <c r="CU32" s="78" t="s">
        <v>77</v>
      </c>
      <c r="CV32" s="78"/>
      <c r="CW32" s="78"/>
      <c r="CX32" s="78"/>
      <c r="CY32" s="78"/>
      <c r="CZ32" s="78"/>
      <c r="DA32" s="78" t="s">
        <v>61</v>
      </c>
      <c r="DB32" s="78" t="s">
        <v>61</v>
      </c>
      <c r="DC32" s="82">
        <v>1996</v>
      </c>
      <c r="DD32" s="82" t="s">
        <v>360</v>
      </c>
      <c r="DE32" s="82" t="s">
        <v>270</v>
      </c>
      <c r="DF32" s="82" t="s">
        <v>360</v>
      </c>
      <c r="DG32" s="78" t="s">
        <v>431</v>
      </c>
      <c r="DH32" s="78" t="s">
        <v>93</v>
      </c>
      <c r="DI32" s="129">
        <v>44076</v>
      </c>
      <c r="DJ32" s="131" t="s">
        <v>836</v>
      </c>
      <c r="DK32" s="124" t="s">
        <v>1724</v>
      </c>
    </row>
    <row r="33" spans="1:115" s="29" customFormat="1" ht="17.100000000000001" customHeight="1" x14ac:dyDescent="0.3">
      <c r="A33" s="78">
        <v>2431</v>
      </c>
      <c r="B33" s="78" t="s">
        <v>429</v>
      </c>
      <c r="C33" s="78" t="s">
        <v>138</v>
      </c>
      <c r="D33" s="78" t="s">
        <v>139</v>
      </c>
      <c r="E33" s="78" t="s">
        <v>141</v>
      </c>
      <c r="F33" s="78" t="s">
        <v>595</v>
      </c>
      <c r="G33" s="87">
        <v>100</v>
      </c>
      <c r="H33" s="122" t="s">
        <v>145</v>
      </c>
      <c r="I33" s="78">
        <v>2</v>
      </c>
      <c r="J33" s="122" t="s">
        <v>146</v>
      </c>
      <c r="K33" s="87">
        <f t="shared" si="16"/>
        <v>100</v>
      </c>
      <c r="L33" s="78" t="s">
        <v>145</v>
      </c>
      <c r="M33" s="78">
        <v>1</v>
      </c>
      <c r="N33" s="86">
        <v>300</v>
      </c>
      <c r="O33" s="86">
        <v>317</v>
      </c>
      <c r="P33" s="86">
        <v>305</v>
      </c>
      <c r="Q33" s="86">
        <v>304</v>
      </c>
      <c r="R33" s="86" t="s">
        <v>60</v>
      </c>
      <c r="S33" s="86" t="s">
        <v>61</v>
      </c>
      <c r="T33" s="86" t="s">
        <v>61</v>
      </c>
      <c r="U33" s="175">
        <v>1</v>
      </c>
      <c r="V33" s="86">
        <v>96</v>
      </c>
      <c r="W33" s="86">
        <v>92</v>
      </c>
      <c r="X33" s="86">
        <v>92</v>
      </c>
      <c r="Y33" s="86" t="s">
        <v>60</v>
      </c>
      <c r="Z33" s="78" t="s">
        <v>61</v>
      </c>
      <c r="AA33" s="78" t="s">
        <v>61</v>
      </c>
      <c r="AB33" s="176">
        <f t="shared" si="4"/>
        <v>0.30283911671924291</v>
      </c>
      <c r="AC33" s="176">
        <f t="shared" si="5"/>
        <v>0.30163934426229511</v>
      </c>
      <c r="AD33" s="176">
        <f t="shared" si="6"/>
        <v>0.30263157894736842</v>
      </c>
      <c r="AE33" s="78" t="s">
        <v>62</v>
      </c>
      <c r="AF33" s="78" t="s">
        <v>61</v>
      </c>
      <c r="AG33" s="156">
        <v>15</v>
      </c>
      <c r="AH33" s="156">
        <v>15</v>
      </c>
      <c r="AI33" s="86">
        <f t="shared" si="17"/>
        <v>15</v>
      </c>
      <c r="AJ33" s="79" t="str">
        <f t="shared" si="18"/>
        <v>1979(1998복구)</v>
      </c>
      <c r="AK33" s="78" t="s">
        <v>60</v>
      </c>
      <c r="AL33" s="78" t="s">
        <v>61</v>
      </c>
      <c r="AM33" s="78" t="s">
        <v>61</v>
      </c>
      <c r="AN33" s="83" t="s">
        <v>1055</v>
      </c>
      <c r="AO33" s="83">
        <v>7.0833333333333331E-2</v>
      </c>
      <c r="AP33" s="78" t="s">
        <v>596</v>
      </c>
      <c r="AQ33" s="78" t="s">
        <v>60</v>
      </c>
      <c r="AR33" s="78" t="s">
        <v>61</v>
      </c>
      <c r="AS33" s="78" t="s">
        <v>61</v>
      </c>
      <c r="AT33" s="116" t="s">
        <v>66</v>
      </c>
      <c r="AU33" s="83" t="s">
        <v>597</v>
      </c>
      <c r="AV33" s="78" t="s">
        <v>928</v>
      </c>
      <c r="AW33" s="78" t="s">
        <v>65</v>
      </c>
      <c r="AX33" s="116" t="s">
        <v>1070</v>
      </c>
      <c r="AY33" s="83" t="s">
        <v>96</v>
      </c>
      <c r="AZ33" s="78" t="s">
        <v>930</v>
      </c>
      <c r="BA33" s="78" t="s">
        <v>65</v>
      </c>
      <c r="BB33" s="116">
        <v>4.5138888888888888E-2</v>
      </c>
      <c r="BC33" s="116">
        <v>0.1076388888888889</v>
      </c>
      <c r="BD33" s="116">
        <v>0.22916666666666666</v>
      </c>
      <c r="BE33" s="83" t="s">
        <v>65</v>
      </c>
      <c r="BF33" s="116">
        <v>0.33333333333333331</v>
      </c>
      <c r="BG33" s="116">
        <v>3</v>
      </c>
      <c r="BH33" s="78" t="s">
        <v>457</v>
      </c>
      <c r="BI33" s="83">
        <v>1.2499999999999999E-2</v>
      </c>
      <c r="BJ33" s="78" t="s">
        <v>64</v>
      </c>
      <c r="BK33" s="83">
        <v>6.9444444444444441E-3</v>
      </c>
      <c r="BL33" s="83">
        <v>0.16666666666666666</v>
      </c>
      <c r="BM33" s="80" t="s">
        <v>60</v>
      </c>
      <c r="BN33" s="78" t="s">
        <v>61</v>
      </c>
      <c r="BO33" s="80" t="s">
        <v>61</v>
      </c>
      <c r="BP33" s="83">
        <v>0.125</v>
      </c>
      <c r="BQ33" s="80" t="s">
        <v>60</v>
      </c>
      <c r="BR33" s="80" t="s">
        <v>61</v>
      </c>
      <c r="BS33" s="80" t="s">
        <v>61</v>
      </c>
      <c r="BT33" s="78" t="s">
        <v>62</v>
      </c>
      <c r="BU33" s="80" t="s">
        <v>61</v>
      </c>
      <c r="BV33" s="78" t="s">
        <v>1117</v>
      </c>
      <c r="BW33" s="80" t="s">
        <v>61</v>
      </c>
      <c r="BX33" s="86">
        <v>317</v>
      </c>
      <c r="BY33" s="86">
        <v>305</v>
      </c>
      <c r="BZ33" s="86">
        <v>304</v>
      </c>
      <c r="CA33" s="81" t="s">
        <v>86</v>
      </c>
      <c r="CB33" s="81" t="s">
        <v>61</v>
      </c>
      <c r="CC33" s="81" t="s">
        <v>77</v>
      </c>
      <c r="CD33" s="86">
        <v>96</v>
      </c>
      <c r="CE33" s="86">
        <v>92</v>
      </c>
      <c r="CF33" s="86">
        <v>92</v>
      </c>
      <c r="CG33" s="81" t="s">
        <v>86</v>
      </c>
      <c r="CH33" s="81" t="s">
        <v>61</v>
      </c>
      <c r="CI33" s="81" t="s">
        <v>77</v>
      </c>
      <c r="CJ33" s="86">
        <v>317</v>
      </c>
      <c r="CK33" s="86">
        <v>305</v>
      </c>
      <c r="CL33" s="86">
        <v>304</v>
      </c>
      <c r="CM33" s="86" t="s">
        <v>86</v>
      </c>
      <c r="CN33" s="86" t="s">
        <v>598</v>
      </c>
      <c r="CO33" s="86" t="s">
        <v>77</v>
      </c>
      <c r="CP33" s="86">
        <v>96</v>
      </c>
      <c r="CQ33" s="86">
        <v>92</v>
      </c>
      <c r="CR33" s="86">
        <v>92</v>
      </c>
      <c r="CS33" s="78" t="s">
        <v>86</v>
      </c>
      <c r="CT33" s="81" t="s">
        <v>599</v>
      </c>
      <c r="CU33" s="78" t="s">
        <v>77</v>
      </c>
      <c r="CV33" s="78"/>
      <c r="CW33" s="78"/>
      <c r="CX33" s="78"/>
      <c r="CY33" s="78"/>
      <c r="CZ33" s="78"/>
      <c r="DA33" s="78" t="s">
        <v>61</v>
      </c>
      <c r="DB33" s="78" t="s">
        <v>61</v>
      </c>
      <c r="DC33" s="82" t="s">
        <v>600</v>
      </c>
      <c r="DD33" s="82" t="s">
        <v>88</v>
      </c>
      <c r="DE33" s="82" t="s">
        <v>88</v>
      </c>
      <c r="DF33" s="82" t="s">
        <v>601</v>
      </c>
      <c r="DG33" s="78" t="s">
        <v>431</v>
      </c>
      <c r="DH33" s="78" t="s">
        <v>93</v>
      </c>
      <c r="DI33" s="129">
        <v>44076</v>
      </c>
      <c r="DJ33" s="131" t="s">
        <v>836</v>
      </c>
      <c r="DK33" s="124" t="s">
        <v>1724</v>
      </c>
    </row>
    <row r="34" spans="1:115" s="29" customFormat="1" ht="17.100000000000001" customHeight="1" x14ac:dyDescent="0.3">
      <c r="A34" s="78">
        <v>2432</v>
      </c>
      <c r="B34" s="78" t="s">
        <v>429</v>
      </c>
      <c r="C34" s="78" t="s">
        <v>138</v>
      </c>
      <c r="D34" s="78" t="s">
        <v>139</v>
      </c>
      <c r="E34" s="78" t="s">
        <v>141</v>
      </c>
      <c r="F34" s="78" t="s">
        <v>602</v>
      </c>
      <c r="G34" s="87">
        <v>150</v>
      </c>
      <c r="H34" s="122" t="s">
        <v>145</v>
      </c>
      <c r="I34" s="78">
        <v>2</v>
      </c>
      <c r="J34" s="122" t="s">
        <v>146</v>
      </c>
      <c r="K34" s="87">
        <f t="shared" si="16"/>
        <v>150</v>
      </c>
      <c r="L34" s="78" t="s">
        <v>145</v>
      </c>
      <c r="M34" s="78">
        <v>1</v>
      </c>
      <c r="N34" s="86">
        <v>450</v>
      </c>
      <c r="O34" s="86">
        <v>547</v>
      </c>
      <c r="P34" s="86">
        <v>525</v>
      </c>
      <c r="Q34" s="86">
        <v>516</v>
      </c>
      <c r="R34" s="86" t="s">
        <v>60</v>
      </c>
      <c r="S34" s="86" t="s">
        <v>61</v>
      </c>
      <c r="T34" s="86" t="s">
        <v>61</v>
      </c>
      <c r="U34" s="175">
        <v>1</v>
      </c>
      <c r="V34" s="86">
        <v>165</v>
      </c>
      <c r="W34" s="86">
        <v>158</v>
      </c>
      <c r="X34" s="86">
        <v>155</v>
      </c>
      <c r="Y34" s="86" t="s">
        <v>60</v>
      </c>
      <c r="Z34" s="78" t="s">
        <v>61</v>
      </c>
      <c r="AA34" s="78" t="s">
        <v>61</v>
      </c>
      <c r="AB34" s="176">
        <f t="shared" si="4"/>
        <v>0.3016453382084095</v>
      </c>
      <c r="AC34" s="176">
        <f t="shared" si="5"/>
        <v>0.30095238095238097</v>
      </c>
      <c r="AD34" s="176">
        <f t="shared" si="6"/>
        <v>0.30038759689922478</v>
      </c>
      <c r="AE34" s="184" t="s">
        <v>62</v>
      </c>
      <c r="AF34" s="184" t="s">
        <v>61</v>
      </c>
      <c r="AG34" s="156">
        <v>20</v>
      </c>
      <c r="AH34" s="156">
        <v>20</v>
      </c>
      <c r="AI34" s="86">
        <f t="shared" si="17"/>
        <v>22.5</v>
      </c>
      <c r="AJ34" s="79">
        <f t="shared" si="18"/>
        <v>1997</v>
      </c>
      <c r="AK34" s="78" t="s">
        <v>60</v>
      </c>
      <c r="AL34" s="78" t="s">
        <v>61</v>
      </c>
      <c r="AM34" s="78" t="s">
        <v>61</v>
      </c>
      <c r="AN34" s="83">
        <v>1.2499999999999999E-2</v>
      </c>
      <c r="AO34" s="83">
        <v>8.3333333333333329E-2</v>
      </c>
      <c r="AP34" s="78" t="s">
        <v>926</v>
      </c>
      <c r="AQ34" s="78" t="s">
        <v>60</v>
      </c>
      <c r="AR34" s="78" t="s">
        <v>61</v>
      </c>
      <c r="AS34" s="78" t="s">
        <v>61</v>
      </c>
      <c r="AT34" s="116">
        <v>0.10972222222222222</v>
      </c>
      <c r="AU34" s="83">
        <v>0.1673611111111111</v>
      </c>
      <c r="AV34" s="78" t="s">
        <v>603</v>
      </c>
      <c r="AW34" s="78" t="s">
        <v>64</v>
      </c>
      <c r="AX34" s="116" t="s">
        <v>1071</v>
      </c>
      <c r="AY34" s="83">
        <v>0.20486111111111113</v>
      </c>
      <c r="AZ34" s="78" t="s">
        <v>604</v>
      </c>
      <c r="BA34" s="78" t="s">
        <v>64</v>
      </c>
      <c r="BB34" s="83">
        <v>5.486111111111111E-2</v>
      </c>
      <c r="BC34" s="83">
        <v>6.9444444444444434E-2</v>
      </c>
      <c r="BD34" s="83">
        <v>0.1125</v>
      </c>
      <c r="BE34" s="83" t="s">
        <v>64</v>
      </c>
      <c r="BF34" s="116">
        <v>0.33333333333333331</v>
      </c>
      <c r="BG34" s="116">
        <v>3</v>
      </c>
      <c r="BH34" s="78" t="s">
        <v>457</v>
      </c>
      <c r="BI34" s="83">
        <v>8.3333333333333332E-3</v>
      </c>
      <c r="BJ34" s="78" t="s">
        <v>64</v>
      </c>
      <c r="BK34" s="83">
        <v>6.9444444444444441E-3</v>
      </c>
      <c r="BL34" s="83">
        <v>0.16666666666666666</v>
      </c>
      <c r="BM34" s="80" t="s">
        <v>60</v>
      </c>
      <c r="BN34" s="78" t="s">
        <v>61</v>
      </c>
      <c r="BO34" s="80" t="s">
        <v>61</v>
      </c>
      <c r="BP34" s="83">
        <v>0.125</v>
      </c>
      <c r="BQ34" s="80" t="s">
        <v>60</v>
      </c>
      <c r="BR34" s="80" t="s">
        <v>61</v>
      </c>
      <c r="BS34" s="80" t="s">
        <v>61</v>
      </c>
      <c r="BT34" s="78" t="s">
        <v>62</v>
      </c>
      <c r="BU34" s="80" t="s">
        <v>61</v>
      </c>
      <c r="BV34" s="78" t="s">
        <v>1117</v>
      </c>
      <c r="BW34" s="80" t="s">
        <v>61</v>
      </c>
      <c r="BX34" s="86">
        <v>547</v>
      </c>
      <c r="BY34" s="86">
        <v>525</v>
      </c>
      <c r="BZ34" s="86">
        <v>516</v>
      </c>
      <c r="CA34" s="81" t="s">
        <v>86</v>
      </c>
      <c r="CB34" s="81" t="s">
        <v>61</v>
      </c>
      <c r="CC34" s="81" t="s">
        <v>77</v>
      </c>
      <c r="CD34" s="86">
        <v>165</v>
      </c>
      <c r="CE34" s="86">
        <v>158</v>
      </c>
      <c r="CF34" s="86">
        <v>155</v>
      </c>
      <c r="CG34" s="81" t="s">
        <v>86</v>
      </c>
      <c r="CH34" s="81" t="s">
        <v>61</v>
      </c>
      <c r="CI34" s="81" t="s">
        <v>77</v>
      </c>
      <c r="CJ34" s="86">
        <v>547</v>
      </c>
      <c r="CK34" s="86">
        <v>525</v>
      </c>
      <c r="CL34" s="86">
        <v>516</v>
      </c>
      <c r="CM34" s="86" t="s">
        <v>86</v>
      </c>
      <c r="CN34" s="86" t="s">
        <v>605</v>
      </c>
      <c r="CO34" s="86" t="s">
        <v>77</v>
      </c>
      <c r="CP34" s="86">
        <v>165</v>
      </c>
      <c r="CQ34" s="86">
        <v>158</v>
      </c>
      <c r="CR34" s="86">
        <v>155</v>
      </c>
      <c r="CS34" s="78" t="s">
        <v>86</v>
      </c>
      <c r="CT34" s="81" t="s">
        <v>606</v>
      </c>
      <c r="CU34" s="78" t="s">
        <v>77</v>
      </c>
      <c r="CV34" s="78"/>
      <c r="CW34" s="78"/>
      <c r="CX34" s="78"/>
      <c r="CY34" s="78"/>
      <c r="CZ34" s="78"/>
      <c r="DA34" s="78" t="s">
        <v>61</v>
      </c>
      <c r="DB34" s="78" t="s">
        <v>61</v>
      </c>
      <c r="DC34" s="82">
        <v>1997</v>
      </c>
      <c r="DD34" s="82" t="s">
        <v>270</v>
      </c>
      <c r="DE34" s="82" t="s">
        <v>360</v>
      </c>
      <c r="DF34" s="82" t="s">
        <v>360</v>
      </c>
      <c r="DG34" s="78" t="s">
        <v>431</v>
      </c>
      <c r="DH34" s="78" t="s">
        <v>93</v>
      </c>
      <c r="DI34" s="129">
        <v>44076</v>
      </c>
      <c r="DJ34" s="131" t="s">
        <v>836</v>
      </c>
      <c r="DK34" s="124" t="s">
        <v>1724</v>
      </c>
    </row>
    <row r="35" spans="1:115" s="29" customFormat="1" ht="17.100000000000001" customHeight="1" x14ac:dyDescent="0.3">
      <c r="A35" s="78">
        <v>2433</v>
      </c>
      <c r="B35" s="78" t="s">
        <v>429</v>
      </c>
      <c r="C35" s="78" t="s">
        <v>138</v>
      </c>
      <c r="D35" s="78" t="s">
        <v>139</v>
      </c>
      <c r="E35" s="78" t="s">
        <v>141</v>
      </c>
      <c r="F35" s="78" t="s">
        <v>607</v>
      </c>
      <c r="G35" s="87">
        <v>150</v>
      </c>
      <c r="H35" s="122" t="s">
        <v>145</v>
      </c>
      <c r="I35" s="78">
        <v>2</v>
      </c>
      <c r="J35" s="122" t="s">
        <v>146</v>
      </c>
      <c r="K35" s="87">
        <f t="shared" si="16"/>
        <v>150</v>
      </c>
      <c r="L35" s="78" t="s">
        <v>145</v>
      </c>
      <c r="M35" s="78">
        <v>1</v>
      </c>
      <c r="N35" s="86">
        <v>450</v>
      </c>
      <c r="O35" s="86">
        <v>547</v>
      </c>
      <c r="P35" s="86">
        <v>525</v>
      </c>
      <c r="Q35" s="86">
        <v>516</v>
      </c>
      <c r="R35" s="86" t="s">
        <v>60</v>
      </c>
      <c r="S35" s="86" t="s">
        <v>61</v>
      </c>
      <c r="T35" s="86" t="s">
        <v>61</v>
      </c>
      <c r="U35" s="175">
        <v>1</v>
      </c>
      <c r="V35" s="86">
        <v>165</v>
      </c>
      <c r="W35" s="86">
        <v>158</v>
      </c>
      <c r="X35" s="86">
        <v>155</v>
      </c>
      <c r="Y35" s="86" t="s">
        <v>60</v>
      </c>
      <c r="Z35" s="78" t="s">
        <v>61</v>
      </c>
      <c r="AA35" s="78" t="s">
        <v>61</v>
      </c>
      <c r="AB35" s="176">
        <f t="shared" si="4"/>
        <v>0.3016453382084095</v>
      </c>
      <c r="AC35" s="176">
        <f t="shared" si="5"/>
        <v>0.30095238095238097</v>
      </c>
      <c r="AD35" s="176">
        <f t="shared" si="6"/>
        <v>0.30038759689922478</v>
      </c>
      <c r="AE35" s="184" t="s">
        <v>62</v>
      </c>
      <c r="AF35" s="184" t="s">
        <v>61</v>
      </c>
      <c r="AG35" s="156">
        <v>20</v>
      </c>
      <c r="AH35" s="156">
        <v>20</v>
      </c>
      <c r="AI35" s="86">
        <f t="shared" si="17"/>
        <v>22.5</v>
      </c>
      <c r="AJ35" s="79">
        <f t="shared" si="18"/>
        <v>1997</v>
      </c>
      <c r="AK35" s="78" t="s">
        <v>60</v>
      </c>
      <c r="AL35" s="78" t="s">
        <v>61</v>
      </c>
      <c r="AM35" s="78" t="s">
        <v>61</v>
      </c>
      <c r="AN35" s="83">
        <v>1.2499999999999999E-2</v>
      </c>
      <c r="AO35" s="83">
        <v>8.3333333333333329E-2</v>
      </c>
      <c r="AP35" s="78" t="s">
        <v>926</v>
      </c>
      <c r="AQ35" s="78" t="s">
        <v>60</v>
      </c>
      <c r="AR35" s="78" t="s">
        <v>61</v>
      </c>
      <c r="AS35" s="78" t="s">
        <v>61</v>
      </c>
      <c r="AT35" s="116">
        <v>0.10972222222222222</v>
      </c>
      <c r="AU35" s="83">
        <v>0.1673611111111111</v>
      </c>
      <c r="AV35" s="78" t="s">
        <v>603</v>
      </c>
      <c r="AW35" s="78" t="s">
        <v>64</v>
      </c>
      <c r="AX35" s="116" t="s">
        <v>1071</v>
      </c>
      <c r="AY35" s="83">
        <v>0.20486111111111113</v>
      </c>
      <c r="AZ35" s="78" t="s">
        <v>604</v>
      </c>
      <c r="BA35" s="78" t="s">
        <v>64</v>
      </c>
      <c r="BB35" s="83">
        <v>5.486111111111111E-2</v>
      </c>
      <c r="BC35" s="83">
        <v>6.9444444444444434E-2</v>
      </c>
      <c r="BD35" s="83">
        <v>0.1125</v>
      </c>
      <c r="BE35" s="83" t="s">
        <v>64</v>
      </c>
      <c r="BF35" s="116">
        <v>0.33333333333333331</v>
      </c>
      <c r="BG35" s="116">
        <v>3</v>
      </c>
      <c r="BH35" s="78" t="s">
        <v>457</v>
      </c>
      <c r="BI35" s="83">
        <v>8.3333333333333332E-3</v>
      </c>
      <c r="BJ35" s="78" t="s">
        <v>64</v>
      </c>
      <c r="BK35" s="83">
        <v>6.9444444444444441E-3</v>
      </c>
      <c r="BL35" s="83">
        <v>0.16666666666666666</v>
      </c>
      <c r="BM35" s="80" t="s">
        <v>60</v>
      </c>
      <c r="BN35" s="78" t="s">
        <v>61</v>
      </c>
      <c r="BO35" s="80" t="s">
        <v>61</v>
      </c>
      <c r="BP35" s="83">
        <v>0.125</v>
      </c>
      <c r="BQ35" s="80" t="s">
        <v>60</v>
      </c>
      <c r="BR35" s="80" t="s">
        <v>61</v>
      </c>
      <c r="BS35" s="80" t="s">
        <v>61</v>
      </c>
      <c r="BT35" s="78" t="s">
        <v>62</v>
      </c>
      <c r="BU35" s="80" t="s">
        <v>61</v>
      </c>
      <c r="BV35" s="78" t="s">
        <v>1117</v>
      </c>
      <c r="BW35" s="80" t="s">
        <v>61</v>
      </c>
      <c r="BX35" s="86">
        <v>547</v>
      </c>
      <c r="BY35" s="86">
        <v>525</v>
      </c>
      <c r="BZ35" s="86">
        <v>516</v>
      </c>
      <c r="CA35" s="81" t="s">
        <v>86</v>
      </c>
      <c r="CB35" s="81" t="s">
        <v>61</v>
      </c>
      <c r="CC35" s="81" t="s">
        <v>77</v>
      </c>
      <c r="CD35" s="86">
        <v>165</v>
      </c>
      <c r="CE35" s="86">
        <v>158</v>
      </c>
      <c r="CF35" s="86">
        <v>155</v>
      </c>
      <c r="CG35" s="81" t="s">
        <v>86</v>
      </c>
      <c r="CH35" s="81" t="s">
        <v>61</v>
      </c>
      <c r="CI35" s="81" t="s">
        <v>77</v>
      </c>
      <c r="CJ35" s="86">
        <v>547</v>
      </c>
      <c r="CK35" s="86">
        <v>525</v>
      </c>
      <c r="CL35" s="86">
        <v>516</v>
      </c>
      <c r="CM35" s="86" t="s">
        <v>86</v>
      </c>
      <c r="CN35" s="86" t="s">
        <v>605</v>
      </c>
      <c r="CO35" s="86" t="s">
        <v>77</v>
      </c>
      <c r="CP35" s="86">
        <v>165</v>
      </c>
      <c r="CQ35" s="86">
        <v>158</v>
      </c>
      <c r="CR35" s="86">
        <v>155</v>
      </c>
      <c r="CS35" s="78" t="s">
        <v>86</v>
      </c>
      <c r="CT35" s="81" t="s">
        <v>606</v>
      </c>
      <c r="CU35" s="78" t="s">
        <v>77</v>
      </c>
      <c r="CV35" s="78"/>
      <c r="CW35" s="78"/>
      <c r="CX35" s="78"/>
      <c r="CY35" s="78"/>
      <c r="CZ35" s="78"/>
      <c r="DA35" s="78" t="s">
        <v>61</v>
      </c>
      <c r="DB35" s="78" t="s">
        <v>61</v>
      </c>
      <c r="DC35" s="82">
        <v>1997</v>
      </c>
      <c r="DD35" s="82" t="s">
        <v>270</v>
      </c>
      <c r="DE35" s="82" t="s">
        <v>360</v>
      </c>
      <c r="DF35" s="82" t="s">
        <v>360</v>
      </c>
      <c r="DG35" s="78" t="s">
        <v>431</v>
      </c>
      <c r="DH35" s="78" t="s">
        <v>93</v>
      </c>
      <c r="DI35" s="129">
        <v>44076</v>
      </c>
      <c r="DJ35" s="131" t="s">
        <v>836</v>
      </c>
      <c r="DK35" s="124" t="s">
        <v>1724</v>
      </c>
    </row>
    <row r="36" spans="1:115" s="29" customFormat="1" ht="17.100000000000001" customHeight="1" x14ac:dyDescent="0.3">
      <c r="A36" s="78">
        <v>2434</v>
      </c>
      <c r="B36" s="78" t="s">
        <v>429</v>
      </c>
      <c r="C36" s="78" t="s">
        <v>138</v>
      </c>
      <c r="D36" s="78" t="s">
        <v>139</v>
      </c>
      <c r="E36" s="78" t="s">
        <v>141</v>
      </c>
      <c r="F36" s="78" t="s">
        <v>608</v>
      </c>
      <c r="G36" s="87">
        <v>286.60000000000002</v>
      </c>
      <c r="H36" s="122" t="s">
        <v>145</v>
      </c>
      <c r="I36" s="78">
        <v>2</v>
      </c>
      <c r="J36" s="122" t="s">
        <v>146</v>
      </c>
      <c r="K36" s="87">
        <f t="shared" si="16"/>
        <v>298.69999999999993</v>
      </c>
      <c r="L36" s="78" t="s">
        <v>145</v>
      </c>
      <c r="M36" s="78">
        <v>1</v>
      </c>
      <c r="N36" s="86">
        <v>871.9</v>
      </c>
      <c r="O36" s="86">
        <v>1017</v>
      </c>
      <c r="P36" s="86">
        <v>987</v>
      </c>
      <c r="Q36" s="86">
        <v>944</v>
      </c>
      <c r="R36" s="86" t="s">
        <v>60</v>
      </c>
      <c r="S36" s="86" t="s">
        <v>61</v>
      </c>
      <c r="T36" s="86" t="s">
        <v>61</v>
      </c>
      <c r="U36" s="175">
        <v>1</v>
      </c>
      <c r="V36" s="86">
        <v>277.5</v>
      </c>
      <c r="W36" s="86">
        <v>270</v>
      </c>
      <c r="X36" s="86">
        <v>258.5</v>
      </c>
      <c r="Y36" s="86" t="s">
        <v>60</v>
      </c>
      <c r="Z36" s="78" t="s">
        <v>61</v>
      </c>
      <c r="AA36" s="78" t="s">
        <v>61</v>
      </c>
      <c r="AB36" s="176">
        <f t="shared" si="4"/>
        <v>0.27286135693215341</v>
      </c>
      <c r="AC36" s="176">
        <f t="shared" si="5"/>
        <v>0.2735562310030395</v>
      </c>
      <c r="AD36" s="176">
        <f t="shared" si="6"/>
        <v>0.27383474576271188</v>
      </c>
      <c r="AE36" s="78" t="s">
        <v>62</v>
      </c>
      <c r="AF36" s="78" t="s">
        <v>61</v>
      </c>
      <c r="AG36" s="156">
        <v>48</v>
      </c>
      <c r="AH36" s="156">
        <v>48</v>
      </c>
      <c r="AI36" s="86">
        <f t="shared" si="17"/>
        <v>43.594999999999999</v>
      </c>
      <c r="AJ36" s="79">
        <f t="shared" si="18"/>
        <v>2014</v>
      </c>
      <c r="AK36" s="78" t="s">
        <v>60</v>
      </c>
      <c r="AL36" s="78" t="s">
        <v>61</v>
      </c>
      <c r="AM36" s="78" t="s">
        <v>61</v>
      </c>
      <c r="AN36" s="83" t="s">
        <v>1056</v>
      </c>
      <c r="AO36" s="83">
        <v>0.24374999999999999</v>
      </c>
      <c r="AP36" s="78" t="s">
        <v>609</v>
      </c>
      <c r="AQ36" s="78" t="s">
        <v>60</v>
      </c>
      <c r="AR36" s="78" t="s">
        <v>61</v>
      </c>
      <c r="AS36" s="78" t="s">
        <v>61</v>
      </c>
      <c r="AT36" s="116" t="s">
        <v>1056</v>
      </c>
      <c r="AU36" s="83">
        <v>0.37152777777777773</v>
      </c>
      <c r="AV36" s="78" t="s">
        <v>609</v>
      </c>
      <c r="AW36" s="78" t="s">
        <v>588</v>
      </c>
      <c r="AX36" s="116" t="s">
        <v>1056</v>
      </c>
      <c r="AY36" s="83">
        <v>0.37152777777777773</v>
      </c>
      <c r="AZ36" s="78" t="s">
        <v>609</v>
      </c>
      <c r="BA36" s="78" t="s">
        <v>588</v>
      </c>
      <c r="BB36" s="83">
        <v>2.5694444444444447E-2</v>
      </c>
      <c r="BC36" s="83">
        <v>7.0833333333333331E-2</v>
      </c>
      <c r="BD36" s="83">
        <v>0.13541666666666666</v>
      </c>
      <c r="BE36" s="83" t="s">
        <v>457</v>
      </c>
      <c r="BF36" s="116">
        <v>0.33333333333333331</v>
      </c>
      <c r="BG36" s="116">
        <v>3</v>
      </c>
      <c r="BH36" s="78" t="s">
        <v>457</v>
      </c>
      <c r="BI36" s="83">
        <v>3.1944444444444449E-2</v>
      </c>
      <c r="BJ36" s="78" t="s">
        <v>64</v>
      </c>
      <c r="BK36" s="83">
        <v>1.5277777777777777E-2</v>
      </c>
      <c r="BL36" s="83">
        <v>0.17500000000000002</v>
      </c>
      <c r="BM36" s="80" t="s">
        <v>60</v>
      </c>
      <c r="BN36" s="78" t="s">
        <v>61</v>
      </c>
      <c r="BO36" s="80" t="s">
        <v>61</v>
      </c>
      <c r="BP36" s="83">
        <v>0.24583333333333335</v>
      </c>
      <c r="BQ36" s="80" t="s">
        <v>60</v>
      </c>
      <c r="BR36" s="80" t="s">
        <v>61</v>
      </c>
      <c r="BS36" s="80" t="s">
        <v>61</v>
      </c>
      <c r="BT36" s="78" t="s">
        <v>62</v>
      </c>
      <c r="BU36" s="80" t="s">
        <v>61</v>
      </c>
      <c r="BV36" s="78" t="s">
        <v>1117</v>
      </c>
      <c r="BW36" s="80" t="s">
        <v>61</v>
      </c>
      <c r="BX36" s="86">
        <v>1017</v>
      </c>
      <c r="BY36" s="86">
        <v>987</v>
      </c>
      <c r="BZ36" s="86">
        <v>944</v>
      </c>
      <c r="CA36" s="81" t="s">
        <v>86</v>
      </c>
      <c r="CB36" s="81" t="s">
        <v>61</v>
      </c>
      <c r="CC36" s="81" t="s">
        <v>77</v>
      </c>
      <c r="CD36" s="86">
        <v>277.5</v>
      </c>
      <c r="CE36" s="86">
        <v>270</v>
      </c>
      <c r="CF36" s="86">
        <v>258.5</v>
      </c>
      <c r="CG36" s="81" t="s">
        <v>86</v>
      </c>
      <c r="CH36" s="81" t="s">
        <v>61</v>
      </c>
      <c r="CI36" s="81" t="s">
        <v>77</v>
      </c>
      <c r="CJ36" s="86">
        <v>1017</v>
      </c>
      <c r="CK36" s="86">
        <v>987</v>
      </c>
      <c r="CL36" s="86">
        <v>944</v>
      </c>
      <c r="CM36" s="86" t="s">
        <v>86</v>
      </c>
      <c r="CN36" s="86" t="s">
        <v>610</v>
      </c>
      <c r="CO36" s="86" t="s">
        <v>77</v>
      </c>
      <c r="CP36" s="86">
        <v>277.5</v>
      </c>
      <c r="CQ36" s="86">
        <v>270</v>
      </c>
      <c r="CR36" s="86">
        <v>258.5</v>
      </c>
      <c r="CS36" s="80" t="s">
        <v>60</v>
      </c>
      <c r="CT36" s="80" t="s">
        <v>61</v>
      </c>
      <c r="CU36" s="81" t="s">
        <v>61</v>
      </c>
      <c r="CV36" s="81"/>
      <c r="CW36" s="81"/>
      <c r="CX36" s="81"/>
      <c r="CY36" s="78"/>
      <c r="CZ36" s="78"/>
      <c r="DA36" s="78" t="s">
        <v>61</v>
      </c>
      <c r="DB36" s="78" t="s">
        <v>61</v>
      </c>
      <c r="DC36" s="82">
        <v>2014</v>
      </c>
      <c r="DD36" s="82" t="s">
        <v>360</v>
      </c>
      <c r="DE36" s="82" t="s">
        <v>360</v>
      </c>
      <c r="DF36" s="82" t="s">
        <v>611</v>
      </c>
      <c r="DG36" s="78" t="s">
        <v>431</v>
      </c>
      <c r="DH36" s="78" t="s">
        <v>93</v>
      </c>
      <c r="DI36" s="129">
        <v>44076</v>
      </c>
      <c r="DJ36" s="131" t="s">
        <v>836</v>
      </c>
      <c r="DK36" s="124" t="s">
        <v>1724</v>
      </c>
    </row>
    <row r="37" spans="1:115" s="29" customFormat="1" ht="17.100000000000001" customHeight="1" x14ac:dyDescent="0.3">
      <c r="A37" s="88">
        <v>2481</v>
      </c>
      <c r="B37" s="78" t="s">
        <v>662</v>
      </c>
      <c r="C37" s="78" t="s">
        <v>138</v>
      </c>
      <c r="D37" s="78" t="s">
        <v>139</v>
      </c>
      <c r="E37" s="78" t="s">
        <v>141</v>
      </c>
      <c r="F37" s="78" t="s">
        <v>1456</v>
      </c>
      <c r="G37" s="86">
        <v>150</v>
      </c>
      <c r="H37" s="122" t="s">
        <v>145</v>
      </c>
      <c r="I37" s="78">
        <v>2</v>
      </c>
      <c r="J37" s="122" t="s">
        <v>146</v>
      </c>
      <c r="K37" s="86">
        <v>150</v>
      </c>
      <c r="L37" s="78" t="s">
        <v>145</v>
      </c>
      <c r="M37" s="78">
        <v>1</v>
      </c>
      <c r="N37" s="87">
        <v>450</v>
      </c>
      <c r="O37" s="86">
        <v>557</v>
      </c>
      <c r="P37" s="86">
        <v>521</v>
      </c>
      <c r="Q37" s="86">
        <v>504</v>
      </c>
      <c r="R37" s="86" t="s">
        <v>60</v>
      </c>
      <c r="S37" s="86" t="s">
        <v>61</v>
      </c>
      <c r="T37" s="86" t="s">
        <v>61</v>
      </c>
      <c r="U37" s="185" t="s">
        <v>519</v>
      </c>
      <c r="V37" s="86">
        <v>196</v>
      </c>
      <c r="W37" s="86">
        <v>196</v>
      </c>
      <c r="X37" s="86">
        <v>196</v>
      </c>
      <c r="Y37" s="86" t="s">
        <v>60</v>
      </c>
      <c r="Z37" s="78" t="s">
        <v>61</v>
      </c>
      <c r="AA37" s="78" t="s">
        <v>61</v>
      </c>
      <c r="AB37" s="176">
        <f t="shared" si="4"/>
        <v>0.35188509874326751</v>
      </c>
      <c r="AC37" s="176">
        <f t="shared" si="5"/>
        <v>0.3761996161228407</v>
      </c>
      <c r="AD37" s="176">
        <f t="shared" si="6"/>
        <v>0.3888888888888889</v>
      </c>
      <c r="AE37" s="78" t="s">
        <v>62</v>
      </c>
      <c r="AF37" s="78" t="s">
        <v>61</v>
      </c>
      <c r="AG37" s="156">
        <v>16.899999999999999</v>
      </c>
      <c r="AH37" s="156">
        <v>16.899999999999999</v>
      </c>
      <c r="AI37" s="86">
        <f t="shared" si="7"/>
        <v>22.5</v>
      </c>
      <c r="AJ37" s="79">
        <f t="shared" si="8"/>
        <v>2002</v>
      </c>
      <c r="AK37" s="78" t="s">
        <v>60</v>
      </c>
      <c r="AL37" s="78" t="s">
        <v>61</v>
      </c>
      <c r="AM37" s="78" t="s">
        <v>61</v>
      </c>
      <c r="AN37" s="83" t="s">
        <v>1044</v>
      </c>
      <c r="AO37" s="83">
        <v>0.125</v>
      </c>
      <c r="AP37" s="78" t="s">
        <v>670</v>
      </c>
      <c r="AQ37" s="78" t="s">
        <v>60</v>
      </c>
      <c r="AR37" s="78" t="s">
        <v>61</v>
      </c>
      <c r="AS37" s="78" t="s">
        <v>65</v>
      </c>
      <c r="AT37" s="116" t="s">
        <v>1044</v>
      </c>
      <c r="AU37" s="83">
        <v>0.12986111111111112</v>
      </c>
      <c r="AV37" s="78" t="s">
        <v>669</v>
      </c>
      <c r="AW37" s="78" t="s">
        <v>65</v>
      </c>
      <c r="AX37" s="116" t="s">
        <v>1072</v>
      </c>
      <c r="AY37" s="83">
        <v>0.19513888888888889</v>
      </c>
      <c r="AZ37" s="78" t="s">
        <v>677</v>
      </c>
      <c r="BA37" s="78" t="s">
        <v>65</v>
      </c>
      <c r="BB37" s="116">
        <v>4.3055555555555562E-2</v>
      </c>
      <c r="BC37" s="116">
        <v>5.2083333333333336E-2</v>
      </c>
      <c r="BD37" s="116">
        <v>0.14791666666666667</v>
      </c>
      <c r="BE37" s="83" t="s">
        <v>673</v>
      </c>
      <c r="BF37" s="116">
        <v>0.33333333333333331</v>
      </c>
      <c r="BG37" s="116">
        <v>2</v>
      </c>
      <c r="BH37" s="78" t="s">
        <v>681</v>
      </c>
      <c r="BI37" s="83">
        <v>1.5972222222222224E-2</v>
      </c>
      <c r="BJ37" s="78" t="s">
        <v>682</v>
      </c>
      <c r="BK37" s="85">
        <v>1.5972222222222224E-2</v>
      </c>
      <c r="BL37" s="83">
        <v>0.16666666666666666</v>
      </c>
      <c r="BM37" s="83" t="s">
        <v>60</v>
      </c>
      <c r="BN37" s="78" t="s">
        <v>61</v>
      </c>
      <c r="BO37" s="80" t="s">
        <v>61</v>
      </c>
      <c r="BP37" s="83">
        <v>0.125</v>
      </c>
      <c r="BQ37" s="83" t="s">
        <v>60</v>
      </c>
      <c r="BR37" s="78" t="s">
        <v>61</v>
      </c>
      <c r="BS37" s="80" t="s">
        <v>61</v>
      </c>
      <c r="BT37" s="78" t="s">
        <v>62</v>
      </c>
      <c r="BU37" s="80" t="s">
        <v>61</v>
      </c>
      <c r="BV37" s="78" t="s">
        <v>1119</v>
      </c>
      <c r="BW37" s="80" t="s">
        <v>61</v>
      </c>
      <c r="BX37" s="86">
        <v>557</v>
      </c>
      <c r="BY37" s="86">
        <v>521</v>
      </c>
      <c r="BZ37" s="86">
        <v>504</v>
      </c>
      <c r="CA37" s="81" t="s">
        <v>60</v>
      </c>
      <c r="CB37" s="81" t="s">
        <v>61</v>
      </c>
      <c r="CC37" s="81" t="s">
        <v>61</v>
      </c>
      <c r="CD37" s="86">
        <v>196</v>
      </c>
      <c r="CE37" s="86">
        <v>196</v>
      </c>
      <c r="CF37" s="86">
        <v>196</v>
      </c>
      <c r="CG37" s="81" t="s">
        <v>60</v>
      </c>
      <c r="CH37" s="81" t="s">
        <v>61</v>
      </c>
      <c r="CI37" s="81" t="s">
        <v>61</v>
      </c>
      <c r="CJ37" s="86">
        <v>557</v>
      </c>
      <c r="CK37" s="86">
        <v>521</v>
      </c>
      <c r="CL37" s="86">
        <v>504</v>
      </c>
      <c r="CM37" s="86" t="s">
        <v>60</v>
      </c>
      <c r="CN37" s="86" t="s">
        <v>61</v>
      </c>
      <c r="CO37" s="86" t="s">
        <v>61</v>
      </c>
      <c r="CP37" s="86">
        <v>196</v>
      </c>
      <c r="CQ37" s="86">
        <v>196</v>
      </c>
      <c r="CR37" s="86">
        <v>196</v>
      </c>
      <c r="CS37" s="81" t="s">
        <v>60</v>
      </c>
      <c r="CT37" s="81" t="s">
        <v>61</v>
      </c>
      <c r="CU37" s="81" t="s">
        <v>61</v>
      </c>
      <c r="CV37" s="81"/>
      <c r="CW37" s="81"/>
      <c r="CX37" s="81"/>
      <c r="CY37" s="78"/>
      <c r="CZ37" s="78"/>
      <c r="DA37" s="82" t="s">
        <v>61</v>
      </c>
      <c r="DB37" s="82" t="s">
        <v>61</v>
      </c>
      <c r="DC37" s="78">
        <v>2002</v>
      </c>
      <c r="DD37" s="89" t="s">
        <v>683</v>
      </c>
      <c r="DE37" s="89" t="s">
        <v>683</v>
      </c>
      <c r="DF37" s="89" t="s">
        <v>134</v>
      </c>
      <c r="DG37" s="78" t="s">
        <v>92</v>
      </c>
      <c r="DH37" s="78" t="s">
        <v>93</v>
      </c>
      <c r="DI37" s="129">
        <v>44076</v>
      </c>
      <c r="DJ37" s="131" t="s">
        <v>880</v>
      </c>
      <c r="DK37" s="124" t="s">
        <v>1724</v>
      </c>
    </row>
    <row r="38" spans="1:115" s="29" customFormat="1" ht="17.100000000000001" customHeight="1" x14ac:dyDescent="0.3">
      <c r="A38" s="88">
        <v>2482</v>
      </c>
      <c r="B38" s="78" t="s">
        <v>662</v>
      </c>
      <c r="C38" s="78" t="s">
        <v>138</v>
      </c>
      <c r="D38" s="78" t="s">
        <v>139</v>
      </c>
      <c r="E38" s="78" t="s">
        <v>141</v>
      </c>
      <c r="F38" s="78" t="s">
        <v>1457</v>
      </c>
      <c r="G38" s="86">
        <v>150</v>
      </c>
      <c r="H38" s="122" t="s">
        <v>145</v>
      </c>
      <c r="I38" s="78">
        <v>2</v>
      </c>
      <c r="J38" s="122" t="s">
        <v>146</v>
      </c>
      <c r="K38" s="86">
        <v>150</v>
      </c>
      <c r="L38" s="78" t="s">
        <v>145</v>
      </c>
      <c r="M38" s="78">
        <v>1</v>
      </c>
      <c r="N38" s="87">
        <v>450</v>
      </c>
      <c r="O38" s="86">
        <v>557</v>
      </c>
      <c r="P38" s="86">
        <v>521</v>
      </c>
      <c r="Q38" s="86">
        <v>504</v>
      </c>
      <c r="R38" s="86" t="s">
        <v>60</v>
      </c>
      <c r="S38" s="86" t="s">
        <v>61</v>
      </c>
      <c r="T38" s="86" t="s">
        <v>61</v>
      </c>
      <c r="U38" s="185" t="s">
        <v>519</v>
      </c>
      <c r="V38" s="86">
        <v>196</v>
      </c>
      <c r="W38" s="86">
        <v>196</v>
      </c>
      <c r="X38" s="86">
        <v>196</v>
      </c>
      <c r="Y38" s="86" t="s">
        <v>60</v>
      </c>
      <c r="Z38" s="78" t="s">
        <v>61</v>
      </c>
      <c r="AA38" s="78" t="s">
        <v>61</v>
      </c>
      <c r="AB38" s="176">
        <f t="shared" si="4"/>
        <v>0.35188509874326751</v>
      </c>
      <c r="AC38" s="176">
        <f t="shared" si="5"/>
        <v>0.3761996161228407</v>
      </c>
      <c r="AD38" s="176">
        <f t="shared" si="6"/>
        <v>0.3888888888888889</v>
      </c>
      <c r="AE38" s="78" t="s">
        <v>62</v>
      </c>
      <c r="AF38" s="78" t="s">
        <v>61</v>
      </c>
      <c r="AG38" s="156">
        <v>16.899999999999999</v>
      </c>
      <c r="AH38" s="156">
        <v>16.899999999999999</v>
      </c>
      <c r="AI38" s="86">
        <f t="shared" si="7"/>
        <v>22.5</v>
      </c>
      <c r="AJ38" s="79">
        <f t="shared" si="8"/>
        <v>2002</v>
      </c>
      <c r="AK38" s="78" t="s">
        <v>60</v>
      </c>
      <c r="AL38" s="78" t="s">
        <v>61</v>
      </c>
      <c r="AM38" s="78" t="s">
        <v>61</v>
      </c>
      <c r="AN38" s="83" t="s">
        <v>1044</v>
      </c>
      <c r="AO38" s="83">
        <v>0.125</v>
      </c>
      <c r="AP38" s="78" t="s">
        <v>670</v>
      </c>
      <c r="AQ38" s="78" t="s">
        <v>60</v>
      </c>
      <c r="AR38" s="78" t="s">
        <v>61</v>
      </c>
      <c r="AS38" s="78" t="s">
        <v>65</v>
      </c>
      <c r="AT38" s="116" t="s">
        <v>1044</v>
      </c>
      <c r="AU38" s="83">
        <v>0.12986111111111112</v>
      </c>
      <c r="AV38" s="78" t="s">
        <v>669</v>
      </c>
      <c r="AW38" s="78" t="s">
        <v>65</v>
      </c>
      <c r="AX38" s="116" t="s">
        <v>1072</v>
      </c>
      <c r="AY38" s="83">
        <v>0.19513888888888889</v>
      </c>
      <c r="AZ38" s="78" t="s">
        <v>677</v>
      </c>
      <c r="BA38" s="78" t="s">
        <v>65</v>
      </c>
      <c r="BB38" s="116">
        <v>4.3055555555555562E-2</v>
      </c>
      <c r="BC38" s="116">
        <v>5.2083333333333336E-2</v>
      </c>
      <c r="BD38" s="116">
        <v>0.14791666666666667</v>
      </c>
      <c r="BE38" s="83" t="s">
        <v>673</v>
      </c>
      <c r="BF38" s="116">
        <v>0.33333333333333331</v>
      </c>
      <c r="BG38" s="116">
        <v>2</v>
      </c>
      <c r="BH38" s="78" t="s">
        <v>681</v>
      </c>
      <c r="BI38" s="83">
        <v>1.5972222222222224E-2</v>
      </c>
      <c r="BJ38" s="78" t="s">
        <v>682</v>
      </c>
      <c r="BK38" s="85">
        <v>1.5972222222222224E-2</v>
      </c>
      <c r="BL38" s="83">
        <v>0.16666666666666666</v>
      </c>
      <c r="BM38" s="83" t="s">
        <v>60</v>
      </c>
      <c r="BN38" s="78" t="s">
        <v>61</v>
      </c>
      <c r="BO38" s="80" t="s">
        <v>61</v>
      </c>
      <c r="BP38" s="83">
        <v>0.125</v>
      </c>
      <c r="BQ38" s="83" t="s">
        <v>60</v>
      </c>
      <c r="BR38" s="78" t="s">
        <v>61</v>
      </c>
      <c r="BS38" s="80" t="s">
        <v>61</v>
      </c>
      <c r="BT38" s="78" t="s">
        <v>62</v>
      </c>
      <c r="BU38" s="80" t="s">
        <v>61</v>
      </c>
      <c r="BV38" s="78" t="s">
        <v>1119</v>
      </c>
      <c r="BW38" s="80" t="s">
        <v>61</v>
      </c>
      <c r="BX38" s="86">
        <v>557</v>
      </c>
      <c r="BY38" s="86">
        <v>521</v>
      </c>
      <c r="BZ38" s="86">
        <v>504</v>
      </c>
      <c r="CA38" s="81" t="s">
        <v>60</v>
      </c>
      <c r="CB38" s="81" t="s">
        <v>61</v>
      </c>
      <c r="CC38" s="81" t="s">
        <v>61</v>
      </c>
      <c r="CD38" s="86">
        <v>196</v>
      </c>
      <c r="CE38" s="86">
        <v>196</v>
      </c>
      <c r="CF38" s="86">
        <v>196</v>
      </c>
      <c r="CG38" s="81" t="s">
        <v>60</v>
      </c>
      <c r="CH38" s="81" t="s">
        <v>61</v>
      </c>
      <c r="CI38" s="81" t="s">
        <v>61</v>
      </c>
      <c r="CJ38" s="86">
        <v>557</v>
      </c>
      <c r="CK38" s="86">
        <v>521</v>
      </c>
      <c r="CL38" s="86">
        <v>504</v>
      </c>
      <c r="CM38" s="86" t="s">
        <v>60</v>
      </c>
      <c r="CN38" s="86" t="s">
        <v>61</v>
      </c>
      <c r="CO38" s="86" t="s">
        <v>61</v>
      </c>
      <c r="CP38" s="86">
        <v>196</v>
      </c>
      <c r="CQ38" s="86">
        <v>196</v>
      </c>
      <c r="CR38" s="86">
        <v>196</v>
      </c>
      <c r="CS38" s="81" t="s">
        <v>60</v>
      </c>
      <c r="CT38" s="81" t="s">
        <v>61</v>
      </c>
      <c r="CU38" s="81" t="s">
        <v>61</v>
      </c>
      <c r="CV38" s="81"/>
      <c r="CW38" s="81"/>
      <c r="CX38" s="81"/>
      <c r="CY38" s="78"/>
      <c r="CZ38" s="78"/>
      <c r="DA38" s="82" t="s">
        <v>61</v>
      </c>
      <c r="DB38" s="82" t="s">
        <v>61</v>
      </c>
      <c r="DC38" s="78">
        <v>2002</v>
      </c>
      <c r="DD38" s="89" t="s">
        <v>683</v>
      </c>
      <c r="DE38" s="89" t="s">
        <v>683</v>
      </c>
      <c r="DF38" s="89" t="s">
        <v>134</v>
      </c>
      <c r="DG38" s="78" t="s">
        <v>92</v>
      </c>
      <c r="DH38" s="78" t="s">
        <v>93</v>
      </c>
      <c r="DI38" s="129">
        <v>44076</v>
      </c>
      <c r="DJ38" s="131" t="s">
        <v>880</v>
      </c>
      <c r="DK38" s="124" t="s">
        <v>1724</v>
      </c>
    </row>
    <row r="39" spans="1:115" s="29" customFormat="1" ht="17.100000000000001" customHeight="1" x14ac:dyDescent="0.3">
      <c r="A39" s="88">
        <v>2483</v>
      </c>
      <c r="B39" s="78" t="s">
        <v>662</v>
      </c>
      <c r="C39" s="78" t="s">
        <v>138</v>
      </c>
      <c r="D39" s="78" t="s">
        <v>139</v>
      </c>
      <c r="E39" s="78" t="s">
        <v>141</v>
      </c>
      <c r="F39" s="78" t="s">
        <v>1458</v>
      </c>
      <c r="G39" s="86">
        <v>150</v>
      </c>
      <c r="H39" s="122" t="s">
        <v>145</v>
      </c>
      <c r="I39" s="78">
        <v>2</v>
      </c>
      <c r="J39" s="122" t="s">
        <v>146</v>
      </c>
      <c r="K39" s="86">
        <v>150</v>
      </c>
      <c r="L39" s="78" t="s">
        <v>145</v>
      </c>
      <c r="M39" s="78">
        <v>1</v>
      </c>
      <c r="N39" s="87">
        <v>450</v>
      </c>
      <c r="O39" s="86">
        <v>557</v>
      </c>
      <c r="P39" s="86">
        <v>521</v>
      </c>
      <c r="Q39" s="86">
        <v>504</v>
      </c>
      <c r="R39" s="86" t="s">
        <v>60</v>
      </c>
      <c r="S39" s="86" t="s">
        <v>61</v>
      </c>
      <c r="T39" s="86" t="s">
        <v>61</v>
      </c>
      <c r="U39" s="185" t="s">
        <v>519</v>
      </c>
      <c r="V39" s="86">
        <v>196</v>
      </c>
      <c r="W39" s="86">
        <v>196</v>
      </c>
      <c r="X39" s="86">
        <v>196</v>
      </c>
      <c r="Y39" s="86" t="s">
        <v>60</v>
      </c>
      <c r="Z39" s="78" t="s">
        <v>61</v>
      </c>
      <c r="AA39" s="78" t="s">
        <v>61</v>
      </c>
      <c r="AB39" s="176">
        <f t="shared" si="4"/>
        <v>0.35188509874326751</v>
      </c>
      <c r="AC39" s="176">
        <f t="shared" si="5"/>
        <v>0.3761996161228407</v>
      </c>
      <c r="AD39" s="176">
        <f t="shared" si="6"/>
        <v>0.3888888888888889</v>
      </c>
      <c r="AE39" s="78" t="s">
        <v>62</v>
      </c>
      <c r="AF39" s="78" t="s">
        <v>61</v>
      </c>
      <c r="AG39" s="156">
        <v>16.899999999999999</v>
      </c>
      <c r="AH39" s="156">
        <v>16.899999999999999</v>
      </c>
      <c r="AI39" s="86">
        <f t="shared" si="7"/>
        <v>22.5</v>
      </c>
      <c r="AJ39" s="79">
        <f t="shared" si="8"/>
        <v>2002</v>
      </c>
      <c r="AK39" s="78" t="s">
        <v>60</v>
      </c>
      <c r="AL39" s="78" t="s">
        <v>61</v>
      </c>
      <c r="AM39" s="78" t="s">
        <v>61</v>
      </c>
      <c r="AN39" s="83" t="s">
        <v>1044</v>
      </c>
      <c r="AO39" s="83">
        <v>0.125</v>
      </c>
      <c r="AP39" s="78" t="s">
        <v>670</v>
      </c>
      <c r="AQ39" s="78" t="s">
        <v>60</v>
      </c>
      <c r="AR39" s="78" t="s">
        <v>61</v>
      </c>
      <c r="AS39" s="78" t="s">
        <v>65</v>
      </c>
      <c r="AT39" s="116" t="s">
        <v>1044</v>
      </c>
      <c r="AU39" s="83">
        <v>0.12986111111111112</v>
      </c>
      <c r="AV39" s="78" t="s">
        <v>669</v>
      </c>
      <c r="AW39" s="78" t="s">
        <v>65</v>
      </c>
      <c r="AX39" s="116" t="s">
        <v>1072</v>
      </c>
      <c r="AY39" s="83">
        <v>0.19513888888888889</v>
      </c>
      <c r="AZ39" s="78" t="s">
        <v>677</v>
      </c>
      <c r="BA39" s="78" t="s">
        <v>65</v>
      </c>
      <c r="BB39" s="116">
        <v>4.3055555555555562E-2</v>
      </c>
      <c r="BC39" s="116">
        <v>5.2083333333333336E-2</v>
      </c>
      <c r="BD39" s="116">
        <v>0.14791666666666667</v>
      </c>
      <c r="BE39" s="83" t="s">
        <v>673</v>
      </c>
      <c r="BF39" s="116">
        <v>0.33333333333333331</v>
      </c>
      <c r="BG39" s="116">
        <v>2</v>
      </c>
      <c r="BH39" s="78" t="s">
        <v>681</v>
      </c>
      <c r="BI39" s="83">
        <v>1.5972222222222224E-2</v>
      </c>
      <c r="BJ39" s="78" t="s">
        <v>682</v>
      </c>
      <c r="BK39" s="85">
        <v>1.5972222222222224E-2</v>
      </c>
      <c r="BL39" s="83">
        <v>0.16666666666666666</v>
      </c>
      <c r="BM39" s="83" t="s">
        <v>60</v>
      </c>
      <c r="BN39" s="78" t="s">
        <v>61</v>
      </c>
      <c r="BO39" s="80" t="s">
        <v>61</v>
      </c>
      <c r="BP39" s="83">
        <v>0.125</v>
      </c>
      <c r="BQ39" s="83" t="s">
        <v>60</v>
      </c>
      <c r="BR39" s="78" t="s">
        <v>61</v>
      </c>
      <c r="BS39" s="80" t="s">
        <v>61</v>
      </c>
      <c r="BT39" s="78" t="s">
        <v>62</v>
      </c>
      <c r="BU39" s="80" t="s">
        <v>61</v>
      </c>
      <c r="BV39" s="78" t="s">
        <v>1119</v>
      </c>
      <c r="BW39" s="80" t="s">
        <v>61</v>
      </c>
      <c r="BX39" s="86">
        <v>557</v>
      </c>
      <c r="BY39" s="86">
        <v>521</v>
      </c>
      <c r="BZ39" s="86">
        <v>504</v>
      </c>
      <c r="CA39" s="81" t="s">
        <v>60</v>
      </c>
      <c r="CB39" s="81" t="s">
        <v>61</v>
      </c>
      <c r="CC39" s="81" t="s">
        <v>61</v>
      </c>
      <c r="CD39" s="86">
        <v>196</v>
      </c>
      <c r="CE39" s="86">
        <v>196</v>
      </c>
      <c r="CF39" s="86">
        <v>196</v>
      </c>
      <c r="CG39" s="81" t="s">
        <v>60</v>
      </c>
      <c r="CH39" s="81" t="s">
        <v>61</v>
      </c>
      <c r="CI39" s="81" t="s">
        <v>61</v>
      </c>
      <c r="CJ39" s="86">
        <v>557</v>
      </c>
      <c r="CK39" s="86">
        <v>521</v>
      </c>
      <c r="CL39" s="86">
        <v>504</v>
      </c>
      <c r="CM39" s="86" t="s">
        <v>60</v>
      </c>
      <c r="CN39" s="86" t="s">
        <v>61</v>
      </c>
      <c r="CO39" s="86" t="s">
        <v>61</v>
      </c>
      <c r="CP39" s="86">
        <v>196</v>
      </c>
      <c r="CQ39" s="86">
        <v>196</v>
      </c>
      <c r="CR39" s="86">
        <v>196</v>
      </c>
      <c r="CS39" s="81" t="s">
        <v>60</v>
      </c>
      <c r="CT39" s="81" t="s">
        <v>61</v>
      </c>
      <c r="CU39" s="81" t="s">
        <v>61</v>
      </c>
      <c r="CV39" s="81"/>
      <c r="CW39" s="81"/>
      <c r="CX39" s="81"/>
      <c r="CY39" s="78"/>
      <c r="CZ39" s="78"/>
      <c r="DA39" s="82" t="s">
        <v>61</v>
      </c>
      <c r="DB39" s="82" t="s">
        <v>61</v>
      </c>
      <c r="DC39" s="78">
        <v>2002</v>
      </c>
      <c r="DD39" s="89" t="s">
        <v>683</v>
      </c>
      <c r="DE39" s="89" t="s">
        <v>683</v>
      </c>
      <c r="DF39" s="89" t="s">
        <v>134</v>
      </c>
      <c r="DG39" s="78" t="s">
        <v>92</v>
      </c>
      <c r="DH39" s="78" t="s">
        <v>93</v>
      </c>
      <c r="DI39" s="129">
        <v>44076</v>
      </c>
      <c r="DJ39" s="131" t="s">
        <v>880</v>
      </c>
      <c r="DK39" s="124" t="s">
        <v>1724</v>
      </c>
    </row>
    <row r="40" spans="1:115" s="29" customFormat="1" ht="17.100000000000001" customHeight="1" x14ac:dyDescent="0.3">
      <c r="A40" s="88">
        <v>2731</v>
      </c>
      <c r="B40" s="78" t="s">
        <v>662</v>
      </c>
      <c r="C40" s="78" t="s">
        <v>138</v>
      </c>
      <c r="D40" s="78" t="s">
        <v>139</v>
      </c>
      <c r="E40" s="78" t="s">
        <v>141</v>
      </c>
      <c r="F40" s="78" t="s">
        <v>1455</v>
      </c>
      <c r="G40" s="86">
        <v>160.69999999999999</v>
      </c>
      <c r="H40" s="122" t="s">
        <v>145</v>
      </c>
      <c r="I40" s="78">
        <v>2</v>
      </c>
      <c r="J40" s="122" t="s">
        <v>146</v>
      </c>
      <c r="K40" s="86">
        <v>182.1</v>
      </c>
      <c r="L40" s="78" t="s">
        <v>145</v>
      </c>
      <c r="M40" s="78">
        <v>1</v>
      </c>
      <c r="N40" s="87">
        <v>503.5</v>
      </c>
      <c r="O40" s="86">
        <v>547</v>
      </c>
      <c r="P40" s="86">
        <v>547</v>
      </c>
      <c r="Q40" s="86">
        <v>544</v>
      </c>
      <c r="R40" s="86" t="s">
        <v>60</v>
      </c>
      <c r="S40" s="86" t="s">
        <v>61</v>
      </c>
      <c r="T40" s="86" t="s">
        <v>61</v>
      </c>
      <c r="U40" s="185" t="s">
        <v>519</v>
      </c>
      <c r="V40" s="86">
        <v>190</v>
      </c>
      <c r="W40" s="86">
        <v>190</v>
      </c>
      <c r="X40" s="86">
        <v>190</v>
      </c>
      <c r="Y40" s="86" t="s">
        <v>60</v>
      </c>
      <c r="Z40" s="78" t="s">
        <v>61</v>
      </c>
      <c r="AA40" s="78" t="s">
        <v>61</v>
      </c>
      <c r="AB40" s="176">
        <f t="shared" si="4"/>
        <v>0.34734917733089582</v>
      </c>
      <c r="AC40" s="176">
        <f t="shared" si="5"/>
        <v>0.34734917733089582</v>
      </c>
      <c r="AD40" s="176">
        <f t="shared" si="6"/>
        <v>0.34926470588235292</v>
      </c>
      <c r="AE40" s="78" t="s">
        <v>62</v>
      </c>
      <c r="AF40" s="78" t="s">
        <v>61</v>
      </c>
      <c r="AG40" s="156">
        <v>27.8</v>
      </c>
      <c r="AH40" s="156">
        <v>27.8</v>
      </c>
      <c r="AI40" s="86">
        <f t="shared" si="7"/>
        <v>25.175000000000001</v>
      </c>
      <c r="AJ40" s="79">
        <f t="shared" si="8"/>
        <v>2005</v>
      </c>
      <c r="AK40" s="78" t="s">
        <v>60</v>
      </c>
      <c r="AL40" s="78" t="s">
        <v>61</v>
      </c>
      <c r="AM40" s="78" t="s">
        <v>61</v>
      </c>
      <c r="AN40" s="83" t="s">
        <v>1058</v>
      </c>
      <c r="AO40" s="83">
        <v>5.7638888888888885E-2</v>
      </c>
      <c r="AP40" s="78" t="s">
        <v>671</v>
      </c>
      <c r="AQ40" s="78" t="s">
        <v>86</v>
      </c>
      <c r="AR40" s="85">
        <v>4.8611111111111112E-2</v>
      </c>
      <c r="AS40" s="83" t="s">
        <v>390</v>
      </c>
      <c r="AT40" s="116">
        <v>1.8055555555555557E-2</v>
      </c>
      <c r="AU40" s="83">
        <v>7.7777777777777779E-2</v>
      </c>
      <c r="AV40" s="78" t="s">
        <v>1188</v>
      </c>
      <c r="AW40" s="78" t="s">
        <v>65</v>
      </c>
      <c r="AX40" s="116">
        <v>2.361111111111111E-2</v>
      </c>
      <c r="AY40" s="83">
        <v>0.12152777777777778</v>
      </c>
      <c r="AZ40" s="78" t="s">
        <v>1189</v>
      </c>
      <c r="BA40" s="78" t="s">
        <v>65</v>
      </c>
      <c r="BB40" s="83">
        <v>3.1944444444444449E-2</v>
      </c>
      <c r="BC40" s="83">
        <v>9.6527777777777768E-2</v>
      </c>
      <c r="BD40" s="83">
        <v>0.15902777777777777</v>
      </c>
      <c r="BE40" s="83" t="s">
        <v>673</v>
      </c>
      <c r="BF40" s="116">
        <v>0.33333333333333331</v>
      </c>
      <c r="BG40" s="116">
        <v>2</v>
      </c>
      <c r="BH40" s="78" t="s">
        <v>681</v>
      </c>
      <c r="BI40" s="83">
        <v>9.7222222222222224E-3</v>
      </c>
      <c r="BJ40" s="78" t="s">
        <v>682</v>
      </c>
      <c r="BK40" s="85">
        <v>9.7222222222222224E-3</v>
      </c>
      <c r="BL40" s="83">
        <v>0.16666666666666666</v>
      </c>
      <c r="BM40" s="83" t="s">
        <v>60</v>
      </c>
      <c r="BN40" s="78" t="s">
        <v>61</v>
      </c>
      <c r="BO40" s="80" t="s">
        <v>61</v>
      </c>
      <c r="BP40" s="83">
        <v>0.125</v>
      </c>
      <c r="BQ40" s="83" t="s">
        <v>60</v>
      </c>
      <c r="BR40" s="78" t="s">
        <v>61</v>
      </c>
      <c r="BS40" s="80" t="s">
        <v>61</v>
      </c>
      <c r="BT40" s="78" t="s">
        <v>62</v>
      </c>
      <c r="BU40" s="80" t="s">
        <v>61</v>
      </c>
      <c r="BV40" s="78" t="s">
        <v>1120</v>
      </c>
      <c r="BW40" s="80" t="s">
        <v>61</v>
      </c>
      <c r="BX40" s="86">
        <v>547</v>
      </c>
      <c r="BY40" s="86">
        <v>547</v>
      </c>
      <c r="BZ40" s="86">
        <v>544</v>
      </c>
      <c r="CA40" s="81" t="s">
        <v>60</v>
      </c>
      <c r="CB40" s="81" t="s">
        <v>61</v>
      </c>
      <c r="CC40" s="81" t="s">
        <v>61</v>
      </c>
      <c r="CD40" s="86">
        <v>190</v>
      </c>
      <c r="CE40" s="86">
        <v>190</v>
      </c>
      <c r="CF40" s="86">
        <v>190</v>
      </c>
      <c r="CG40" s="81" t="s">
        <v>60</v>
      </c>
      <c r="CH40" s="81" t="s">
        <v>61</v>
      </c>
      <c r="CI40" s="81" t="s">
        <v>61</v>
      </c>
      <c r="CJ40" s="86">
        <v>547</v>
      </c>
      <c r="CK40" s="86">
        <v>547</v>
      </c>
      <c r="CL40" s="86">
        <v>544</v>
      </c>
      <c r="CM40" s="86" t="s">
        <v>60</v>
      </c>
      <c r="CN40" s="86" t="s">
        <v>61</v>
      </c>
      <c r="CO40" s="86" t="s">
        <v>61</v>
      </c>
      <c r="CP40" s="86">
        <v>190</v>
      </c>
      <c r="CQ40" s="86">
        <v>190</v>
      </c>
      <c r="CR40" s="86">
        <v>190</v>
      </c>
      <c r="CS40" s="81" t="s">
        <v>60</v>
      </c>
      <c r="CT40" s="81" t="s">
        <v>61</v>
      </c>
      <c r="CU40" s="81" t="s">
        <v>61</v>
      </c>
      <c r="CV40" s="81"/>
      <c r="CW40" s="81"/>
      <c r="CX40" s="81"/>
      <c r="CY40" s="78"/>
      <c r="CZ40" s="78"/>
      <c r="DA40" s="82" t="s">
        <v>61</v>
      </c>
      <c r="DB40" s="82" t="s">
        <v>61</v>
      </c>
      <c r="DC40" s="78">
        <v>2005</v>
      </c>
      <c r="DD40" s="89" t="s">
        <v>500</v>
      </c>
      <c r="DE40" s="89" t="s">
        <v>500</v>
      </c>
      <c r="DF40" s="89" t="s">
        <v>91</v>
      </c>
      <c r="DG40" s="78" t="s">
        <v>92</v>
      </c>
      <c r="DH40" s="78" t="s">
        <v>93</v>
      </c>
      <c r="DI40" s="129">
        <v>44076</v>
      </c>
      <c r="DJ40" s="131" t="s">
        <v>880</v>
      </c>
      <c r="DK40" s="124" t="s">
        <v>1724</v>
      </c>
    </row>
    <row r="41" spans="1:115" s="29" customFormat="1" ht="17.100000000000001" customHeight="1" x14ac:dyDescent="0.3">
      <c r="A41" s="88">
        <v>2732</v>
      </c>
      <c r="B41" s="78" t="s">
        <v>662</v>
      </c>
      <c r="C41" s="78" t="s">
        <v>138</v>
      </c>
      <c r="D41" s="78" t="s">
        <v>139</v>
      </c>
      <c r="E41" s="78" t="s">
        <v>141</v>
      </c>
      <c r="F41" s="78" t="s">
        <v>1453</v>
      </c>
      <c r="G41" s="86">
        <v>164</v>
      </c>
      <c r="H41" s="122" t="s">
        <v>145</v>
      </c>
      <c r="I41" s="78">
        <v>2</v>
      </c>
      <c r="J41" s="122" t="s">
        <v>146</v>
      </c>
      <c r="K41" s="86">
        <v>181</v>
      </c>
      <c r="L41" s="78" t="s">
        <v>145</v>
      </c>
      <c r="M41" s="78">
        <v>1</v>
      </c>
      <c r="N41" s="87">
        <v>509</v>
      </c>
      <c r="O41" s="86">
        <v>608</v>
      </c>
      <c r="P41" s="86">
        <v>575</v>
      </c>
      <c r="Q41" s="86">
        <v>563</v>
      </c>
      <c r="R41" s="86" t="s">
        <v>60</v>
      </c>
      <c r="S41" s="86" t="s">
        <v>61</v>
      </c>
      <c r="T41" s="86" t="s">
        <v>61</v>
      </c>
      <c r="U41" s="185" t="s">
        <v>519</v>
      </c>
      <c r="V41" s="86">
        <v>190</v>
      </c>
      <c r="W41" s="86">
        <v>190</v>
      </c>
      <c r="X41" s="86">
        <v>190</v>
      </c>
      <c r="Y41" s="86" t="s">
        <v>60</v>
      </c>
      <c r="Z41" s="78" t="s">
        <v>61</v>
      </c>
      <c r="AA41" s="78" t="s">
        <v>61</v>
      </c>
      <c r="AB41" s="176">
        <f t="shared" si="4"/>
        <v>0.3125</v>
      </c>
      <c r="AC41" s="176">
        <f t="shared" si="5"/>
        <v>0.33043478260869563</v>
      </c>
      <c r="AD41" s="176">
        <f t="shared" si="6"/>
        <v>0.33747779751332146</v>
      </c>
      <c r="AE41" s="78" t="s">
        <v>62</v>
      </c>
      <c r="AF41" s="78" t="s">
        <v>61</v>
      </c>
      <c r="AG41" s="156">
        <v>27.8</v>
      </c>
      <c r="AH41" s="156">
        <v>27.8</v>
      </c>
      <c r="AI41" s="86">
        <f t="shared" si="7"/>
        <v>25.450000000000003</v>
      </c>
      <c r="AJ41" s="79">
        <f t="shared" si="8"/>
        <v>2009</v>
      </c>
      <c r="AK41" s="78" t="s">
        <v>60</v>
      </c>
      <c r="AL41" s="78" t="s">
        <v>61</v>
      </c>
      <c r="AM41" s="78" t="s">
        <v>61</v>
      </c>
      <c r="AN41" s="83" t="s">
        <v>1058</v>
      </c>
      <c r="AO41" s="83">
        <v>5.7638888888888885E-2</v>
      </c>
      <c r="AP41" s="78" t="s">
        <v>671</v>
      </c>
      <c r="AQ41" s="78" t="s">
        <v>86</v>
      </c>
      <c r="AR41" s="85">
        <v>4.8611111111111112E-2</v>
      </c>
      <c r="AS41" s="83" t="s">
        <v>390</v>
      </c>
      <c r="AT41" s="116">
        <v>1.8055555555555557E-2</v>
      </c>
      <c r="AU41" s="83">
        <v>7.7777777777777779E-2</v>
      </c>
      <c r="AV41" s="78" t="s">
        <v>1188</v>
      </c>
      <c r="AW41" s="78" t="s">
        <v>65</v>
      </c>
      <c r="AX41" s="116">
        <v>2.361111111111111E-2</v>
      </c>
      <c r="AY41" s="83">
        <v>0.12152777777777778</v>
      </c>
      <c r="AZ41" s="78" t="s">
        <v>1189</v>
      </c>
      <c r="BA41" s="78" t="s">
        <v>65</v>
      </c>
      <c r="BB41" s="83">
        <v>3.1944444444444449E-2</v>
      </c>
      <c r="BC41" s="83">
        <v>9.6527777777777768E-2</v>
      </c>
      <c r="BD41" s="83">
        <v>0.15902777777777777</v>
      </c>
      <c r="BE41" s="83" t="s">
        <v>673</v>
      </c>
      <c r="BF41" s="116">
        <v>0.33333333333333331</v>
      </c>
      <c r="BG41" s="116">
        <v>2</v>
      </c>
      <c r="BH41" s="78" t="s">
        <v>681</v>
      </c>
      <c r="BI41" s="83">
        <v>9.7222222222222224E-3</v>
      </c>
      <c r="BJ41" s="78" t="s">
        <v>682</v>
      </c>
      <c r="BK41" s="85">
        <v>9.7222222222222224E-3</v>
      </c>
      <c r="BL41" s="83">
        <v>0.16666666666666666</v>
      </c>
      <c r="BM41" s="83" t="s">
        <v>60</v>
      </c>
      <c r="BN41" s="78" t="s">
        <v>61</v>
      </c>
      <c r="BO41" s="80" t="s">
        <v>61</v>
      </c>
      <c r="BP41" s="83">
        <v>0.125</v>
      </c>
      <c r="BQ41" s="83" t="s">
        <v>60</v>
      </c>
      <c r="BR41" s="78" t="s">
        <v>61</v>
      </c>
      <c r="BS41" s="80" t="s">
        <v>61</v>
      </c>
      <c r="BT41" s="78" t="s">
        <v>62</v>
      </c>
      <c r="BU41" s="80" t="s">
        <v>61</v>
      </c>
      <c r="BV41" s="78" t="s">
        <v>1120</v>
      </c>
      <c r="BW41" s="80" t="s">
        <v>61</v>
      </c>
      <c r="BX41" s="86">
        <v>608</v>
      </c>
      <c r="BY41" s="86">
        <v>575</v>
      </c>
      <c r="BZ41" s="86">
        <v>563</v>
      </c>
      <c r="CA41" s="81" t="s">
        <v>60</v>
      </c>
      <c r="CB41" s="81" t="s">
        <v>61</v>
      </c>
      <c r="CC41" s="81" t="s">
        <v>61</v>
      </c>
      <c r="CD41" s="86">
        <v>190</v>
      </c>
      <c r="CE41" s="86">
        <v>190</v>
      </c>
      <c r="CF41" s="86">
        <v>190</v>
      </c>
      <c r="CG41" s="81" t="s">
        <v>60</v>
      </c>
      <c r="CH41" s="81" t="s">
        <v>61</v>
      </c>
      <c r="CI41" s="81" t="s">
        <v>61</v>
      </c>
      <c r="CJ41" s="86">
        <v>608</v>
      </c>
      <c r="CK41" s="86">
        <v>575</v>
      </c>
      <c r="CL41" s="86">
        <v>563</v>
      </c>
      <c r="CM41" s="86" t="s">
        <v>60</v>
      </c>
      <c r="CN41" s="86" t="s">
        <v>61</v>
      </c>
      <c r="CO41" s="86" t="s">
        <v>61</v>
      </c>
      <c r="CP41" s="86">
        <v>190</v>
      </c>
      <c r="CQ41" s="86">
        <v>190</v>
      </c>
      <c r="CR41" s="86">
        <v>190</v>
      </c>
      <c r="CS41" s="81" t="s">
        <v>60</v>
      </c>
      <c r="CT41" s="81" t="s">
        <v>61</v>
      </c>
      <c r="CU41" s="81" t="s">
        <v>61</v>
      </c>
      <c r="CV41" s="81"/>
      <c r="CW41" s="81"/>
      <c r="CX41" s="81"/>
      <c r="CY41" s="78"/>
      <c r="CZ41" s="78"/>
      <c r="DA41" s="82" t="s">
        <v>61</v>
      </c>
      <c r="DB41" s="82" t="s">
        <v>61</v>
      </c>
      <c r="DC41" s="78">
        <v>2009</v>
      </c>
      <c r="DD41" s="89" t="s">
        <v>500</v>
      </c>
      <c r="DE41" s="89" t="s">
        <v>500</v>
      </c>
      <c r="DF41" s="89" t="s">
        <v>565</v>
      </c>
      <c r="DG41" s="78" t="s">
        <v>92</v>
      </c>
      <c r="DH41" s="78" t="s">
        <v>93</v>
      </c>
      <c r="DI41" s="129">
        <v>44076</v>
      </c>
      <c r="DJ41" s="131" t="s">
        <v>880</v>
      </c>
      <c r="DK41" s="124" t="s">
        <v>1724</v>
      </c>
    </row>
    <row r="42" spans="1:115" s="29" customFormat="1" ht="17.100000000000001" customHeight="1" x14ac:dyDescent="0.3">
      <c r="A42" s="88">
        <v>2152</v>
      </c>
      <c r="B42" s="78" t="s">
        <v>662</v>
      </c>
      <c r="C42" s="78" t="s">
        <v>138</v>
      </c>
      <c r="D42" s="78" t="s">
        <v>139</v>
      </c>
      <c r="E42" s="78" t="s">
        <v>141</v>
      </c>
      <c r="F42" s="78" t="s">
        <v>1454</v>
      </c>
      <c r="G42" s="86">
        <v>150</v>
      </c>
      <c r="H42" s="122" t="s">
        <v>145</v>
      </c>
      <c r="I42" s="78">
        <v>2</v>
      </c>
      <c r="J42" s="122" t="s">
        <v>146</v>
      </c>
      <c r="K42" s="86">
        <v>150</v>
      </c>
      <c r="L42" s="78" t="s">
        <v>145</v>
      </c>
      <c r="M42" s="78">
        <v>1</v>
      </c>
      <c r="N42" s="87">
        <v>450</v>
      </c>
      <c r="O42" s="86">
        <v>557</v>
      </c>
      <c r="P42" s="86">
        <v>521</v>
      </c>
      <c r="Q42" s="86">
        <v>504</v>
      </c>
      <c r="R42" s="86" t="s">
        <v>60</v>
      </c>
      <c r="S42" s="86" t="s">
        <v>61</v>
      </c>
      <c r="T42" s="86" t="s">
        <v>61</v>
      </c>
      <c r="U42" s="185" t="s">
        <v>519</v>
      </c>
      <c r="V42" s="86">
        <v>196</v>
      </c>
      <c r="W42" s="86">
        <v>196</v>
      </c>
      <c r="X42" s="86">
        <v>196</v>
      </c>
      <c r="Y42" s="86" t="s">
        <v>60</v>
      </c>
      <c r="Z42" s="78" t="s">
        <v>61</v>
      </c>
      <c r="AA42" s="78" t="s">
        <v>61</v>
      </c>
      <c r="AB42" s="176">
        <f t="shared" si="4"/>
        <v>0.35188509874326751</v>
      </c>
      <c r="AC42" s="176">
        <f t="shared" si="5"/>
        <v>0.3761996161228407</v>
      </c>
      <c r="AD42" s="176">
        <f t="shared" si="6"/>
        <v>0.3888888888888889</v>
      </c>
      <c r="AE42" s="78" t="s">
        <v>62</v>
      </c>
      <c r="AF42" s="78" t="s">
        <v>61</v>
      </c>
      <c r="AG42" s="156">
        <v>16.899999999999999</v>
      </c>
      <c r="AH42" s="156">
        <v>16.899999999999999</v>
      </c>
      <c r="AI42" s="86">
        <f t="shared" si="7"/>
        <v>22.5</v>
      </c>
      <c r="AJ42" s="79">
        <f t="shared" si="8"/>
        <v>2013</v>
      </c>
      <c r="AK42" s="78" t="s">
        <v>60</v>
      </c>
      <c r="AL42" s="78" t="s">
        <v>61</v>
      </c>
      <c r="AM42" s="78" t="s">
        <v>61</v>
      </c>
      <c r="AN42" s="83" t="s">
        <v>1044</v>
      </c>
      <c r="AO42" s="83">
        <v>0.125</v>
      </c>
      <c r="AP42" s="78" t="s">
        <v>670</v>
      </c>
      <c r="AQ42" s="78" t="s">
        <v>60</v>
      </c>
      <c r="AR42" s="78" t="s">
        <v>61</v>
      </c>
      <c r="AS42" s="78" t="s">
        <v>65</v>
      </c>
      <c r="AT42" s="116" t="s">
        <v>1044</v>
      </c>
      <c r="AU42" s="83">
        <v>0.12986111111111112</v>
      </c>
      <c r="AV42" s="78" t="s">
        <v>670</v>
      </c>
      <c r="AW42" s="78" t="s">
        <v>65</v>
      </c>
      <c r="AX42" s="116" t="s">
        <v>1072</v>
      </c>
      <c r="AY42" s="83">
        <v>0.19513888888888889</v>
      </c>
      <c r="AZ42" s="78" t="s">
        <v>677</v>
      </c>
      <c r="BA42" s="78" t="s">
        <v>65</v>
      </c>
      <c r="BB42" s="116">
        <v>4.3055555555555562E-2</v>
      </c>
      <c r="BC42" s="116">
        <v>5.2083333333333336E-2</v>
      </c>
      <c r="BD42" s="116">
        <v>0.14791666666666667</v>
      </c>
      <c r="BE42" s="83" t="s">
        <v>673</v>
      </c>
      <c r="BF42" s="116">
        <v>0.33333333333333331</v>
      </c>
      <c r="BG42" s="116">
        <v>2</v>
      </c>
      <c r="BH42" s="78" t="s">
        <v>681</v>
      </c>
      <c r="BI42" s="83">
        <v>1.5972222222222224E-2</v>
      </c>
      <c r="BJ42" s="78" t="s">
        <v>682</v>
      </c>
      <c r="BK42" s="85">
        <v>1.5972222222222224E-2</v>
      </c>
      <c r="BL42" s="83">
        <v>0.16666666666666666</v>
      </c>
      <c r="BM42" s="83" t="s">
        <v>60</v>
      </c>
      <c r="BN42" s="78" t="s">
        <v>61</v>
      </c>
      <c r="BO42" s="80" t="s">
        <v>61</v>
      </c>
      <c r="BP42" s="83">
        <v>0.125</v>
      </c>
      <c r="BQ42" s="83" t="s">
        <v>60</v>
      </c>
      <c r="BR42" s="78" t="s">
        <v>61</v>
      </c>
      <c r="BS42" s="80" t="s">
        <v>61</v>
      </c>
      <c r="BT42" s="78" t="s">
        <v>62</v>
      </c>
      <c r="BU42" s="80" t="s">
        <v>61</v>
      </c>
      <c r="BV42" s="78" t="s">
        <v>1120</v>
      </c>
      <c r="BW42" s="80" t="s">
        <v>61</v>
      </c>
      <c r="BX42" s="86">
        <v>557</v>
      </c>
      <c r="BY42" s="86">
        <v>521</v>
      </c>
      <c r="BZ42" s="86">
        <v>504</v>
      </c>
      <c r="CA42" s="81" t="s">
        <v>60</v>
      </c>
      <c r="CB42" s="81" t="s">
        <v>61</v>
      </c>
      <c r="CC42" s="81" t="s">
        <v>61</v>
      </c>
      <c r="CD42" s="86">
        <v>196</v>
      </c>
      <c r="CE42" s="86">
        <v>196</v>
      </c>
      <c r="CF42" s="86">
        <v>196</v>
      </c>
      <c r="CG42" s="81" t="s">
        <v>60</v>
      </c>
      <c r="CH42" s="81" t="s">
        <v>61</v>
      </c>
      <c r="CI42" s="81" t="s">
        <v>61</v>
      </c>
      <c r="CJ42" s="86">
        <v>557</v>
      </c>
      <c r="CK42" s="86">
        <v>521</v>
      </c>
      <c r="CL42" s="86">
        <v>504</v>
      </c>
      <c r="CM42" s="86" t="s">
        <v>60</v>
      </c>
      <c r="CN42" s="86" t="s">
        <v>61</v>
      </c>
      <c r="CO42" s="86" t="s">
        <v>61</v>
      </c>
      <c r="CP42" s="86">
        <v>196</v>
      </c>
      <c r="CQ42" s="86">
        <v>196</v>
      </c>
      <c r="CR42" s="86">
        <v>196</v>
      </c>
      <c r="CS42" s="81" t="s">
        <v>60</v>
      </c>
      <c r="CT42" s="81" t="s">
        <v>61</v>
      </c>
      <c r="CU42" s="81" t="s">
        <v>61</v>
      </c>
      <c r="CV42" s="81"/>
      <c r="CW42" s="81"/>
      <c r="CX42" s="81"/>
      <c r="CY42" s="78"/>
      <c r="CZ42" s="78"/>
      <c r="DA42" s="82" t="s">
        <v>61</v>
      </c>
      <c r="DB42" s="82" t="s">
        <v>61</v>
      </c>
      <c r="DC42" s="78">
        <v>2013</v>
      </c>
      <c r="DD42" s="89" t="s">
        <v>91</v>
      </c>
      <c r="DE42" s="89" t="s">
        <v>91</v>
      </c>
      <c r="DF42" s="89" t="s">
        <v>91</v>
      </c>
      <c r="DG42" s="78" t="s">
        <v>92</v>
      </c>
      <c r="DH42" s="78" t="s">
        <v>93</v>
      </c>
      <c r="DI42" s="129">
        <v>44076</v>
      </c>
      <c r="DJ42" s="131" t="s">
        <v>880</v>
      </c>
      <c r="DK42" s="124" t="s">
        <v>1724</v>
      </c>
    </row>
    <row r="43" spans="1:115" s="29" customFormat="1" ht="17.100000000000001" customHeight="1" x14ac:dyDescent="0.3">
      <c r="A43" s="88">
        <v>2157</v>
      </c>
      <c r="B43" s="78" t="s">
        <v>662</v>
      </c>
      <c r="C43" s="78" t="s">
        <v>138</v>
      </c>
      <c r="D43" s="78" t="s">
        <v>139</v>
      </c>
      <c r="E43" s="78" t="s">
        <v>141</v>
      </c>
      <c r="F43" s="78" t="s">
        <v>663</v>
      </c>
      <c r="G43" s="86">
        <v>167.1</v>
      </c>
      <c r="H43" s="122" t="s">
        <v>145</v>
      </c>
      <c r="I43" s="78">
        <v>2</v>
      </c>
      <c r="J43" s="122" t="s">
        <v>146</v>
      </c>
      <c r="K43" s="86">
        <v>196.2</v>
      </c>
      <c r="L43" s="78" t="s">
        <v>145</v>
      </c>
      <c r="M43" s="78">
        <v>1</v>
      </c>
      <c r="N43" s="87">
        <v>530.4</v>
      </c>
      <c r="O43" s="86">
        <v>590</v>
      </c>
      <c r="P43" s="86">
        <v>590</v>
      </c>
      <c r="Q43" s="86">
        <v>578</v>
      </c>
      <c r="R43" s="86" t="s">
        <v>60</v>
      </c>
      <c r="S43" s="86" t="s">
        <v>61</v>
      </c>
      <c r="T43" s="86" t="s">
        <v>61</v>
      </c>
      <c r="U43" s="185" t="s">
        <v>519</v>
      </c>
      <c r="V43" s="86">
        <v>177</v>
      </c>
      <c r="W43" s="86">
        <v>177</v>
      </c>
      <c r="X43" s="86">
        <v>177</v>
      </c>
      <c r="Y43" s="86" t="s">
        <v>60</v>
      </c>
      <c r="Z43" s="78" t="s">
        <v>61</v>
      </c>
      <c r="AA43" s="78" t="s">
        <v>61</v>
      </c>
      <c r="AB43" s="176">
        <f t="shared" si="4"/>
        <v>0.3</v>
      </c>
      <c r="AC43" s="176">
        <f t="shared" si="5"/>
        <v>0.3</v>
      </c>
      <c r="AD43" s="176">
        <f t="shared" si="6"/>
        <v>0.30622837370242212</v>
      </c>
      <c r="AE43" s="78" t="s">
        <v>62</v>
      </c>
      <c r="AF43" s="78" t="s">
        <v>61</v>
      </c>
      <c r="AG43" s="156">
        <v>27.25</v>
      </c>
      <c r="AH43" s="156">
        <v>27.25</v>
      </c>
      <c r="AI43" s="86">
        <f t="shared" si="7"/>
        <v>26.52</v>
      </c>
      <c r="AJ43" s="79">
        <f t="shared" si="8"/>
        <v>2013</v>
      </c>
      <c r="AK43" s="78" t="s">
        <v>60</v>
      </c>
      <c r="AL43" s="78" t="s">
        <v>61</v>
      </c>
      <c r="AM43" s="78" t="s">
        <v>61</v>
      </c>
      <c r="AN43" s="83" t="s">
        <v>1047</v>
      </c>
      <c r="AO43" s="83">
        <v>6.3194444444444442E-2</v>
      </c>
      <c r="AP43" s="78" t="s">
        <v>672</v>
      </c>
      <c r="AQ43" s="78" t="s">
        <v>86</v>
      </c>
      <c r="AR43" s="85">
        <v>3.7499999999999999E-2</v>
      </c>
      <c r="AS43" s="78" t="s">
        <v>65</v>
      </c>
      <c r="AT43" s="116" t="s">
        <v>1047</v>
      </c>
      <c r="AU43" s="83">
        <v>0.11944444444444445</v>
      </c>
      <c r="AV43" s="78" t="s">
        <v>674</v>
      </c>
      <c r="AW43" s="78" t="s">
        <v>65</v>
      </c>
      <c r="AX43" s="116" t="s">
        <v>1047</v>
      </c>
      <c r="AY43" s="83">
        <v>0.1388888888888889</v>
      </c>
      <c r="AZ43" s="78" t="s">
        <v>678</v>
      </c>
      <c r="BA43" s="78" t="s">
        <v>65</v>
      </c>
      <c r="BB43" s="83">
        <v>4.9999999999999996E-2</v>
      </c>
      <c r="BC43" s="83">
        <v>0.11458333333333333</v>
      </c>
      <c r="BD43" s="83">
        <v>0.1388888888888889</v>
      </c>
      <c r="BE43" s="83" t="s">
        <v>673</v>
      </c>
      <c r="BF43" s="116">
        <v>0.33333333333333331</v>
      </c>
      <c r="BG43" s="116">
        <v>2</v>
      </c>
      <c r="BH43" s="78" t="s">
        <v>681</v>
      </c>
      <c r="BI43" s="83">
        <v>1.0416666666666666E-2</v>
      </c>
      <c r="BJ43" s="78" t="s">
        <v>103</v>
      </c>
      <c r="BK43" s="85">
        <v>9.0277777777777787E-3</v>
      </c>
      <c r="BL43" s="83">
        <v>0.17013888888888887</v>
      </c>
      <c r="BM43" s="83" t="s">
        <v>60</v>
      </c>
      <c r="BN43" s="78" t="s">
        <v>61</v>
      </c>
      <c r="BO43" s="80" t="s">
        <v>61</v>
      </c>
      <c r="BP43" s="83">
        <v>0.18402777777777779</v>
      </c>
      <c r="BQ43" s="83" t="s">
        <v>60</v>
      </c>
      <c r="BR43" s="78" t="s">
        <v>61</v>
      </c>
      <c r="BS43" s="80" t="s">
        <v>61</v>
      </c>
      <c r="BT43" s="78" t="s">
        <v>62</v>
      </c>
      <c r="BU43" s="80" t="s">
        <v>61</v>
      </c>
      <c r="BV43" s="78" t="s">
        <v>62</v>
      </c>
      <c r="BW43" s="80" t="s">
        <v>61</v>
      </c>
      <c r="BX43" s="86">
        <v>590</v>
      </c>
      <c r="BY43" s="86">
        <v>590</v>
      </c>
      <c r="BZ43" s="86">
        <v>578</v>
      </c>
      <c r="CA43" s="81" t="s">
        <v>60</v>
      </c>
      <c r="CB43" s="81" t="s">
        <v>61</v>
      </c>
      <c r="CC43" s="81" t="s">
        <v>61</v>
      </c>
      <c r="CD43" s="86">
        <v>177</v>
      </c>
      <c r="CE43" s="86">
        <v>177</v>
      </c>
      <c r="CF43" s="86">
        <v>177</v>
      </c>
      <c r="CG43" s="81" t="s">
        <v>60</v>
      </c>
      <c r="CH43" s="81" t="s">
        <v>61</v>
      </c>
      <c r="CI43" s="81" t="s">
        <v>61</v>
      </c>
      <c r="CJ43" s="86">
        <v>590</v>
      </c>
      <c r="CK43" s="86">
        <v>590</v>
      </c>
      <c r="CL43" s="86">
        <v>578</v>
      </c>
      <c r="CM43" s="86" t="s">
        <v>60</v>
      </c>
      <c r="CN43" s="86" t="s">
        <v>61</v>
      </c>
      <c r="CO43" s="86" t="s">
        <v>61</v>
      </c>
      <c r="CP43" s="86">
        <v>177</v>
      </c>
      <c r="CQ43" s="86">
        <v>177</v>
      </c>
      <c r="CR43" s="86">
        <v>177</v>
      </c>
      <c r="CS43" s="81" t="s">
        <v>60</v>
      </c>
      <c r="CT43" s="81" t="s">
        <v>61</v>
      </c>
      <c r="CU43" s="81" t="s">
        <v>61</v>
      </c>
      <c r="CV43" s="81"/>
      <c r="CW43" s="81"/>
      <c r="CX43" s="81"/>
      <c r="CY43" s="78"/>
      <c r="CZ43" s="78"/>
      <c r="DA43" s="82" t="s">
        <v>61</v>
      </c>
      <c r="DB43" s="82" t="s">
        <v>61</v>
      </c>
      <c r="DC43" s="78">
        <v>2013</v>
      </c>
      <c r="DD43" s="89" t="s">
        <v>91</v>
      </c>
      <c r="DE43" s="89" t="s">
        <v>91</v>
      </c>
      <c r="DF43" s="89" t="s">
        <v>91</v>
      </c>
      <c r="DG43" s="78" t="s">
        <v>92</v>
      </c>
      <c r="DH43" s="78" t="s">
        <v>93</v>
      </c>
      <c r="DI43" s="129">
        <v>44076</v>
      </c>
      <c r="DJ43" s="131" t="s">
        <v>880</v>
      </c>
      <c r="DK43" s="124" t="s">
        <v>1724</v>
      </c>
    </row>
    <row r="44" spans="1:115" s="29" customFormat="1" ht="17.100000000000001" customHeight="1" x14ac:dyDescent="0.3">
      <c r="A44" s="88">
        <v>8121</v>
      </c>
      <c r="B44" s="78" t="s">
        <v>662</v>
      </c>
      <c r="C44" s="78" t="s">
        <v>138</v>
      </c>
      <c r="D44" s="78" t="s">
        <v>139</v>
      </c>
      <c r="E44" s="78" t="s">
        <v>141</v>
      </c>
      <c r="F44" s="78" t="s">
        <v>664</v>
      </c>
      <c r="G44" s="86">
        <v>71.900000000000006</v>
      </c>
      <c r="H44" s="122" t="s">
        <v>145</v>
      </c>
      <c r="I44" s="78">
        <v>1</v>
      </c>
      <c r="J44" s="122" t="s">
        <v>146</v>
      </c>
      <c r="K44" s="86">
        <v>42.5</v>
      </c>
      <c r="L44" s="78" t="s">
        <v>145</v>
      </c>
      <c r="M44" s="78">
        <v>1</v>
      </c>
      <c r="N44" s="87">
        <f>G44+K44</f>
        <v>114.4</v>
      </c>
      <c r="O44" s="86">
        <v>127</v>
      </c>
      <c r="P44" s="86">
        <v>126</v>
      </c>
      <c r="Q44" s="86">
        <v>123</v>
      </c>
      <c r="R44" s="86" t="s">
        <v>60</v>
      </c>
      <c r="S44" s="86" t="s">
        <v>61</v>
      </c>
      <c r="T44" s="86" t="s">
        <v>61</v>
      </c>
      <c r="U44" s="185" t="s">
        <v>519</v>
      </c>
      <c r="V44" s="86">
        <v>78</v>
      </c>
      <c r="W44" s="86">
        <v>78</v>
      </c>
      <c r="X44" s="86">
        <v>78</v>
      </c>
      <c r="Y44" s="86" t="s">
        <v>60</v>
      </c>
      <c r="Z44" s="78" t="s">
        <v>61</v>
      </c>
      <c r="AA44" s="78" t="s">
        <v>61</v>
      </c>
      <c r="AB44" s="176">
        <f t="shared" si="4"/>
        <v>0.61417322834645671</v>
      </c>
      <c r="AC44" s="176">
        <f t="shared" si="5"/>
        <v>0.61904761904761907</v>
      </c>
      <c r="AD44" s="176">
        <f t="shared" si="6"/>
        <v>0.63414634146341464</v>
      </c>
      <c r="AE44" s="78" t="s">
        <v>62</v>
      </c>
      <c r="AF44" s="78" t="s">
        <v>61</v>
      </c>
      <c r="AG44" s="156">
        <v>5.9</v>
      </c>
      <c r="AH44" s="156">
        <v>5.9</v>
      </c>
      <c r="AI44" s="86">
        <f t="shared" si="7"/>
        <v>5.7200000000000006</v>
      </c>
      <c r="AJ44" s="79">
        <f t="shared" si="8"/>
        <v>2018</v>
      </c>
      <c r="AK44" s="78" t="s">
        <v>60</v>
      </c>
      <c r="AL44" s="78" t="s">
        <v>61</v>
      </c>
      <c r="AM44" s="78" t="s">
        <v>61</v>
      </c>
      <c r="AN44" s="83">
        <v>6.25E-2</v>
      </c>
      <c r="AO44" s="116">
        <v>9.3055555555555558E-2</v>
      </c>
      <c r="AP44" s="78" t="s">
        <v>1186</v>
      </c>
      <c r="AQ44" s="78" t="s">
        <v>86</v>
      </c>
      <c r="AR44" s="85">
        <v>3.3333333333333333E-2</v>
      </c>
      <c r="AS44" s="83" t="s">
        <v>390</v>
      </c>
      <c r="AT44" s="116" t="s">
        <v>1049</v>
      </c>
      <c r="AU44" s="116">
        <v>0.14305555555555557</v>
      </c>
      <c r="AV44" s="78" t="s">
        <v>675</v>
      </c>
      <c r="AW44" s="83" t="s">
        <v>390</v>
      </c>
      <c r="AX44" s="116" t="s">
        <v>1073</v>
      </c>
      <c r="AY44" s="116">
        <v>0.15555555555555556</v>
      </c>
      <c r="AZ44" s="78" t="s">
        <v>679</v>
      </c>
      <c r="BA44" s="83" t="s">
        <v>390</v>
      </c>
      <c r="BB44" s="116">
        <v>2.9166666666666664E-2</v>
      </c>
      <c r="BC44" s="116">
        <v>6.3888888888888884E-2</v>
      </c>
      <c r="BD44" s="116">
        <v>9.6527777777777768E-2</v>
      </c>
      <c r="BE44" s="83" t="s">
        <v>673</v>
      </c>
      <c r="BF44" s="116">
        <v>0.41666666666666669</v>
      </c>
      <c r="BG44" s="116">
        <v>3</v>
      </c>
      <c r="BH44" s="83" t="s">
        <v>63</v>
      </c>
      <c r="BI44" s="83">
        <v>1.3194444444444444E-2</v>
      </c>
      <c r="BJ44" s="78" t="s">
        <v>103</v>
      </c>
      <c r="BK44" s="85">
        <v>9.0277777777777787E-3</v>
      </c>
      <c r="BL44" s="83">
        <v>0.12916666666666668</v>
      </c>
      <c r="BM44" s="83" t="s">
        <v>60</v>
      </c>
      <c r="BN44" s="78" t="s">
        <v>61</v>
      </c>
      <c r="BO44" s="80" t="s">
        <v>61</v>
      </c>
      <c r="BP44" s="116">
        <v>0.16666666666666666</v>
      </c>
      <c r="BQ44" s="78" t="s">
        <v>86</v>
      </c>
      <c r="BR44" s="85">
        <v>0.125</v>
      </c>
      <c r="BS44" s="78"/>
      <c r="BT44" s="78" t="s">
        <v>62</v>
      </c>
      <c r="BU44" s="80" t="s">
        <v>61</v>
      </c>
      <c r="BV44" s="78" t="s">
        <v>62</v>
      </c>
      <c r="BW44" s="80" t="s">
        <v>61</v>
      </c>
      <c r="BX44" s="86">
        <v>127</v>
      </c>
      <c r="BY44" s="86">
        <v>126</v>
      </c>
      <c r="BZ44" s="86">
        <v>123</v>
      </c>
      <c r="CA44" s="81" t="s">
        <v>60</v>
      </c>
      <c r="CB44" s="81" t="s">
        <v>61</v>
      </c>
      <c r="CC44" s="81" t="s">
        <v>61</v>
      </c>
      <c r="CD44" s="86">
        <v>78</v>
      </c>
      <c r="CE44" s="86">
        <v>78</v>
      </c>
      <c r="CF44" s="86">
        <v>78</v>
      </c>
      <c r="CG44" s="81" t="s">
        <v>60</v>
      </c>
      <c r="CH44" s="81" t="s">
        <v>61</v>
      </c>
      <c r="CI44" s="81" t="s">
        <v>61</v>
      </c>
      <c r="CJ44" s="86">
        <v>127</v>
      </c>
      <c r="CK44" s="86">
        <v>126</v>
      </c>
      <c r="CL44" s="86">
        <v>123</v>
      </c>
      <c r="CM44" s="86" t="s">
        <v>60</v>
      </c>
      <c r="CN44" s="86" t="s">
        <v>61</v>
      </c>
      <c r="CO44" s="86" t="s">
        <v>61</v>
      </c>
      <c r="CP44" s="86">
        <v>78</v>
      </c>
      <c r="CQ44" s="86">
        <v>78</v>
      </c>
      <c r="CR44" s="86">
        <v>78</v>
      </c>
      <c r="CS44" s="81" t="s">
        <v>60</v>
      </c>
      <c r="CT44" s="81" t="s">
        <v>61</v>
      </c>
      <c r="CU44" s="81" t="s">
        <v>61</v>
      </c>
      <c r="CV44" s="81"/>
      <c r="CW44" s="81"/>
      <c r="CX44" s="81"/>
      <c r="CY44" s="78"/>
      <c r="CZ44" s="78"/>
      <c r="DA44" s="82" t="s">
        <v>61</v>
      </c>
      <c r="DB44" s="82" t="s">
        <v>61</v>
      </c>
      <c r="DC44" s="78">
        <v>2018</v>
      </c>
      <c r="DD44" s="82" t="s">
        <v>363</v>
      </c>
      <c r="DE44" s="82" t="s">
        <v>363</v>
      </c>
      <c r="DF44" s="82" t="s">
        <v>363</v>
      </c>
      <c r="DG44" s="78" t="s">
        <v>92</v>
      </c>
      <c r="DH44" s="78" t="s">
        <v>93</v>
      </c>
      <c r="DI44" s="129">
        <v>44076</v>
      </c>
      <c r="DJ44" s="131" t="s">
        <v>880</v>
      </c>
      <c r="DK44" s="124" t="s">
        <v>1724</v>
      </c>
    </row>
    <row r="45" spans="1:115" s="29" customFormat="1" ht="17.100000000000001" customHeight="1" x14ac:dyDescent="0.3">
      <c r="A45" s="88">
        <v>8122</v>
      </c>
      <c r="B45" s="78" t="s">
        <v>662</v>
      </c>
      <c r="C45" s="78" t="s">
        <v>138</v>
      </c>
      <c r="D45" s="78" t="s">
        <v>139</v>
      </c>
      <c r="E45" s="78" t="s">
        <v>141</v>
      </c>
      <c r="F45" s="78" t="s">
        <v>665</v>
      </c>
      <c r="G45" s="86">
        <v>71.900000000000006</v>
      </c>
      <c r="H45" s="122" t="s">
        <v>145</v>
      </c>
      <c r="I45" s="78">
        <v>1</v>
      </c>
      <c r="J45" s="122" t="s">
        <v>146</v>
      </c>
      <c r="K45" s="86">
        <v>42.5</v>
      </c>
      <c r="L45" s="78" t="s">
        <v>145</v>
      </c>
      <c r="M45" s="78">
        <v>1</v>
      </c>
      <c r="N45" s="87">
        <f>G45+K45</f>
        <v>114.4</v>
      </c>
      <c r="O45" s="86">
        <v>127</v>
      </c>
      <c r="P45" s="86">
        <v>126</v>
      </c>
      <c r="Q45" s="86">
        <v>124</v>
      </c>
      <c r="R45" s="86" t="s">
        <v>60</v>
      </c>
      <c r="S45" s="86" t="s">
        <v>61</v>
      </c>
      <c r="T45" s="86" t="s">
        <v>61</v>
      </c>
      <c r="U45" s="185" t="s">
        <v>519</v>
      </c>
      <c r="V45" s="86">
        <v>78</v>
      </c>
      <c r="W45" s="86">
        <v>78</v>
      </c>
      <c r="X45" s="86">
        <v>78</v>
      </c>
      <c r="Y45" s="86" t="s">
        <v>60</v>
      </c>
      <c r="Z45" s="78" t="s">
        <v>61</v>
      </c>
      <c r="AA45" s="78" t="s">
        <v>61</v>
      </c>
      <c r="AB45" s="176">
        <f t="shared" si="4"/>
        <v>0.61417322834645671</v>
      </c>
      <c r="AC45" s="176">
        <f t="shared" si="5"/>
        <v>0.61904761904761907</v>
      </c>
      <c r="AD45" s="176">
        <f t="shared" si="6"/>
        <v>0.62903225806451613</v>
      </c>
      <c r="AE45" s="78" t="s">
        <v>62</v>
      </c>
      <c r="AF45" s="78" t="s">
        <v>61</v>
      </c>
      <c r="AG45" s="156">
        <v>5.9</v>
      </c>
      <c r="AH45" s="156">
        <v>5.9</v>
      </c>
      <c r="AI45" s="86">
        <f t="shared" si="7"/>
        <v>5.7200000000000006</v>
      </c>
      <c r="AJ45" s="79">
        <f t="shared" si="8"/>
        <v>2018</v>
      </c>
      <c r="AK45" s="78" t="s">
        <v>60</v>
      </c>
      <c r="AL45" s="78" t="s">
        <v>61</v>
      </c>
      <c r="AM45" s="78" t="s">
        <v>61</v>
      </c>
      <c r="AN45" s="83">
        <v>6.25E-2</v>
      </c>
      <c r="AO45" s="116">
        <v>9.3055555555555558E-2</v>
      </c>
      <c r="AP45" s="78" t="s">
        <v>1186</v>
      </c>
      <c r="AQ45" s="78" t="s">
        <v>86</v>
      </c>
      <c r="AR45" s="85">
        <v>3.3333333333333333E-2</v>
      </c>
      <c r="AS45" s="83" t="s">
        <v>390</v>
      </c>
      <c r="AT45" s="116" t="s">
        <v>1049</v>
      </c>
      <c r="AU45" s="116">
        <v>0.14305555555555557</v>
      </c>
      <c r="AV45" s="78" t="s">
        <v>675</v>
      </c>
      <c r="AW45" s="83" t="s">
        <v>390</v>
      </c>
      <c r="AX45" s="116" t="s">
        <v>1073</v>
      </c>
      <c r="AY45" s="116">
        <v>0.15555555555555556</v>
      </c>
      <c r="AZ45" s="78" t="s">
        <v>679</v>
      </c>
      <c r="BA45" s="83" t="s">
        <v>390</v>
      </c>
      <c r="BB45" s="116">
        <v>2.9166666666666664E-2</v>
      </c>
      <c r="BC45" s="116">
        <v>6.3888888888888884E-2</v>
      </c>
      <c r="BD45" s="116">
        <v>9.6527777777777768E-2</v>
      </c>
      <c r="BE45" s="83" t="s">
        <v>673</v>
      </c>
      <c r="BF45" s="116">
        <v>0.41666666666666669</v>
      </c>
      <c r="BG45" s="116">
        <v>3</v>
      </c>
      <c r="BH45" s="83" t="s">
        <v>63</v>
      </c>
      <c r="BI45" s="83">
        <v>1.3194444444444444E-2</v>
      </c>
      <c r="BJ45" s="78" t="s">
        <v>103</v>
      </c>
      <c r="BK45" s="85">
        <v>9.0277777777777787E-3</v>
      </c>
      <c r="BL45" s="83">
        <v>0.12916666666666668</v>
      </c>
      <c r="BM45" s="83" t="s">
        <v>60</v>
      </c>
      <c r="BN45" s="78" t="s">
        <v>61</v>
      </c>
      <c r="BO45" s="80" t="s">
        <v>61</v>
      </c>
      <c r="BP45" s="116">
        <v>0.16666666666666666</v>
      </c>
      <c r="BQ45" s="78" t="s">
        <v>86</v>
      </c>
      <c r="BR45" s="85">
        <v>0.125</v>
      </c>
      <c r="BS45" s="78"/>
      <c r="BT45" s="78" t="s">
        <v>62</v>
      </c>
      <c r="BU45" s="80" t="s">
        <v>61</v>
      </c>
      <c r="BV45" s="78" t="s">
        <v>62</v>
      </c>
      <c r="BW45" s="80" t="s">
        <v>61</v>
      </c>
      <c r="BX45" s="86">
        <v>127</v>
      </c>
      <c r="BY45" s="86">
        <v>126</v>
      </c>
      <c r="BZ45" s="86">
        <v>124</v>
      </c>
      <c r="CA45" s="81" t="s">
        <v>60</v>
      </c>
      <c r="CB45" s="81" t="s">
        <v>61</v>
      </c>
      <c r="CC45" s="81" t="s">
        <v>61</v>
      </c>
      <c r="CD45" s="86">
        <v>78</v>
      </c>
      <c r="CE45" s="86">
        <v>78</v>
      </c>
      <c r="CF45" s="86">
        <v>78</v>
      </c>
      <c r="CG45" s="81" t="s">
        <v>60</v>
      </c>
      <c r="CH45" s="81" t="s">
        <v>61</v>
      </c>
      <c r="CI45" s="81" t="s">
        <v>61</v>
      </c>
      <c r="CJ45" s="86">
        <v>127</v>
      </c>
      <c r="CK45" s="86">
        <v>126</v>
      </c>
      <c r="CL45" s="86">
        <v>124</v>
      </c>
      <c r="CM45" s="86" t="s">
        <v>60</v>
      </c>
      <c r="CN45" s="86" t="s">
        <v>61</v>
      </c>
      <c r="CO45" s="86" t="s">
        <v>61</v>
      </c>
      <c r="CP45" s="86">
        <v>78</v>
      </c>
      <c r="CQ45" s="86">
        <v>78</v>
      </c>
      <c r="CR45" s="86">
        <v>78</v>
      </c>
      <c r="CS45" s="81" t="s">
        <v>60</v>
      </c>
      <c r="CT45" s="81" t="s">
        <v>61</v>
      </c>
      <c r="CU45" s="81" t="s">
        <v>61</v>
      </c>
      <c r="CV45" s="81"/>
      <c r="CW45" s="81"/>
      <c r="CX45" s="81"/>
      <c r="CY45" s="78"/>
      <c r="CZ45" s="78"/>
      <c r="DA45" s="82" t="s">
        <v>61</v>
      </c>
      <c r="DB45" s="82" t="s">
        <v>61</v>
      </c>
      <c r="DC45" s="78">
        <v>2018</v>
      </c>
      <c r="DD45" s="82" t="s">
        <v>363</v>
      </c>
      <c r="DE45" s="82" t="s">
        <v>363</v>
      </c>
      <c r="DF45" s="82" t="s">
        <v>363</v>
      </c>
      <c r="DG45" s="78" t="s">
        <v>92</v>
      </c>
      <c r="DH45" s="78" t="s">
        <v>93</v>
      </c>
      <c r="DI45" s="129">
        <v>44076</v>
      </c>
      <c r="DJ45" s="131" t="s">
        <v>880</v>
      </c>
      <c r="DK45" s="124" t="s">
        <v>1724</v>
      </c>
    </row>
    <row r="46" spans="1:115" s="29" customFormat="1" ht="17.100000000000001" customHeight="1" x14ac:dyDescent="0.3">
      <c r="A46" s="90">
        <v>2470</v>
      </c>
      <c r="B46" s="78" t="s">
        <v>662</v>
      </c>
      <c r="C46" s="78" t="s">
        <v>138</v>
      </c>
      <c r="D46" s="78" t="s">
        <v>139</v>
      </c>
      <c r="E46" s="78" t="s">
        <v>141</v>
      </c>
      <c r="F46" s="78" t="s">
        <v>666</v>
      </c>
      <c r="G46" s="86">
        <v>241.3</v>
      </c>
      <c r="H46" s="122" t="s">
        <v>145</v>
      </c>
      <c r="I46" s="78">
        <v>1</v>
      </c>
      <c r="J46" s="122" t="s">
        <v>146</v>
      </c>
      <c r="K46" s="86">
        <v>127.9</v>
      </c>
      <c r="L46" s="78" t="s">
        <v>145</v>
      </c>
      <c r="M46" s="78">
        <v>1</v>
      </c>
      <c r="N46" s="87">
        <v>369.2</v>
      </c>
      <c r="O46" s="86">
        <v>460</v>
      </c>
      <c r="P46" s="86">
        <v>428</v>
      </c>
      <c r="Q46" s="86">
        <v>407</v>
      </c>
      <c r="R46" s="86" t="s">
        <v>60</v>
      </c>
      <c r="S46" s="86" t="s">
        <v>61</v>
      </c>
      <c r="T46" s="86" t="s">
        <v>61</v>
      </c>
      <c r="U46" s="185" t="s">
        <v>519</v>
      </c>
      <c r="V46" s="86">
        <v>239</v>
      </c>
      <c r="W46" s="86">
        <v>223</v>
      </c>
      <c r="X46" s="86">
        <v>211</v>
      </c>
      <c r="Y46" s="86" t="s">
        <v>60</v>
      </c>
      <c r="Z46" s="78" t="s">
        <v>61</v>
      </c>
      <c r="AA46" s="78" t="s">
        <v>61</v>
      </c>
      <c r="AB46" s="176">
        <f t="shared" si="4"/>
        <v>0.51956521739130435</v>
      </c>
      <c r="AC46" s="176">
        <f t="shared" si="5"/>
        <v>0.5210280373831776</v>
      </c>
      <c r="AD46" s="176">
        <f t="shared" si="6"/>
        <v>0.51842751842751844</v>
      </c>
      <c r="AE46" s="78" t="s">
        <v>62</v>
      </c>
      <c r="AF46" s="78" t="s">
        <v>61</v>
      </c>
      <c r="AG46" s="156">
        <v>18.45</v>
      </c>
      <c r="AH46" s="156">
        <v>18.45</v>
      </c>
      <c r="AI46" s="86">
        <f t="shared" si="7"/>
        <v>18.46</v>
      </c>
      <c r="AJ46" s="79">
        <f t="shared" si="8"/>
        <v>2019</v>
      </c>
      <c r="AK46" s="78" t="s">
        <v>668</v>
      </c>
      <c r="AL46" s="78">
        <v>24.3</v>
      </c>
      <c r="AM46" s="78" t="s">
        <v>798</v>
      </c>
      <c r="AN46" s="83">
        <v>2.4305555555555556E-2</v>
      </c>
      <c r="AO46" s="83">
        <v>5.0694444444444452E-2</v>
      </c>
      <c r="AP46" s="78" t="s">
        <v>1187</v>
      </c>
      <c r="AQ46" s="78" t="s">
        <v>86</v>
      </c>
      <c r="AR46" s="85">
        <v>5.0694444444444452E-2</v>
      </c>
      <c r="AS46" s="78" t="s">
        <v>65</v>
      </c>
      <c r="AT46" s="116" t="s">
        <v>1047</v>
      </c>
      <c r="AU46" s="83">
        <v>8.4722222222222213E-2</v>
      </c>
      <c r="AV46" s="78" t="s">
        <v>676</v>
      </c>
      <c r="AW46" s="78" t="s">
        <v>65</v>
      </c>
      <c r="AX46" s="116" t="s">
        <v>1047</v>
      </c>
      <c r="AY46" s="83">
        <v>9.375E-2</v>
      </c>
      <c r="AZ46" s="78" t="s">
        <v>680</v>
      </c>
      <c r="BA46" s="78" t="s">
        <v>65</v>
      </c>
      <c r="BB46" s="116">
        <v>3.0555555555555555E-2</v>
      </c>
      <c r="BC46" s="116">
        <v>8.3333333333333329E-2</v>
      </c>
      <c r="BD46" s="116">
        <v>0.10069444444444443</v>
      </c>
      <c r="BE46" s="83" t="s">
        <v>673</v>
      </c>
      <c r="BF46" s="116">
        <v>0.33333333333333331</v>
      </c>
      <c r="BG46" s="116">
        <v>2</v>
      </c>
      <c r="BH46" s="78" t="s">
        <v>681</v>
      </c>
      <c r="BI46" s="83">
        <v>3.9583333333333331E-2</v>
      </c>
      <c r="BJ46" s="78" t="s">
        <v>103</v>
      </c>
      <c r="BK46" s="85">
        <v>6.9444444444444441E-3</v>
      </c>
      <c r="BL46" s="83">
        <v>0.18333333333333335</v>
      </c>
      <c r="BM46" s="83" t="s">
        <v>60</v>
      </c>
      <c r="BN46" s="78" t="s">
        <v>61</v>
      </c>
      <c r="BO46" s="80" t="s">
        <v>61</v>
      </c>
      <c r="BP46" s="83">
        <v>0.15486111111111112</v>
      </c>
      <c r="BQ46" s="83" t="s">
        <v>60</v>
      </c>
      <c r="BR46" s="78" t="s">
        <v>61</v>
      </c>
      <c r="BS46" s="80" t="s">
        <v>61</v>
      </c>
      <c r="BT46" s="78" t="s">
        <v>62</v>
      </c>
      <c r="BU46" s="80" t="s">
        <v>61</v>
      </c>
      <c r="BV46" s="78" t="s">
        <v>1121</v>
      </c>
      <c r="BW46" s="80" t="s">
        <v>61</v>
      </c>
      <c r="BX46" s="86">
        <v>460</v>
      </c>
      <c r="BY46" s="86">
        <v>428</v>
      </c>
      <c r="BZ46" s="86">
        <v>407</v>
      </c>
      <c r="CA46" s="81" t="s">
        <v>60</v>
      </c>
      <c r="CB46" s="81" t="s">
        <v>61</v>
      </c>
      <c r="CC46" s="81" t="s">
        <v>61</v>
      </c>
      <c r="CD46" s="86">
        <v>239</v>
      </c>
      <c r="CE46" s="86">
        <v>223</v>
      </c>
      <c r="CF46" s="86">
        <v>211</v>
      </c>
      <c r="CG46" s="81" t="s">
        <v>60</v>
      </c>
      <c r="CH46" s="81" t="s">
        <v>61</v>
      </c>
      <c r="CI46" s="81" t="s">
        <v>61</v>
      </c>
      <c r="CJ46" s="86">
        <v>460</v>
      </c>
      <c r="CK46" s="86">
        <v>428</v>
      </c>
      <c r="CL46" s="86">
        <v>407</v>
      </c>
      <c r="CM46" s="86" t="s">
        <v>60</v>
      </c>
      <c r="CN46" s="86" t="s">
        <v>61</v>
      </c>
      <c r="CO46" s="86" t="s">
        <v>61</v>
      </c>
      <c r="CP46" s="86">
        <v>239</v>
      </c>
      <c r="CQ46" s="86">
        <v>223</v>
      </c>
      <c r="CR46" s="86">
        <v>211</v>
      </c>
      <c r="CS46" s="81" t="s">
        <v>60</v>
      </c>
      <c r="CT46" s="81" t="s">
        <v>61</v>
      </c>
      <c r="CU46" s="81" t="s">
        <v>61</v>
      </c>
      <c r="CV46" s="81"/>
      <c r="CW46" s="81"/>
      <c r="CX46" s="81"/>
      <c r="CY46" s="78"/>
      <c r="CZ46" s="78"/>
      <c r="DA46" s="82" t="s">
        <v>61</v>
      </c>
      <c r="DB46" s="82" t="s">
        <v>61</v>
      </c>
      <c r="DC46" s="78">
        <v>2019</v>
      </c>
      <c r="DD46" s="78"/>
      <c r="DE46" s="78"/>
      <c r="DF46" s="78"/>
      <c r="DG46" s="78" t="s">
        <v>92</v>
      </c>
      <c r="DH46" s="78" t="s">
        <v>93</v>
      </c>
      <c r="DI46" s="129">
        <v>44076</v>
      </c>
      <c r="DJ46" s="131" t="s">
        <v>880</v>
      </c>
      <c r="DK46" s="124" t="s">
        <v>1724</v>
      </c>
    </row>
    <row r="47" spans="1:115" s="29" customFormat="1" ht="17.100000000000001" customHeight="1" x14ac:dyDescent="0.3">
      <c r="A47" s="88">
        <v>2473</v>
      </c>
      <c r="B47" s="78" t="s">
        <v>662</v>
      </c>
      <c r="C47" s="78" t="s">
        <v>138</v>
      </c>
      <c r="D47" s="78" t="s">
        <v>139</v>
      </c>
      <c r="E47" s="78" t="s">
        <v>141</v>
      </c>
      <c r="F47" s="78" t="s">
        <v>667</v>
      </c>
      <c r="G47" s="86">
        <v>241.3</v>
      </c>
      <c r="H47" s="122" t="s">
        <v>145</v>
      </c>
      <c r="I47" s="78">
        <v>1</v>
      </c>
      <c r="J47" s="122" t="s">
        <v>146</v>
      </c>
      <c r="K47" s="86">
        <v>127.9</v>
      </c>
      <c r="L47" s="78" t="s">
        <v>145</v>
      </c>
      <c r="M47" s="78">
        <v>1</v>
      </c>
      <c r="N47" s="87">
        <v>369.2</v>
      </c>
      <c r="O47" s="86">
        <v>460</v>
      </c>
      <c r="P47" s="86">
        <v>428</v>
      </c>
      <c r="Q47" s="86">
        <v>407</v>
      </c>
      <c r="R47" s="86" t="s">
        <v>60</v>
      </c>
      <c r="S47" s="86" t="s">
        <v>61</v>
      </c>
      <c r="T47" s="86" t="s">
        <v>61</v>
      </c>
      <c r="U47" s="185" t="s">
        <v>519</v>
      </c>
      <c r="V47" s="86">
        <v>239</v>
      </c>
      <c r="W47" s="86">
        <v>223</v>
      </c>
      <c r="X47" s="86">
        <v>211</v>
      </c>
      <c r="Y47" s="86" t="s">
        <v>60</v>
      </c>
      <c r="Z47" s="78" t="s">
        <v>61</v>
      </c>
      <c r="AA47" s="78" t="s">
        <v>61</v>
      </c>
      <c r="AB47" s="176">
        <f t="shared" si="4"/>
        <v>0.51956521739130435</v>
      </c>
      <c r="AC47" s="176">
        <f t="shared" si="5"/>
        <v>0.5210280373831776</v>
      </c>
      <c r="AD47" s="176">
        <f t="shared" si="6"/>
        <v>0.51842751842751844</v>
      </c>
      <c r="AE47" s="78" t="s">
        <v>62</v>
      </c>
      <c r="AF47" s="78" t="s">
        <v>61</v>
      </c>
      <c r="AG47" s="156">
        <v>18.45</v>
      </c>
      <c r="AH47" s="156">
        <v>18.45</v>
      </c>
      <c r="AI47" s="86">
        <f t="shared" si="7"/>
        <v>18.46</v>
      </c>
      <c r="AJ47" s="79">
        <f t="shared" si="8"/>
        <v>2019</v>
      </c>
      <c r="AK47" s="78" t="s">
        <v>668</v>
      </c>
      <c r="AL47" s="78">
        <v>24.3</v>
      </c>
      <c r="AM47" s="78" t="s">
        <v>798</v>
      </c>
      <c r="AN47" s="83">
        <v>2.4305555555555556E-2</v>
      </c>
      <c r="AO47" s="83">
        <v>5.0694444444444452E-2</v>
      </c>
      <c r="AP47" s="78" t="s">
        <v>1187</v>
      </c>
      <c r="AQ47" s="78" t="s">
        <v>86</v>
      </c>
      <c r="AR47" s="85">
        <v>5.0694444444444452E-2</v>
      </c>
      <c r="AS47" s="78" t="s">
        <v>65</v>
      </c>
      <c r="AT47" s="116" t="s">
        <v>1047</v>
      </c>
      <c r="AU47" s="83">
        <v>8.4722222222222213E-2</v>
      </c>
      <c r="AV47" s="78" t="s">
        <v>676</v>
      </c>
      <c r="AW47" s="78" t="s">
        <v>65</v>
      </c>
      <c r="AX47" s="116" t="s">
        <v>1047</v>
      </c>
      <c r="AY47" s="83">
        <v>9.375E-2</v>
      </c>
      <c r="AZ47" s="78" t="s">
        <v>680</v>
      </c>
      <c r="BA47" s="78" t="s">
        <v>65</v>
      </c>
      <c r="BB47" s="116">
        <v>3.0555555555555555E-2</v>
      </c>
      <c r="BC47" s="116">
        <v>8.3333333333333329E-2</v>
      </c>
      <c r="BD47" s="116">
        <v>0.10069444444444443</v>
      </c>
      <c r="BE47" s="83" t="s">
        <v>673</v>
      </c>
      <c r="BF47" s="116">
        <v>0.33333333333333331</v>
      </c>
      <c r="BG47" s="116">
        <v>2</v>
      </c>
      <c r="BH47" s="78" t="s">
        <v>681</v>
      </c>
      <c r="BI47" s="83">
        <v>3.9583333333333331E-2</v>
      </c>
      <c r="BJ47" s="78" t="s">
        <v>103</v>
      </c>
      <c r="BK47" s="85">
        <v>6.9444444444444441E-3</v>
      </c>
      <c r="BL47" s="83">
        <v>0.18333333333333335</v>
      </c>
      <c r="BM47" s="83" t="s">
        <v>60</v>
      </c>
      <c r="BN47" s="78" t="s">
        <v>61</v>
      </c>
      <c r="BO47" s="80" t="s">
        <v>61</v>
      </c>
      <c r="BP47" s="83">
        <v>0.15486111111111112</v>
      </c>
      <c r="BQ47" s="83" t="s">
        <v>60</v>
      </c>
      <c r="BR47" s="78" t="s">
        <v>61</v>
      </c>
      <c r="BS47" s="80" t="s">
        <v>61</v>
      </c>
      <c r="BT47" s="78" t="s">
        <v>62</v>
      </c>
      <c r="BU47" s="80" t="s">
        <v>61</v>
      </c>
      <c r="BV47" s="78" t="s">
        <v>1121</v>
      </c>
      <c r="BW47" s="80" t="s">
        <v>61</v>
      </c>
      <c r="BX47" s="86">
        <v>460</v>
      </c>
      <c r="BY47" s="86">
        <v>428</v>
      </c>
      <c r="BZ47" s="86">
        <v>407</v>
      </c>
      <c r="CA47" s="81" t="s">
        <v>60</v>
      </c>
      <c r="CB47" s="81" t="s">
        <v>61</v>
      </c>
      <c r="CC47" s="81" t="s">
        <v>61</v>
      </c>
      <c r="CD47" s="86">
        <v>239</v>
      </c>
      <c r="CE47" s="86">
        <v>223</v>
      </c>
      <c r="CF47" s="86">
        <v>211</v>
      </c>
      <c r="CG47" s="81" t="s">
        <v>60</v>
      </c>
      <c r="CH47" s="81" t="s">
        <v>61</v>
      </c>
      <c r="CI47" s="81" t="s">
        <v>61</v>
      </c>
      <c r="CJ47" s="86">
        <v>460</v>
      </c>
      <c r="CK47" s="86">
        <v>428</v>
      </c>
      <c r="CL47" s="86">
        <v>407</v>
      </c>
      <c r="CM47" s="86" t="s">
        <v>60</v>
      </c>
      <c r="CN47" s="86" t="s">
        <v>61</v>
      </c>
      <c r="CO47" s="86" t="s">
        <v>61</v>
      </c>
      <c r="CP47" s="86">
        <v>239</v>
      </c>
      <c r="CQ47" s="86">
        <v>223</v>
      </c>
      <c r="CR47" s="86">
        <v>211</v>
      </c>
      <c r="CS47" s="81" t="s">
        <v>60</v>
      </c>
      <c r="CT47" s="81" t="s">
        <v>61</v>
      </c>
      <c r="CU47" s="81" t="s">
        <v>61</v>
      </c>
      <c r="CV47" s="81"/>
      <c r="CW47" s="81"/>
      <c r="CX47" s="81"/>
      <c r="CY47" s="78"/>
      <c r="CZ47" s="78"/>
      <c r="DA47" s="82" t="s">
        <v>61</v>
      </c>
      <c r="DB47" s="82" t="s">
        <v>61</v>
      </c>
      <c r="DC47" s="78">
        <v>2019</v>
      </c>
      <c r="DD47" s="78"/>
      <c r="DE47" s="78"/>
      <c r="DF47" s="78"/>
      <c r="DG47" s="78" t="s">
        <v>92</v>
      </c>
      <c r="DH47" s="78" t="s">
        <v>93</v>
      </c>
      <c r="DI47" s="129">
        <v>44076</v>
      </c>
      <c r="DJ47" s="131" t="s">
        <v>880</v>
      </c>
      <c r="DK47" s="124" t="s">
        <v>1724</v>
      </c>
    </row>
    <row r="48" spans="1:115" s="29" customFormat="1" ht="17.100000000000001" customHeight="1" x14ac:dyDescent="0.3">
      <c r="A48" s="78">
        <v>2833</v>
      </c>
      <c r="B48" s="78" t="s">
        <v>720</v>
      </c>
      <c r="C48" s="78" t="s">
        <v>861</v>
      </c>
      <c r="D48" s="78" t="s">
        <v>139</v>
      </c>
      <c r="E48" s="78" t="s">
        <v>721</v>
      </c>
      <c r="F48" s="78" t="s">
        <v>722</v>
      </c>
      <c r="G48" s="86">
        <v>47</v>
      </c>
      <c r="H48" s="122" t="s">
        <v>145</v>
      </c>
      <c r="I48" s="78">
        <v>2</v>
      </c>
      <c r="J48" s="122" t="s">
        <v>146</v>
      </c>
      <c r="K48" s="86">
        <v>33</v>
      </c>
      <c r="L48" s="78" t="s">
        <v>145</v>
      </c>
      <c r="M48" s="78">
        <v>1</v>
      </c>
      <c r="N48" s="86">
        <f>47*2+33</f>
        <v>127</v>
      </c>
      <c r="O48" s="86">
        <v>144.80000000000001</v>
      </c>
      <c r="P48" s="86">
        <v>130.80000000000001</v>
      </c>
      <c r="Q48" s="86">
        <v>124.8</v>
      </c>
      <c r="R48" s="86" t="s">
        <v>723</v>
      </c>
      <c r="S48" s="86" t="s">
        <v>724</v>
      </c>
      <c r="T48" s="86" t="s">
        <v>725</v>
      </c>
      <c r="U48" s="175">
        <v>1</v>
      </c>
      <c r="V48" s="87">
        <v>51.9</v>
      </c>
      <c r="W48" s="87">
        <v>44.9</v>
      </c>
      <c r="X48" s="87">
        <v>41.9</v>
      </c>
      <c r="Y48" s="86" t="s">
        <v>723</v>
      </c>
      <c r="Z48" s="78" t="s">
        <v>726</v>
      </c>
      <c r="AA48" s="78" t="s">
        <v>725</v>
      </c>
      <c r="AB48" s="176">
        <f t="shared" si="4"/>
        <v>0.35842541436464087</v>
      </c>
      <c r="AC48" s="176">
        <f t="shared" si="5"/>
        <v>0.34327217125382259</v>
      </c>
      <c r="AD48" s="176">
        <f t="shared" si="6"/>
        <v>0.33573717948717946</v>
      </c>
      <c r="AE48" s="78" t="s">
        <v>62</v>
      </c>
      <c r="AF48" s="78" t="s">
        <v>61</v>
      </c>
      <c r="AG48" s="156">
        <v>5</v>
      </c>
      <c r="AH48" s="156">
        <v>5</v>
      </c>
      <c r="AI48" s="86">
        <f t="shared" si="7"/>
        <v>6.3500000000000005</v>
      </c>
      <c r="AJ48" s="79">
        <f t="shared" si="8"/>
        <v>2000</v>
      </c>
      <c r="AK48" s="78" t="s">
        <v>60</v>
      </c>
      <c r="AL48" s="78" t="s">
        <v>61</v>
      </c>
      <c r="AM48" s="78" t="s">
        <v>61</v>
      </c>
      <c r="AN48" s="83">
        <v>3.4722222222222224E-2</v>
      </c>
      <c r="AO48" s="83">
        <v>7.9861111111111105E-2</v>
      </c>
      <c r="AP48" s="78" t="s">
        <v>1128</v>
      </c>
      <c r="AQ48" s="78" t="s">
        <v>723</v>
      </c>
      <c r="AR48" s="85">
        <v>5.9027777777777783E-2</v>
      </c>
      <c r="AS48" s="78" t="s">
        <v>727</v>
      </c>
      <c r="AT48" s="116">
        <v>3.4722222222222224E-2</v>
      </c>
      <c r="AU48" s="83">
        <v>0.1076388888888889</v>
      </c>
      <c r="AV48" s="78" t="s">
        <v>1129</v>
      </c>
      <c r="AW48" s="83" t="s">
        <v>390</v>
      </c>
      <c r="AX48" s="116">
        <v>3.4722222222222224E-2</v>
      </c>
      <c r="AY48" s="83">
        <v>0.1076388888888889</v>
      </c>
      <c r="AZ48" s="78" t="s">
        <v>1129</v>
      </c>
      <c r="BA48" s="78" t="s">
        <v>728</v>
      </c>
      <c r="BB48" s="83">
        <v>5.347222222222222E-2</v>
      </c>
      <c r="BC48" s="83">
        <v>8.1250000000000003E-2</v>
      </c>
      <c r="BD48" s="83">
        <v>8.1250000000000003E-2</v>
      </c>
      <c r="BE48" s="83" t="s">
        <v>727</v>
      </c>
      <c r="BF48" s="157">
        <v>0.33333333333333331</v>
      </c>
      <c r="BG48" s="157">
        <v>2.0833333333333335</v>
      </c>
      <c r="BH48" s="78" t="s">
        <v>766</v>
      </c>
      <c r="BI48" s="83">
        <v>6.9444444444444441E-3</v>
      </c>
      <c r="BJ48" s="78" t="s">
        <v>729</v>
      </c>
      <c r="BK48" s="85">
        <v>1.3888888888888888E-2</v>
      </c>
      <c r="BL48" s="83">
        <v>0.13333333333333333</v>
      </c>
      <c r="BM48" s="83" t="s">
        <v>60</v>
      </c>
      <c r="BN48" s="78" t="s">
        <v>61</v>
      </c>
      <c r="BO48" s="80" t="s">
        <v>61</v>
      </c>
      <c r="BP48" s="83">
        <v>7.4999999999999997E-2</v>
      </c>
      <c r="BQ48" s="83" t="s">
        <v>60</v>
      </c>
      <c r="BR48" s="78" t="s">
        <v>61</v>
      </c>
      <c r="BS48" s="80" t="s">
        <v>61</v>
      </c>
      <c r="BT48" s="78" t="s">
        <v>62</v>
      </c>
      <c r="BU48" s="80" t="s">
        <v>61</v>
      </c>
      <c r="BV48" s="78" t="s">
        <v>62</v>
      </c>
      <c r="BW48" s="80" t="s">
        <v>61</v>
      </c>
      <c r="BX48" s="86">
        <f t="shared" ref="BX48:BZ48" si="19">O48</f>
        <v>144.80000000000001</v>
      </c>
      <c r="BY48" s="86">
        <f t="shared" si="19"/>
        <v>130.80000000000001</v>
      </c>
      <c r="BZ48" s="86">
        <f t="shared" si="19"/>
        <v>124.8</v>
      </c>
      <c r="CA48" s="81" t="s">
        <v>86</v>
      </c>
      <c r="CB48" s="81" t="s">
        <v>61</v>
      </c>
      <c r="CC48" s="81" t="s">
        <v>77</v>
      </c>
      <c r="CD48" s="86">
        <f t="shared" ref="CD48:CF48" si="20">V48</f>
        <v>51.9</v>
      </c>
      <c r="CE48" s="86">
        <f t="shared" si="20"/>
        <v>44.9</v>
      </c>
      <c r="CF48" s="86">
        <f t="shared" si="20"/>
        <v>41.9</v>
      </c>
      <c r="CG48" s="81" t="s">
        <v>86</v>
      </c>
      <c r="CH48" s="81" t="s">
        <v>61</v>
      </c>
      <c r="CI48" s="81" t="s">
        <v>77</v>
      </c>
      <c r="CJ48" s="86">
        <f t="shared" ref="CJ48:CK59" si="21">O48</f>
        <v>144.80000000000001</v>
      </c>
      <c r="CK48" s="86">
        <f t="shared" ref="CK48:CL59" si="22">P48</f>
        <v>130.80000000000001</v>
      </c>
      <c r="CL48" s="86">
        <f t="shared" ref="CL48:CL53" si="23">Q48</f>
        <v>124.8</v>
      </c>
      <c r="CM48" s="86" t="s">
        <v>723</v>
      </c>
      <c r="CN48" s="86" t="s">
        <v>724</v>
      </c>
      <c r="CO48" s="86" t="s">
        <v>725</v>
      </c>
      <c r="CP48" s="86">
        <f t="shared" ref="CP48:CR49" si="24">V48</f>
        <v>51.9</v>
      </c>
      <c r="CQ48" s="86">
        <f t="shared" si="24"/>
        <v>44.9</v>
      </c>
      <c r="CR48" s="86">
        <f t="shared" si="24"/>
        <v>41.9</v>
      </c>
      <c r="CS48" s="78" t="s">
        <v>723</v>
      </c>
      <c r="CT48" s="78" t="s">
        <v>726</v>
      </c>
      <c r="CU48" s="78" t="s">
        <v>725</v>
      </c>
      <c r="CV48" s="78"/>
      <c r="CW48" s="78"/>
      <c r="CX48" s="78"/>
      <c r="CY48" s="78"/>
      <c r="CZ48" s="78"/>
      <c r="DA48" s="82" t="s">
        <v>61</v>
      </c>
      <c r="DB48" s="82" t="s">
        <v>61</v>
      </c>
      <c r="DC48" s="78">
        <v>2000</v>
      </c>
      <c r="DD48" s="82" t="s">
        <v>730</v>
      </c>
      <c r="DE48" s="82" t="s">
        <v>360</v>
      </c>
      <c r="DF48" s="82" t="s">
        <v>731</v>
      </c>
      <c r="DG48" s="78" t="s">
        <v>1166</v>
      </c>
      <c r="DH48" s="78" t="s">
        <v>381</v>
      </c>
      <c r="DI48" s="129">
        <v>44071</v>
      </c>
      <c r="DJ48" s="131" t="s">
        <v>836</v>
      </c>
      <c r="DK48" s="124" t="s">
        <v>1724</v>
      </c>
    </row>
    <row r="49" spans="1:118" s="29" customFormat="1" ht="17.100000000000001" customHeight="1" x14ac:dyDescent="0.3">
      <c r="A49" s="78">
        <v>2900</v>
      </c>
      <c r="B49" s="78" t="s">
        <v>747</v>
      </c>
      <c r="C49" s="78" t="s">
        <v>861</v>
      </c>
      <c r="D49" s="78" t="s">
        <v>139</v>
      </c>
      <c r="E49" s="78" t="s">
        <v>141</v>
      </c>
      <c r="F49" s="78" t="s">
        <v>746</v>
      </c>
      <c r="G49" s="86">
        <v>287.8</v>
      </c>
      <c r="H49" s="122" t="s">
        <v>145</v>
      </c>
      <c r="I49" s="78">
        <v>1</v>
      </c>
      <c r="J49" s="122" t="s">
        <v>146</v>
      </c>
      <c r="K49" s="86">
        <v>143.4</v>
      </c>
      <c r="L49" s="78" t="s">
        <v>145</v>
      </c>
      <c r="M49" s="78">
        <v>1</v>
      </c>
      <c r="N49" s="86">
        <f>287.8+143.4</f>
        <v>431.20000000000005</v>
      </c>
      <c r="O49" s="87">
        <v>513</v>
      </c>
      <c r="P49" s="87">
        <v>489</v>
      </c>
      <c r="Q49" s="87">
        <v>468</v>
      </c>
      <c r="R49" s="86" t="s">
        <v>60</v>
      </c>
      <c r="S49" s="86" t="s">
        <v>61</v>
      </c>
      <c r="T49" s="86" t="s">
        <v>61</v>
      </c>
      <c r="U49" s="175">
        <v>1</v>
      </c>
      <c r="V49" s="87">
        <v>280</v>
      </c>
      <c r="W49" s="87">
        <v>267</v>
      </c>
      <c r="X49" s="87">
        <v>254</v>
      </c>
      <c r="Y49" s="86" t="s">
        <v>60</v>
      </c>
      <c r="Z49" s="78" t="s">
        <v>61</v>
      </c>
      <c r="AA49" s="78" t="s">
        <v>61</v>
      </c>
      <c r="AB49" s="176">
        <f t="shared" si="4"/>
        <v>0.54580896686159841</v>
      </c>
      <c r="AC49" s="176">
        <f t="shared" si="5"/>
        <v>0.54601226993865026</v>
      </c>
      <c r="AD49" s="176">
        <f t="shared" si="6"/>
        <v>0.54273504273504269</v>
      </c>
      <c r="AE49" s="78" t="s">
        <v>62</v>
      </c>
      <c r="AF49" s="78" t="s">
        <v>61</v>
      </c>
      <c r="AG49" s="186">
        <v>24</v>
      </c>
      <c r="AH49" s="186">
        <v>24</v>
      </c>
      <c r="AI49" s="86">
        <f t="shared" si="7"/>
        <v>21.560000000000002</v>
      </c>
      <c r="AJ49" s="79">
        <f t="shared" si="8"/>
        <v>2017</v>
      </c>
      <c r="AK49" s="78" t="s">
        <v>60</v>
      </c>
      <c r="AL49" s="78" t="s">
        <v>61</v>
      </c>
      <c r="AM49" s="78" t="s">
        <v>61</v>
      </c>
      <c r="AN49" s="157" t="s">
        <v>1060</v>
      </c>
      <c r="AO49" s="157">
        <v>0.17361111111111113</v>
      </c>
      <c r="AP49" s="78" t="s">
        <v>748</v>
      </c>
      <c r="AQ49" s="78" t="s">
        <v>739</v>
      </c>
      <c r="AR49" s="85">
        <v>0.15</v>
      </c>
      <c r="AS49" s="78" t="s">
        <v>742</v>
      </c>
      <c r="AT49" s="187">
        <v>0.15277777777777776</v>
      </c>
      <c r="AU49" s="157">
        <v>0.17361111111111113</v>
      </c>
      <c r="AV49" s="78" t="s">
        <v>748</v>
      </c>
      <c r="AW49" s="78" t="s">
        <v>741</v>
      </c>
      <c r="AX49" s="187">
        <v>0.18472222222222223</v>
      </c>
      <c r="AY49" s="157">
        <v>0.22638888888888889</v>
      </c>
      <c r="AZ49" s="78" t="s">
        <v>749</v>
      </c>
      <c r="BA49" s="78" t="s">
        <v>741</v>
      </c>
      <c r="BB49" s="157">
        <v>6.3194444444444442E-2</v>
      </c>
      <c r="BC49" s="157">
        <v>6.7361111111111108E-2</v>
      </c>
      <c r="BD49" s="157">
        <v>0.15277777777777776</v>
      </c>
      <c r="BE49" s="83" t="s">
        <v>750</v>
      </c>
      <c r="BF49" s="157">
        <v>0.33333333333333331</v>
      </c>
      <c r="BG49" s="157" t="s">
        <v>751</v>
      </c>
      <c r="BH49" s="78" t="s">
        <v>766</v>
      </c>
      <c r="BI49" s="157">
        <v>2.0833333333333332E-2</v>
      </c>
      <c r="BJ49" s="78" t="s">
        <v>752</v>
      </c>
      <c r="BK49" s="85">
        <v>1.1805555555555555E-2</v>
      </c>
      <c r="BL49" s="157">
        <v>0.16666666666666666</v>
      </c>
      <c r="BM49" s="83" t="s">
        <v>60</v>
      </c>
      <c r="BN49" s="78" t="s">
        <v>61</v>
      </c>
      <c r="BO49" s="80" t="s">
        <v>61</v>
      </c>
      <c r="BP49" s="157">
        <v>0.18333333333333335</v>
      </c>
      <c r="BQ49" s="83" t="s">
        <v>60</v>
      </c>
      <c r="BR49" s="78" t="s">
        <v>61</v>
      </c>
      <c r="BS49" s="80" t="s">
        <v>61</v>
      </c>
      <c r="BT49" s="78" t="s">
        <v>62</v>
      </c>
      <c r="BU49" s="80" t="s">
        <v>61</v>
      </c>
      <c r="BV49" s="78" t="s">
        <v>62</v>
      </c>
      <c r="BW49" s="80" t="s">
        <v>61</v>
      </c>
      <c r="BX49" s="86">
        <f t="shared" ref="BX49" si="25">O49</f>
        <v>513</v>
      </c>
      <c r="BY49" s="86">
        <f t="shared" ref="BY49" si="26">P49</f>
        <v>489</v>
      </c>
      <c r="BZ49" s="86">
        <f t="shared" ref="BZ49" si="27">Q49</f>
        <v>468</v>
      </c>
      <c r="CA49" s="81" t="s">
        <v>60</v>
      </c>
      <c r="CB49" s="81" t="s">
        <v>61</v>
      </c>
      <c r="CC49" s="81" t="s">
        <v>61</v>
      </c>
      <c r="CD49" s="86">
        <f>V49</f>
        <v>280</v>
      </c>
      <c r="CE49" s="86">
        <f t="shared" ref="CE49" si="28">W49</f>
        <v>267</v>
      </c>
      <c r="CF49" s="86">
        <f t="shared" ref="CF49" si="29">X49</f>
        <v>254</v>
      </c>
      <c r="CG49" s="81" t="s">
        <v>60</v>
      </c>
      <c r="CH49" s="81" t="s">
        <v>61</v>
      </c>
      <c r="CI49" s="81" t="s">
        <v>61</v>
      </c>
      <c r="CJ49" s="86">
        <f t="shared" si="21"/>
        <v>513</v>
      </c>
      <c r="CK49" s="86">
        <f t="shared" si="22"/>
        <v>489</v>
      </c>
      <c r="CL49" s="86">
        <f t="shared" si="23"/>
        <v>468</v>
      </c>
      <c r="CM49" s="86" t="s">
        <v>60</v>
      </c>
      <c r="CN49" s="86" t="s">
        <v>61</v>
      </c>
      <c r="CO49" s="86" t="s">
        <v>61</v>
      </c>
      <c r="CP49" s="86">
        <f t="shared" si="24"/>
        <v>280</v>
      </c>
      <c r="CQ49" s="86">
        <f t="shared" si="24"/>
        <v>267</v>
      </c>
      <c r="CR49" s="86">
        <f t="shared" si="24"/>
        <v>254</v>
      </c>
      <c r="CS49" s="81" t="s">
        <v>60</v>
      </c>
      <c r="CT49" s="81" t="s">
        <v>61</v>
      </c>
      <c r="CU49" s="81" t="s">
        <v>61</v>
      </c>
      <c r="CV49" s="81">
        <v>5</v>
      </c>
      <c r="CW49" s="80">
        <v>0.05</v>
      </c>
      <c r="CX49" s="80">
        <v>18.59</v>
      </c>
      <c r="CY49" s="78"/>
      <c r="CZ49" s="78"/>
      <c r="DA49" s="82" t="s">
        <v>61</v>
      </c>
      <c r="DB49" s="82" t="s">
        <v>61</v>
      </c>
      <c r="DC49" s="78">
        <v>2017</v>
      </c>
      <c r="DD49" s="82" t="s">
        <v>564</v>
      </c>
      <c r="DE49" s="82" t="s">
        <v>421</v>
      </c>
      <c r="DF49" s="82" t="s">
        <v>458</v>
      </c>
      <c r="DG49" s="78" t="s">
        <v>1167</v>
      </c>
      <c r="DH49" s="78" t="s">
        <v>381</v>
      </c>
      <c r="DI49" s="129">
        <v>44071</v>
      </c>
      <c r="DJ49" s="131" t="s">
        <v>836</v>
      </c>
      <c r="DK49" s="124" t="s">
        <v>1724</v>
      </c>
    </row>
    <row r="50" spans="1:118" s="29" customFormat="1" ht="17.100000000000001" customHeight="1" x14ac:dyDescent="0.3">
      <c r="A50" s="77">
        <v>2831</v>
      </c>
      <c r="B50" s="78" t="s">
        <v>757</v>
      </c>
      <c r="C50" s="78" t="s">
        <v>861</v>
      </c>
      <c r="D50" s="78" t="s">
        <v>139</v>
      </c>
      <c r="E50" s="78" t="s">
        <v>141</v>
      </c>
      <c r="F50" s="91" t="s">
        <v>758</v>
      </c>
      <c r="G50" s="86">
        <v>67.45</v>
      </c>
      <c r="H50" s="122" t="s">
        <v>145</v>
      </c>
      <c r="I50" s="78">
        <v>2</v>
      </c>
      <c r="J50" s="122" t="s">
        <v>146</v>
      </c>
      <c r="K50" s="86">
        <v>52.4</v>
      </c>
      <c r="L50" s="78" t="s">
        <v>145</v>
      </c>
      <c r="M50" s="78">
        <v>1</v>
      </c>
      <c r="N50" s="86">
        <f>G50*I50+K50</f>
        <v>187.3</v>
      </c>
      <c r="O50" s="87">
        <v>226.20226929000103</v>
      </c>
      <c r="P50" s="87">
        <v>216.8525993566339</v>
      </c>
      <c r="Q50" s="87">
        <v>209.28281532806699</v>
      </c>
      <c r="R50" s="86" t="s">
        <v>60</v>
      </c>
      <c r="S50" s="86" t="s">
        <v>61</v>
      </c>
      <c r="T50" s="86" t="s">
        <v>61</v>
      </c>
      <c r="U50" s="175">
        <v>1</v>
      </c>
      <c r="V50" s="87">
        <v>67.86</v>
      </c>
      <c r="W50" s="87">
        <v>65.06</v>
      </c>
      <c r="X50" s="87">
        <v>62.78</v>
      </c>
      <c r="Y50" s="86" t="s">
        <v>60</v>
      </c>
      <c r="Z50" s="78" t="s">
        <v>61</v>
      </c>
      <c r="AA50" s="78" t="s">
        <v>61</v>
      </c>
      <c r="AB50" s="176">
        <f t="shared" si="4"/>
        <v>0.29999699036175698</v>
      </c>
      <c r="AC50" s="176">
        <f t="shared" si="5"/>
        <v>0.30001946111332006</v>
      </c>
      <c r="AD50" s="176">
        <f t="shared" si="6"/>
        <v>0.29997685142751684</v>
      </c>
      <c r="AE50" s="78" t="s">
        <v>62</v>
      </c>
      <c r="AF50" s="78" t="s">
        <v>61</v>
      </c>
      <c r="AG50" s="186">
        <v>10.5</v>
      </c>
      <c r="AH50" s="186">
        <v>10.5</v>
      </c>
      <c r="AI50" s="86">
        <f t="shared" si="7"/>
        <v>9.3650000000000002</v>
      </c>
      <c r="AJ50" s="79">
        <f t="shared" si="8"/>
        <v>2010</v>
      </c>
      <c r="AK50" s="78" t="s">
        <v>60</v>
      </c>
      <c r="AL50" s="78" t="s">
        <v>61</v>
      </c>
      <c r="AM50" s="78" t="s">
        <v>61</v>
      </c>
      <c r="AN50" s="188" t="s">
        <v>1059</v>
      </c>
      <c r="AO50" s="188">
        <v>8.6111111111111124E-2</v>
      </c>
      <c r="AP50" s="78" t="s">
        <v>759</v>
      </c>
      <c r="AQ50" s="78" t="s">
        <v>86</v>
      </c>
      <c r="AR50" s="85">
        <v>6.25E-2</v>
      </c>
      <c r="AS50" s="78" t="s">
        <v>760</v>
      </c>
      <c r="AT50" s="189" t="s">
        <v>1059</v>
      </c>
      <c r="AU50" s="188">
        <v>9.5833333333333326E-2</v>
      </c>
      <c r="AV50" s="78" t="s">
        <v>761</v>
      </c>
      <c r="AW50" s="78" t="s">
        <v>763</v>
      </c>
      <c r="AX50" s="189" t="s">
        <v>1059</v>
      </c>
      <c r="AY50" s="188">
        <v>0.125</v>
      </c>
      <c r="AZ50" s="78" t="s">
        <v>762</v>
      </c>
      <c r="BA50" s="78" t="s">
        <v>764</v>
      </c>
      <c r="BB50" s="188">
        <v>6.25E-2</v>
      </c>
      <c r="BC50" s="188">
        <v>7.4305555555555555E-2</v>
      </c>
      <c r="BD50" s="188">
        <v>0.10208333333333335</v>
      </c>
      <c r="BE50" s="83" t="s">
        <v>765</v>
      </c>
      <c r="BF50" s="157">
        <v>0.33333333333333331</v>
      </c>
      <c r="BG50" s="157">
        <v>2</v>
      </c>
      <c r="BH50" s="78" t="s">
        <v>766</v>
      </c>
      <c r="BI50" s="83">
        <v>1.1805555555555555E-2</v>
      </c>
      <c r="BJ50" s="78" t="s">
        <v>736</v>
      </c>
      <c r="BK50" s="85">
        <v>8.3333333333333332E-3</v>
      </c>
      <c r="BL50" s="157">
        <v>0.16666666666666666</v>
      </c>
      <c r="BM50" s="83" t="s">
        <v>60</v>
      </c>
      <c r="BN50" s="78" t="s">
        <v>61</v>
      </c>
      <c r="BO50" s="80" t="s">
        <v>61</v>
      </c>
      <c r="BP50" s="157">
        <v>0.125</v>
      </c>
      <c r="BQ50" s="83" t="s">
        <v>60</v>
      </c>
      <c r="BR50" s="78" t="s">
        <v>61</v>
      </c>
      <c r="BS50" s="80" t="s">
        <v>61</v>
      </c>
      <c r="BT50" s="78" t="s">
        <v>62</v>
      </c>
      <c r="BU50" s="80" t="s">
        <v>61</v>
      </c>
      <c r="BV50" s="78" t="s">
        <v>62</v>
      </c>
      <c r="BW50" s="80" t="s">
        <v>61</v>
      </c>
      <c r="BX50" s="86">
        <f t="shared" ref="BX50:BY53" si="30">O50</f>
        <v>226.20226929000103</v>
      </c>
      <c r="BY50" s="86">
        <f t="shared" ref="BY50:BZ54" si="31">P50</f>
        <v>216.8525993566339</v>
      </c>
      <c r="BZ50" s="86">
        <f t="shared" ref="BZ50:BZ54" si="32">Q50</f>
        <v>209.28281532806699</v>
      </c>
      <c r="CA50" s="81" t="s">
        <v>86</v>
      </c>
      <c r="CB50" s="81" t="s">
        <v>61</v>
      </c>
      <c r="CC50" s="81" t="s">
        <v>77</v>
      </c>
      <c r="CD50" s="86">
        <f t="shared" ref="CD50:CF50" si="33">V50</f>
        <v>67.86</v>
      </c>
      <c r="CE50" s="86">
        <f t="shared" si="33"/>
        <v>65.06</v>
      </c>
      <c r="CF50" s="86">
        <f t="shared" si="33"/>
        <v>62.78</v>
      </c>
      <c r="CG50" s="81" t="s">
        <v>86</v>
      </c>
      <c r="CH50" s="81" t="s">
        <v>61</v>
      </c>
      <c r="CI50" s="81" t="s">
        <v>77</v>
      </c>
      <c r="CJ50" s="86">
        <f t="shared" si="21"/>
        <v>226.20226929000103</v>
      </c>
      <c r="CK50" s="86">
        <f t="shared" si="22"/>
        <v>216.8525993566339</v>
      </c>
      <c r="CL50" s="86">
        <f t="shared" si="23"/>
        <v>209.28281532806699</v>
      </c>
      <c r="CM50" s="86" t="s">
        <v>60</v>
      </c>
      <c r="CN50" s="86" t="s">
        <v>61</v>
      </c>
      <c r="CO50" s="86" t="s">
        <v>61</v>
      </c>
      <c r="CP50" s="86">
        <v>67.86</v>
      </c>
      <c r="CQ50" s="86">
        <v>65.06</v>
      </c>
      <c r="CR50" s="86">
        <v>62.78</v>
      </c>
      <c r="CS50" s="81" t="s">
        <v>60</v>
      </c>
      <c r="CT50" s="81" t="s">
        <v>61</v>
      </c>
      <c r="CU50" s="81" t="s">
        <v>61</v>
      </c>
      <c r="CV50" s="81"/>
      <c r="CW50" s="81"/>
      <c r="CX50" s="81"/>
      <c r="CY50" s="78"/>
      <c r="CZ50" s="78"/>
      <c r="DA50" s="82" t="s">
        <v>61</v>
      </c>
      <c r="DB50" s="82" t="s">
        <v>61</v>
      </c>
      <c r="DC50" s="78">
        <v>2010</v>
      </c>
      <c r="DD50" s="82" t="s">
        <v>360</v>
      </c>
      <c r="DE50" s="82" t="s">
        <v>363</v>
      </c>
      <c r="DF50" s="82" t="s">
        <v>565</v>
      </c>
      <c r="DG50" s="78" t="s">
        <v>1168</v>
      </c>
      <c r="DH50" s="78" t="s">
        <v>381</v>
      </c>
      <c r="DI50" s="129">
        <v>44071</v>
      </c>
      <c r="DJ50" s="131" t="s">
        <v>836</v>
      </c>
      <c r="DK50" s="124" t="s">
        <v>1724</v>
      </c>
    </row>
    <row r="51" spans="1:118" s="29" customFormat="1" ht="17.100000000000001" customHeight="1" x14ac:dyDescent="0.3">
      <c r="A51" s="77">
        <v>2573</v>
      </c>
      <c r="B51" s="78" t="s">
        <v>797</v>
      </c>
      <c r="C51" s="78" t="s">
        <v>861</v>
      </c>
      <c r="D51" s="78" t="s">
        <v>139</v>
      </c>
      <c r="E51" s="78" t="s">
        <v>141</v>
      </c>
      <c r="F51" s="78" t="s">
        <v>795</v>
      </c>
      <c r="G51" s="86">
        <v>240.8</v>
      </c>
      <c r="H51" s="122" t="s">
        <v>145</v>
      </c>
      <c r="I51" s="78">
        <v>1</v>
      </c>
      <c r="J51" s="122" t="s">
        <v>146</v>
      </c>
      <c r="K51" s="86">
        <v>123</v>
      </c>
      <c r="L51" s="78" t="s">
        <v>145</v>
      </c>
      <c r="M51" s="78">
        <v>1</v>
      </c>
      <c r="N51" s="86">
        <f t="shared" ref="N51:N52" si="34">G51*I51+K51*M51</f>
        <v>363.8</v>
      </c>
      <c r="O51" s="86">
        <v>430</v>
      </c>
      <c r="P51" s="86">
        <v>412</v>
      </c>
      <c r="Q51" s="86">
        <v>396</v>
      </c>
      <c r="R51" s="86" t="s">
        <v>60</v>
      </c>
      <c r="S51" s="86" t="s">
        <v>61</v>
      </c>
      <c r="T51" s="86" t="s">
        <v>61</v>
      </c>
      <c r="U51" s="175">
        <v>1</v>
      </c>
      <c r="V51" s="86">
        <v>217</v>
      </c>
      <c r="W51" s="86">
        <v>207</v>
      </c>
      <c r="X51" s="86">
        <v>199</v>
      </c>
      <c r="Y51" s="86" t="s">
        <v>60</v>
      </c>
      <c r="Z51" s="78" t="s">
        <v>61</v>
      </c>
      <c r="AA51" s="78" t="s">
        <v>61</v>
      </c>
      <c r="AB51" s="176">
        <f t="shared" si="4"/>
        <v>0.50465116279069766</v>
      </c>
      <c r="AC51" s="176">
        <f t="shared" si="5"/>
        <v>0.50242718446601942</v>
      </c>
      <c r="AD51" s="176">
        <f t="shared" si="6"/>
        <v>0.50252525252525249</v>
      </c>
      <c r="AE51" s="78" t="s">
        <v>62</v>
      </c>
      <c r="AF51" s="78" t="s">
        <v>61</v>
      </c>
      <c r="AG51" s="156">
        <v>18.190000000000001</v>
      </c>
      <c r="AH51" s="156">
        <v>18.190000000000001</v>
      </c>
      <c r="AI51" s="86">
        <f t="shared" ref="AI51:AI52" si="35">N51*0.05</f>
        <v>18.190000000000001</v>
      </c>
      <c r="AJ51" s="79">
        <f t="shared" ref="AJ51:AJ52" si="36">DC51</f>
        <v>2015</v>
      </c>
      <c r="AK51" s="78" t="s">
        <v>86</v>
      </c>
      <c r="AL51" s="78">
        <v>19.399999999999999</v>
      </c>
      <c r="AM51" s="78" t="s">
        <v>77</v>
      </c>
      <c r="AN51" s="83" t="s">
        <v>1049</v>
      </c>
      <c r="AO51" s="83">
        <v>8.7500000000000008E-2</v>
      </c>
      <c r="AP51" s="78" t="s">
        <v>1160</v>
      </c>
      <c r="AQ51" s="78" t="s">
        <v>86</v>
      </c>
      <c r="AR51" s="85">
        <v>7.6388888888888895E-2</v>
      </c>
      <c r="AS51" s="78" t="s">
        <v>65</v>
      </c>
      <c r="AT51" s="116" t="s">
        <v>1066</v>
      </c>
      <c r="AU51" s="83">
        <v>0.19305555555555554</v>
      </c>
      <c r="AV51" s="78" t="s">
        <v>1084</v>
      </c>
      <c r="AW51" s="78" t="s">
        <v>65</v>
      </c>
      <c r="AX51" s="116" t="s">
        <v>1066</v>
      </c>
      <c r="AY51" s="83">
        <v>0.19722222222222222</v>
      </c>
      <c r="AZ51" s="78" t="s">
        <v>1085</v>
      </c>
      <c r="BA51" s="78" t="s">
        <v>65</v>
      </c>
      <c r="BB51" s="157">
        <v>4.027777777777778E-2</v>
      </c>
      <c r="BC51" s="157">
        <v>7.4305555555555555E-2</v>
      </c>
      <c r="BD51" s="157">
        <v>9.0277777777777776E-2</v>
      </c>
      <c r="BE51" s="83" t="s">
        <v>781</v>
      </c>
      <c r="BF51" s="157">
        <v>0.20833333333333334</v>
      </c>
      <c r="BG51" s="157">
        <v>1.1666666666666667</v>
      </c>
      <c r="BH51" s="78" t="s">
        <v>390</v>
      </c>
      <c r="BI51" s="157">
        <v>3.3333333333333333E-2</v>
      </c>
      <c r="BJ51" s="78" t="s">
        <v>64</v>
      </c>
      <c r="BK51" s="85">
        <v>7.6388888888888886E-3</v>
      </c>
      <c r="BL51" s="157">
        <v>0.16666666666666666</v>
      </c>
      <c r="BM51" s="83" t="s">
        <v>60</v>
      </c>
      <c r="BN51" s="78" t="s">
        <v>61</v>
      </c>
      <c r="BO51" s="80" t="s">
        <v>61</v>
      </c>
      <c r="BP51" s="83">
        <v>0.125</v>
      </c>
      <c r="BQ51" s="83" t="s">
        <v>60</v>
      </c>
      <c r="BR51" s="78" t="s">
        <v>61</v>
      </c>
      <c r="BS51" s="78" t="s">
        <v>61</v>
      </c>
      <c r="BT51" s="78" t="s">
        <v>62</v>
      </c>
      <c r="BU51" s="80" t="s">
        <v>61</v>
      </c>
      <c r="BV51" s="78" t="s">
        <v>62</v>
      </c>
      <c r="BW51" s="80" t="s">
        <v>61</v>
      </c>
      <c r="BX51" s="86">
        <f t="shared" ref="BX51:BX52" si="37">O51</f>
        <v>430</v>
      </c>
      <c r="BY51" s="86">
        <f t="shared" si="30"/>
        <v>412</v>
      </c>
      <c r="BZ51" s="86">
        <f t="shared" si="31"/>
        <v>396</v>
      </c>
      <c r="CA51" s="84" t="s">
        <v>60</v>
      </c>
      <c r="CB51" s="84" t="s">
        <v>61</v>
      </c>
      <c r="CC51" s="84" t="s">
        <v>61</v>
      </c>
      <c r="CD51" s="86">
        <f t="shared" ref="CD51:CF52" si="38">V51</f>
        <v>217</v>
      </c>
      <c r="CE51" s="86">
        <f t="shared" si="38"/>
        <v>207</v>
      </c>
      <c r="CF51" s="86">
        <f t="shared" si="38"/>
        <v>199</v>
      </c>
      <c r="CG51" s="81" t="s">
        <v>60</v>
      </c>
      <c r="CH51" s="81" t="s">
        <v>61</v>
      </c>
      <c r="CI51" s="81" t="s">
        <v>61</v>
      </c>
      <c r="CJ51" s="86">
        <f t="shared" ref="CJ51:CJ52" si="39">O51</f>
        <v>430</v>
      </c>
      <c r="CK51" s="86">
        <f t="shared" si="21"/>
        <v>412</v>
      </c>
      <c r="CL51" s="86">
        <f t="shared" si="22"/>
        <v>396</v>
      </c>
      <c r="CM51" s="86" t="s">
        <v>60</v>
      </c>
      <c r="CN51" s="86" t="s">
        <v>61</v>
      </c>
      <c r="CO51" s="86" t="s">
        <v>61</v>
      </c>
      <c r="CP51" s="86">
        <f t="shared" ref="CP51:CR52" si="40">V51</f>
        <v>217</v>
      </c>
      <c r="CQ51" s="86">
        <f t="shared" si="40"/>
        <v>207</v>
      </c>
      <c r="CR51" s="86">
        <f t="shared" si="40"/>
        <v>199</v>
      </c>
      <c r="CS51" s="81" t="s">
        <v>60</v>
      </c>
      <c r="CT51" s="81" t="s">
        <v>61</v>
      </c>
      <c r="CU51" s="81" t="s">
        <v>61</v>
      </c>
      <c r="CV51" s="81"/>
      <c r="CW51" s="81"/>
      <c r="CX51" s="81"/>
      <c r="CY51" s="78"/>
      <c r="CZ51" s="78"/>
      <c r="DA51" s="82" t="s">
        <v>61</v>
      </c>
      <c r="DB51" s="82" t="s">
        <v>61</v>
      </c>
      <c r="DC51" s="78">
        <v>2015</v>
      </c>
      <c r="DD51" s="82" t="s">
        <v>91</v>
      </c>
      <c r="DE51" s="82" t="s">
        <v>91</v>
      </c>
      <c r="DF51" s="82" t="s">
        <v>91</v>
      </c>
      <c r="DG51" s="78" t="s">
        <v>1146</v>
      </c>
      <c r="DH51" s="31" t="s">
        <v>410</v>
      </c>
      <c r="DI51" s="34">
        <v>44082</v>
      </c>
      <c r="DJ51" s="131" t="s">
        <v>836</v>
      </c>
      <c r="DK51" s="124" t="s">
        <v>1724</v>
      </c>
    </row>
    <row r="52" spans="1:118" s="29" customFormat="1" ht="17.100000000000001" customHeight="1" x14ac:dyDescent="0.3">
      <c r="A52" s="77">
        <v>2911</v>
      </c>
      <c r="B52" s="78" t="s">
        <v>797</v>
      </c>
      <c r="C52" s="78" t="s">
        <v>861</v>
      </c>
      <c r="D52" s="78" t="s">
        <v>139</v>
      </c>
      <c r="E52" s="78" t="s">
        <v>141</v>
      </c>
      <c r="F52" s="78" t="s">
        <v>796</v>
      </c>
      <c r="G52" s="86">
        <v>270.39999999999998</v>
      </c>
      <c r="H52" s="122" t="s">
        <v>145</v>
      </c>
      <c r="I52" s="78">
        <v>1</v>
      </c>
      <c r="J52" s="122" t="s">
        <v>146</v>
      </c>
      <c r="K52" s="86">
        <v>142.19999999999999</v>
      </c>
      <c r="L52" s="78" t="s">
        <v>145</v>
      </c>
      <c r="M52" s="78">
        <v>1</v>
      </c>
      <c r="N52" s="86">
        <f t="shared" si="34"/>
        <v>412.59999999999997</v>
      </c>
      <c r="O52" s="86">
        <v>462</v>
      </c>
      <c r="P52" s="86">
        <v>461</v>
      </c>
      <c r="Q52" s="86">
        <v>447</v>
      </c>
      <c r="R52" s="86" t="s">
        <v>60</v>
      </c>
      <c r="S52" s="86" t="s">
        <v>61</v>
      </c>
      <c r="T52" s="86" t="s">
        <v>61</v>
      </c>
      <c r="U52" s="175">
        <v>1</v>
      </c>
      <c r="V52" s="86">
        <v>251</v>
      </c>
      <c r="W52" s="86">
        <v>250</v>
      </c>
      <c r="X52" s="86">
        <v>242</v>
      </c>
      <c r="Y52" s="86" t="s">
        <v>60</v>
      </c>
      <c r="Z52" s="78" t="s">
        <v>61</v>
      </c>
      <c r="AA52" s="78" t="s">
        <v>61</v>
      </c>
      <c r="AB52" s="176">
        <f t="shared" si="4"/>
        <v>0.54329004329004327</v>
      </c>
      <c r="AC52" s="176">
        <f t="shared" si="5"/>
        <v>0.54229934924078094</v>
      </c>
      <c r="AD52" s="176">
        <f t="shared" si="6"/>
        <v>0.54138702460850108</v>
      </c>
      <c r="AE52" s="78" t="s">
        <v>62</v>
      </c>
      <c r="AF52" s="78" t="s">
        <v>61</v>
      </c>
      <c r="AG52" s="156">
        <v>22.5</v>
      </c>
      <c r="AH52" s="156">
        <v>22.5</v>
      </c>
      <c r="AI52" s="86">
        <f t="shared" si="35"/>
        <v>20.63</v>
      </c>
      <c r="AJ52" s="79">
        <f t="shared" si="36"/>
        <v>2017</v>
      </c>
      <c r="AK52" s="78" t="s">
        <v>60</v>
      </c>
      <c r="AL52" s="78" t="s">
        <v>61</v>
      </c>
      <c r="AM52" s="78" t="s">
        <v>61</v>
      </c>
      <c r="AN52" s="83" t="s">
        <v>1059</v>
      </c>
      <c r="AO52" s="83">
        <v>5.9722222222222225E-2</v>
      </c>
      <c r="AP52" s="78" t="s">
        <v>1161</v>
      </c>
      <c r="AQ52" s="78" t="s">
        <v>86</v>
      </c>
      <c r="AR52" s="85">
        <v>6.0416666666666667E-2</v>
      </c>
      <c r="AS52" s="78" t="s">
        <v>65</v>
      </c>
      <c r="AT52" s="116" t="s">
        <v>1045</v>
      </c>
      <c r="AU52" s="83">
        <v>0.12986111111111112</v>
      </c>
      <c r="AV52" s="78" t="s">
        <v>1162</v>
      </c>
      <c r="AW52" s="78" t="s">
        <v>65</v>
      </c>
      <c r="AX52" s="116" t="s">
        <v>1045</v>
      </c>
      <c r="AY52" s="83">
        <v>0.14305555555555557</v>
      </c>
      <c r="AZ52" s="78" t="s">
        <v>1086</v>
      </c>
      <c r="BA52" s="78" t="s">
        <v>65</v>
      </c>
      <c r="BB52" s="157">
        <v>2.8472222222222222E-2</v>
      </c>
      <c r="BC52" s="157">
        <v>5.6944444444444443E-2</v>
      </c>
      <c r="BD52" s="157">
        <v>7.9861111111111105E-2</v>
      </c>
      <c r="BE52" s="83" t="s">
        <v>65</v>
      </c>
      <c r="BF52" s="157">
        <v>0.33333333333333331</v>
      </c>
      <c r="BG52" s="157" t="s">
        <v>521</v>
      </c>
      <c r="BH52" s="78" t="s">
        <v>766</v>
      </c>
      <c r="BI52" s="157">
        <v>2.7777777777777776E-2</v>
      </c>
      <c r="BJ52" s="78" t="s">
        <v>64</v>
      </c>
      <c r="BK52" s="85">
        <v>7.6388888888888886E-3</v>
      </c>
      <c r="BL52" s="157">
        <v>0.16666666666666666</v>
      </c>
      <c r="BM52" s="83" t="s">
        <v>60</v>
      </c>
      <c r="BN52" s="78" t="s">
        <v>61</v>
      </c>
      <c r="BO52" s="80" t="s">
        <v>61</v>
      </c>
      <c r="BP52" s="83">
        <v>0.125</v>
      </c>
      <c r="BQ52" s="83" t="s">
        <v>60</v>
      </c>
      <c r="BR52" s="78" t="s">
        <v>61</v>
      </c>
      <c r="BS52" s="78" t="s">
        <v>61</v>
      </c>
      <c r="BT52" s="78" t="s">
        <v>62</v>
      </c>
      <c r="BU52" s="80" t="s">
        <v>61</v>
      </c>
      <c r="BV52" s="78" t="s">
        <v>62</v>
      </c>
      <c r="BW52" s="80" t="s">
        <v>61</v>
      </c>
      <c r="BX52" s="86">
        <f t="shared" si="37"/>
        <v>462</v>
      </c>
      <c r="BY52" s="86">
        <f t="shared" si="30"/>
        <v>461</v>
      </c>
      <c r="BZ52" s="86">
        <f t="shared" si="31"/>
        <v>447</v>
      </c>
      <c r="CA52" s="84" t="s">
        <v>60</v>
      </c>
      <c r="CB52" s="84" t="s">
        <v>61</v>
      </c>
      <c r="CC52" s="84" t="s">
        <v>61</v>
      </c>
      <c r="CD52" s="86">
        <f t="shared" si="38"/>
        <v>251</v>
      </c>
      <c r="CE52" s="86">
        <f t="shared" si="38"/>
        <v>250</v>
      </c>
      <c r="CF52" s="86">
        <f t="shared" si="38"/>
        <v>242</v>
      </c>
      <c r="CG52" s="81" t="s">
        <v>60</v>
      </c>
      <c r="CH52" s="81" t="s">
        <v>61</v>
      </c>
      <c r="CI52" s="81" t="s">
        <v>61</v>
      </c>
      <c r="CJ52" s="86">
        <f t="shared" si="39"/>
        <v>462</v>
      </c>
      <c r="CK52" s="86">
        <f t="shared" si="21"/>
        <v>461</v>
      </c>
      <c r="CL52" s="86">
        <f t="shared" si="22"/>
        <v>447</v>
      </c>
      <c r="CM52" s="86" t="s">
        <v>60</v>
      </c>
      <c r="CN52" s="86" t="s">
        <v>61</v>
      </c>
      <c r="CO52" s="86" t="s">
        <v>61</v>
      </c>
      <c r="CP52" s="86">
        <f t="shared" si="40"/>
        <v>251</v>
      </c>
      <c r="CQ52" s="86">
        <f t="shared" si="40"/>
        <v>250</v>
      </c>
      <c r="CR52" s="86">
        <f t="shared" si="40"/>
        <v>242</v>
      </c>
      <c r="CS52" s="81" t="s">
        <v>60</v>
      </c>
      <c r="CT52" s="81" t="s">
        <v>61</v>
      </c>
      <c r="CU52" s="81" t="s">
        <v>61</v>
      </c>
      <c r="CV52" s="81">
        <v>5</v>
      </c>
      <c r="CW52" s="80">
        <v>0.06</v>
      </c>
      <c r="CX52" s="80">
        <v>13.03</v>
      </c>
      <c r="CY52" s="78"/>
      <c r="CZ52" s="78"/>
      <c r="DA52" s="82" t="s">
        <v>61</v>
      </c>
      <c r="DB52" s="82" t="s">
        <v>61</v>
      </c>
      <c r="DC52" s="78">
        <v>2017</v>
      </c>
      <c r="DD52" s="82" t="s">
        <v>500</v>
      </c>
      <c r="DE52" s="82" t="s">
        <v>500</v>
      </c>
      <c r="DF52" s="82" t="s">
        <v>500</v>
      </c>
      <c r="DG52" s="78" t="s">
        <v>1146</v>
      </c>
      <c r="DH52" s="78" t="s">
        <v>410</v>
      </c>
      <c r="DI52" s="34">
        <v>44082</v>
      </c>
      <c r="DJ52" s="131" t="s">
        <v>836</v>
      </c>
      <c r="DK52" s="124" t="s">
        <v>1724</v>
      </c>
    </row>
    <row r="53" spans="1:118" s="29" customFormat="1" ht="17.100000000000001" customHeight="1" x14ac:dyDescent="0.3">
      <c r="A53" s="78">
        <v>2181</v>
      </c>
      <c r="B53" s="78" t="s">
        <v>803</v>
      </c>
      <c r="C53" s="78" t="s">
        <v>861</v>
      </c>
      <c r="D53" s="78" t="s">
        <v>139</v>
      </c>
      <c r="E53" s="78" t="s">
        <v>141</v>
      </c>
      <c r="F53" s="78" t="s">
        <v>802</v>
      </c>
      <c r="G53" s="86">
        <v>165</v>
      </c>
      <c r="H53" s="122" t="s">
        <v>145</v>
      </c>
      <c r="I53" s="78">
        <v>2</v>
      </c>
      <c r="J53" s="122" t="s">
        <v>146</v>
      </c>
      <c r="K53" s="86">
        <v>194.3</v>
      </c>
      <c r="L53" s="78" t="s">
        <v>145</v>
      </c>
      <c r="M53" s="78">
        <v>1</v>
      </c>
      <c r="N53" s="86">
        <f t="shared" ref="N53" si="41">G53*I53+K53*M53</f>
        <v>524.29999999999995</v>
      </c>
      <c r="O53" s="86">
        <v>583</v>
      </c>
      <c r="P53" s="86">
        <v>583</v>
      </c>
      <c r="Q53" s="86">
        <v>578</v>
      </c>
      <c r="R53" s="86" t="s">
        <v>60</v>
      </c>
      <c r="S53" s="86" t="s">
        <v>61</v>
      </c>
      <c r="T53" s="86" t="s">
        <v>61</v>
      </c>
      <c r="U53" s="175">
        <v>1</v>
      </c>
      <c r="V53" s="86">
        <v>175</v>
      </c>
      <c r="W53" s="86">
        <v>175</v>
      </c>
      <c r="X53" s="86">
        <v>173</v>
      </c>
      <c r="Y53" s="86" t="s">
        <v>60</v>
      </c>
      <c r="Z53" s="78" t="s">
        <v>61</v>
      </c>
      <c r="AA53" s="78" t="s">
        <v>61</v>
      </c>
      <c r="AB53" s="176">
        <f t="shared" si="4"/>
        <v>0.30017152658662094</v>
      </c>
      <c r="AC53" s="176">
        <f t="shared" si="5"/>
        <v>0.30017152658662094</v>
      </c>
      <c r="AD53" s="176">
        <f t="shared" si="6"/>
        <v>0.29930795847750863</v>
      </c>
      <c r="AE53" s="78" t="s">
        <v>62</v>
      </c>
      <c r="AF53" s="78" t="s">
        <v>61</v>
      </c>
      <c r="AG53" s="156">
        <v>29.2</v>
      </c>
      <c r="AH53" s="156">
        <v>29.2</v>
      </c>
      <c r="AI53" s="86">
        <f t="shared" ref="AI53" si="42">N53*0.05</f>
        <v>26.215</v>
      </c>
      <c r="AJ53" s="79">
        <f t="shared" ref="AJ53" si="43">DC53</f>
        <v>2014</v>
      </c>
      <c r="AK53" s="78" t="s">
        <v>60</v>
      </c>
      <c r="AL53" s="78" t="s">
        <v>61</v>
      </c>
      <c r="AM53" s="78" t="s">
        <v>61</v>
      </c>
      <c r="AN53" s="83">
        <v>3.4722222222222224E-2</v>
      </c>
      <c r="AO53" s="83">
        <v>9.7222222222222224E-2</v>
      </c>
      <c r="AP53" s="78" t="s">
        <v>1089</v>
      </c>
      <c r="AQ53" s="78" t="s">
        <v>804</v>
      </c>
      <c r="AR53" s="85">
        <v>4.1666666666666664E-2</v>
      </c>
      <c r="AS53" s="78" t="s">
        <v>1090</v>
      </c>
      <c r="AT53" s="116">
        <v>3.8194444444444441E-2</v>
      </c>
      <c r="AU53" s="83">
        <v>0.10069444444444443</v>
      </c>
      <c r="AV53" s="78" t="s">
        <v>1091</v>
      </c>
      <c r="AW53" s="78" t="s">
        <v>1090</v>
      </c>
      <c r="AX53" s="116">
        <v>4.1666666666666664E-2</v>
      </c>
      <c r="AY53" s="83">
        <v>0.10416666666666667</v>
      </c>
      <c r="AZ53" s="78" t="s">
        <v>1092</v>
      </c>
      <c r="BA53" s="85" t="s">
        <v>1090</v>
      </c>
      <c r="BB53" s="83">
        <v>8.3333333333333329E-2</v>
      </c>
      <c r="BC53" s="83">
        <v>0.10416666666666667</v>
      </c>
      <c r="BD53" s="83">
        <v>0.14583333333333334</v>
      </c>
      <c r="BE53" s="83" t="s">
        <v>805</v>
      </c>
      <c r="BF53" s="157">
        <v>2</v>
      </c>
      <c r="BG53" s="157">
        <v>3</v>
      </c>
      <c r="BH53" s="85" t="s">
        <v>766</v>
      </c>
      <c r="BI53" s="83">
        <v>1.7361111111111112E-2</v>
      </c>
      <c r="BJ53" s="78" t="s">
        <v>1093</v>
      </c>
      <c r="BK53" s="85">
        <v>8.3333333333333332E-3</v>
      </c>
      <c r="BL53" s="83">
        <v>0.16666666666666666</v>
      </c>
      <c r="BM53" s="83" t="s">
        <v>60</v>
      </c>
      <c r="BN53" s="78" t="s">
        <v>61</v>
      </c>
      <c r="BO53" s="80" t="s">
        <v>61</v>
      </c>
      <c r="BP53" s="83">
        <v>0.125</v>
      </c>
      <c r="BQ53" s="83" t="s">
        <v>60</v>
      </c>
      <c r="BR53" s="78" t="s">
        <v>61</v>
      </c>
      <c r="BS53" s="80" t="s">
        <v>61</v>
      </c>
      <c r="BT53" s="78" t="s">
        <v>62</v>
      </c>
      <c r="BU53" s="80" t="s">
        <v>61</v>
      </c>
      <c r="BV53" s="78" t="s">
        <v>62</v>
      </c>
      <c r="BW53" s="80" t="s">
        <v>61</v>
      </c>
      <c r="BX53" s="86">
        <f t="shared" si="30"/>
        <v>583</v>
      </c>
      <c r="BY53" s="86">
        <f t="shared" si="31"/>
        <v>583</v>
      </c>
      <c r="BZ53" s="86">
        <f t="shared" si="32"/>
        <v>578</v>
      </c>
      <c r="CA53" s="84" t="s">
        <v>86</v>
      </c>
      <c r="CB53" s="84" t="s">
        <v>61</v>
      </c>
      <c r="CC53" s="84" t="s">
        <v>889</v>
      </c>
      <c r="CD53" s="86">
        <v>175</v>
      </c>
      <c r="CE53" s="86">
        <v>175</v>
      </c>
      <c r="CF53" s="86">
        <v>173</v>
      </c>
      <c r="CG53" s="81" t="s">
        <v>86</v>
      </c>
      <c r="CH53" s="81" t="s">
        <v>61</v>
      </c>
      <c r="CI53" s="81" t="s">
        <v>890</v>
      </c>
      <c r="CJ53" s="86">
        <f t="shared" si="21"/>
        <v>583</v>
      </c>
      <c r="CK53" s="86">
        <f t="shared" si="22"/>
        <v>583</v>
      </c>
      <c r="CL53" s="86">
        <f t="shared" si="23"/>
        <v>578</v>
      </c>
      <c r="CM53" s="86" t="s">
        <v>60</v>
      </c>
      <c r="CN53" s="86" t="s">
        <v>61</v>
      </c>
      <c r="CO53" s="86" t="s">
        <v>61</v>
      </c>
      <c r="CP53" s="86">
        <v>175</v>
      </c>
      <c r="CQ53" s="86">
        <v>175</v>
      </c>
      <c r="CR53" s="86">
        <v>173</v>
      </c>
      <c r="CS53" s="81" t="s">
        <v>86</v>
      </c>
      <c r="CT53" s="81" t="s">
        <v>61</v>
      </c>
      <c r="CU53" s="81" t="s">
        <v>890</v>
      </c>
      <c r="CV53" s="81"/>
      <c r="CW53" s="81"/>
      <c r="CX53" s="81"/>
      <c r="CY53" s="78"/>
      <c r="CZ53" s="78"/>
      <c r="DA53" s="82" t="s">
        <v>61</v>
      </c>
      <c r="DB53" s="82" t="s">
        <v>61</v>
      </c>
      <c r="DC53" s="78">
        <v>2014</v>
      </c>
      <c r="DD53" s="82" t="s">
        <v>91</v>
      </c>
      <c r="DE53" s="82" t="s">
        <v>91</v>
      </c>
      <c r="DF53" s="82" t="s">
        <v>91</v>
      </c>
      <c r="DG53" s="13" t="s">
        <v>1145</v>
      </c>
      <c r="DH53" s="31" t="s">
        <v>410</v>
      </c>
      <c r="DI53" s="34">
        <v>44082</v>
      </c>
      <c r="DJ53" s="131" t="s">
        <v>836</v>
      </c>
      <c r="DK53" s="124" t="s">
        <v>1724</v>
      </c>
      <c r="DL53" s="13"/>
      <c r="DM53" s="31"/>
      <c r="DN53" s="34"/>
    </row>
    <row r="54" spans="1:118" s="29" customFormat="1" ht="17.100000000000001" customHeight="1" x14ac:dyDescent="0.3">
      <c r="A54" s="78">
        <v>2871</v>
      </c>
      <c r="B54" s="190" t="s">
        <v>970</v>
      </c>
      <c r="C54" s="78" t="s">
        <v>861</v>
      </c>
      <c r="D54" s="78" t="s">
        <v>971</v>
      </c>
      <c r="E54" s="78" t="s">
        <v>984</v>
      </c>
      <c r="F54" s="78" t="s">
        <v>985</v>
      </c>
      <c r="G54" s="86">
        <v>77.900000000000006</v>
      </c>
      <c r="H54" s="122" t="s">
        <v>991</v>
      </c>
      <c r="I54" s="78">
        <v>1</v>
      </c>
      <c r="J54" s="122" t="s">
        <v>992</v>
      </c>
      <c r="K54" s="86">
        <v>68.400000000000006</v>
      </c>
      <c r="L54" s="78" t="s">
        <v>991</v>
      </c>
      <c r="M54" s="78">
        <v>1</v>
      </c>
      <c r="N54" s="86">
        <v>146.30000000000001</v>
      </c>
      <c r="O54" s="86">
        <v>160</v>
      </c>
      <c r="P54" s="86">
        <v>156</v>
      </c>
      <c r="Q54" s="86">
        <v>153</v>
      </c>
      <c r="R54" s="86" t="s">
        <v>934</v>
      </c>
      <c r="S54" s="86" t="s">
        <v>61</v>
      </c>
      <c r="T54" s="86" t="s">
        <v>935</v>
      </c>
      <c r="U54" s="175">
        <v>1</v>
      </c>
      <c r="V54" s="87">
        <v>76.900000000000006</v>
      </c>
      <c r="W54" s="87">
        <v>77.2</v>
      </c>
      <c r="X54" s="87">
        <v>75.8</v>
      </c>
      <c r="Y54" s="86" t="s">
        <v>934</v>
      </c>
      <c r="Z54" s="78" t="s">
        <v>935</v>
      </c>
      <c r="AA54" s="78" t="s">
        <v>935</v>
      </c>
      <c r="AB54" s="176">
        <f t="shared" si="4"/>
        <v>0.48062500000000002</v>
      </c>
      <c r="AC54" s="176">
        <f t="shared" si="5"/>
        <v>0.49487179487179489</v>
      </c>
      <c r="AD54" s="176">
        <f t="shared" si="6"/>
        <v>0.49542483660130715</v>
      </c>
      <c r="AE54" s="78" t="s">
        <v>975</v>
      </c>
      <c r="AF54" s="78" t="s">
        <v>935</v>
      </c>
      <c r="AG54" s="156">
        <v>7.3</v>
      </c>
      <c r="AH54" s="156">
        <v>7.3</v>
      </c>
      <c r="AI54" s="86">
        <f>N54*0.05</f>
        <v>7.3150000000000013</v>
      </c>
      <c r="AJ54" s="79">
        <v>2010</v>
      </c>
      <c r="AK54" s="78" t="s">
        <v>934</v>
      </c>
      <c r="AL54" s="78" t="s">
        <v>935</v>
      </c>
      <c r="AM54" s="78" t="s">
        <v>935</v>
      </c>
      <c r="AN54" s="83" t="s">
        <v>1048</v>
      </c>
      <c r="AO54" s="83">
        <v>6.9444444444444434E-2</v>
      </c>
      <c r="AP54" s="78" t="s">
        <v>994</v>
      </c>
      <c r="AQ54" s="78" t="s">
        <v>60</v>
      </c>
      <c r="AR54" s="83" t="s">
        <v>61</v>
      </c>
      <c r="AS54" s="78" t="s">
        <v>61</v>
      </c>
      <c r="AT54" s="116" t="s">
        <v>1048</v>
      </c>
      <c r="AU54" s="83">
        <v>7.6388888888888895E-2</v>
      </c>
      <c r="AV54" s="78" t="s">
        <v>999</v>
      </c>
      <c r="AW54" s="78" t="s">
        <v>65</v>
      </c>
      <c r="AX54" s="116" t="s">
        <v>1048</v>
      </c>
      <c r="AY54" s="83">
        <v>0.12847222222222224</v>
      </c>
      <c r="AZ54" s="78" t="s">
        <v>1004</v>
      </c>
      <c r="BA54" s="78" t="s">
        <v>1005</v>
      </c>
      <c r="BB54" s="83">
        <v>4.1666666666666664E-2</v>
      </c>
      <c r="BC54" s="83">
        <v>4.8611111111111112E-2</v>
      </c>
      <c r="BD54" s="83">
        <v>0.10069444444444443</v>
      </c>
      <c r="BE54" s="83" t="s">
        <v>65</v>
      </c>
      <c r="BF54" s="83">
        <v>0.16666666666666666</v>
      </c>
      <c r="BG54" s="83">
        <v>1.5416666666666667</v>
      </c>
      <c r="BH54" s="78" t="s">
        <v>390</v>
      </c>
      <c r="BI54" s="83">
        <v>6.9444444444444441E-3</v>
      </c>
      <c r="BJ54" s="78" t="s">
        <v>687</v>
      </c>
      <c r="BK54" s="83">
        <f t="shared" ref="BK54:BK59" si="44">V54/AG54/24/60</f>
        <v>7.3154490106544911E-3</v>
      </c>
      <c r="BL54" s="83">
        <v>0.16666666666666666</v>
      </c>
      <c r="BM54" s="83" t="s">
        <v>934</v>
      </c>
      <c r="BN54" s="78" t="s">
        <v>935</v>
      </c>
      <c r="BO54" s="80" t="s">
        <v>935</v>
      </c>
      <c r="BP54" s="83">
        <v>0.125</v>
      </c>
      <c r="BQ54" s="83" t="s">
        <v>934</v>
      </c>
      <c r="BR54" s="78" t="s">
        <v>935</v>
      </c>
      <c r="BS54" s="80" t="s">
        <v>935</v>
      </c>
      <c r="BT54" s="78" t="s">
        <v>975</v>
      </c>
      <c r="BU54" s="80" t="s">
        <v>935</v>
      </c>
      <c r="BV54" s="78" t="s">
        <v>975</v>
      </c>
      <c r="BW54" s="80" t="s">
        <v>935</v>
      </c>
      <c r="BX54" s="86">
        <f t="shared" ref="BX54" si="45">O54</f>
        <v>160</v>
      </c>
      <c r="BY54" s="86">
        <f t="shared" si="31"/>
        <v>156</v>
      </c>
      <c r="BZ54" s="86">
        <f t="shared" si="32"/>
        <v>153</v>
      </c>
      <c r="CA54" s="78" t="s">
        <v>86</v>
      </c>
      <c r="CB54" s="78" t="s">
        <v>935</v>
      </c>
      <c r="CC54" s="78" t="s">
        <v>889</v>
      </c>
      <c r="CD54" s="86">
        <f t="shared" ref="CD54:CF59" si="46">V54</f>
        <v>76.900000000000006</v>
      </c>
      <c r="CE54" s="86">
        <f t="shared" si="46"/>
        <v>77.2</v>
      </c>
      <c r="CF54" s="86">
        <f t="shared" si="46"/>
        <v>75.8</v>
      </c>
      <c r="CG54" s="81" t="s">
        <v>86</v>
      </c>
      <c r="CH54" s="81" t="s">
        <v>935</v>
      </c>
      <c r="CI54" s="81" t="s">
        <v>890</v>
      </c>
      <c r="CJ54" s="86">
        <f t="shared" ref="CJ54:CJ59" si="47">O54</f>
        <v>160</v>
      </c>
      <c r="CK54" s="86">
        <f t="shared" si="21"/>
        <v>156</v>
      </c>
      <c r="CL54" s="86">
        <f t="shared" si="22"/>
        <v>153</v>
      </c>
      <c r="CM54" s="86" t="s">
        <v>86</v>
      </c>
      <c r="CN54" s="86" t="s">
        <v>935</v>
      </c>
      <c r="CO54" s="86" t="s">
        <v>889</v>
      </c>
      <c r="CP54" s="86">
        <f t="shared" ref="CP54:CR59" si="48">V54</f>
        <v>76.900000000000006</v>
      </c>
      <c r="CQ54" s="86">
        <f t="shared" si="48"/>
        <v>77.2</v>
      </c>
      <c r="CR54" s="86">
        <f t="shared" si="48"/>
        <v>75.8</v>
      </c>
      <c r="CS54" s="81" t="s">
        <v>86</v>
      </c>
      <c r="CT54" s="81" t="s">
        <v>935</v>
      </c>
      <c r="CU54" s="81" t="s">
        <v>890</v>
      </c>
      <c r="CV54" s="81"/>
      <c r="CW54" s="81"/>
      <c r="CX54" s="81"/>
      <c r="CY54" s="78"/>
      <c r="CZ54" s="78"/>
      <c r="DA54" s="78">
        <v>2331000</v>
      </c>
      <c r="DB54" s="78">
        <v>3654000</v>
      </c>
      <c r="DC54" s="78" t="s">
        <v>1011</v>
      </c>
      <c r="DD54" s="78" t="s">
        <v>564</v>
      </c>
      <c r="DE54" s="78" t="s">
        <v>1012</v>
      </c>
      <c r="DF54" s="78" t="s">
        <v>1013</v>
      </c>
      <c r="DG54" s="78" t="s">
        <v>982</v>
      </c>
      <c r="DH54" s="78" t="s">
        <v>410</v>
      </c>
      <c r="DI54" s="129">
        <v>44079</v>
      </c>
      <c r="DJ54" s="131" t="s">
        <v>836</v>
      </c>
      <c r="DK54" s="124" t="s">
        <v>1724</v>
      </c>
      <c r="DL54" s="13"/>
      <c r="DM54" s="31"/>
      <c r="DN54" s="34"/>
    </row>
    <row r="55" spans="1:118" s="29" customFormat="1" ht="17.100000000000001" customHeight="1" x14ac:dyDescent="0.3">
      <c r="A55" s="78">
        <v>2883</v>
      </c>
      <c r="B55" s="190" t="s">
        <v>970</v>
      </c>
      <c r="C55" s="78" t="s">
        <v>861</v>
      </c>
      <c r="D55" s="78" t="s">
        <v>971</v>
      </c>
      <c r="E55" s="78" t="s">
        <v>984</v>
      </c>
      <c r="F55" s="78" t="s">
        <v>986</v>
      </c>
      <c r="G55" s="86">
        <v>163.4</v>
      </c>
      <c r="H55" s="78" t="s">
        <v>991</v>
      </c>
      <c r="I55" s="78">
        <v>2</v>
      </c>
      <c r="J55" s="78" t="s">
        <v>992</v>
      </c>
      <c r="K55" s="86">
        <v>188.7</v>
      </c>
      <c r="L55" s="78" t="s">
        <v>991</v>
      </c>
      <c r="M55" s="78">
        <v>1</v>
      </c>
      <c r="N55" s="86">
        <v>515.5</v>
      </c>
      <c r="O55" s="86">
        <v>580</v>
      </c>
      <c r="P55" s="86">
        <v>580</v>
      </c>
      <c r="Q55" s="86">
        <v>558</v>
      </c>
      <c r="R55" s="86" t="s">
        <v>934</v>
      </c>
      <c r="S55" s="86" t="s">
        <v>61</v>
      </c>
      <c r="T55" s="86" t="s">
        <v>935</v>
      </c>
      <c r="U55" s="175">
        <v>1</v>
      </c>
      <c r="V55" s="86">
        <v>174.1</v>
      </c>
      <c r="W55" s="86">
        <v>174.1</v>
      </c>
      <c r="X55" s="86">
        <v>167.6</v>
      </c>
      <c r="Y55" s="86" t="s">
        <v>934</v>
      </c>
      <c r="Z55" s="78" t="s">
        <v>935</v>
      </c>
      <c r="AA55" s="78" t="s">
        <v>935</v>
      </c>
      <c r="AB55" s="176">
        <f t="shared" si="4"/>
        <v>0.30017241379310344</v>
      </c>
      <c r="AC55" s="176">
        <f t="shared" si="5"/>
        <v>0.30017241379310344</v>
      </c>
      <c r="AD55" s="176">
        <f t="shared" si="6"/>
        <v>0.30035842293906811</v>
      </c>
      <c r="AE55" s="78" t="s">
        <v>975</v>
      </c>
      <c r="AF55" s="78" t="s">
        <v>935</v>
      </c>
      <c r="AG55" s="156">
        <v>25.8</v>
      </c>
      <c r="AH55" s="156">
        <v>25.8</v>
      </c>
      <c r="AI55" s="86">
        <f t="shared" ref="AI55:AI59" si="49">N55*0.05</f>
        <v>25.775000000000002</v>
      </c>
      <c r="AJ55" s="78">
        <v>2011</v>
      </c>
      <c r="AK55" s="78" t="s">
        <v>934</v>
      </c>
      <c r="AL55" s="78" t="s">
        <v>935</v>
      </c>
      <c r="AM55" s="78" t="s">
        <v>935</v>
      </c>
      <c r="AN55" s="83" t="s">
        <v>1059</v>
      </c>
      <c r="AO55" s="83">
        <v>8.1944444444444445E-2</v>
      </c>
      <c r="AP55" s="78" t="s">
        <v>995</v>
      </c>
      <c r="AQ55" s="78" t="s">
        <v>86</v>
      </c>
      <c r="AR55" s="83">
        <v>4.1666666666666664E-2</v>
      </c>
      <c r="AS55" s="78" t="s">
        <v>65</v>
      </c>
      <c r="AT55" s="116" t="s">
        <v>1059</v>
      </c>
      <c r="AU55" s="83">
        <v>0.18402777777777779</v>
      </c>
      <c r="AV55" s="78" t="s">
        <v>1000</v>
      </c>
      <c r="AW55" s="78" t="s">
        <v>65</v>
      </c>
      <c r="AX55" s="116" t="s">
        <v>1059</v>
      </c>
      <c r="AY55" s="83">
        <v>0.2951388888888889</v>
      </c>
      <c r="AZ55" s="78" t="s">
        <v>1006</v>
      </c>
      <c r="BA55" s="78" t="s">
        <v>1005</v>
      </c>
      <c r="BB55" s="83">
        <v>5.8333333333333327E-2</v>
      </c>
      <c r="BC55" s="83">
        <v>0.16319444444444445</v>
      </c>
      <c r="BD55" s="83">
        <v>0.27430555555555552</v>
      </c>
      <c r="BE55" s="83" t="s">
        <v>65</v>
      </c>
      <c r="BF55" s="83">
        <v>0.16666666666666666</v>
      </c>
      <c r="BG55" s="83">
        <v>2</v>
      </c>
      <c r="BH55" s="78" t="s">
        <v>390</v>
      </c>
      <c r="BI55" s="83">
        <v>4.1666666666666664E-2</v>
      </c>
      <c r="BJ55" s="78" t="s">
        <v>103</v>
      </c>
      <c r="BK55" s="83">
        <f t="shared" si="44"/>
        <v>4.6861541774332466E-3</v>
      </c>
      <c r="BL55" s="83">
        <v>0.16666666666666666</v>
      </c>
      <c r="BM55" s="78" t="s">
        <v>934</v>
      </c>
      <c r="BN55" s="78" t="s">
        <v>935</v>
      </c>
      <c r="BO55" s="78" t="s">
        <v>935</v>
      </c>
      <c r="BP55" s="83">
        <v>0.125</v>
      </c>
      <c r="BQ55" s="78" t="s">
        <v>934</v>
      </c>
      <c r="BR55" s="78" t="s">
        <v>935</v>
      </c>
      <c r="BS55" s="78" t="s">
        <v>935</v>
      </c>
      <c r="BT55" s="78" t="s">
        <v>975</v>
      </c>
      <c r="BU55" s="78" t="s">
        <v>935</v>
      </c>
      <c r="BV55" s="78" t="s">
        <v>975</v>
      </c>
      <c r="BW55" s="78" t="s">
        <v>935</v>
      </c>
      <c r="BX55" s="86">
        <f t="shared" ref="BX55:BX59" si="50">O55</f>
        <v>580</v>
      </c>
      <c r="BY55" s="86">
        <f t="shared" ref="BY55:BY59" si="51">P55</f>
        <v>580</v>
      </c>
      <c r="BZ55" s="86">
        <f t="shared" ref="BZ55:BZ59" si="52">Q55</f>
        <v>558</v>
      </c>
      <c r="CA55" s="78" t="s">
        <v>86</v>
      </c>
      <c r="CB55" s="78" t="s">
        <v>935</v>
      </c>
      <c r="CC55" s="78" t="s">
        <v>889</v>
      </c>
      <c r="CD55" s="86">
        <f t="shared" si="46"/>
        <v>174.1</v>
      </c>
      <c r="CE55" s="86">
        <f t="shared" si="46"/>
        <v>174.1</v>
      </c>
      <c r="CF55" s="86">
        <f t="shared" si="46"/>
        <v>167.6</v>
      </c>
      <c r="CG55" s="81" t="s">
        <v>86</v>
      </c>
      <c r="CH55" s="81" t="s">
        <v>935</v>
      </c>
      <c r="CI55" s="81" t="s">
        <v>890</v>
      </c>
      <c r="CJ55" s="86">
        <f t="shared" si="47"/>
        <v>580</v>
      </c>
      <c r="CK55" s="86">
        <f t="shared" si="21"/>
        <v>580</v>
      </c>
      <c r="CL55" s="86">
        <f t="shared" si="22"/>
        <v>558</v>
      </c>
      <c r="CM55" s="86" t="s">
        <v>86</v>
      </c>
      <c r="CN55" s="86" t="s">
        <v>935</v>
      </c>
      <c r="CO55" s="86" t="s">
        <v>889</v>
      </c>
      <c r="CP55" s="86">
        <f t="shared" si="48"/>
        <v>174.1</v>
      </c>
      <c r="CQ55" s="86">
        <f t="shared" si="48"/>
        <v>174.1</v>
      </c>
      <c r="CR55" s="86">
        <f t="shared" si="48"/>
        <v>167.6</v>
      </c>
      <c r="CS55" s="81" t="s">
        <v>86</v>
      </c>
      <c r="CT55" s="81" t="s">
        <v>935</v>
      </c>
      <c r="CU55" s="81" t="s">
        <v>890</v>
      </c>
      <c r="CV55" s="81"/>
      <c r="CW55" s="81"/>
      <c r="CX55" s="81"/>
      <c r="CY55" s="78"/>
      <c r="CZ55" s="78"/>
      <c r="DA55" s="78">
        <v>11279000</v>
      </c>
      <c r="DB55" s="78">
        <v>16649000</v>
      </c>
      <c r="DC55" s="78" t="s">
        <v>1014</v>
      </c>
      <c r="DD55" s="78" t="s">
        <v>564</v>
      </c>
      <c r="DE55" s="78" t="s">
        <v>360</v>
      </c>
      <c r="DF55" s="78" t="s">
        <v>1015</v>
      </c>
      <c r="DG55" s="78" t="s">
        <v>982</v>
      </c>
      <c r="DH55" s="78" t="s">
        <v>410</v>
      </c>
      <c r="DI55" s="129">
        <v>44079</v>
      </c>
      <c r="DJ55" s="131" t="s">
        <v>836</v>
      </c>
      <c r="DK55" s="124" t="s">
        <v>1724</v>
      </c>
    </row>
    <row r="56" spans="1:118" s="29" customFormat="1" ht="17.100000000000001" customHeight="1" x14ac:dyDescent="0.3">
      <c r="A56" s="78">
        <v>2754</v>
      </c>
      <c r="B56" s="190" t="s">
        <v>970</v>
      </c>
      <c r="C56" s="78" t="s">
        <v>861</v>
      </c>
      <c r="D56" s="78" t="s">
        <v>971</v>
      </c>
      <c r="E56" s="78" t="s">
        <v>984</v>
      </c>
      <c r="F56" s="78" t="s">
        <v>987</v>
      </c>
      <c r="G56" s="86">
        <v>160.80000000000001</v>
      </c>
      <c r="H56" s="78" t="s">
        <v>991</v>
      </c>
      <c r="I56" s="78">
        <v>2</v>
      </c>
      <c r="J56" s="78" t="s">
        <v>992</v>
      </c>
      <c r="K56" s="86">
        <v>190.2</v>
      </c>
      <c r="L56" s="78" t="s">
        <v>991</v>
      </c>
      <c r="M56" s="78">
        <v>1</v>
      </c>
      <c r="N56" s="86">
        <v>511.8</v>
      </c>
      <c r="O56" s="86">
        <v>582</v>
      </c>
      <c r="P56" s="86">
        <v>580</v>
      </c>
      <c r="Q56" s="86">
        <v>554</v>
      </c>
      <c r="R56" s="86" t="s">
        <v>934</v>
      </c>
      <c r="S56" s="86" t="s">
        <v>61</v>
      </c>
      <c r="T56" s="86" t="s">
        <v>935</v>
      </c>
      <c r="U56" s="175">
        <v>1</v>
      </c>
      <c r="V56" s="86">
        <v>174.6</v>
      </c>
      <c r="W56" s="86">
        <v>174</v>
      </c>
      <c r="X56" s="86">
        <v>166.5</v>
      </c>
      <c r="Y56" s="86" t="s">
        <v>934</v>
      </c>
      <c r="Z56" s="78" t="s">
        <v>935</v>
      </c>
      <c r="AA56" s="78" t="s">
        <v>935</v>
      </c>
      <c r="AB56" s="176">
        <f t="shared" si="4"/>
        <v>0.3</v>
      </c>
      <c r="AC56" s="176">
        <f t="shared" si="5"/>
        <v>0.3</v>
      </c>
      <c r="AD56" s="176">
        <f t="shared" si="6"/>
        <v>0.30054151624548736</v>
      </c>
      <c r="AE56" s="78" t="s">
        <v>975</v>
      </c>
      <c r="AF56" s="78" t="s">
        <v>935</v>
      </c>
      <c r="AG56" s="156">
        <v>33</v>
      </c>
      <c r="AH56" s="156">
        <v>33</v>
      </c>
      <c r="AI56" s="86">
        <f t="shared" si="49"/>
        <v>25.590000000000003</v>
      </c>
      <c r="AJ56" s="78">
        <v>2007</v>
      </c>
      <c r="AK56" s="78" t="s">
        <v>934</v>
      </c>
      <c r="AL56" s="78" t="s">
        <v>935</v>
      </c>
      <c r="AM56" s="78" t="s">
        <v>935</v>
      </c>
      <c r="AN56" s="83" t="s">
        <v>1059</v>
      </c>
      <c r="AO56" s="83">
        <v>8.1944444444444445E-2</v>
      </c>
      <c r="AP56" s="78" t="s">
        <v>996</v>
      </c>
      <c r="AQ56" s="78" t="s">
        <v>86</v>
      </c>
      <c r="AR56" s="83">
        <v>4.1666666666666664E-2</v>
      </c>
      <c r="AS56" s="78" t="s">
        <v>65</v>
      </c>
      <c r="AT56" s="116" t="s">
        <v>1059</v>
      </c>
      <c r="AU56" s="83">
        <v>0.12013888888888889</v>
      </c>
      <c r="AV56" s="78" t="s">
        <v>1001</v>
      </c>
      <c r="AW56" s="78" t="s">
        <v>65</v>
      </c>
      <c r="AX56" s="116" t="s">
        <v>1059</v>
      </c>
      <c r="AY56" s="83">
        <v>0.25347222222222221</v>
      </c>
      <c r="AZ56" s="78" t="s">
        <v>1007</v>
      </c>
      <c r="BA56" s="78" t="s">
        <v>1005</v>
      </c>
      <c r="BB56" s="83">
        <v>6.1111111111111116E-2</v>
      </c>
      <c r="BC56" s="83">
        <v>0.11875000000000001</v>
      </c>
      <c r="BD56" s="83">
        <v>0.26250000000000001</v>
      </c>
      <c r="BE56" s="83" t="s">
        <v>65</v>
      </c>
      <c r="BF56" s="83">
        <v>0.16666666666666666</v>
      </c>
      <c r="BG56" s="83">
        <v>2</v>
      </c>
      <c r="BH56" s="78" t="s">
        <v>1010</v>
      </c>
      <c r="BI56" s="83">
        <v>4.1666666666666664E-2</v>
      </c>
      <c r="BJ56" s="78" t="s">
        <v>103</v>
      </c>
      <c r="BK56" s="83">
        <f t="shared" si="44"/>
        <v>3.6742424242424245E-3</v>
      </c>
      <c r="BL56" s="83">
        <v>0.16666666666666666</v>
      </c>
      <c r="BM56" s="78" t="s">
        <v>934</v>
      </c>
      <c r="BN56" s="78" t="s">
        <v>935</v>
      </c>
      <c r="BO56" s="78" t="s">
        <v>935</v>
      </c>
      <c r="BP56" s="83">
        <v>0.125</v>
      </c>
      <c r="BQ56" s="78" t="s">
        <v>934</v>
      </c>
      <c r="BR56" s="78" t="s">
        <v>935</v>
      </c>
      <c r="BS56" s="78" t="s">
        <v>935</v>
      </c>
      <c r="BT56" s="78" t="s">
        <v>975</v>
      </c>
      <c r="BU56" s="78" t="s">
        <v>935</v>
      </c>
      <c r="BV56" s="78" t="s">
        <v>975</v>
      </c>
      <c r="BW56" s="78" t="s">
        <v>935</v>
      </c>
      <c r="BX56" s="86">
        <f t="shared" si="50"/>
        <v>582</v>
      </c>
      <c r="BY56" s="86">
        <f t="shared" si="51"/>
        <v>580</v>
      </c>
      <c r="BZ56" s="86">
        <f t="shared" si="52"/>
        <v>554</v>
      </c>
      <c r="CA56" s="78" t="s">
        <v>86</v>
      </c>
      <c r="CB56" s="78" t="s">
        <v>935</v>
      </c>
      <c r="CC56" s="78" t="s">
        <v>889</v>
      </c>
      <c r="CD56" s="86">
        <f t="shared" si="46"/>
        <v>174.6</v>
      </c>
      <c r="CE56" s="86">
        <f t="shared" si="46"/>
        <v>174</v>
      </c>
      <c r="CF56" s="86">
        <f t="shared" si="46"/>
        <v>166.5</v>
      </c>
      <c r="CG56" s="81" t="s">
        <v>86</v>
      </c>
      <c r="CH56" s="81" t="s">
        <v>935</v>
      </c>
      <c r="CI56" s="81" t="s">
        <v>890</v>
      </c>
      <c r="CJ56" s="86">
        <f t="shared" si="47"/>
        <v>582</v>
      </c>
      <c r="CK56" s="86">
        <f t="shared" si="21"/>
        <v>580</v>
      </c>
      <c r="CL56" s="86">
        <f t="shared" si="22"/>
        <v>554</v>
      </c>
      <c r="CM56" s="86" t="s">
        <v>86</v>
      </c>
      <c r="CN56" s="86" t="s">
        <v>935</v>
      </c>
      <c r="CO56" s="86" t="s">
        <v>889</v>
      </c>
      <c r="CP56" s="86">
        <f t="shared" si="48"/>
        <v>174.6</v>
      </c>
      <c r="CQ56" s="86">
        <f t="shared" si="48"/>
        <v>174</v>
      </c>
      <c r="CR56" s="86">
        <f t="shared" si="48"/>
        <v>166.5</v>
      </c>
      <c r="CS56" s="81" t="s">
        <v>86</v>
      </c>
      <c r="CT56" s="81" t="s">
        <v>935</v>
      </c>
      <c r="CU56" s="81" t="s">
        <v>890</v>
      </c>
      <c r="CV56" s="81"/>
      <c r="CW56" s="81"/>
      <c r="CX56" s="81"/>
      <c r="CY56" s="78"/>
      <c r="CZ56" s="78"/>
      <c r="DA56" s="78">
        <v>7611000</v>
      </c>
      <c r="DB56" s="78">
        <v>14183000</v>
      </c>
      <c r="DC56" s="78" t="s">
        <v>1016</v>
      </c>
      <c r="DD56" s="78" t="s">
        <v>1017</v>
      </c>
      <c r="DE56" s="78" t="s">
        <v>1018</v>
      </c>
      <c r="DF56" s="78" t="s">
        <v>1018</v>
      </c>
      <c r="DG56" s="78" t="s">
        <v>982</v>
      </c>
      <c r="DH56" s="78" t="s">
        <v>410</v>
      </c>
      <c r="DI56" s="129">
        <v>44079</v>
      </c>
      <c r="DJ56" s="131" t="s">
        <v>836</v>
      </c>
      <c r="DK56" s="124" t="s">
        <v>1724</v>
      </c>
    </row>
    <row r="57" spans="1:118" s="29" customFormat="1" ht="17.100000000000001" customHeight="1" x14ac:dyDescent="0.3">
      <c r="A57" s="78">
        <v>2993</v>
      </c>
      <c r="B57" s="190" t="s">
        <v>970</v>
      </c>
      <c r="C57" s="78" t="s">
        <v>861</v>
      </c>
      <c r="D57" s="78" t="s">
        <v>971</v>
      </c>
      <c r="E57" s="78" t="s">
        <v>984</v>
      </c>
      <c r="F57" s="78" t="s">
        <v>988</v>
      </c>
      <c r="G57" s="78">
        <v>102.6</v>
      </c>
      <c r="H57" s="78" t="s">
        <v>991</v>
      </c>
      <c r="I57" s="78">
        <v>1</v>
      </c>
      <c r="J57" s="78" t="s">
        <v>992</v>
      </c>
      <c r="K57" s="86">
        <v>42.200000000000017</v>
      </c>
      <c r="L57" s="78" t="s">
        <v>991</v>
      </c>
      <c r="M57" s="78">
        <v>1</v>
      </c>
      <c r="N57" s="86">
        <v>144.80000000000001</v>
      </c>
      <c r="O57" s="86">
        <v>173</v>
      </c>
      <c r="P57" s="86">
        <v>164</v>
      </c>
      <c r="Q57" s="86">
        <v>157</v>
      </c>
      <c r="R57" s="86" t="s">
        <v>934</v>
      </c>
      <c r="S57" s="86" t="s">
        <v>61</v>
      </c>
      <c r="T57" s="86" t="s">
        <v>935</v>
      </c>
      <c r="U57" s="175">
        <v>1</v>
      </c>
      <c r="V57" s="86">
        <v>95.3</v>
      </c>
      <c r="W57" s="86">
        <v>90.7</v>
      </c>
      <c r="X57" s="86">
        <v>86.5</v>
      </c>
      <c r="Y57" s="86" t="s">
        <v>934</v>
      </c>
      <c r="Z57" s="78" t="s">
        <v>61</v>
      </c>
      <c r="AA57" s="78" t="s">
        <v>61</v>
      </c>
      <c r="AB57" s="176">
        <f t="shared" si="4"/>
        <v>0.55086705202312136</v>
      </c>
      <c r="AC57" s="176">
        <f t="shared" si="5"/>
        <v>0.55304878048780493</v>
      </c>
      <c r="AD57" s="176">
        <f t="shared" si="6"/>
        <v>0.55095541401273884</v>
      </c>
      <c r="AE57" s="78" t="s">
        <v>975</v>
      </c>
      <c r="AF57" s="78" t="s">
        <v>935</v>
      </c>
      <c r="AG57" s="156">
        <v>8</v>
      </c>
      <c r="AH57" s="156">
        <v>8</v>
      </c>
      <c r="AI57" s="86">
        <f t="shared" si="49"/>
        <v>7.2400000000000011</v>
      </c>
      <c r="AJ57" s="78">
        <v>2012</v>
      </c>
      <c r="AK57" s="78" t="s">
        <v>934</v>
      </c>
      <c r="AL57" s="78" t="s">
        <v>935</v>
      </c>
      <c r="AM57" s="78" t="s">
        <v>935</v>
      </c>
      <c r="AN57" s="83" t="s">
        <v>1059</v>
      </c>
      <c r="AO57" s="83">
        <v>8.7500000000000008E-2</v>
      </c>
      <c r="AP57" s="78" t="s">
        <v>997</v>
      </c>
      <c r="AQ57" s="78" t="s">
        <v>60</v>
      </c>
      <c r="AR57" s="78" t="s">
        <v>61</v>
      </c>
      <c r="AS57" s="78" t="s">
        <v>61</v>
      </c>
      <c r="AT57" s="116" t="s">
        <v>1059</v>
      </c>
      <c r="AU57" s="83">
        <v>0.10416666666666667</v>
      </c>
      <c r="AV57" s="78" t="s">
        <v>1002</v>
      </c>
      <c r="AW57" s="78" t="s">
        <v>65</v>
      </c>
      <c r="AX57" s="116" t="s">
        <v>1059</v>
      </c>
      <c r="AY57" s="83">
        <v>0.14583333333333334</v>
      </c>
      <c r="AZ57" s="78" t="s">
        <v>1008</v>
      </c>
      <c r="BA57" s="78" t="s">
        <v>1005</v>
      </c>
      <c r="BB57" s="83">
        <v>7.3611111111111113E-2</v>
      </c>
      <c r="BC57" s="83">
        <v>0.1111111111111111</v>
      </c>
      <c r="BD57" s="83">
        <v>0.15277777777777776</v>
      </c>
      <c r="BE57" s="83" t="s">
        <v>65</v>
      </c>
      <c r="BF57" s="83">
        <v>0.33333333333333331</v>
      </c>
      <c r="BG57" s="83">
        <v>2</v>
      </c>
      <c r="BH57" s="78" t="s">
        <v>1010</v>
      </c>
      <c r="BI57" s="83">
        <v>2.7777777777777776E-2</v>
      </c>
      <c r="BJ57" s="78" t="s">
        <v>103</v>
      </c>
      <c r="BK57" s="83">
        <f t="shared" si="44"/>
        <v>8.2725694444444435E-3</v>
      </c>
      <c r="BL57" s="83">
        <v>0.16666666666666666</v>
      </c>
      <c r="BM57" s="78" t="s">
        <v>934</v>
      </c>
      <c r="BN57" s="78" t="s">
        <v>935</v>
      </c>
      <c r="BO57" s="78" t="s">
        <v>935</v>
      </c>
      <c r="BP57" s="83">
        <v>0.125</v>
      </c>
      <c r="BQ57" s="78" t="s">
        <v>934</v>
      </c>
      <c r="BR57" s="78" t="s">
        <v>935</v>
      </c>
      <c r="BS57" s="78" t="s">
        <v>935</v>
      </c>
      <c r="BT57" s="78" t="s">
        <v>975</v>
      </c>
      <c r="BU57" s="78" t="s">
        <v>935</v>
      </c>
      <c r="BV57" s="78" t="s">
        <v>975</v>
      </c>
      <c r="BW57" s="78" t="s">
        <v>935</v>
      </c>
      <c r="BX57" s="86">
        <f t="shared" si="50"/>
        <v>173</v>
      </c>
      <c r="BY57" s="86">
        <f t="shared" si="51"/>
        <v>164</v>
      </c>
      <c r="BZ57" s="86">
        <f t="shared" si="52"/>
        <v>157</v>
      </c>
      <c r="CA57" s="78" t="s">
        <v>86</v>
      </c>
      <c r="CB57" s="78" t="s">
        <v>935</v>
      </c>
      <c r="CC57" s="78" t="s">
        <v>889</v>
      </c>
      <c r="CD57" s="86">
        <f t="shared" si="46"/>
        <v>95.3</v>
      </c>
      <c r="CE57" s="86">
        <f t="shared" si="46"/>
        <v>90.7</v>
      </c>
      <c r="CF57" s="86">
        <f t="shared" si="46"/>
        <v>86.5</v>
      </c>
      <c r="CG57" s="81" t="s">
        <v>86</v>
      </c>
      <c r="CH57" s="81" t="s">
        <v>935</v>
      </c>
      <c r="CI57" s="81" t="s">
        <v>890</v>
      </c>
      <c r="CJ57" s="86">
        <f t="shared" si="47"/>
        <v>173</v>
      </c>
      <c r="CK57" s="86">
        <f t="shared" si="21"/>
        <v>164</v>
      </c>
      <c r="CL57" s="86">
        <f t="shared" si="22"/>
        <v>157</v>
      </c>
      <c r="CM57" s="86" t="s">
        <v>86</v>
      </c>
      <c r="CN57" s="86" t="s">
        <v>935</v>
      </c>
      <c r="CO57" s="86" t="s">
        <v>889</v>
      </c>
      <c r="CP57" s="86">
        <f t="shared" si="48"/>
        <v>95.3</v>
      </c>
      <c r="CQ57" s="86">
        <f t="shared" si="48"/>
        <v>90.7</v>
      </c>
      <c r="CR57" s="86">
        <f t="shared" si="48"/>
        <v>86.5</v>
      </c>
      <c r="CS57" s="81" t="s">
        <v>86</v>
      </c>
      <c r="CT57" s="81" t="s">
        <v>935</v>
      </c>
      <c r="CU57" s="81" t="s">
        <v>890</v>
      </c>
      <c r="CV57" s="81"/>
      <c r="CW57" s="81"/>
      <c r="CX57" s="81"/>
      <c r="CY57" s="78"/>
      <c r="CZ57" s="78"/>
      <c r="DA57" s="78">
        <v>3348000</v>
      </c>
      <c r="DB57" s="78">
        <v>4241000</v>
      </c>
      <c r="DC57" s="78" t="s">
        <v>1019</v>
      </c>
      <c r="DD57" s="78" t="s">
        <v>173</v>
      </c>
      <c r="DE57" s="78" t="s">
        <v>500</v>
      </c>
      <c r="DF57" s="78" t="s">
        <v>1020</v>
      </c>
      <c r="DG57" s="78" t="s">
        <v>982</v>
      </c>
      <c r="DH57" s="78" t="s">
        <v>410</v>
      </c>
      <c r="DI57" s="129">
        <v>44079</v>
      </c>
      <c r="DJ57" s="131" t="s">
        <v>836</v>
      </c>
      <c r="DK57" s="124" t="s">
        <v>1724</v>
      </c>
    </row>
    <row r="58" spans="1:118" s="29" customFormat="1" ht="17.100000000000001" customHeight="1" x14ac:dyDescent="0.3">
      <c r="A58" s="78">
        <v>2930</v>
      </c>
      <c r="B58" s="190" t="s">
        <v>970</v>
      </c>
      <c r="C58" s="78" t="s">
        <v>861</v>
      </c>
      <c r="D58" s="78" t="s">
        <v>971</v>
      </c>
      <c r="E58" s="78" t="s">
        <v>984</v>
      </c>
      <c r="F58" s="78" t="s">
        <v>989</v>
      </c>
      <c r="G58" s="78">
        <v>246.5</v>
      </c>
      <c r="H58" s="78" t="s">
        <v>991</v>
      </c>
      <c r="I58" s="78">
        <v>1</v>
      </c>
      <c r="J58" s="78" t="s">
        <v>992</v>
      </c>
      <c r="K58" s="86">
        <v>131.89999999999998</v>
      </c>
      <c r="L58" s="78" t="s">
        <v>991</v>
      </c>
      <c r="M58" s="78">
        <v>1</v>
      </c>
      <c r="N58" s="86">
        <v>378.4</v>
      </c>
      <c r="O58" s="86">
        <v>449</v>
      </c>
      <c r="P58" s="86">
        <v>429</v>
      </c>
      <c r="Q58" s="86">
        <v>412</v>
      </c>
      <c r="R58" s="86" t="s">
        <v>934</v>
      </c>
      <c r="S58" s="86" t="s">
        <v>61</v>
      </c>
      <c r="T58" s="86" t="s">
        <v>935</v>
      </c>
      <c r="U58" s="175">
        <v>1</v>
      </c>
      <c r="V58" s="86">
        <v>184.4</v>
      </c>
      <c r="W58" s="86">
        <v>184.4</v>
      </c>
      <c r="X58" s="86">
        <v>184.4</v>
      </c>
      <c r="Y58" s="86" t="s">
        <v>86</v>
      </c>
      <c r="Z58" s="78" t="s">
        <v>993</v>
      </c>
      <c r="AA58" s="78" t="s">
        <v>1023</v>
      </c>
      <c r="AB58" s="176">
        <f t="shared" si="4"/>
        <v>0.41069042316258353</v>
      </c>
      <c r="AC58" s="176">
        <f t="shared" si="5"/>
        <v>0.42983682983682986</v>
      </c>
      <c r="AD58" s="176">
        <f t="shared" si="6"/>
        <v>0.44757281553398059</v>
      </c>
      <c r="AE58" s="78" t="s">
        <v>975</v>
      </c>
      <c r="AF58" s="78" t="s">
        <v>935</v>
      </c>
      <c r="AG58" s="156">
        <v>18.899999999999999</v>
      </c>
      <c r="AH58" s="156">
        <v>18.899999999999999</v>
      </c>
      <c r="AI58" s="86">
        <f t="shared" si="49"/>
        <v>18.919999999999998</v>
      </c>
      <c r="AJ58" s="78">
        <v>2017</v>
      </c>
      <c r="AK58" s="78" t="s">
        <v>934</v>
      </c>
      <c r="AL58" s="78" t="s">
        <v>935</v>
      </c>
      <c r="AM58" s="78" t="s">
        <v>935</v>
      </c>
      <c r="AN58" s="83" t="s">
        <v>1062</v>
      </c>
      <c r="AO58" s="83">
        <v>0.10902777777777778</v>
      </c>
      <c r="AP58" s="83" t="s">
        <v>998</v>
      </c>
      <c r="AQ58" s="78" t="s">
        <v>60</v>
      </c>
      <c r="AR58" s="78" t="s">
        <v>61</v>
      </c>
      <c r="AS58" s="78" t="s">
        <v>61</v>
      </c>
      <c r="AT58" s="116" t="s">
        <v>1062</v>
      </c>
      <c r="AU58" s="83">
        <v>0.12986111111111112</v>
      </c>
      <c r="AV58" s="78" t="s">
        <v>1003</v>
      </c>
      <c r="AW58" s="78" t="s">
        <v>65</v>
      </c>
      <c r="AX58" s="116" t="s">
        <v>1062</v>
      </c>
      <c r="AY58" s="83">
        <v>0.15763888888888888</v>
      </c>
      <c r="AZ58" s="78" t="s">
        <v>1009</v>
      </c>
      <c r="BA58" s="78" t="s">
        <v>1005</v>
      </c>
      <c r="BB58" s="83">
        <v>3.9583333333333331E-2</v>
      </c>
      <c r="BC58" s="83">
        <v>9.5138888888888884E-2</v>
      </c>
      <c r="BD58" s="83">
        <v>0.12847222222222224</v>
      </c>
      <c r="BE58" s="83" t="s">
        <v>65</v>
      </c>
      <c r="BF58" s="83">
        <v>0.33333333333333331</v>
      </c>
      <c r="BG58" s="83">
        <v>2</v>
      </c>
      <c r="BH58" s="78" t="s">
        <v>1010</v>
      </c>
      <c r="BI58" s="83">
        <v>4.1666666666666664E-2</v>
      </c>
      <c r="BJ58" s="78" t="s">
        <v>103</v>
      </c>
      <c r="BK58" s="83">
        <f t="shared" si="44"/>
        <v>6.7754262198706653E-3</v>
      </c>
      <c r="BL58" s="83">
        <v>0.16666666666666666</v>
      </c>
      <c r="BM58" s="78" t="s">
        <v>934</v>
      </c>
      <c r="BN58" s="78" t="s">
        <v>935</v>
      </c>
      <c r="BO58" s="78" t="s">
        <v>935</v>
      </c>
      <c r="BP58" s="83">
        <v>0.16666666666666666</v>
      </c>
      <c r="BQ58" s="78" t="s">
        <v>934</v>
      </c>
      <c r="BR58" s="78" t="s">
        <v>935</v>
      </c>
      <c r="BS58" s="78" t="s">
        <v>935</v>
      </c>
      <c r="BT58" s="78" t="s">
        <v>975</v>
      </c>
      <c r="BU58" s="78" t="s">
        <v>935</v>
      </c>
      <c r="BV58" s="78" t="s">
        <v>975</v>
      </c>
      <c r="BW58" s="78" t="s">
        <v>935</v>
      </c>
      <c r="BX58" s="86">
        <f t="shared" si="50"/>
        <v>449</v>
      </c>
      <c r="BY58" s="86">
        <f t="shared" si="51"/>
        <v>429</v>
      </c>
      <c r="BZ58" s="86">
        <f t="shared" si="52"/>
        <v>412</v>
      </c>
      <c r="CA58" s="78" t="s">
        <v>86</v>
      </c>
      <c r="CB58" s="78" t="s">
        <v>935</v>
      </c>
      <c r="CC58" s="78" t="s">
        <v>889</v>
      </c>
      <c r="CD58" s="86">
        <f t="shared" si="46"/>
        <v>184.4</v>
      </c>
      <c r="CE58" s="86">
        <f t="shared" si="46"/>
        <v>184.4</v>
      </c>
      <c r="CF58" s="86">
        <f t="shared" si="46"/>
        <v>184.4</v>
      </c>
      <c r="CG58" s="81" t="s">
        <v>86</v>
      </c>
      <c r="CH58" s="81" t="s">
        <v>935</v>
      </c>
      <c r="CI58" s="81" t="s">
        <v>890</v>
      </c>
      <c r="CJ58" s="86">
        <f t="shared" si="47"/>
        <v>449</v>
      </c>
      <c r="CK58" s="86">
        <f t="shared" si="21"/>
        <v>429</v>
      </c>
      <c r="CL58" s="86">
        <f t="shared" si="22"/>
        <v>412</v>
      </c>
      <c r="CM58" s="86" t="s">
        <v>86</v>
      </c>
      <c r="CN58" s="86" t="s">
        <v>935</v>
      </c>
      <c r="CO58" s="86" t="s">
        <v>889</v>
      </c>
      <c r="CP58" s="86">
        <f t="shared" si="48"/>
        <v>184.4</v>
      </c>
      <c r="CQ58" s="86">
        <f t="shared" si="48"/>
        <v>184.4</v>
      </c>
      <c r="CR58" s="86">
        <f t="shared" si="48"/>
        <v>184.4</v>
      </c>
      <c r="CS58" s="81" t="s">
        <v>86</v>
      </c>
      <c r="CT58" s="81" t="s">
        <v>935</v>
      </c>
      <c r="CU58" s="81" t="s">
        <v>890</v>
      </c>
      <c r="CV58" s="81"/>
      <c r="CW58" s="81"/>
      <c r="CX58" s="81"/>
      <c r="CY58" s="92" t="s">
        <v>1034</v>
      </c>
      <c r="CZ58" s="78"/>
      <c r="DA58" s="78">
        <v>9373000</v>
      </c>
      <c r="DB58" s="78">
        <v>10489000</v>
      </c>
      <c r="DC58" s="78" t="s">
        <v>1021</v>
      </c>
      <c r="DD58" s="78" t="s">
        <v>91</v>
      </c>
      <c r="DE58" s="78" t="s">
        <v>91</v>
      </c>
      <c r="DF58" s="78" t="s">
        <v>1022</v>
      </c>
      <c r="DG58" s="78" t="s">
        <v>982</v>
      </c>
      <c r="DH58" s="78" t="s">
        <v>410</v>
      </c>
      <c r="DI58" s="129">
        <v>44079</v>
      </c>
      <c r="DJ58" s="131" t="s">
        <v>836</v>
      </c>
      <c r="DK58" s="124" t="s">
        <v>1724</v>
      </c>
    </row>
    <row r="59" spans="1:118" s="29" customFormat="1" ht="17.100000000000001" customHeight="1" x14ac:dyDescent="0.3">
      <c r="A59" s="78">
        <v>2933</v>
      </c>
      <c r="B59" s="190" t="s">
        <v>970</v>
      </c>
      <c r="C59" s="78" t="s">
        <v>861</v>
      </c>
      <c r="D59" s="78" t="s">
        <v>971</v>
      </c>
      <c r="E59" s="78" t="s">
        <v>984</v>
      </c>
      <c r="F59" s="78" t="s">
        <v>990</v>
      </c>
      <c r="G59" s="78">
        <v>246.5</v>
      </c>
      <c r="H59" s="78" t="s">
        <v>991</v>
      </c>
      <c r="I59" s="78">
        <v>1</v>
      </c>
      <c r="J59" s="78" t="s">
        <v>992</v>
      </c>
      <c r="K59" s="86">
        <v>131.89999999999998</v>
      </c>
      <c r="L59" s="78" t="s">
        <v>991</v>
      </c>
      <c r="M59" s="78">
        <v>1</v>
      </c>
      <c r="N59" s="86">
        <v>378.4</v>
      </c>
      <c r="O59" s="86">
        <v>449</v>
      </c>
      <c r="P59" s="86">
        <v>429</v>
      </c>
      <c r="Q59" s="86">
        <v>412</v>
      </c>
      <c r="R59" s="86" t="s">
        <v>934</v>
      </c>
      <c r="S59" s="86" t="s">
        <v>61</v>
      </c>
      <c r="T59" s="86" t="s">
        <v>935</v>
      </c>
      <c r="U59" s="175">
        <v>1</v>
      </c>
      <c r="V59" s="86">
        <v>184.4</v>
      </c>
      <c r="W59" s="86">
        <v>184.4</v>
      </c>
      <c r="X59" s="86">
        <v>184.4</v>
      </c>
      <c r="Y59" s="86" t="s">
        <v>86</v>
      </c>
      <c r="Z59" s="78" t="s">
        <v>993</v>
      </c>
      <c r="AA59" s="78" t="s">
        <v>1023</v>
      </c>
      <c r="AB59" s="176">
        <f t="shared" si="4"/>
        <v>0.41069042316258353</v>
      </c>
      <c r="AC59" s="176">
        <f t="shared" si="5"/>
        <v>0.42983682983682986</v>
      </c>
      <c r="AD59" s="176">
        <f t="shared" si="6"/>
        <v>0.44757281553398059</v>
      </c>
      <c r="AE59" s="78" t="s">
        <v>975</v>
      </c>
      <c r="AF59" s="78" t="s">
        <v>935</v>
      </c>
      <c r="AG59" s="156">
        <v>18.899999999999999</v>
      </c>
      <c r="AH59" s="156">
        <v>18.899999999999999</v>
      </c>
      <c r="AI59" s="86">
        <f t="shared" si="49"/>
        <v>18.919999999999998</v>
      </c>
      <c r="AJ59" s="78">
        <v>2017</v>
      </c>
      <c r="AK59" s="78" t="s">
        <v>934</v>
      </c>
      <c r="AL59" s="78" t="s">
        <v>935</v>
      </c>
      <c r="AM59" s="78" t="s">
        <v>935</v>
      </c>
      <c r="AN59" s="83" t="s">
        <v>1062</v>
      </c>
      <c r="AO59" s="83">
        <v>0.10902777777777778</v>
      </c>
      <c r="AP59" s="83" t="s">
        <v>998</v>
      </c>
      <c r="AQ59" s="78" t="s">
        <v>60</v>
      </c>
      <c r="AR59" s="78" t="s">
        <v>61</v>
      </c>
      <c r="AS59" s="78" t="s">
        <v>61</v>
      </c>
      <c r="AT59" s="116" t="s">
        <v>1062</v>
      </c>
      <c r="AU59" s="83">
        <v>0.12986111111111112</v>
      </c>
      <c r="AV59" s="78" t="s">
        <v>1003</v>
      </c>
      <c r="AW59" s="78" t="s">
        <v>65</v>
      </c>
      <c r="AX59" s="116" t="s">
        <v>1062</v>
      </c>
      <c r="AY59" s="83">
        <v>0.15763888888888888</v>
      </c>
      <c r="AZ59" s="78" t="s">
        <v>1009</v>
      </c>
      <c r="BA59" s="78" t="s">
        <v>1005</v>
      </c>
      <c r="BB59" s="83">
        <v>3.9583333333333331E-2</v>
      </c>
      <c r="BC59" s="83">
        <v>9.5138888888888884E-2</v>
      </c>
      <c r="BD59" s="83">
        <v>0.12847222222222224</v>
      </c>
      <c r="BE59" s="83" t="s">
        <v>65</v>
      </c>
      <c r="BF59" s="83">
        <v>0.33333333333333331</v>
      </c>
      <c r="BG59" s="83">
        <v>2</v>
      </c>
      <c r="BH59" s="78" t="s">
        <v>1010</v>
      </c>
      <c r="BI59" s="83">
        <v>4.1666666666666664E-2</v>
      </c>
      <c r="BJ59" s="78" t="s">
        <v>103</v>
      </c>
      <c r="BK59" s="83">
        <f t="shared" si="44"/>
        <v>6.7754262198706653E-3</v>
      </c>
      <c r="BL59" s="83">
        <v>0.16666666666666666</v>
      </c>
      <c r="BM59" s="78" t="s">
        <v>934</v>
      </c>
      <c r="BN59" s="78" t="s">
        <v>935</v>
      </c>
      <c r="BO59" s="78" t="s">
        <v>935</v>
      </c>
      <c r="BP59" s="83">
        <v>0.16666666666666666</v>
      </c>
      <c r="BQ59" s="78" t="s">
        <v>934</v>
      </c>
      <c r="BR59" s="78" t="s">
        <v>935</v>
      </c>
      <c r="BS59" s="78" t="s">
        <v>935</v>
      </c>
      <c r="BT59" s="78" t="s">
        <v>975</v>
      </c>
      <c r="BU59" s="78" t="s">
        <v>935</v>
      </c>
      <c r="BV59" s="78" t="s">
        <v>975</v>
      </c>
      <c r="BW59" s="78" t="s">
        <v>935</v>
      </c>
      <c r="BX59" s="86">
        <f t="shared" si="50"/>
        <v>449</v>
      </c>
      <c r="BY59" s="86">
        <f t="shared" si="51"/>
        <v>429</v>
      </c>
      <c r="BZ59" s="86">
        <f t="shared" si="52"/>
        <v>412</v>
      </c>
      <c r="CA59" s="78" t="s">
        <v>86</v>
      </c>
      <c r="CB59" s="78" t="s">
        <v>935</v>
      </c>
      <c r="CC59" s="78" t="s">
        <v>889</v>
      </c>
      <c r="CD59" s="86">
        <f t="shared" si="46"/>
        <v>184.4</v>
      </c>
      <c r="CE59" s="86">
        <f t="shared" si="46"/>
        <v>184.4</v>
      </c>
      <c r="CF59" s="86">
        <f t="shared" si="46"/>
        <v>184.4</v>
      </c>
      <c r="CG59" s="81" t="s">
        <v>86</v>
      </c>
      <c r="CH59" s="81" t="s">
        <v>935</v>
      </c>
      <c r="CI59" s="81" t="s">
        <v>890</v>
      </c>
      <c r="CJ59" s="86">
        <f t="shared" si="47"/>
        <v>449</v>
      </c>
      <c r="CK59" s="86">
        <f t="shared" si="21"/>
        <v>429</v>
      </c>
      <c r="CL59" s="86">
        <f t="shared" si="22"/>
        <v>412</v>
      </c>
      <c r="CM59" s="86" t="s">
        <v>86</v>
      </c>
      <c r="CN59" s="86" t="s">
        <v>935</v>
      </c>
      <c r="CO59" s="86" t="s">
        <v>889</v>
      </c>
      <c r="CP59" s="86">
        <f t="shared" si="48"/>
        <v>184.4</v>
      </c>
      <c r="CQ59" s="86">
        <f t="shared" si="48"/>
        <v>184.4</v>
      </c>
      <c r="CR59" s="86">
        <f t="shared" si="48"/>
        <v>184.4</v>
      </c>
      <c r="CS59" s="81" t="s">
        <v>86</v>
      </c>
      <c r="CT59" s="81" t="s">
        <v>935</v>
      </c>
      <c r="CU59" s="81" t="s">
        <v>890</v>
      </c>
      <c r="CV59" s="81"/>
      <c r="CW59" s="81"/>
      <c r="CX59" s="81"/>
      <c r="CY59" s="92" t="s">
        <v>1034</v>
      </c>
      <c r="CZ59" s="78"/>
      <c r="DA59" s="78">
        <v>8325000</v>
      </c>
      <c r="DB59" s="78">
        <v>9443000</v>
      </c>
      <c r="DC59" s="78" t="s">
        <v>1021</v>
      </c>
      <c r="DD59" s="78" t="s">
        <v>91</v>
      </c>
      <c r="DE59" s="78" t="s">
        <v>91</v>
      </c>
      <c r="DF59" s="78" t="s">
        <v>1022</v>
      </c>
      <c r="DG59" s="78" t="s">
        <v>982</v>
      </c>
      <c r="DH59" s="78" t="s">
        <v>410</v>
      </c>
      <c r="DI59" s="129">
        <v>44079</v>
      </c>
      <c r="DJ59" s="131" t="s">
        <v>836</v>
      </c>
      <c r="DK59" s="124" t="s">
        <v>1724</v>
      </c>
    </row>
    <row r="60" spans="1:118" s="29" customFormat="1" ht="17.100000000000001" customHeight="1" x14ac:dyDescent="0.3">
      <c r="A60" s="78">
        <v>2170</v>
      </c>
      <c r="B60" s="190" t="s">
        <v>1130</v>
      </c>
      <c r="C60" s="78" t="s">
        <v>861</v>
      </c>
      <c r="D60" s="78" t="s">
        <v>971</v>
      </c>
      <c r="E60" s="78" t="s">
        <v>984</v>
      </c>
      <c r="F60" s="78" t="s">
        <v>1137</v>
      </c>
      <c r="G60" s="86">
        <v>40</v>
      </c>
      <c r="H60" s="122" t="s">
        <v>991</v>
      </c>
      <c r="I60" s="78">
        <v>2</v>
      </c>
      <c r="J60" s="122" t="s">
        <v>992</v>
      </c>
      <c r="K60" s="86">
        <v>35.200000000000003</v>
      </c>
      <c r="L60" s="78" t="s">
        <v>991</v>
      </c>
      <c r="M60" s="78">
        <v>1</v>
      </c>
      <c r="N60" s="86">
        <v>115.2</v>
      </c>
      <c r="O60" s="86">
        <v>139</v>
      </c>
      <c r="P60" s="86">
        <v>135</v>
      </c>
      <c r="Q60" s="86">
        <v>129</v>
      </c>
      <c r="R60" s="86" t="s">
        <v>934</v>
      </c>
      <c r="S60" s="86" t="s">
        <v>61</v>
      </c>
      <c r="T60" s="86" t="s">
        <v>935</v>
      </c>
      <c r="U60" s="175">
        <v>1</v>
      </c>
      <c r="V60" s="87">
        <v>42</v>
      </c>
      <c r="W60" s="87">
        <v>41</v>
      </c>
      <c r="X60" s="87">
        <v>39</v>
      </c>
      <c r="Y60" s="86" t="s">
        <v>934</v>
      </c>
      <c r="Z60" s="78" t="s">
        <v>935</v>
      </c>
      <c r="AA60" s="78" t="s">
        <v>935</v>
      </c>
      <c r="AB60" s="176">
        <f t="shared" si="4"/>
        <v>0.30215827338129497</v>
      </c>
      <c r="AC60" s="176">
        <f t="shared" si="5"/>
        <v>0.3037037037037037</v>
      </c>
      <c r="AD60" s="176">
        <f t="shared" si="6"/>
        <v>0.30232558139534882</v>
      </c>
      <c r="AE60" s="78" t="s">
        <v>975</v>
      </c>
      <c r="AF60" s="78" t="s">
        <v>935</v>
      </c>
      <c r="AG60" s="156">
        <v>7.16</v>
      </c>
      <c r="AH60" s="156">
        <v>7.16</v>
      </c>
      <c r="AI60" s="86">
        <v>5.7600000000000007</v>
      </c>
      <c r="AJ60" s="79">
        <v>2000</v>
      </c>
      <c r="AK60" s="78" t="s">
        <v>934</v>
      </c>
      <c r="AL60" s="78" t="s">
        <v>935</v>
      </c>
      <c r="AM60" s="78" t="s">
        <v>935</v>
      </c>
      <c r="AN60" s="121">
        <v>4.1666666666666664E-2</v>
      </c>
      <c r="AO60" s="83">
        <v>8.819444444444445E-2</v>
      </c>
      <c r="AP60" s="78" t="s">
        <v>1170</v>
      </c>
      <c r="AQ60" s="78" t="s">
        <v>936</v>
      </c>
      <c r="AR60" s="85">
        <v>3.3333333333333333E-2</v>
      </c>
      <c r="AS60" s="78" t="s">
        <v>1138</v>
      </c>
      <c r="AT60" s="116">
        <v>4.1666666666666664E-2</v>
      </c>
      <c r="AU60" s="116">
        <v>0.10208333333333335</v>
      </c>
      <c r="AV60" s="78" t="s">
        <v>1171</v>
      </c>
      <c r="AW60" s="78" t="s">
        <v>1138</v>
      </c>
      <c r="AX60" s="121">
        <v>4.1666666666666664E-2</v>
      </c>
      <c r="AY60" s="83">
        <v>0.11805555555555557</v>
      </c>
      <c r="AZ60" s="78" t="s">
        <v>1172</v>
      </c>
      <c r="BA60" s="78" t="s">
        <v>1138</v>
      </c>
      <c r="BB60" s="83">
        <v>5.347222222222222E-2</v>
      </c>
      <c r="BC60" s="83">
        <v>6.5972222222222224E-2</v>
      </c>
      <c r="BD60" s="83">
        <v>8.3333333333333329E-2</v>
      </c>
      <c r="BE60" s="83" t="s">
        <v>1139</v>
      </c>
      <c r="BF60" s="83">
        <v>0.61458333333333337</v>
      </c>
      <c r="BG60" s="83">
        <v>1.7222222222222223</v>
      </c>
      <c r="BH60" s="78" t="s">
        <v>1140</v>
      </c>
      <c r="BI60" s="83">
        <v>1.3888888888888888E-2</v>
      </c>
      <c r="BJ60" s="78" t="s">
        <v>1132</v>
      </c>
      <c r="BK60" s="83">
        <v>6.9444444444444441E-3</v>
      </c>
      <c r="BL60" s="83">
        <v>0.16666666666666666</v>
      </c>
      <c r="BM60" s="83" t="s">
        <v>934</v>
      </c>
      <c r="BN60" s="78" t="s">
        <v>935</v>
      </c>
      <c r="BO60" s="80" t="s">
        <v>935</v>
      </c>
      <c r="BP60" s="83">
        <v>0.125</v>
      </c>
      <c r="BQ60" s="83" t="s">
        <v>934</v>
      </c>
      <c r="BR60" s="78" t="s">
        <v>935</v>
      </c>
      <c r="BS60" s="80" t="s">
        <v>935</v>
      </c>
      <c r="BT60" s="78" t="s">
        <v>975</v>
      </c>
      <c r="BU60" s="80" t="s">
        <v>935</v>
      </c>
      <c r="BV60" s="78" t="s">
        <v>975</v>
      </c>
      <c r="BW60" s="80" t="s">
        <v>935</v>
      </c>
      <c r="BX60" s="86">
        <v>139</v>
      </c>
      <c r="BY60" s="86">
        <v>135</v>
      </c>
      <c r="BZ60" s="86">
        <v>129</v>
      </c>
      <c r="CA60" s="84" t="s">
        <v>60</v>
      </c>
      <c r="CB60" s="84" t="s">
        <v>61</v>
      </c>
      <c r="CC60" s="84" t="s">
        <v>61</v>
      </c>
      <c r="CD60" s="86">
        <v>42</v>
      </c>
      <c r="CE60" s="86">
        <v>41</v>
      </c>
      <c r="CF60" s="86">
        <v>39</v>
      </c>
      <c r="CG60" s="78" t="s">
        <v>936</v>
      </c>
      <c r="CH60" s="78" t="s">
        <v>935</v>
      </c>
      <c r="CI60" s="78" t="s">
        <v>1141</v>
      </c>
      <c r="CJ60" s="86">
        <v>139</v>
      </c>
      <c r="CK60" s="86">
        <v>135</v>
      </c>
      <c r="CL60" s="86">
        <v>129</v>
      </c>
      <c r="CM60" s="86" t="s">
        <v>60</v>
      </c>
      <c r="CN60" s="86" t="s">
        <v>61</v>
      </c>
      <c r="CO60" s="86" t="s">
        <v>61</v>
      </c>
      <c r="CP60" s="86">
        <v>42</v>
      </c>
      <c r="CQ60" s="86">
        <v>41</v>
      </c>
      <c r="CR60" s="86">
        <v>39</v>
      </c>
      <c r="CS60" s="81" t="s">
        <v>86</v>
      </c>
      <c r="CT60" s="78" t="s">
        <v>61</v>
      </c>
      <c r="CU60" s="78" t="s">
        <v>890</v>
      </c>
      <c r="CV60" s="78"/>
      <c r="CW60" s="78"/>
      <c r="CX60" s="78"/>
      <c r="DA60" s="82" t="s">
        <v>935</v>
      </c>
      <c r="DB60" s="82" t="s">
        <v>935</v>
      </c>
      <c r="DC60" s="78">
        <v>2000</v>
      </c>
      <c r="DD60" s="82" t="s">
        <v>1142</v>
      </c>
      <c r="DE60" s="82" t="s">
        <v>1173</v>
      </c>
      <c r="DF60" s="78"/>
      <c r="DG60" s="29" t="s">
        <v>1144</v>
      </c>
      <c r="DH60" s="78" t="s">
        <v>1143</v>
      </c>
      <c r="DI60" s="129">
        <v>44084</v>
      </c>
      <c r="DJ60" s="131" t="s">
        <v>836</v>
      </c>
      <c r="DK60" s="124" t="s">
        <v>1724</v>
      </c>
    </row>
    <row r="61" spans="1:118" s="29" customFormat="1" ht="17.100000000000001" customHeight="1" x14ac:dyDescent="0.3">
      <c r="A61" s="78">
        <v>2664</v>
      </c>
      <c r="B61" s="122" t="s">
        <v>612</v>
      </c>
      <c r="C61" s="78" t="s">
        <v>138</v>
      </c>
      <c r="D61" s="78" t="s">
        <v>139</v>
      </c>
      <c r="E61" s="78" t="s">
        <v>141</v>
      </c>
      <c r="F61" s="122" t="s">
        <v>613</v>
      </c>
      <c r="G61" s="87">
        <v>153.1</v>
      </c>
      <c r="H61" s="122" t="s">
        <v>145</v>
      </c>
      <c r="I61" s="78">
        <v>2</v>
      </c>
      <c r="J61" s="122" t="s">
        <v>146</v>
      </c>
      <c r="K61" s="87">
        <f>N61-G61*I61</f>
        <v>188.40000000000003</v>
      </c>
      <c r="L61" s="78" t="s">
        <v>145</v>
      </c>
      <c r="M61" s="78">
        <v>1</v>
      </c>
      <c r="N61" s="87">
        <v>494.6</v>
      </c>
      <c r="O61" s="86">
        <v>591</v>
      </c>
      <c r="P61" s="86">
        <v>591</v>
      </c>
      <c r="Q61" s="86">
        <v>574</v>
      </c>
      <c r="R61" s="86" t="s">
        <v>60</v>
      </c>
      <c r="S61" s="86" t="s">
        <v>61</v>
      </c>
      <c r="T61" s="86" t="s">
        <v>61</v>
      </c>
      <c r="U61" s="175">
        <v>1</v>
      </c>
      <c r="V61" s="86">
        <v>140</v>
      </c>
      <c r="W61" s="86">
        <v>140</v>
      </c>
      <c r="X61" s="86">
        <v>140</v>
      </c>
      <c r="Y61" s="86" t="s">
        <v>86</v>
      </c>
      <c r="Z61" s="78" t="s">
        <v>614</v>
      </c>
      <c r="AA61" s="78" t="s">
        <v>77</v>
      </c>
      <c r="AB61" s="176">
        <f t="shared" si="4"/>
        <v>0.23688663282571912</v>
      </c>
      <c r="AC61" s="176">
        <f t="shared" si="5"/>
        <v>0.23688663282571912</v>
      </c>
      <c r="AD61" s="176">
        <f t="shared" si="6"/>
        <v>0.24390243902439024</v>
      </c>
      <c r="AE61" s="78" t="s">
        <v>62</v>
      </c>
      <c r="AF61" s="78" t="s">
        <v>61</v>
      </c>
      <c r="AG61" s="156">
        <v>24.7</v>
      </c>
      <c r="AH61" s="156">
        <v>24.7</v>
      </c>
      <c r="AI61" s="86">
        <f>N61*0.05</f>
        <v>24.730000000000004</v>
      </c>
      <c r="AJ61" s="79">
        <f>DC61</f>
        <v>2006</v>
      </c>
      <c r="AK61" s="78" t="s">
        <v>60</v>
      </c>
      <c r="AL61" s="78" t="s">
        <v>61</v>
      </c>
      <c r="AM61" s="78" t="s">
        <v>61</v>
      </c>
      <c r="AN61" s="83" t="s">
        <v>1057</v>
      </c>
      <c r="AO61" s="83">
        <v>7.9166666666666663E-2</v>
      </c>
      <c r="AP61" s="83" t="s">
        <v>615</v>
      </c>
      <c r="AQ61" s="78" t="s">
        <v>60</v>
      </c>
      <c r="AR61" s="78" t="s">
        <v>61</v>
      </c>
      <c r="AS61" s="78" t="s">
        <v>61</v>
      </c>
      <c r="AT61" s="116" t="s">
        <v>1057</v>
      </c>
      <c r="AU61" s="83">
        <v>9.0277777777777776E-2</v>
      </c>
      <c r="AV61" s="83" t="s">
        <v>616</v>
      </c>
      <c r="AW61" s="83" t="s">
        <v>390</v>
      </c>
      <c r="AX61" s="116" t="s">
        <v>1057</v>
      </c>
      <c r="AY61" s="83">
        <v>0.1013888888888889</v>
      </c>
      <c r="AZ61" s="83" t="s">
        <v>1158</v>
      </c>
      <c r="BA61" s="78" t="s">
        <v>390</v>
      </c>
      <c r="BB61" s="83">
        <v>5.9861111111111101E-2</v>
      </c>
      <c r="BC61" s="83">
        <v>9.0277777777777776E-2</v>
      </c>
      <c r="BD61" s="83">
        <v>0.11666666666666665</v>
      </c>
      <c r="BE61" s="83" t="s">
        <v>390</v>
      </c>
      <c r="BF61" s="83">
        <v>0.375</v>
      </c>
      <c r="BG61" s="83">
        <v>1.1666666666666667</v>
      </c>
      <c r="BH61" s="83" t="s">
        <v>390</v>
      </c>
      <c r="BI61" s="83">
        <v>1.5277777777777777E-2</v>
      </c>
      <c r="BJ61" s="83" t="s">
        <v>64</v>
      </c>
      <c r="BK61" s="83">
        <v>9.7222222222222224E-3</v>
      </c>
      <c r="BL61" s="83">
        <v>0.16666666666666666</v>
      </c>
      <c r="BM61" s="83" t="s">
        <v>60</v>
      </c>
      <c r="BN61" s="78" t="s">
        <v>61</v>
      </c>
      <c r="BO61" s="80" t="s">
        <v>61</v>
      </c>
      <c r="BP61" s="83">
        <v>0.125</v>
      </c>
      <c r="BQ61" s="80" t="s">
        <v>60</v>
      </c>
      <c r="BR61" s="80" t="s">
        <v>61</v>
      </c>
      <c r="BS61" s="80" t="s">
        <v>61</v>
      </c>
      <c r="BT61" s="78" t="s">
        <v>62</v>
      </c>
      <c r="BU61" s="80" t="s">
        <v>61</v>
      </c>
      <c r="BV61" s="78" t="s">
        <v>1118</v>
      </c>
      <c r="BW61" s="80" t="s">
        <v>61</v>
      </c>
      <c r="BX61" s="86">
        <v>591</v>
      </c>
      <c r="BY61" s="86">
        <v>591</v>
      </c>
      <c r="BZ61" s="86">
        <v>574</v>
      </c>
      <c r="CA61" s="78" t="s">
        <v>86</v>
      </c>
      <c r="CB61" s="78" t="s">
        <v>935</v>
      </c>
      <c r="CC61" s="78" t="s">
        <v>889</v>
      </c>
      <c r="CD61" s="86">
        <v>140</v>
      </c>
      <c r="CE61" s="86">
        <v>140</v>
      </c>
      <c r="CF61" s="86">
        <v>140</v>
      </c>
      <c r="CG61" s="81" t="s">
        <v>86</v>
      </c>
      <c r="CH61" s="81" t="s">
        <v>614</v>
      </c>
      <c r="CI61" s="81" t="s">
        <v>502</v>
      </c>
      <c r="CJ61" s="86">
        <v>591</v>
      </c>
      <c r="CK61" s="86">
        <v>591</v>
      </c>
      <c r="CL61" s="86">
        <v>574</v>
      </c>
      <c r="CM61" s="86" t="s">
        <v>60</v>
      </c>
      <c r="CN61" s="86" t="s">
        <v>61</v>
      </c>
      <c r="CO61" s="86" t="s">
        <v>61</v>
      </c>
      <c r="CP61" s="86">
        <v>140</v>
      </c>
      <c r="CQ61" s="86">
        <v>140</v>
      </c>
      <c r="CR61" s="86">
        <v>140</v>
      </c>
      <c r="CS61" s="81" t="s">
        <v>86</v>
      </c>
      <c r="CT61" s="81" t="s">
        <v>614</v>
      </c>
      <c r="CU61" s="81" t="s">
        <v>502</v>
      </c>
      <c r="CV61" s="81"/>
      <c r="CW61" s="81"/>
      <c r="CX61" s="81"/>
      <c r="CY61" s="78"/>
      <c r="CZ61" s="78"/>
      <c r="DA61" s="82" t="s">
        <v>61</v>
      </c>
      <c r="DB61" s="82" t="s">
        <v>61</v>
      </c>
      <c r="DC61" s="82">
        <v>2006</v>
      </c>
      <c r="DD61" s="82" t="s">
        <v>363</v>
      </c>
      <c r="DE61" s="82" t="s">
        <v>357</v>
      </c>
      <c r="DF61" s="82" t="s">
        <v>363</v>
      </c>
      <c r="DG61" s="78" t="s">
        <v>617</v>
      </c>
      <c r="DH61" s="82" t="s">
        <v>410</v>
      </c>
      <c r="DI61" s="129">
        <v>44064</v>
      </c>
      <c r="DJ61" s="131" t="s">
        <v>836</v>
      </c>
      <c r="DK61" s="124" t="s">
        <v>1724</v>
      </c>
    </row>
    <row r="62" spans="1:118" s="29" customFormat="1" ht="17.100000000000001" customHeight="1" x14ac:dyDescent="0.3">
      <c r="A62" s="78">
        <v>2668</v>
      </c>
      <c r="B62" s="122" t="s">
        <v>612</v>
      </c>
      <c r="C62" s="78" t="s">
        <v>138</v>
      </c>
      <c r="D62" s="78" t="s">
        <v>139</v>
      </c>
      <c r="E62" s="78" t="s">
        <v>141</v>
      </c>
      <c r="F62" s="122" t="s">
        <v>618</v>
      </c>
      <c r="G62" s="87">
        <v>153.1</v>
      </c>
      <c r="H62" s="122" t="s">
        <v>145</v>
      </c>
      <c r="I62" s="78">
        <v>2</v>
      </c>
      <c r="J62" s="122" t="s">
        <v>146</v>
      </c>
      <c r="K62" s="87">
        <f>N62-G62*I62</f>
        <v>188.40000000000003</v>
      </c>
      <c r="L62" s="78" t="s">
        <v>145</v>
      </c>
      <c r="M62" s="78">
        <v>1</v>
      </c>
      <c r="N62" s="87">
        <v>494.6</v>
      </c>
      <c r="O62" s="86">
        <v>581</v>
      </c>
      <c r="P62" s="86">
        <v>581</v>
      </c>
      <c r="Q62" s="86">
        <v>563</v>
      </c>
      <c r="R62" s="86" t="s">
        <v>60</v>
      </c>
      <c r="S62" s="86" t="s">
        <v>61</v>
      </c>
      <c r="T62" s="86" t="s">
        <v>61</v>
      </c>
      <c r="U62" s="175">
        <v>1</v>
      </c>
      <c r="V62" s="86">
        <v>140</v>
      </c>
      <c r="W62" s="86">
        <v>140</v>
      </c>
      <c r="X62" s="86">
        <v>140</v>
      </c>
      <c r="Y62" s="86" t="s">
        <v>86</v>
      </c>
      <c r="Z62" s="78" t="s">
        <v>619</v>
      </c>
      <c r="AA62" s="78" t="s">
        <v>77</v>
      </c>
      <c r="AB62" s="176">
        <f t="shared" si="4"/>
        <v>0.24096385542168675</v>
      </c>
      <c r="AC62" s="176">
        <f t="shared" si="5"/>
        <v>0.24096385542168675</v>
      </c>
      <c r="AD62" s="176">
        <f t="shared" si="6"/>
        <v>0.24866785079928952</v>
      </c>
      <c r="AE62" s="78" t="s">
        <v>62</v>
      </c>
      <c r="AF62" s="78" t="s">
        <v>61</v>
      </c>
      <c r="AG62" s="156">
        <v>24.7</v>
      </c>
      <c r="AH62" s="156">
        <v>24.7</v>
      </c>
      <c r="AI62" s="86">
        <f>N62*0.05</f>
        <v>24.730000000000004</v>
      </c>
      <c r="AJ62" s="79">
        <f>DC62</f>
        <v>2006</v>
      </c>
      <c r="AK62" s="78" t="s">
        <v>60</v>
      </c>
      <c r="AL62" s="78" t="s">
        <v>61</v>
      </c>
      <c r="AM62" s="78" t="s">
        <v>61</v>
      </c>
      <c r="AN62" s="83" t="s">
        <v>1057</v>
      </c>
      <c r="AO62" s="83">
        <v>7.9166666666666663E-2</v>
      </c>
      <c r="AP62" s="83" t="s">
        <v>615</v>
      </c>
      <c r="AQ62" s="78" t="s">
        <v>60</v>
      </c>
      <c r="AR62" s="78" t="s">
        <v>61</v>
      </c>
      <c r="AS62" s="78" t="s">
        <v>61</v>
      </c>
      <c r="AT62" s="116" t="s">
        <v>1057</v>
      </c>
      <c r="AU62" s="83">
        <v>9.1666666666666674E-2</v>
      </c>
      <c r="AV62" s="83" t="s">
        <v>620</v>
      </c>
      <c r="AW62" s="83" t="s">
        <v>390</v>
      </c>
      <c r="AX62" s="116" t="s">
        <v>1057</v>
      </c>
      <c r="AY62" s="83">
        <v>0.10347222222222223</v>
      </c>
      <c r="AZ62" s="83" t="s">
        <v>1159</v>
      </c>
      <c r="BA62" s="78" t="s">
        <v>390</v>
      </c>
      <c r="BB62" s="83">
        <v>5.9837962962962961E-2</v>
      </c>
      <c r="BC62" s="83">
        <v>9.0972222222222218E-2</v>
      </c>
      <c r="BD62" s="83">
        <v>0.12638888888888888</v>
      </c>
      <c r="BE62" s="83" t="s">
        <v>390</v>
      </c>
      <c r="BF62" s="83">
        <v>0.375</v>
      </c>
      <c r="BG62" s="83">
        <v>1.25</v>
      </c>
      <c r="BH62" s="83" t="s">
        <v>390</v>
      </c>
      <c r="BI62" s="83">
        <v>1.4583333333333332E-2</v>
      </c>
      <c r="BJ62" s="83" t="s">
        <v>64</v>
      </c>
      <c r="BK62" s="83">
        <v>9.7222222222222224E-3</v>
      </c>
      <c r="BL62" s="83">
        <v>0.16666666666666666</v>
      </c>
      <c r="BM62" s="83" t="s">
        <v>60</v>
      </c>
      <c r="BN62" s="78" t="s">
        <v>61</v>
      </c>
      <c r="BO62" s="80" t="s">
        <v>61</v>
      </c>
      <c r="BP62" s="83">
        <v>0.125</v>
      </c>
      <c r="BQ62" s="80" t="s">
        <v>60</v>
      </c>
      <c r="BR62" s="80" t="s">
        <v>61</v>
      </c>
      <c r="BS62" s="80" t="s">
        <v>61</v>
      </c>
      <c r="BT62" s="78" t="s">
        <v>62</v>
      </c>
      <c r="BU62" s="80" t="s">
        <v>61</v>
      </c>
      <c r="BV62" s="78" t="s">
        <v>1118</v>
      </c>
      <c r="BW62" s="80" t="s">
        <v>61</v>
      </c>
      <c r="BX62" s="86">
        <v>581</v>
      </c>
      <c r="BY62" s="86">
        <v>581</v>
      </c>
      <c r="BZ62" s="86">
        <v>563</v>
      </c>
      <c r="CA62" s="78" t="s">
        <v>86</v>
      </c>
      <c r="CB62" s="78" t="s">
        <v>935</v>
      </c>
      <c r="CC62" s="78" t="s">
        <v>889</v>
      </c>
      <c r="CD62" s="86">
        <v>140</v>
      </c>
      <c r="CE62" s="86">
        <v>140</v>
      </c>
      <c r="CF62" s="86">
        <v>140</v>
      </c>
      <c r="CG62" s="81" t="s">
        <v>86</v>
      </c>
      <c r="CH62" s="81" t="s">
        <v>619</v>
      </c>
      <c r="CI62" s="81" t="s">
        <v>502</v>
      </c>
      <c r="CJ62" s="86">
        <v>581</v>
      </c>
      <c r="CK62" s="86">
        <v>581</v>
      </c>
      <c r="CL62" s="86">
        <v>563</v>
      </c>
      <c r="CM62" s="86" t="s">
        <v>60</v>
      </c>
      <c r="CN62" s="86" t="s">
        <v>61</v>
      </c>
      <c r="CO62" s="86" t="s">
        <v>61</v>
      </c>
      <c r="CP62" s="86">
        <v>140</v>
      </c>
      <c r="CQ62" s="86">
        <v>140</v>
      </c>
      <c r="CR62" s="86">
        <v>140</v>
      </c>
      <c r="CS62" s="81" t="s">
        <v>86</v>
      </c>
      <c r="CT62" s="81" t="s">
        <v>619</v>
      </c>
      <c r="CU62" s="81" t="s">
        <v>502</v>
      </c>
      <c r="CV62" s="81"/>
      <c r="CW62" s="81"/>
      <c r="CX62" s="81"/>
      <c r="CY62" s="78"/>
      <c r="CZ62" s="78"/>
      <c r="DA62" s="82" t="s">
        <v>61</v>
      </c>
      <c r="DB62" s="82" t="s">
        <v>61</v>
      </c>
      <c r="DC62" s="82">
        <v>2006</v>
      </c>
      <c r="DD62" s="82" t="s">
        <v>363</v>
      </c>
      <c r="DE62" s="82" t="s">
        <v>357</v>
      </c>
      <c r="DF62" s="82" t="s">
        <v>363</v>
      </c>
      <c r="DG62" s="78" t="s">
        <v>617</v>
      </c>
      <c r="DH62" s="82" t="s">
        <v>410</v>
      </c>
      <c r="DI62" s="129">
        <v>44064</v>
      </c>
      <c r="DJ62" s="131" t="s">
        <v>836</v>
      </c>
      <c r="DK62" s="124" t="s">
        <v>1724</v>
      </c>
    </row>
    <row r="63" spans="1:118" s="29" customFormat="1" ht="17.100000000000001" customHeight="1" x14ac:dyDescent="0.3">
      <c r="A63" s="77">
        <v>2211</v>
      </c>
      <c r="B63" s="78" t="s">
        <v>774</v>
      </c>
      <c r="C63" s="78" t="s">
        <v>861</v>
      </c>
      <c r="D63" s="78" t="s">
        <v>139</v>
      </c>
      <c r="E63" s="78" t="s">
        <v>141</v>
      </c>
      <c r="F63" s="78" t="s">
        <v>1181</v>
      </c>
      <c r="G63" s="86">
        <v>75</v>
      </c>
      <c r="H63" s="122" t="s">
        <v>145</v>
      </c>
      <c r="I63" s="78">
        <v>4</v>
      </c>
      <c r="J63" s="122" t="s">
        <v>146</v>
      </c>
      <c r="K63" s="86">
        <v>150</v>
      </c>
      <c r="L63" s="78" t="s">
        <v>145</v>
      </c>
      <c r="M63" s="78">
        <v>1</v>
      </c>
      <c r="N63" s="86">
        <f>G63*I63+K63*M63</f>
        <v>450</v>
      </c>
      <c r="O63" s="87">
        <v>571</v>
      </c>
      <c r="P63" s="87">
        <v>534</v>
      </c>
      <c r="Q63" s="87">
        <v>513</v>
      </c>
      <c r="R63" s="86" t="s">
        <v>60</v>
      </c>
      <c r="S63" s="86" t="s">
        <v>61</v>
      </c>
      <c r="T63" s="86" t="s">
        <v>61</v>
      </c>
      <c r="U63" s="175">
        <v>2</v>
      </c>
      <c r="V63" s="87">
        <v>200</v>
      </c>
      <c r="W63" s="87">
        <v>200</v>
      </c>
      <c r="X63" s="87">
        <v>200</v>
      </c>
      <c r="Y63" s="86" t="s">
        <v>60</v>
      </c>
      <c r="Z63" s="78" t="s">
        <v>61</v>
      </c>
      <c r="AA63" s="78" t="s">
        <v>61</v>
      </c>
      <c r="AB63" s="176">
        <f t="shared" si="4"/>
        <v>0.35026269702276708</v>
      </c>
      <c r="AC63" s="176">
        <f t="shared" si="5"/>
        <v>0.37453183520599254</v>
      </c>
      <c r="AD63" s="176">
        <f t="shared" si="6"/>
        <v>0.38986354775828458</v>
      </c>
      <c r="AE63" s="78" t="s">
        <v>62</v>
      </c>
      <c r="AF63" s="78" t="s">
        <v>61</v>
      </c>
      <c r="AG63" s="186">
        <v>22.5</v>
      </c>
      <c r="AH63" s="186">
        <v>22.5</v>
      </c>
      <c r="AI63" s="86">
        <f t="shared" ref="AI63:AI65" si="53">N63*0.05</f>
        <v>22.5</v>
      </c>
      <c r="AJ63" s="79">
        <f t="shared" ref="AJ63:AJ65" si="54">DC63</f>
        <v>1993</v>
      </c>
      <c r="AK63" s="78" t="s">
        <v>60</v>
      </c>
      <c r="AL63" s="78" t="s">
        <v>61</v>
      </c>
      <c r="AM63" s="78" t="s">
        <v>61</v>
      </c>
      <c r="AN63" s="157" t="s">
        <v>1046</v>
      </c>
      <c r="AO63" s="157">
        <v>5.2083333333333336E-2</v>
      </c>
      <c r="AP63" s="78" t="s">
        <v>775</v>
      </c>
      <c r="AQ63" s="78" t="s">
        <v>86</v>
      </c>
      <c r="AR63" s="85">
        <v>2.8472222222222222E-2</v>
      </c>
      <c r="AS63" s="78" t="s">
        <v>740</v>
      </c>
      <c r="AT63" s="187" t="s">
        <v>1046</v>
      </c>
      <c r="AU63" s="157">
        <v>8.8888888888888892E-2</v>
      </c>
      <c r="AV63" s="78" t="s">
        <v>777</v>
      </c>
      <c r="AW63" s="78" t="s">
        <v>740</v>
      </c>
      <c r="AX63" s="187" t="s">
        <v>1046</v>
      </c>
      <c r="AY63" s="157">
        <v>0.16319444444444445</v>
      </c>
      <c r="AZ63" s="78" t="s">
        <v>779</v>
      </c>
      <c r="BA63" s="78" t="s">
        <v>740</v>
      </c>
      <c r="BB63" s="157">
        <v>4.8611111111111112E-2</v>
      </c>
      <c r="BC63" s="157">
        <v>9.0277777777777776E-2</v>
      </c>
      <c r="BD63" s="157">
        <v>0.16666666666666666</v>
      </c>
      <c r="BE63" s="83" t="s">
        <v>750</v>
      </c>
      <c r="BF63" s="157">
        <v>0.33333333333333331</v>
      </c>
      <c r="BG63" s="157">
        <v>3</v>
      </c>
      <c r="BH63" s="78" t="s">
        <v>766</v>
      </c>
      <c r="BI63" s="157">
        <v>2.4305555555555556E-2</v>
      </c>
      <c r="BJ63" s="78" t="s">
        <v>64</v>
      </c>
      <c r="BK63" s="85">
        <v>2.4305555555555556E-2</v>
      </c>
      <c r="BL63" s="157">
        <v>0.16666666666666666</v>
      </c>
      <c r="BM63" s="83" t="s">
        <v>60</v>
      </c>
      <c r="BN63" s="78" t="s">
        <v>61</v>
      </c>
      <c r="BO63" s="80" t="s">
        <v>61</v>
      </c>
      <c r="BP63" s="157">
        <v>0.125</v>
      </c>
      <c r="BQ63" s="83" t="s">
        <v>60</v>
      </c>
      <c r="BR63" s="78" t="s">
        <v>61</v>
      </c>
      <c r="BS63" s="80" t="s">
        <v>61</v>
      </c>
      <c r="BT63" s="78" t="s">
        <v>62</v>
      </c>
      <c r="BU63" s="80" t="s">
        <v>61</v>
      </c>
      <c r="BV63" s="78" t="s">
        <v>62</v>
      </c>
      <c r="BW63" s="80" t="s">
        <v>61</v>
      </c>
      <c r="BX63" s="86">
        <f t="shared" ref="BX63:BZ78" si="55">O63</f>
        <v>571</v>
      </c>
      <c r="BY63" s="86">
        <f t="shared" si="55"/>
        <v>534</v>
      </c>
      <c r="BZ63" s="86">
        <f t="shared" si="55"/>
        <v>513</v>
      </c>
      <c r="CA63" s="78" t="s">
        <v>86</v>
      </c>
      <c r="CB63" s="78" t="s">
        <v>935</v>
      </c>
      <c r="CC63" s="78" t="s">
        <v>889</v>
      </c>
      <c r="CD63" s="86">
        <f t="shared" ref="CD63:CF78" si="56">V63</f>
        <v>200</v>
      </c>
      <c r="CE63" s="86">
        <f t="shared" si="56"/>
        <v>200</v>
      </c>
      <c r="CF63" s="86">
        <f t="shared" si="56"/>
        <v>200</v>
      </c>
      <c r="CG63" s="78" t="s">
        <v>936</v>
      </c>
      <c r="CH63" s="78" t="s">
        <v>935</v>
      </c>
      <c r="CI63" s="78" t="s">
        <v>1141</v>
      </c>
      <c r="CJ63" s="86">
        <f t="shared" ref="CJ63:CL78" si="57">O63</f>
        <v>571</v>
      </c>
      <c r="CK63" s="86">
        <f t="shared" si="57"/>
        <v>534</v>
      </c>
      <c r="CL63" s="86">
        <f t="shared" si="57"/>
        <v>513</v>
      </c>
      <c r="CM63" s="86" t="s">
        <v>60</v>
      </c>
      <c r="CN63" s="86" t="s">
        <v>61</v>
      </c>
      <c r="CO63" s="86" t="s">
        <v>61</v>
      </c>
      <c r="CP63" s="86">
        <f t="shared" ref="CP63:CR78" si="58">V63</f>
        <v>200</v>
      </c>
      <c r="CQ63" s="86">
        <f t="shared" si="58"/>
        <v>200</v>
      </c>
      <c r="CR63" s="86">
        <f t="shared" si="58"/>
        <v>200</v>
      </c>
      <c r="CS63" s="81" t="s">
        <v>60</v>
      </c>
      <c r="CT63" s="81" t="s">
        <v>61</v>
      </c>
      <c r="CU63" s="81" t="s">
        <v>61</v>
      </c>
      <c r="CV63" s="81"/>
      <c r="CW63" s="81"/>
      <c r="CX63" s="81"/>
      <c r="CY63" s="78"/>
      <c r="CZ63" s="78"/>
      <c r="DA63" s="82" t="s">
        <v>61</v>
      </c>
      <c r="DB63" s="82" t="s">
        <v>61</v>
      </c>
      <c r="DC63" s="78">
        <v>1993</v>
      </c>
      <c r="DD63" s="82" t="s">
        <v>173</v>
      </c>
      <c r="DE63" s="82" t="s">
        <v>173</v>
      </c>
      <c r="DF63" s="82" t="s">
        <v>174</v>
      </c>
      <c r="DG63" s="78"/>
      <c r="DH63" s="78" t="s">
        <v>381</v>
      </c>
      <c r="DI63" s="34">
        <v>44095</v>
      </c>
      <c r="DJ63" s="131" t="s">
        <v>836</v>
      </c>
      <c r="DK63" s="124" t="s">
        <v>1724</v>
      </c>
    </row>
    <row r="64" spans="1:118" s="29" customFormat="1" ht="17.100000000000001" customHeight="1" x14ac:dyDescent="0.3">
      <c r="A64" s="77">
        <v>2193</v>
      </c>
      <c r="B64" s="78" t="s">
        <v>774</v>
      </c>
      <c r="C64" s="78" t="s">
        <v>861</v>
      </c>
      <c r="D64" s="78" t="s">
        <v>139</v>
      </c>
      <c r="E64" s="78" t="s">
        <v>141</v>
      </c>
      <c r="F64" s="78" t="s">
        <v>773</v>
      </c>
      <c r="G64" s="86">
        <v>320.7</v>
      </c>
      <c r="H64" s="122" t="s">
        <v>145</v>
      </c>
      <c r="I64" s="78">
        <v>1</v>
      </c>
      <c r="J64" s="122" t="s">
        <v>146</v>
      </c>
      <c r="K64" s="86">
        <v>161</v>
      </c>
      <c r="L64" s="78" t="s">
        <v>145</v>
      </c>
      <c r="M64" s="78">
        <v>1</v>
      </c>
      <c r="N64" s="86">
        <f t="shared" ref="N64:N65" si="59">G64*I64+K64*M64</f>
        <v>481.7</v>
      </c>
      <c r="O64" s="87">
        <v>518</v>
      </c>
      <c r="P64" s="87">
        <v>508</v>
      </c>
      <c r="Q64" s="87">
        <v>500</v>
      </c>
      <c r="R64" s="86" t="s">
        <v>60</v>
      </c>
      <c r="S64" s="86" t="s">
        <v>61</v>
      </c>
      <c r="T64" s="86" t="s">
        <v>61</v>
      </c>
      <c r="U64" s="175">
        <v>1</v>
      </c>
      <c r="V64" s="87">
        <v>257</v>
      </c>
      <c r="W64" s="87">
        <v>223</v>
      </c>
      <c r="X64" s="87">
        <v>218</v>
      </c>
      <c r="Y64" s="86" t="s">
        <v>60</v>
      </c>
      <c r="Z64" s="78" t="s">
        <v>61</v>
      </c>
      <c r="AA64" s="78" t="s">
        <v>61</v>
      </c>
      <c r="AB64" s="176">
        <f t="shared" si="4"/>
        <v>0.49613899613899615</v>
      </c>
      <c r="AC64" s="176">
        <f t="shared" si="5"/>
        <v>0.4389763779527559</v>
      </c>
      <c r="AD64" s="176">
        <f t="shared" si="6"/>
        <v>0.436</v>
      </c>
      <c r="AE64" s="78" t="s">
        <v>62</v>
      </c>
      <c r="AF64" s="78" t="s">
        <v>61</v>
      </c>
      <c r="AG64" s="186">
        <v>30</v>
      </c>
      <c r="AH64" s="186">
        <v>30</v>
      </c>
      <c r="AI64" s="86">
        <f t="shared" si="53"/>
        <v>24.085000000000001</v>
      </c>
      <c r="AJ64" s="119">
        <f t="shared" si="54"/>
        <v>2018</v>
      </c>
      <c r="AK64" s="78" t="s">
        <v>86</v>
      </c>
      <c r="AL64" s="78">
        <v>40.1</v>
      </c>
      <c r="AM64" s="78" t="s">
        <v>77</v>
      </c>
      <c r="AN64" s="157" t="s">
        <v>1061</v>
      </c>
      <c r="AO64" s="157">
        <v>8.6805555555555566E-2</v>
      </c>
      <c r="AP64" s="78" t="s">
        <v>776</v>
      </c>
      <c r="AQ64" s="78" t="s">
        <v>86</v>
      </c>
      <c r="AR64" s="85">
        <v>6.6666666666666666E-2</v>
      </c>
      <c r="AS64" s="78" t="s">
        <v>825</v>
      </c>
      <c r="AT64" s="187" t="s">
        <v>1059</v>
      </c>
      <c r="AU64" s="157">
        <v>9.7222222222222224E-2</v>
      </c>
      <c r="AV64" s="78" t="s">
        <v>778</v>
      </c>
      <c r="AW64" s="78" t="s">
        <v>825</v>
      </c>
      <c r="AX64" s="187" t="s">
        <v>1049</v>
      </c>
      <c r="AY64" s="157">
        <v>0.125</v>
      </c>
      <c r="AZ64" s="78" t="s">
        <v>780</v>
      </c>
      <c r="BA64" s="78" t="s">
        <v>825</v>
      </c>
      <c r="BB64" s="157">
        <v>6.9444444444444434E-2</v>
      </c>
      <c r="BC64" s="157">
        <v>8.3333333333333329E-2</v>
      </c>
      <c r="BD64" s="157">
        <v>0.15277777777777776</v>
      </c>
      <c r="BE64" s="83" t="s">
        <v>781</v>
      </c>
      <c r="BF64" s="157">
        <v>0.33333333333333331</v>
      </c>
      <c r="BG64" s="157">
        <v>2.6666666666666665</v>
      </c>
      <c r="BH64" s="78" t="s">
        <v>766</v>
      </c>
      <c r="BI64" s="157">
        <v>1.0416666666666666E-2</v>
      </c>
      <c r="BJ64" s="78" t="s">
        <v>64</v>
      </c>
      <c r="BK64" s="85">
        <v>4.1666666666666666E-3</v>
      </c>
      <c r="BL64" s="157">
        <v>0.16666666666666666</v>
      </c>
      <c r="BM64" s="83" t="s">
        <v>60</v>
      </c>
      <c r="BN64" s="78" t="s">
        <v>61</v>
      </c>
      <c r="BO64" s="80" t="s">
        <v>61</v>
      </c>
      <c r="BP64" s="157">
        <v>0.125</v>
      </c>
      <c r="BQ64" s="83" t="s">
        <v>60</v>
      </c>
      <c r="BR64" s="78" t="s">
        <v>61</v>
      </c>
      <c r="BS64" s="80" t="s">
        <v>61</v>
      </c>
      <c r="BT64" s="78" t="s">
        <v>62</v>
      </c>
      <c r="BU64" s="80" t="s">
        <v>61</v>
      </c>
      <c r="BV64" s="78" t="s">
        <v>62</v>
      </c>
      <c r="BW64" s="80" t="s">
        <v>61</v>
      </c>
      <c r="BX64" s="86">
        <f t="shared" si="55"/>
        <v>518</v>
      </c>
      <c r="BY64" s="86">
        <f t="shared" si="55"/>
        <v>508</v>
      </c>
      <c r="BZ64" s="86">
        <f t="shared" si="55"/>
        <v>500</v>
      </c>
      <c r="CA64" s="78" t="s">
        <v>86</v>
      </c>
      <c r="CB64" s="78" t="s">
        <v>935</v>
      </c>
      <c r="CC64" s="78" t="s">
        <v>889</v>
      </c>
      <c r="CD64" s="86">
        <f t="shared" si="56"/>
        <v>257</v>
      </c>
      <c r="CE64" s="86">
        <f t="shared" si="56"/>
        <v>223</v>
      </c>
      <c r="CF64" s="86">
        <f t="shared" si="56"/>
        <v>218</v>
      </c>
      <c r="CG64" s="78" t="s">
        <v>936</v>
      </c>
      <c r="CH64" s="78" t="s">
        <v>935</v>
      </c>
      <c r="CI64" s="78" t="s">
        <v>1141</v>
      </c>
      <c r="CJ64" s="86">
        <f t="shared" si="57"/>
        <v>518</v>
      </c>
      <c r="CK64" s="86">
        <f t="shared" si="57"/>
        <v>508</v>
      </c>
      <c r="CL64" s="86">
        <f t="shared" si="57"/>
        <v>500</v>
      </c>
      <c r="CM64" s="86" t="s">
        <v>60</v>
      </c>
      <c r="CN64" s="86" t="s">
        <v>61</v>
      </c>
      <c r="CO64" s="86" t="s">
        <v>61</v>
      </c>
      <c r="CP64" s="86">
        <f t="shared" si="58"/>
        <v>257</v>
      </c>
      <c r="CQ64" s="86">
        <f t="shared" si="58"/>
        <v>223</v>
      </c>
      <c r="CR64" s="86">
        <f t="shared" si="58"/>
        <v>218</v>
      </c>
      <c r="CS64" s="81" t="s">
        <v>60</v>
      </c>
      <c r="CT64" s="81" t="s">
        <v>61</v>
      </c>
      <c r="CU64" s="81" t="s">
        <v>61</v>
      </c>
      <c r="CV64" s="81"/>
      <c r="CW64" s="81"/>
      <c r="CX64" s="81"/>
      <c r="CY64" s="78"/>
      <c r="CZ64" s="78"/>
      <c r="DA64" s="82" t="s">
        <v>61</v>
      </c>
      <c r="DB64" s="82" t="s">
        <v>61</v>
      </c>
      <c r="DC64" s="78">
        <v>2018</v>
      </c>
      <c r="DD64" s="82" t="s">
        <v>363</v>
      </c>
      <c r="DE64" s="82" t="s">
        <v>363</v>
      </c>
      <c r="DF64" s="82" t="s">
        <v>458</v>
      </c>
      <c r="DG64" s="78"/>
      <c r="DH64" s="78" t="s">
        <v>381</v>
      </c>
      <c r="DI64" s="34">
        <v>44095</v>
      </c>
      <c r="DJ64" s="131" t="s">
        <v>836</v>
      </c>
      <c r="DK64" s="124" t="s">
        <v>1724</v>
      </c>
    </row>
    <row r="65" spans="1:115" s="29" customFormat="1" ht="17.100000000000001" customHeight="1" x14ac:dyDescent="0.3">
      <c r="A65" s="77">
        <v>2341</v>
      </c>
      <c r="B65" s="78" t="s">
        <v>774</v>
      </c>
      <c r="C65" s="78" t="s">
        <v>861</v>
      </c>
      <c r="D65" s="78" t="s">
        <v>139</v>
      </c>
      <c r="E65" s="78" t="s">
        <v>141</v>
      </c>
      <c r="F65" s="78" t="s">
        <v>1182</v>
      </c>
      <c r="G65" s="86">
        <v>100</v>
      </c>
      <c r="H65" s="122" t="s">
        <v>145</v>
      </c>
      <c r="I65" s="78">
        <v>3</v>
      </c>
      <c r="J65" s="122" t="s">
        <v>146</v>
      </c>
      <c r="K65" s="86">
        <v>150</v>
      </c>
      <c r="L65" s="78" t="s">
        <v>145</v>
      </c>
      <c r="M65" s="78">
        <v>1</v>
      </c>
      <c r="N65" s="86">
        <f t="shared" si="59"/>
        <v>450</v>
      </c>
      <c r="O65" s="87">
        <v>533</v>
      </c>
      <c r="P65" s="87">
        <v>486</v>
      </c>
      <c r="Q65" s="87">
        <v>467</v>
      </c>
      <c r="R65" s="86" t="s">
        <v>60</v>
      </c>
      <c r="S65" s="86" t="s">
        <v>61</v>
      </c>
      <c r="T65" s="86" t="s">
        <v>61</v>
      </c>
      <c r="U65" s="175">
        <v>2</v>
      </c>
      <c r="V65" s="87">
        <v>161</v>
      </c>
      <c r="W65" s="87">
        <v>146</v>
      </c>
      <c r="X65" s="87">
        <v>146</v>
      </c>
      <c r="Y65" s="86" t="s">
        <v>60</v>
      </c>
      <c r="Z65" s="78" t="s">
        <v>61</v>
      </c>
      <c r="AA65" s="78" t="s">
        <v>61</v>
      </c>
      <c r="AB65" s="176">
        <f t="shared" si="4"/>
        <v>0.30206378986866794</v>
      </c>
      <c r="AC65" s="176">
        <f t="shared" si="5"/>
        <v>0.30041152263374488</v>
      </c>
      <c r="AD65" s="176">
        <f t="shared" si="6"/>
        <v>0.31263383297644537</v>
      </c>
      <c r="AE65" s="78" t="s">
        <v>62</v>
      </c>
      <c r="AF65" s="78" t="s">
        <v>61</v>
      </c>
      <c r="AG65" s="156">
        <v>22.5</v>
      </c>
      <c r="AH65" s="156">
        <v>22.5</v>
      </c>
      <c r="AI65" s="86">
        <f t="shared" si="53"/>
        <v>22.5</v>
      </c>
      <c r="AJ65" s="79">
        <f t="shared" si="54"/>
        <v>1993</v>
      </c>
      <c r="AK65" s="78" t="s">
        <v>86</v>
      </c>
      <c r="AL65" s="78">
        <v>27.6</v>
      </c>
      <c r="AM65" s="78" t="s">
        <v>77</v>
      </c>
      <c r="AN65" s="157">
        <v>2.0833333333333332E-2</v>
      </c>
      <c r="AO65" s="157">
        <v>6.1111111111111116E-2</v>
      </c>
      <c r="AP65" s="78" t="s">
        <v>1150</v>
      </c>
      <c r="AQ65" s="78" t="s">
        <v>86</v>
      </c>
      <c r="AR65" s="85">
        <v>5.5555555555555552E-2</v>
      </c>
      <c r="AS65" s="78" t="s">
        <v>810</v>
      </c>
      <c r="AT65" s="187" t="s">
        <v>492</v>
      </c>
      <c r="AU65" s="157">
        <v>6.3194444444444442E-2</v>
      </c>
      <c r="AV65" s="78" t="s">
        <v>1151</v>
      </c>
      <c r="AW65" s="78" t="s">
        <v>810</v>
      </c>
      <c r="AX65" s="187" t="s">
        <v>492</v>
      </c>
      <c r="AY65" s="157">
        <v>0.12222222222222223</v>
      </c>
      <c r="AZ65" s="78" t="s">
        <v>1152</v>
      </c>
      <c r="BA65" s="85" t="s">
        <v>1153</v>
      </c>
      <c r="BB65" s="157">
        <v>4.4444444444444446E-2</v>
      </c>
      <c r="BC65" s="157">
        <v>4.9999999999999996E-2</v>
      </c>
      <c r="BD65" s="157">
        <v>0.10972222222222222</v>
      </c>
      <c r="BE65" s="83" t="s">
        <v>1154</v>
      </c>
      <c r="BF65" s="157">
        <v>0.33333333333333331</v>
      </c>
      <c r="BG65" s="157">
        <v>3</v>
      </c>
      <c r="BH65" s="78" t="s">
        <v>766</v>
      </c>
      <c r="BI65" s="157">
        <v>8.3333333333333332E-3</v>
      </c>
      <c r="BJ65" s="78" t="s">
        <v>687</v>
      </c>
      <c r="BK65" s="85">
        <v>8.3333333333333332E-3</v>
      </c>
      <c r="BL65" s="157">
        <v>0.125</v>
      </c>
      <c r="BM65" s="83" t="s">
        <v>60</v>
      </c>
      <c r="BN65" s="78" t="s">
        <v>61</v>
      </c>
      <c r="BO65" s="80" t="s">
        <v>61</v>
      </c>
      <c r="BP65" s="157">
        <v>0.125</v>
      </c>
      <c r="BQ65" s="83" t="s">
        <v>60</v>
      </c>
      <c r="BR65" s="78" t="s">
        <v>61</v>
      </c>
      <c r="BS65" s="78" t="s">
        <v>61</v>
      </c>
      <c r="BT65" s="78" t="s">
        <v>62</v>
      </c>
      <c r="BU65" s="80" t="s">
        <v>61</v>
      </c>
      <c r="BV65" s="78" t="s">
        <v>62</v>
      </c>
      <c r="BW65" s="80" t="s">
        <v>61</v>
      </c>
      <c r="BX65" s="86">
        <f t="shared" si="55"/>
        <v>533</v>
      </c>
      <c r="BY65" s="86">
        <f t="shared" si="55"/>
        <v>486</v>
      </c>
      <c r="BZ65" s="86">
        <f t="shared" si="55"/>
        <v>467</v>
      </c>
      <c r="CA65" s="78" t="s">
        <v>86</v>
      </c>
      <c r="CB65" s="78" t="s">
        <v>935</v>
      </c>
      <c r="CC65" s="78" t="s">
        <v>889</v>
      </c>
      <c r="CD65" s="86">
        <f t="shared" si="56"/>
        <v>161</v>
      </c>
      <c r="CE65" s="86">
        <f t="shared" si="56"/>
        <v>146</v>
      </c>
      <c r="CF65" s="86">
        <f t="shared" si="56"/>
        <v>146</v>
      </c>
      <c r="CG65" s="78" t="s">
        <v>936</v>
      </c>
      <c r="CH65" s="78" t="s">
        <v>935</v>
      </c>
      <c r="CI65" s="78" t="s">
        <v>1141</v>
      </c>
      <c r="CJ65" s="86">
        <f t="shared" si="57"/>
        <v>533</v>
      </c>
      <c r="CK65" s="86">
        <f t="shared" si="57"/>
        <v>486</v>
      </c>
      <c r="CL65" s="86">
        <f t="shared" si="57"/>
        <v>467</v>
      </c>
      <c r="CM65" s="86" t="s">
        <v>60</v>
      </c>
      <c r="CN65" s="86" t="s">
        <v>61</v>
      </c>
      <c r="CO65" s="86" t="s">
        <v>61</v>
      </c>
      <c r="CP65" s="86">
        <f t="shared" si="58"/>
        <v>161</v>
      </c>
      <c r="CQ65" s="86">
        <f t="shared" si="58"/>
        <v>146</v>
      </c>
      <c r="CR65" s="86">
        <f t="shared" si="58"/>
        <v>146</v>
      </c>
      <c r="CS65" s="81" t="s">
        <v>60</v>
      </c>
      <c r="CT65" s="81" t="s">
        <v>61</v>
      </c>
      <c r="CU65" s="81" t="s">
        <v>61</v>
      </c>
      <c r="CV65" s="81"/>
      <c r="CW65" s="81"/>
      <c r="CX65" s="81"/>
      <c r="CY65" s="78"/>
      <c r="CZ65" s="78"/>
      <c r="DA65" s="82" t="s">
        <v>61</v>
      </c>
      <c r="DB65" s="82" t="s">
        <v>61</v>
      </c>
      <c r="DC65" s="78">
        <v>1993</v>
      </c>
      <c r="DD65" s="82" t="s">
        <v>270</v>
      </c>
      <c r="DE65" s="82" t="s">
        <v>360</v>
      </c>
      <c r="DF65" s="82" t="s">
        <v>360</v>
      </c>
      <c r="DG65" s="78"/>
      <c r="DH65" s="78" t="s">
        <v>381</v>
      </c>
      <c r="DI65" s="34">
        <v>44095</v>
      </c>
      <c r="DJ65" s="131" t="s">
        <v>836</v>
      </c>
      <c r="DK65" s="124" t="s">
        <v>1724</v>
      </c>
    </row>
    <row r="66" spans="1:115" s="29" customFormat="1" ht="17.100000000000001" customHeight="1" x14ac:dyDescent="0.3">
      <c r="A66" s="77">
        <v>2919</v>
      </c>
      <c r="B66" s="78" t="s">
        <v>1095</v>
      </c>
      <c r="C66" s="78" t="s">
        <v>138</v>
      </c>
      <c r="D66" s="78" t="s">
        <v>139</v>
      </c>
      <c r="E66" s="78" t="s">
        <v>141</v>
      </c>
      <c r="F66" s="91" t="s">
        <v>1094</v>
      </c>
      <c r="G66" s="191">
        <v>275.5</v>
      </c>
      <c r="H66" s="122" t="s">
        <v>145</v>
      </c>
      <c r="I66" s="78">
        <v>2</v>
      </c>
      <c r="J66" s="122" t="s">
        <v>146</v>
      </c>
      <c r="K66" s="78">
        <f>N66-G66*I66</f>
        <v>296.60000000000002</v>
      </c>
      <c r="L66" s="78" t="s">
        <v>145</v>
      </c>
      <c r="M66" s="78">
        <v>1</v>
      </c>
      <c r="N66" s="78">
        <v>847.6</v>
      </c>
      <c r="O66" s="86">
        <v>959.6</v>
      </c>
      <c r="P66" s="86">
        <v>930.4</v>
      </c>
      <c r="Q66" s="86">
        <v>906.8</v>
      </c>
      <c r="R66" s="86" t="s">
        <v>86</v>
      </c>
      <c r="S66" s="86" t="s">
        <v>1107</v>
      </c>
      <c r="T66" s="86" t="s">
        <v>1449</v>
      </c>
      <c r="U66" s="175">
        <v>1</v>
      </c>
      <c r="V66" s="87">
        <v>294</v>
      </c>
      <c r="W66" s="87">
        <v>292</v>
      </c>
      <c r="X66" s="87">
        <v>284</v>
      </c>
      <c r="Y66" s="86" t="s">
        <v>60</v>
      </c>
      <c r="Z66" s="78" t="s">
        <v>61</v>
      </c>
      <c r="AA66" s="78" t="s">
        <v>61</v>
      </c>
      <c r="AB66" s="176">
        <f t="shared" si="4"/>
        <v>0.30637765735723216</v>
      </c>
      <c r="AC66" s="176">
        <f t="shared" si="5"/>
        <v>0.31384350816852968</v>
      </c>
      <c r="AD66" s="176">
        <f t="shared" si="6"/>
        <v>0.3131892368769299</v>
      </c>
      <c r="AE66" s="78" t="s">
        <v>62</v>
      </c>
      <c r="AF66" s="78" t="s">
        <v>61</v>
      </c>
      <c r="AG66" s="156">
        <v>45.6</v>
      </c>
      <c r="AH66" s="156">
        <v>45.6</v>
      </c>
      <c r="AI66" s="86">
        <f t="shared" ref="AI66:AI96" si="60">N66*0.05</f>
        <v>42.38</v>
      </c>
      <c r="AJ66" s="78">
        <v>2017</v>
      </c>
      <c r="AK66" s="78" t="s">
        <v>60</v>
      </c>
      <c r="AL66" s="78" t="s">
        <v>61</v>
      </c>
      <c r="AM66" s="78" t="s">
        <v>61</v>
      </c>
      <c r="AN66" s="121">
        <v>6.9444444444444434E-2</v>
      </c>
      <c r="AO66" s="83">
        <v>8.6805555555555566E-2</v>
      </c>
      <c r="AP66" s="83" t="s">
        <v>1177</v>
      </c>
      <c r="AQ66" s="78" t="s">
        <v>86</v>
      </c>
      <c r="AR66" s="85">
        <f>0.95/24</f>
        <v>3.9583333333333331E-2</v>
      </c>
      <c r="AS66" s="78" t="s">
        <v>1103</v>
      </c>
      <c r="AT66" s="187">
        <v>7.013888888888889E-2</v>
      </c>
      <c r="AU66" s="187">
        <v>0.12083333333333333</v>
      </c>
      <c r="AV66" s="32" t="s">
        <v>1156</v>
      </c>
      <c r="AW66" s="78" t="s">
        <v>810</v>
      </c>
      <c r="AX66" s="121">
        <v>0.10555555555555556</v>
      </c>
      <c r="AY66" s="121">
        <v>0.16666666666666666</v>
      </c>
      <c r="AZ66" s="32" t="s">
        <v>1157</v>
      </c>
      <c r="BA66" s="78" t="s">
        <v>764</v>
      </c>
      <c r="BB66" s="121">
        <v>3.6111111111111115E-2</v>
      </c>
      <c r="BC66" s="121">
        <v>6.1805555555555558E-2</v>
      </c>
      <c r="BD66" s="121">
        <v>7.2916666666666671E-2</v>
      </c>
      <c r="BE66" s="121" t="s">
        <v>1104</v>
      </c>
      <c r="BF66" s="157">
        <v>0.33333333333333331</v>
      </c>
      <c r="BG66" s="157" t="s">
        <v>521</v>
      </c>
      <c r="BH66" s="78" t="s">
        <v>766</v>
      </c>
      <c r="BI66" s="83">
        <v>1.8055555555555557E-2</v>
      </c>
      <c r="BJ66" s="78" t="s">
        <v>1105</v>
      </c>
      <c r="BK66" s="85">
        <f>W66/22.8/60/24</f>
        <v>8.893762183235867E-3</v>
      </c>
      <c r="BL66" s="83">
        <v>0.16666666666666666</v>
      </c>
      <c r="BM66" s="83" t="s">
        <v>60</v>
      </c>
      <c r="BN66" s="78" t="s">
        <v>61</v>
      </c>
      <c r="BO66" s="80" t="s">
        <v>61</v>
      </c>
      <c r="BP66" s="83">
        <v>0.125</v>
      </c>
      <c r="BQ66" s="83" t="s">
        <v>60</v>
      </c>
      <c r="BR66" s="78" t="s">
        <v>61</v>
      </c>
      <c r="BS66" s="80" t="s">
        <v>61</v>
      </c>
      <c r="BT66" s="78" t="s">
        <v>62</v>
      </c>
      <c r="BU66" s="80" t="s">
        <v>61</v>
      </c>
      <c r="BV66" s="78" t="s">
        <v>1122</v>
      </c>
      <c r="BW66" s="80" t="s">
        <v>61</v>
      </c>
      <c r="BX66" s="86">
        <f t="shared" si="55"/>
        <v>959.6</v>
      </c>
      <c r="BY66" s="86">
        <f t="shared" si="55"/>
        <v>930.4</v>
      </c>
      <c r="BZ66" s="86">
        <f t="shared" si="55"/>
        <v>906.8</v>
      </c>
      <c r="CA66" s="81" t="s">
        <v>60</v>
      </c>
      <c r="CB66" s="78" t="s">
        <v>61</v>
      </c>
      <c r="CC66" s="78" t="s">
        <v>61</v>
      </c>
      <c r="CD66" s="86">
        <f t="shared" si="56"/>
        <v>294</v>
      </c>
      <c r="CE66" s="86">
        <f t="shared" si="56"/>
        <v>292</v>
      </c>
      <c r="CF66" s="86">
        <f t="shared" si="56"/>
        <v>284</v>
      </c>
      <c r="CG66" s="81" t="s">
        <v>86</v>
      </c>
      <c r="CH66" s="78" t="s">
        <v>1106</v>
      </c>
      <c r="CI66" s="78" t="s">
        <v>890</v>
      </c>
      <c r="CJ66" s="86">
        <f t="shared" si="57"/>
        <v>959.6</v>
      </c>
      <c r="CK66" s="86">
        <f t="shared" si="57"/>
        <v>930.4</v>
      </c>
      <c r="CL66" s="86">
        <f t="shared" si="57"/>
        <v>906.8</v>
      </c>
      <c r="CM66" s="86" t="s">
        <v>60</v>
      </c>
      <c r="CN66" s="86" t="s">
        <v>61</v>
      </c>
      <c r="CO66" s="86" t="s">
        <v>61</v>
      </c>
      <c r="CP66" s="86">
        <f t="shared" si="58"/>
        <v>294</v>
      </c>
      <c r="CQ66" s="86">
        <f t="shared" si="58"/>
        <v>292</v>
      </c>
      <c r="CR66" s="86">
        <f t="shared" si="58"/>
        <v>284</v>
      </c>
      <c r="CS66" s="81" t="s">
        <v>86</v>
      </c>
      <c r="CT66" s="78" t="s">
        <v>1106</v>
      </c>
      <c r="CU66" s="78" t="s">
        <v>890</v>
      </c>
      <c r="CV66" s="78"/>
      <c r="CW66" s="78"/>
      <c r="CX66" s="78"/>
      <c r="CY66" s="82" t="s">
        <v>61</v>
      </c>
      <c r="CZ66" s="82" t="s">
        <v>61</v>
      </c>
      <c r="DC66" s="78">
        <v>2017</v>
      </c>
      <c r="DD66" s="82" t="s">
        <v>500</v>
      </c>
      <c r="DE66" s="82" t="s">
        <v>500</v>
      </c>
      <c r="DF66" s="82" t="s">
        <v>500</v>
      </c>
      <c r="DG66" s="78" t="s">
        <v>1097</v>
      </c>
      <c r="DH66" s="78" t="s">
        <v>410</v>
      </c>
      <c r="DI66" s="129">
        <v>44081</v>
      </c>
      <c r="DJ66" s="131" t="s">
        <v>836</v>
      </c>
      <c r="DK66" s="124" t="s">
        <v>1724</v>
      </c>
    </row>
    <row r="67" spans="1:115" s="29" customFormat="1" ht="17.100000000000001" customHeight="1" x14ac:dyDescent="0.3">
      <c r="A67" s="78">
        <v>2928</v>
      </c>
      <c r="B67" s="78" t="s">
        <v>1095</v>
      </c>
      <c r="C67" s="78" t="s">
        <v>138</v>
      </c>
      <c r="D67" s="78" t="s">
        <v>139</v>
      </c>
      <c r="E67" s="78" t="s">
        <v>141</v>
      </c>
      <c r="F67" s="78" t="s">
        <v>1099</v>
      </c>
      <c r="G67" s="78">
        <v>275.5</v>
      </c>
      <c r="H67" s="122" t="s">
        <v>145</v>
      </c>
      <c r="I67" s="78">
        <v>2</v>
      </c>
      <c r="J67" s="122" t="s">
        <v>146</v>
      </c>
      <c r="K67" s="78">
        <f>N67-G67*I67</f>
        <v>296.60000000000002</v>
      </c>
      <c r="L67" s="78" t="s">
        <v>145</v>
      </c>
      <c r="M67" s="78">
        <v>1</v>
      </c>
      <c r="N67" s="78">
        <v>847.6</v>
      </c>
      <c r="O67" s="86">
        <v>952</v>
      </c>
      <c r="P67" s="86">
        <v>935</v>
      </c>
      <c r="Q67" s="86">
        <v>907</v>
      </c>
      <c r="R67" s="86" t="s">
        <v>86</v>
      </c>
      <c r="S67" s="86" t="s">
        <v>1107</v>
      </c>
      <c r="T67" s="86" t="s">
        <v>1178</v>
      </c>
      <c r="U67" s="175">
        <v>1</v>
      </c>
      <c r="V67" s="86">
        <v>294</v>
      </c>
      <c r="W67" s="86">
        <v>292</v>
      </c>
      <c r="X67" s="86">
        <v>284</v>
      </c>
      <c r="Y67" s="86" t="s">
        <v>60</v>
      </c>
      <c r="Z67" s="78" t="s">
        <v>61</v>
      </c>
      <c r="AA67" s="78" t="s">
        <v>61</v>
      </c>
      <c r="AB67" s="176">
        <f t="shared" si="4"/>
        <v>0.30882352941176472</v>
      </c>
      <c r="AC67" s="176">
        <f t="shared" si="5"/>
        <v>0.31229946524064173</v>
      </c>
      <c r="AD67" s="176">
        <f t="shared" si="6"/>
        <v>0.3131201764057332</v>
      </c>
      <c r="AE67" s="78" t="s">
        <v>62</v>
      </c>
      <c r="AF67" s="78" t="s">
        <v>61</v>
      </c>
      <c r="AG67" s="156">
        <v>45.6</v>
      </c>
      <c r="AH67" s="156">
        <v>45.6</v>
      </c>
      <c r="AI67" s="86">
        <f t="shared" si="60"/>
        <v>42.38</v>
      </c>
      <c r="AJ67" s="78">
        <v>2017</v>
      </c>
      <c r="AK67" s="78" t="s">
        <v>60</v>
      </c>
      <c r="AL67" s="78" t="s">
        <v>61</v>
      </c>
      <c r="AM67" s="78" t="s">
        <v>61</v>
      </c>
      <c r="AN67" s="121">
        <v>6.9444444444444434E-2</v>
      </c>
      <c r="AO67" s="83">
        <v>8.6805555555555566E-2</v>
      </c>
      <c r="AP67" s="83" t="s">
        <v>1177</v>
      </c>
      <c r="AQ67" s="78" t="s">
        <v>86</v>
      </c>
      <c r="AR67" s="85">
        <f>0.95/24</f>
        <v>3.9583333333333331E-2</v>
      </c>
      <c r="AS67" s="78" t="s">
        <v>1103</v>
      </c>
      <c r="AT67" s="187">
        <v>7.013888888888889E-2</v>
      </c>
      <c r="AU67" s="187">
        <v>0.12083333333333333</v>
      </c>
      <c r="AV67" s="32" t="s">
        <v>1156</v>
      </c>
      <c r="AW67" s="78" t="s">
        <v>810</v>
      </c>
      <c r="AX67" s="121">
        <v>0.10555555555555556</v>
      </c>
      <c r="AY67" s="121">
        <v>0.16666666666666666</v>
      </c>
      <c r="AZ67" s="32" t="s">
        <v>1157</v>
      </c>
      <c r="BA67" s="78" t="s">
        <v>764</v>
      </c>
      <c r="BB67" s="121">
        <v>3.6111111111111115E-2</v>
      </c>
      <c r="BC67" s="121">
        <v>6.1805555555555558E-2</v>
      </c>
      <c r="BD67" s="121">
        <v>7.2916666666666671E-2</v>
      </c>
      <c r="BE67" s="121" t="s">
        <v>1104</v>
      </c>
      <c r="BF67" s="157">
        <v>0.33333333333333331</v>
      </c>
      <c r="BG67" s="157" t="s">
        <v>521</v>
      </c>
      <c r="BH67" s="78" t="s">
        <v>766</v>
      </c>
      <c r="BI67" s="83">
        <v>1.8055555555555557E-2</v>
      </c>
      <c r="BJ67" s="78" t="s">
        <v>1105</v>
      </c>
      <c r="BK67" s="85">
        <f>W67/22.8/60/24</f>
        <v>8.893762183235867E-3</v>
      </c>
      <c r="BL67" s="83">
        <v>0.16666666666666666</v>
      </c>
      <c r="BM67" s="83" t="s">
        <v>60</v>
      </c>
      <c r="BN67" s="78" t="s">
        <v>61</v>
      </c>
      <c r="BO67" s="80" t="s">
        <v>61</v>
      </c>
      <c r="BP67" s="83">
        <v>0.125</v>
      </c>
      <c r="BQ67" s="83" t="s">
        <v>60</v>
      </c>
      <c r="BR67" s="78" t="s">
        <v>61</v>
      </c>
      <c r="BS67" s="80" t="s">
        <v>61</v>
      </c>
      <c r="BT67" s="78" t="s">
        <v>62</v>
      </c>
      <c r="BU67" s="80" t="s">
        <v>61</v>
      </c>
      <c r="BV67" s="78" t="s">
        <v>1122</v>
      </c>
      <c r="BW67" s="80" t="s">
        <v>61</v>
      </c>
      <c r="BX67" s="86">
        <f t="shared" si="55"/>
        <v>952</v>
      </c>
      <c r="BY67" s="86">
        <f t="shared" si="55"/>
        <v>935</v>
      </c>
      <c r="BZ67" s="86">
        <f t="shared" si="55"/>
        <v>907</v>
      </c>
      <c r="CA67" s="81" t="s">
        <v>86</v>
      </c>
      <c r="CB67" s="78" t="s">
        <v>1107</v>
      </c>
      <c r="CC67" s="78" t="s">
        <v>889</v>
      </c>
      <c r="CD67" s="86">
        <f t="shared" si="56"/>
        <v>294</v>
      </c>
      <c r="CE67" s="86">
        <f t="shared" si="56"/>
        <v>292</v>
      </c>
      <c r="CF67" s="86">
        <f t="shared" si="56"/>
        <v>284</v>
      </c>
      <c r="CG67" s="81" t="s">
        <v>86</v>
      </c>
      <c r="CH67" s="78" t="s">
        <v>1106</v>
      </c>
      <c r="CI67" s="78" t="s">
        <v>890</v>
      </c>
      <c r="CJ67" s="86">
        <f t="shared" si="57"/>
        <v>952</v>
      </c>
      <c r="CK67" s="86">
        <f t="shared" si="57"/>
        <v>935</v>
      </c>
      <c r="CL67" s="86">
        <f t="shared" si="57"/>
        <v>907</v>
      </c>
      <c r="CM67" s="86" t="s">
        <v>1107</v>
      </c>
      <c r="CN67" s="86" t="s">
        <v>889</v>
      </c>
      <c r="CO67" s="86" t="s">
        <v>61</v>
      </c>
      <c r="CP67" s="86">
        <f t="shared" si="58"/>
        <v>294</v>
      </c>
      <c r="CQ67" s="86">
        <f t="shared" si="58"/>
        <v>292</v>
      </c>
      <c r="CR67" s="86">
        <f t="shared" si="58"/>
        <v>284</v>
      </c>
      <c r="CS67" s="81" t="s">
        <v>86</v>
      </c>
      <c r="CT67" s="78" t="s">
        <v>1106</v>
      </c>
      <c r="CU67" s="78" t="s">
        <v>890</v>
      </c>
      <c r="CV67" s="78"/>
      <c r="CW67" s="78"/>
      <c r="CX67" s="78"/>
      <c r="CY67" s="82" t="s">
        <v>61</v>
      </c>
      <c r="CZ67" s="82" t="s">
        <v>61</v>
      </c>
      <c r="DC67" s="78">
        <v>2017</v>
      </c>
      <c r="DD67" s="82" t="s">
        <v>500</v>
      </c>
      <c r="DE67" s="82" t="s">
        <v>500</v>
      </c>
      <c r="DF67" s="82" t="s">
        <v>500</v>
      </c>
      <c r="DG67" s="78" t="s">
        <v>1097</v>
      </c>
      <c r="DH67" s="78" t="s">
        <v>410</v>
      </c>
      <c r="DI67" s="129">
        <v>44081</v>
      </c>
      <c r="DJ67" s="131" t="s">
        <v>836</v>
      </c>
      <c r="DK67" s="124" t="s">
        <v>1724</v>
      </c>
    </row>
    <row r="68" spans="1:115" s="29" customFormat="1" ht="17.100000000000001" customHeight="1" x14ac:dyDescent="0.3">
      <c r="A68" s="78">
        <v>2553</v>
      </c>
      <c r="B68" s="78" t="s">
        <v>1209</v>
      </c>
      <c r="C68" s="78" t="s">
        <v>138</v>
      </c>
      <c r="D68" s="78" t="s">
        <v>139</v>
      </c>
      <c r="E68" s="78" t="s">
        <v>141</v>
      </c>
      <c r="F68" s="78" t="s">
        <v>1210</v>
      </c>
      <c r="G68" s="87">
        <v>100</v>
      </c>
      <c r="H68" s="122" t="s">
        <v>145</v>
      </c>
      <c r="I68" s="78">
        <v>3</v>
      </c>
      <c r="J68" s="122" t="s">
        <v>146</v>
      </c>
      <c r="K68" s="86">
        <v>150</v>
      </c>
      <c r="L68" s="78" t="s">
        <v>145</v>
      </c>
      <c r="M68" s="78">
        <v>1</v>
      </c>
      <c r="N68" s="87">
        <v>450</v>
      </c>
      <c r="O68" s="86">
        <v>541</v>
      </c>
      <c r="P68" s="86">
        <v>501</v>
      </c>
      <c r="Q68" s="86">
        <v>480</v>
      </c>
      <c r="R68" s="86" t="s">
        <v>60</v>
      </c>
      <c r="S68" s="86" t="s">
        <v>61</v>
      </c>
      <c r="T68" s="86" t="s">
        <v>61</v>
      </c>
      <c r="U68" s="175">
        <v>2</v>
      </c>
      <c r="V68" s="86">
        <v>162</v>
      </c>
      <c r="W68" s="86">
        <v>150</v>
      </c>
      <c r="X68" s="86">
        <v>144</v>
      </c>
      <c r="Y68" s="86" t="s">
        <v>60</v>
      </c>
      <c r="Z68" s="78" t="s">
        <v>61</v>
      </c>
      <c r="AA68" s="78" t="s">
        <v>61</v>
      </c>
      <c r="AB68" s="176">
        <f t="shared" si="4"/>
        <v>0.29944547134935307</v>
      </c>
      <c r="AC68" s="176">
        <f t="shared" si="5"/>
        <v>0.29940119760479039</v>
      </c>
      <c r="AD68" s="176">
        <f t="shared" si="6"/>
        <v>0.3</v>
      </c>
      <c r="AE68" s="78" t="s">
        <v>62</v>
      </c>
      <c r="AF68" s="78" t="s">
        <v>61</v>
      </c>
      <c r="AG68" s="156">
        <v>7</v>
      </c>
      <c r="AH68" s="156">
        <v>11.4</v>
      </c>
      <c r="AI68" s="86">
        <f t="shared" si="60"/>
        <v>22.5</v>
      </c>
      <c r="AJ68" s="79">
        <f>DC68</f>
        <v>1999</v>
      </c>
      <c r="AK68" s="78" t="s">
        <v>86</v>
      </c>
      <c r="AL68" s="156">
        <v>22.5</v>
      </c>
      <c r="AM68" s="78" t="s">
        <v>390</v>
      </c>
      <c r="AN68" s="83" t="s">
        <v>115</v>
      </c>
      <c r="AO68" s="83" t="s">
        <v>1211</v>
      </c>
      <c r="AP68" s="78" t="s">
        <v>1212</v>
      </c>
      <c r="AQ68" s="78" t="s">
        <v>86</v>
      </c>
      <c r="AR68" s="83">
        <v>4.1666666666666664E-2</v>
      </c>
      <c r="AS68" s="78" t="s">
        <v>64</v>
      </c>
      <c r="AT68" s="116" t="s">
        <v>492</v>
      </c>
      <c r="AU68" s="83">
        <v>0.16666666666666666</v>
      </c>
      <c r="AV68" s="78" t="s">
        <v>1213</v>
      </c>
      <c r="AW68" s="78" t="s">
        <v>64</v>
      </c>
      <c r="AX68" s="116" t="s">
        <v>492</v>
      </c>
      <c r="AY68" s="83">
        <v>0.20833333333333334</v>
      </c>
      <c r="AZ68" s="78" t="s">
        <v>1214</v>
      </c>
      <c r="BA68" s="78" t="s">
        <v>64</v>
      </c>
      <c r="BB68" s="83">
        <v>5.2083333333333336E-2</v>
      </c>
      <c r="BC68" s="83">
        <v>0.16666666666666666</v>
      </c>
      <c r="BD68" s="83">
        <v>0.22569444444444445</v>
      </c>
      <c r="BE68" s="83" t="s">
        <v>64</v>
      </c>
      <c r="BF68" s="83">
        <v>0.5</v>
      </c>
      <c r="BG68" s="83">
        <v>2</v>
      </c>
      <c r="BH68" s="78" t="s">
        <v>457</v>
      </c>
      <c r="BI68" s="83">
        <v>2.0833333333333332E-2</v>
      </c>
      <c r="BJ68" s="78" t="s">
        <v>64</v>
      </c>
      <c r="BK68" s="80" t="s">
        <v>1215</v>
      </c>
      <c r="BL68" s="83" t="s">
        <v>101</v>
      </c>
      <c r="BM68" s="80" t="s">
        <v>60</v>
      </c>
      <c r="BN68" s="80" t="s">
        <v>61</v>
      </c>
      <c r="BO68" s="80" t="s">
        <v>61</v>
      </c>
      <c r="BP68" s="83" t="s">
        <v>130</v>
      </c>
      <c r="BQ68" s="80" t="s">
        <v>60</v>
      </c>
      <c r="BR68" s="80" t="s">
        <v>61</v>
      </c>
      <c r="BS68" s="80" t="s">
        <v>61</v>
      </c>
      <c r="BT68" s="78" t="s">
        <v>62</v>
      </c>
      <c r="BU68" s="80" t="s">
        <v>61</v>
      </c>
      <c r="BV68" s="78" t="s">
        <v>62</v>
      </c>
      <c r="BW68" s="78"/>
      <c r="BX68" s="86">
        <f>O68</f>
        <v>541</v>
      </c>
      <c r="BY68" s="86">
        <f t="shared" si="55"/>
        <v>501</v>
      </c>
      <c r="BZ68" s="86">
        <f t="shared" si="55"/>
        <v>480</v>
      </c>
      <c r="CA68" s="81" t="s">
        <v>86</v>
      </c>
      <c r="CB68" s="81" t="s">
        <v>61</v>
      </c>
      <c r="CC68" s="81" t="s">
        <v>77</v>
      </c>
      <c r="CD68" s="86">
        <f t="shared" si="56"/>
        <v>162</v>
      </c>
      <c r="CE68" s="86">
        <f t="shared" si="56"/>
        <v>150</v>
      </c>
      <c r="CF68" s="86">
        <f t="shared" si="56"/>
        <v>144</v>
      </c>
      <c r="CG68" s="81" t="s">
        <v>86</v>
      </c>
      <c r="CH68" s="81" t="s">
        <v>61</v>
      </c>
      <c r="CI68" s="81" t="s">
        <v>77</v>
      </c>
      <c r="CJ68" s="86">
        <f>O68</f>
        <v>541</v>
      </c>
      <c r="CK68" s="86">
        <f t="shared" si="57"/>
        <v>501</v>
      </c>
      <c r="CL68" s="86">
        <f t="shared" si="57"/>
        <v>480</v>
      </c>
      <c r="CM68" s="86" t="s">
        <v>60</v>
      </c>
      <c r="CN68" s="86" t="s">
        <v>61</v>
      </c>
      <c r="CO68" s="86" t="s">
        <v>77</v>
      </c>
      <c r="CP68" s="86">
        <f t="shared" si="58"/>
        <v>162</v>
      </c>
      <c r="CQ68" s="86">
        <f t="shared" si="58"/>
        <v>150</v>
      </c>
      <c r="CR68" s="86">
        <f t="shared" si="58"/>
        <v>144</v>
      </c>
      <c r="CS68" s="80" t="s">
        <v>60</v>
      </c>
      <c r="CT68" s="80" t="s">
        <v>61</v>
      </c>
      <c r="CU68" s="80" t="s">
        <v>61</v>
      </c>
      <c r="CV68" s="80"/>
      <c r="CW68" s="80"/>
      <c r="CX68" s="80"/>
      <c r="CY68" s="78"/>
      <c r="CZ68" s="78"/>
      <c r="DA68" s="78" t="s">
        <v>61</v>
      </c>
      <c r="DB68" s="78" t="s">
        <v>61</v>
      </c>
      <c r="DC68" s="82">
        <v>1999</v>
      </c>
      <c r="DD68" s="82" t="s">
        <v>357</v>
      </c>
      <c r="DE68" s="82" t="s">
        <v>357</v>
      </c>
      <c r="DF68" s="82" t="s">
        <v>91</v>
      </c>
      <c r="DG68" s="78" t="s">
        <v>1216</v>
      </c>
      <c r="DH68" s="78" t="s">
        <v>410</v>
      </c>
      <c r="DI68" s="129">
        <v>44063</v>
      </c>
      <c r="DJ68" s="131" t="s">
        <v>836</v>
      </c>
      <c r="DK68" s="124" t="s">
        <v>1724</v>
      </c>
    </row>
    <row r="69" spans="1:115" s="29" customFormat="1" ht="17.100000000000001" customHeight="1" x14ac:dyDescent="0.3">
      <c r="A69" s="78">
        <v>2554</v>
      </c>
      <c r="B69" s="78" t="s">
        <v>1209</v>
      </c>
      <c r="C69" s="78" t="s">
        <v>138</v>
      </c>
      <c r="D69" s="78" t="s">
        <v>139</v>
      </c>
      <c r="E69" s="78" t="s">
        <v>141</v>
      </c>
      <c r="F69" s="78" t="s">
        <v>1217</v>
      </c>
      <c r="G69" s="87">
        <v>100</v>
      </c>
      <c r="H69" s="122" t="s">
        <v>145</v>
      </c>
      <c r="I69" s="78">
        <v>3</v>
      </c>
      <c r="J69" s="122" t="s">
        <v>146</v>
      </c>
      <c r="K69" s="86">
        <v>150</v>
      </c>
      <c r="L69" s="78" t="s">
        <v>145</v>
      </c>
      <c r="M69" s="78">
        <v>1</v>
      </c>
      <c r="N69" s="87">
        <v>450</v>
      </c>
      <c r="O69" s="86">
        <v>541</v>
      </c>
      <c r="P69" s="86">
        <v>508</v>
      </c>
      <c r="Q69" s="86">
        <v>487</v>
      </c>
      <c r="R69" s="86" t="s">
        <v>86</v>
      </c>
      <c r="S69" s="86" t="s">
        <v>1218</v>
      </c>
      <c r="T69" s="86" t="s">
        <v>498</v>
      </c>
      <c r="U69" s="175">
        <v>2</v>
      </c>
      <c r="V69" s="86">
        <v>162</v>
      </c>
      <c r="W69" s="86">
        <v>150</v>
      </c>
      <c r="X69" s="86">
        <v>144</v>
      </c>
      <c r="Y69" s="86" t="s">
        <v>86</v>
      </c>
      <c r="Z69" s="78" t="s">
        <v>1219</v>
      </c>
      <c r="AA69" s="78" t="s">
        <v>498</v>
      </c>
      <c r="AB69" s="176">
        <f t="shared" si="4"/>
        <v>0.29944547134935307</v>
      </c>
      <c r="AC69" s="176">
        <f t="shared" si="5"/>
        <v>0.29527559055118108</v>
      </c>
      <c r="AD69" s="176">
        <f t="shared" si="6"/>
        <v>0.29568788501026694</v>
      </c>
      <c r="AE69" s="78" t="s">
        <v>62</v>
      </c>
      <c r="AF69" s="78" t="s">
        <v>61</v>
      </c>
      <c r="AG69" s="156">
        <v>7</v>
      </c>
      <c r="AH69" s="156">
        <v>11.4</v>
      </c>
      <c r="AI69" s="86">
        <f t="shared" si="60"/>
        <v>22.5</v>
      </c>
      <c r="AJ69" s="79">
        <v>1992</v>
      </c>
      <c r="AK69" s="78" t="s">
        <v>86</v>
      </c>
      <c r="AL69" s="156">
        <v>22.5</v>
      </c>
      <c r="AM69" s="78" t="s">
        <v>390</v>
      </c>
      <c r="AN69" s="83" t="s">
        <v>115</v>
      </c>
      <c r="AO69" s="83" t="s">
        <v>1211</v>
      </c>
      <c r="AP69" s="78" t="s">
        <v>1212</v>
      </c>
      <c r="AQ69" s="78" t="s">
        <v>86</v>
      </c>
      <c r="AR69" s="83">
        <v>4.1666666666666664E-2</v>
      </c>
      <c r="AS69" s="78" t="s">
        <v>64</v>
      </c>
      <c r="AT69" s="116" t="s">
        <v>492</v>
      </c>
      <c r="AU69" s="83">
        <v>0.16666666666666666</v>
      </c>
      <c r="AV69" s="78" t="s">
        <v>1213</v>
      </c>
      <c r="AW69" s="78" t="s">
        <v>64</v>
      </c>
      <c r="AX69" s="116" t="s">
        <v>492</v>
      </c>
      <c r="AY69" s="83">
        <v>0.20833333333333334</v>
      </c>
      <c r="AZ69" s="78" t="s">
        <v>1213</v>
      </c>
      <c r="BA69" s="78" t="s">
        <v>64</v>
      </c>
      <c r="BB69" s="83">
        <v>5.2083333333333336E-2</v>
      </c>
      <c r="BC69" s="83">
        <v>0.16666666666666666</v>
      </c>
      <c r="BD69" s="83">
        <v>0.22569444444444445</v>
      </c>
      <c r="BE69" s="83" t="s">
        <v>64</v>
      </c>
      <c r="BF69" s="83">
        <v>0.5</v>
      </c>
      <c r="BG69" s="83">
        <v>2</v>
      </c>
      <c r="BH69" s="78" t="s">
        <v>457</v>
      </c>
      <c r="BI69" s="83">
        <v>2.0833333333333332E-2</v>
      </c>
      <c r="BJ69" s="78" t="s">
        <v>64</v>
      </c>
      <c r="BK69" s="80" t="s">
        <v>1215</v>
      </c>
      <c r="BL69" s="83" t="s">
        <v>101</v>
      </c>
      <c r="BM69" s="80" t="s">
        <v>60</v>
      </c>
      <c r="BN69" s="80" t="s">
        <v>61</v>
      </c>
      <c r="BO69" s="80" t="s">
        <v>61</v>
      </c>
      <c r="BP69" s="83" t="s">
        <v>130</v>
      </c>
      <c r="BQ69" s="80" t="s">
        <v>60</v>
      </c>
      <c r="BR69" s="80" t="s">
        <v>61</v>
      </c>
      <c r="BS69" s="80" t="s">
        <v>61</v>
      </c>
      <c r="BT69" s="78" t="s">
        <v>62</v>
      </c>
      <c r="BU69" s="80" t="s">
        <v>61</v>
      </c>
      <c r="BV69" s="78" t="s">
        <v>62</v>
      </c>
      <c r="BW69" s="78"/>
      <c r="BX69" s="86">
        <f>O69</f>
        <v>541</v>
      </c>
      <c r="BY69" s="86">
        <f t="shared" si="55"/>
        <v>508</v>
      </c>
      <c r="BZ69" s="86">
        <f t="shared" si="55"/>
        <v>487</v>
      </c>
      <c r="CA69" s="81" t="s">
        <v>86</v>
      </c>
      <c r="CB69" s="81" t="s">
        <v>61</v>
      </c>
      <c r="CC69" s="81" t="s">
        <v>77</v>
      </c>
      <c r="CD69" s="86">
        <f t="shared" si="56"/>
        <v>162</v>
      </c>
      <c r="CE69" s="86">
        <f t="shared" si="56"/>
        <v>150</v>
      </c>
      <c r="CF69" s="86">
        <f t="shared" si="56"/>
        <v>144</v>
      </c>
      <c r="CG69" s="81" t="s">
        <v>86</v>
      </c>
      <c r="CH69" s="81" t="s">
        <v>61</v>
      </c>
      <c r="CI69" s="81" t="s">
        <v>77</v>
      </c>
      <c r="CJ69" s="86">
        <f t="shared" ref="CJ69:CL96" si="61">O69</f>
        <v>541</v>
      </c>
      <c r="CK69" s="86">
        <f t="shared" si="57"/>
        <v>508</v>
      </c>
      <c r="CL69" s="86">
        <f t="shared" si="57"/>
        <v>487</v>
      </c>
      <c r="CM69" s="86" t="s">
        <v>86</v>
      </c>
      <c r="CN69" s="86" t="s">
        <v>61</v>
      </c>
      <c r="CO69" s="86" t="s">
        <v>1220</v>
      </c>
      <c r="CP69" s="86">
        <f t="shared" si="58"/>
        <v>162</v>
      </c>
      <c r="CQ69" s="86">
        <f t="shared" si="58"/>
        <v>150</v>
      </c>
      <c r="CR69" s="86">
        <f t="shared" si="58"/>
        <v>144</v>
      </c>
      <c r="CS69" s="80" t="s">
        <v>86</v>
      </c>
      <c r="CT69" s="80" t="s">
        <v>61</v>
      </c>
      <c r="CU69" s="80" t="s">
        <v>1221</v>
      </c>
      <c r="CV69" s="80"/>
      <c r="CW69" s="80"/>
      <c r="CX69" s="80"/>
      <c r="CY69" s="78"/>
      <c r="CZ69" s="78"/>
      <c r="DA69" s="78" t="s">
        <v>61</v>
      </c>
      <c r="DB69" s="78" t="s">
        <v>61</v>
      </c>
      <c r="DC69" s="82">
        <v>1902</v>
      </c>
      <c r="DD69" s="82" t="s">
        <v>357</v>
      </c>
      <c r="DE69" s="82" t="s">
        <v>357</v>
      </c>
      <c r="DF69" s="82" t="s">
        <v>91</v>
      </c>
      <c r="DG69" s="78" t="s">
        <v>1216</v>
      </c>
      <c r="DH69" s="78" t="s">
        <v>410</v>
      </c>
      <c r="DI69" s="129">
        <v>44063</v>
      </c>
      <c r="DJ69" s="131" t="s">
        <v>836</v>
      </c>
      <c r="DK69" s="124" t="s">
        <v>1724</v>
      </c>
    </row>
    <row r="70" spans="1:115" s="29" customFormat="1" ht="17.100000000000001" customHeight="1" x14ac:dyDescent="0.3">
      <c r="A70" s="78">
        <v>2555</v>
      </c>
      <c r="B70" s="78" t="s">
        <v>1209</v>
      </c>
      <c r="C70" s="78" t="s">
        <v>138</v>
      </c>
      <c r="D70" s="78" t="s">
        <v>139</v>
      </c>
      <c r="E70" s="78" t="s">
        <v>141</v>
      </c>
      <c r="F70" s="78" t="s">
        <v>1222</v>
      </c>
      <c r="G70" s="87">
        <v>183.2</v>
      </c>
      <c r="H70" s="122" t="s">
        <v>145</v>
      </c>
      <c r="I70" s="78">
        <v>2</v>
      </c>
      <c r="J70" s="122" t="s">
        <v>146</v>
      </c>
      <c r="K70" s="86">
        <v>208.2</v>
      </c>
      <c r="L70" s="78" t="s">
        <v>145</v>
      </c>
      <c r="M70" s="78">
        <v>1</v>
      </c>
      <c r="N70" s="87">
        <v>574.6</v>
      </c>
      <c r="O70" s="86">
        <v>686</v>
      </c>
      <c r="P70" s="86">
        <v>646</v>
      </c>
      <c r="Q70" s="86">
        <v>620.20000000000005</v>
      </c>
      <c r="R70" s="86" t="s">
        <v>60</v>
      </c>
      <c r="S70" s="86" t="s">
        <v>61</v>
      </c>
      <c r="T70" s="86" t="s">
        <v>61</v>
      </c>
      <c r="U70" s="175">
        <v>1</v>
      </c>
      <c r="V70" s="86">
        <v>212</v>
      </c>
      <c r="W70" s="86">
        <v>194</v>
      </c>
      <c r="X70" s="86">
        <v>186.05</v>
      </c>
      <c r="Y70" s="86" t="s">
        <v>60</v>
      </c>
      <c r="Z70" s="78" t="s">
        <v>61</v>
      </c>
      <c r="AA70" s="78" t="s">
        <v>61</v>
      </c>
      <c r="AB70" s="176">
        <f t="shared" si="4"/>
        <v>0.30903790087463556</v>
      </c>
      <c r="AC70" s="176">
        <f t="shared" si="5"/>
        <v>0.30030959752321984</v>
      </c>
      <c r="AD70" s="176">
        <f t="shared" si="6"/>
        <v>0.29998387616897776</v>
      </c>
      <c r="AE70" s="78" t="s">
        <v>62</v>
      </c>
      <c r="AF70" s="78" t="s">
        <v>61</v>
      </c>
      <c r="AG70" s="156">
        <v>30</v>
      </c>
      <c r="AH70" s="156">
        <v>30</v>
      </c>
      <c r="AI70" s="86">
        <f t="shared" si="60"/>
        <v>28.730000000000004</v>
      </c>
      <c r="AJ70" s="79">
        <f t="shared" ref="AJ70:AJ83" si="62">DC70</f>
        <v>2011</v>
      </c>
      <c r="AK70" s="78" t="s">
        <v>60</v>
      </c>
      <c r="AL70" s="156" t="s">
        <v>61</v>
      </c>
      <c r="AM70" s="78" t="s">
        <v>61</v>
      </c>
      <c r="AN70" s="83" t="s">
        <v>941</v>
      </c>
      <c r="AO70" s="83" t="s">
        <v>499</v>
      </c>
      <c r="AP70" s="78" t="s">
        <v>1223</v>
      </c>
      <c r="AQ70" s="78" t="s">
        <v>86</v>
      </c>
      <c r="AR70" s="83">
        <v>8.3333333333333329E-2</v>
      </c>
      <c r="AS70" s="78" t="s">
        <v>64</v>
      </c>
      <c r="AT70" s="116" t="s">
        <v>573</v>
      </c>
      <c r="AU70" s="83">
        <v>0.22916666666666666</v>
      </c>
      <c r="AV70" s="78" t="s">
        <v>1224</v>
      </c>
      <c r="AW70" s="78" t="s">
        <v>64</v>
      </c>
      <c r="AX70" s="116" t="s">
        <v>1225</v>
      </c>
      <c r="AY70" s="83">
        <v>0.34027777777777773</v>
      </c>
      <c r="AZ70" s="78" t="s">
        <v>1226</v>
      </c>
      <c r="BA70" s="78" t="s">
        <v>64</v>
      </c>
      <c r="BB70" s="83">
        <v>0.1388888888888889</v>
      </c>
      <c r="BC70" s="83">
        <v>0.15277777777777776</v>
      </c>
      <c r="BD70" s="83">
        <v>0.20833333333333334</v>
      </c>
      <c r="BE70" s="83" t="s">
        <v>64</v>
      </c>
      <c r="BF70" s="83">
        <v>0.33333333333333331</v>
      </c>
      <c r="BG70" s="83">
        <v>2</v>
      </c>
      <c r="BH70" s="78" t="s">
        <v>457</v>
      </c>
      <c r="BI70" s="83">
        <v>4.1666666666666664E-2</v>
      </c>
      <c r="BJ70" s="78" t="s">
        <v>64</v>
      </c>
      <c r="BK70" s="80" t="s">
        <v>115</v>
      </c>
      <c r="BL70" s="83" t="s">
        <v>101</v>
      </c>
      <c r="BM70" s="80" t="s">
        <v>60</v>
      </c>
      <c r="BN70" s="78" t="s">
        <v>61</v>
      </c>
      <c r="BO70" s="80" t="s">
        <v>61</v>
      </c>
      <c r="BP70" s="83" t="s">
        <v>130</v>
      </c>
      <c r="BQ70" s="80" t="s">
        <v>60</v>
      </c>
      <c r="BR70" s="80" t="s">
        <v>61</v>
      </c>
      <c r="BS70" s="80" t="s">
        <v>61</v>
      </c>
      <c r="BT70" s="78" t="s">
        <v>62</v>
      </c>
      <c r="BU70" s="80" t="s">
        <v>61</v>
      </c>
      <c r="BV70" s="78" t="s">
        <v>1227</v>
      </c>
      <c r="BW70" s="78"/>
      <c r="BX70" s="86">
        <f>O70</f>
        <v>686</v>
      </c>
      <c r="BY70" s="86">
        <f t="shared" si="55"/>
        <v>646</v>
      </c>
      <c r="BZ70" s="86">
        <f t="shared" si="55"/>
        <v>620.20000000000005</v>
      </c>
      <c r="CA70" s="81" t="s">
        <v>86</v>
      </c>
      <c r="CB70" s="81" t="s">
        <v>61</v>
      </c>
      <c r="CC70" s="81" t="s">
        <v>77</v>
      </c>
      <c r="CD70" s="86">
        <f t="shared" si="56"/>
        <v>212</v>
      </c>
      <c r="CE70" s="86">
        <f t="shared" si="56"/>
        <v>194</v>
      </c>
      <c r="CF70" s="86">
        <f t="shared" si="56"/>
        <v>186.05</v>
      </c>
      <c r="CG70" s="81" t="s">
        <v>86</v>
      </c>
      <c r="CH70" s="78" t="s">
        <v>61</v>
      </c>
      <c r="CI70" s="78" t="s">
        <v>890</v>
      </c>
      <c r="CJ70" s="86">
        <f t="shared" si="61"/>
        <v>686</v>
      </c>
      <c r="CK70" s="86">
        <f t="shared" si="57"/>
        <v>646</v>
      </c>
      <c r="CL70" s="86">
        <f t="shared" si="57"/>
        <v>620.20000000000005</v>
      </c>
      <c r="CM70" s="86" t="s">
        <v>60</v>
      </c>
      <c r="CN70" s="86" t="s">
        <v>61</v>
      </c>
      <c r="CO70" s="86" t="s">
        <v>77</v>
      </c>
      <c r="CP70" s="86">
        <f t="shared" si="58"/>
        <v>212</v>
      </c>
      <c r="CQ70" s="86">
        <f t="shared" si="58"/>
        <v>194</v>
      </c>
      <c r="CR70" s="86">
        <f t="shared" si="58"/>
        <v>186.05</v>
      </c>
      <c r="CS70" s="80" t="s">
        <v>86</v>
      </c>
      <c r="CT70" s="80" t="s">
        <v>61</v>
      </c>
      <c r="CU70" s="80" t="s">
        <v>1221</v>
      </c>
      <c r="CV70" s="80"/>
      <c r="CW70" s="80"/>
      <c r="CX70" s="80"/>
      <c r="CY70" s="78"/>
      <c r="CZ70" s="78"/>
      <c r="DA70" s="78" t="s">
        <v>61</v>
      </c>
      <c r="DB70" s="78" t="s">
        <v>61</v>
      </c>
      <c r="DC70" s="82">
        <v>2011</v>
      </c>
      <c r="DD70" s="82" t="s">
        <v>500</v>
      </c>
      <c r="DE70" s="82" t="s">
        <v>500</v>
      </c>
      <c r="DF70" s="82" t="s">
        <v>1228</v>
      </c>
      <c r="DG70" s="78" t="s">
        <v>1216</v>
      </c>
      <c r="DH70" s="78" t="s">
        <v>410</v>
      </c>
      <c r="DI70" s="129">
        <v>44063</v>
      </c>
      <c r="DJ70" s="131" t="s">
        <v>836</v>
      </c>
      <c r="DK70" s="124" t="s">
        <v>1724</v>
      </c>
    </row>
    <row r="71" spans="1:115" s="29" customFormat="1" ht="17.100000000000001" customHeight="1" x14ac:dyDescent="0.3">
      <c r="A71" s="78">
        <v>2556</v>
      </c>
      <c r="B71" s="78" t="s">
        <v>1209</v>
      </c>
      <c r="C71" s="78" t="s">
        <v>138</v>
      </c>
      <c r="D71" s="78" t="s">
        <v>139</v>
      </c>
      <c r="E71" s="78" t="s">
        <v>141</v>
      </c>
      <c r="F71" s="78" t="s">
        <v>1229</v>
      </c>
      <c r="G71" s="87">
        <v>183.2</v>
      </c>
      <c r="H71" s="122" t="s">
        <v>145</v>
      </c>
      <c r="I71" s="78">
        <v>2</v>
      </c>
      <c r="J71" s="122" t="s">
        <v>146</v>
      </c>
      <c r="K71" s="86">
        <v>208.2</v>
      </c>
      <c r="L71" s="78" t="s">
        <v>145</v>
      </c>
      <c r="M71" s="78">
        <v>1</v>
      </c>
      <c r="N71" s="87">
        <v>574.6</v>
      </c>
      <c r="O71" s="86">
        <v>689</v>
      </c>
      <c r="P71" s="86">
        <v>646</v>
      </c>
      <c r="Q71" s="86">
        <v>620.20000000000005</v>
      </c>
      <c r="R71" s="86" t="s">
        <v>60</v>
      </c>
      <c r="S71" s="86" t="s">
        <v>61</v>
      </c>
      <c r="T71" s="86" t="s">
        <v>61</v>
      </c>
      <c r="U71" s="175">
        <v>1</v>
      </c>
      <c r="V71" s="86">
        <v>212</v>
      </c>
      <c r="W71" s="86">
        <v>194</v>
      </c>
      <c r="X71" s="86">
        <v>186.05</v>
      </c>
      <c r="Y71" s="86" t="s">
        <v>60</v>
      </c>
      <c r="Z71" s="78" t="s">
        <v>61</v>
      </c>
      <c r="AA71" s="78" t="s">
        <v>61</v>
      </c>
      <c r="AB71" s="176">
        <f t="shared" si="4"/>
        <v>0.30769230769230771</v>
      </c>
      <c r="AC71" s="176">
        <f t="shared" si="5"/>
        <v>0.30030959752321984</v>
      </c>
      <c r="AD71" s="176">
        <f t="shared" si="6"/>
        <v>0.29998387616897776</v>
      </c>
      <c r="AE71" s="78" t="s">
        <v>62</v>
      </c>
      <c r="AF71" s="78" t="s">
        <v>61</v>
      </c>
      <c r="AG71" s="156">
        <v>30</v>
      </c>
      <c r="AH71" s="156">
        <v>30</v>
      </c>
      <c r="AI71" s="86">
        <f t="shared" si="60"/>
        <v>28.730000000000004</v>
      </c>
      <c r="AJ71" s="79">
        <f t="shared" si="62"/>
        <v>2011</v>
      </c>
      <c r="AK71" s="78" t="s">
        <v>60</v>
      </c>
      <c r="AL71" s="156" t="s">
        <v>61</v>
      </c>
      <c r="AM71" s="78" t="s">
        <v>61</v>
      </c>
      <c r="AN71" s="83" t="s">
        <v>941</v>
      </c>
      <c r="AO71" s="83" t="s">
        <v>499</v>
      </c>
      <c r="AP71" s="78" t="s">
        <v>1223</v>
      </c>
      <c r="AQ71" s="78" t="s">
        <v>86</v>
      </c>
      <c r="AR71" s="83">
        <v>8.3333333333333329E-2</v>
      </c>
      <c r="AS71" s="78" t="s">
        <v>64</v>
      </c>
      <c r="AT71" s="116" t="s">
        <v>573</v>
      </c>
      <c r="AU71" s="83">
        <v>0.22916666666666666</v>
      </c>
      <c r="AV71" s="78" t="s">
        <v>1224</v>
      </c>
      <c r="AW71" s="78" t="s">
        <v>64</v>
      </c>
      <c r="AX71" s="116" t="s">
        <v>1225</v>
      </c>
      <c r="AY71" s="83">
        <v>0.34027777777777773</v>
      </c>
      <c r="AZ71" s="78" t="s">
        <v>1224</v>
      </c>
      <c r="BA71" s="78" t="s">
        <v>64</v>
      </c>
      <c r="BB71" s="83">
        <v>0.1388888888888889</v>
      </c>
      <c r="BC71" s="83">
        <v>0.15277777777777776</v>
      </c>
      <c r="BD71" s="83">
        <v>0.20833333333333334</v>
      </c>
      <c r="BE71" s="83" t="s">
        <v>64</v>
      </c>
      <c r="BF71" s="83">
        <v>0.33333333333333331</v>
      </c>
      <c r="BG71" s="83">
        <v>2</v>
      </c>
      <c r="BH71" s="78" t="s">
        <v>457</v>
      </c>
      <c r="BI71" s="83">
        <v>4.1666666666666664E-2</v>
      </c>
      <c r="BJ71" s="78" t="s">
        <v>64</v>
      </c>
      <c r="BK71" s="80" t="s">
        <v>501</v>
      </c>
      <c r="BL71" s="83" t="s">
        <v>101</v>
      </c>
      <c r="BM71" s="80" t="s">
        <v>60</v>
      </c>
      <c r="BN71" s="78" t="s">
        <v>61</v>
      </c>
      <c r="BO71" s="80" t="s">
        <v>61</v>
      </c>
      <c r="BP71" s="83" t="s">
        <v>130</v>
      </c>
      <c r="BQ71" s="80" t="s">
        <v>60</v>
      </c>
      <c r="BR71" s="80" t="s">
        <v>61</v>
      </c>
      <c r="BS71" s="80" t="s">
        <v>61</v>
      </c>
      <c r="BT71" s="78" t="s">
        <v>62</v>
      </c>
      <c r="BU71" s="80" t="s">
        <v>61</v>
      </c>
      <c r="BV71" s="78" t="s">
        <v>1227</v>
      </c>
      <c r="BW71" s="78"/>
      <c r="BX71" s="86">
        <f t="shared" ref="BX71:BZ86" si="63">O71</f>
        <v>689</v>
      </c>
      <c r="BY71" s="86">
        <f t="shared" si="55"/>
        <v>646</v>
      </c>
      <c r="BZ71" s="86">
        <f t="shared" si="55"/>
        <v>620.20000000000005</v>
      </c>
      <c r="CA71" s="81" t="s">
        <v>86</v>
      </c>
      <c r="CB71" s="81" t="s">
        <v>61</v>
      </c>
      <c r="CC71" s="81" t="s">
        <v>77</v>
      </c>
      <c r="CD71" s="86">
        <f t="shared" si="56"/>
        <v>212</v>
      </c>
      <c r="CE71" s="86">
        <f t="shared" si="56"/>
        <v>194</v>
      </c>
      <c r="CF71" s="86">
        <f t="shared" si="56"/>
        <v>186.05</v>
      </c>
      <c r="CG71" s="81" t="s">
        <v>86</v>
      </c>
      <c r="CH71" s="78" t="s">
        <v>61</v>
      </c>
      <c r="CI71" s="78" t="s">
        <v>890</v>
      </c>
      <c r="CJ71" s="86">
        <f t="shared" si="61"/>
        <v>689</v>
      </c>
      <c r="CK71" s="86">
        <f t="shared" si="57"/>
        <v>646</v>
      </c>
      <c r="CL71" s="86">
        <f t="shared" si="57"/>
        <v>620.20000000000005</v>
      </c>
      <c r="CM71" s="86" t="s">
        <v>60</v>
      </c>
      <c r="CN71" s="86" t="s">
        <v>61</v>
      </c>
      <c r="CO71" s="86" t="s">
        <v>77</v>
      </c>
      <c r="CP71" s="86">
        <f t="shared" si="58"/>
        <v>212</v>
      </c>
      <c r="CQ71" s="86">
        <f t="shared" si="58"/>
        <v>194</v>
      </c>
      <c r="CR71" s="86">
        <f t="shared" si="58"/>
        <v>186.05</v>
      </c>
      <c r="CS71" s="80" t="s">
        <v>86</v>
      </c>
      <c r="CT71" s="80" t="s">
        <v>61</v>
      </c>
      <c r="CU71" s="80" t="s">
        <v>1221</v>
      </c>
      <c r="CV71" s="80"/>
      <c r="CW71" s="80"/>
      <c r="CX71" s="80"/>
      <c r="CY71" s="78"/>
      <c r="CZ71" s="78"/>
      <c r="DA71" s="78" t="s">
        <v>61</v>
      </c>
      <c r="DB71" s="78" t="s">
        <v>61</v>
      </c>
      <c r="DC71" s="82">
        <v>2011</v>
      </c>
      <c r="DD71" s="82" t="s">
        <v>500</v>
      </c>
      <c r="DE71" s="82" t="s">
        <v>500</v>
      </c>
      <c r="DF71" s="82" t="s">
        <v>1228</v>
      </c>
      <c r="DG71" s="78" t="s">
        <v>1216</v>
      </c>
      <c r="DH71" s="78" t="s">
        <v>410</v>
      </c>
      <c r="DI71" s="129">
        <v>44063</v>
      </c>
      <c r="DJ71" s="131" t="s">
        <v>836</v>
      </c>
      <c r="DK71" s="124" t="s">
        <v>1724</v>
      </c>
    </row>
    <row r="72" spans="1:115" s="29" customFormat="1" ht="17.100000000000001" customHeight="1" x14ac:dyDescent="0.3">
      <c r="A72" s="78">
        <v>2550</v>
      </c>
      <c r="B72" s="78" t="s">
        <v>1209</v>
      </c>
      <c r="C72" s="78" t="s">
        <v>138</v>
      </c>
      <c r="D72" s="78" t="s">
        <v>139</v>
      </c>
      <c r="E72" s="78" t="s">
        <v>141</v>
      </c>
      <c r="F72" s="78" t="s">
        <v>1230</v>
      </c>
      <c r="G72" s="87">
        <v>242.7</v>
      </c>
      <c r="H72" s="122" t="s">
        <v>145</v>
      </c>
      <c r="I72" s="78">
        <v>1</v>
      </c>
      <c r="J72" s="122" t="s">
        <v>146</v>
      </c>
      <c r="K72" s="86">
        <v>132.9</v>
      </c>
      <c r="L72" s="78" t="s">
        <v>145</v>
      </c>
      <c r="M72" s="78">
        <v>1</v>
      </c>
      <c r="N72" s="87">
        <v>375.6</v>
      </c>
      <c r="O72" s="86">
        <v>467</v>
      </c>
      <c r="P72" s="86">
        <v>442</v>
      </c>
      <c r="Q72" s="86">
        <v>429.5</v>
      </c>
      <c r="R72" s="86" t="s">
        <v>60</v>
      </c>
      <c r="S72" s="86" t="s">
        <v>61</v>
      </c>
      <c r="T72" s="86" t="s">
        <v>61</v>
      </c>
      <c r="U72" s="175">
        <v>1</v>
      </c>
      <c r="V72" s="86">
        <v>327</v>
      </c>
      <c r="W72" s="86">
        <v>310</v>
      </c>
      <c r="X72" s="86">
        <v>300.7</v>
      </c>
      <c r="Y72" s="86" t="s">
        <v>60</v>
      </c>
      <c r="Z72" s="78" t="s">
        <v>61</v>
      </c>
      <c r="AA72" s="78" t="s">
        <v>61</v>
      </c>
      <c r="AB72" s="176">
        <f t="shared" ref="AB72:AB96" si="64">V72/O72</f>
        <v>0.70021413276231259</v>
      </c>
      <c r="AC72" s="176">
        <f t="shared" ref="AC72:AC96" si="65">W72/P72</f>
        <v>0.70135746606334837</v>
      </c>
      <c r="AD72" s="176">
        <f t="shared" ref="AD72:AD96" si="66">X72/Q72</f>
        <v>0.70011641443538997</v>
      </c>
      <c r="AE72" s="78" t="s">
        <v>62</v>
      </c>
      <c r="AF72" s="78" t="s">
        <v>61</v>
      </c>
      <c r="AG72" s="156">
        <v>18.78</v>
      </c>
      <c r="AH72" s="156">
        <v>18.78</v>
      </c>
      <c r="AI72" s="86">
        <f t="shared" si="60"/>
        <v>18.78</v>
      </c>
      <c r="AJ72" s="79">
        <f t="shared" si="62"/>
        <v>2014</v>
      </c>
      <c r="AK72" s="78" t="s">
        <v>86</v>
      </c>
      <c r="AL72" s="156">
        <v>16.399999999999999</v>
      </c>
      <c r="AM72" s="78" t="s">
        <v>77</v>
      </c>
      <c r="AN72" s="83" t="s">
        <v>1231</v>
      </c>
      <c r="AO72" s="83" t="s">
        <v>1232</v>
      </c>
      <c r="AP72" s="78" t="s">
        <v>1233</v>
      </c>
      <c r="AQ72" s="78" t="s">
        <v>86</v>
      </c>
      <c r="AR72" s="83">
        <v>8.3333333333333329E-2</v>
      </c>
      <c r="AS72" s="78" t="s">
        <v>64</v>
      </c>
      <c r="AT72" s="83" t="s">
        <v>125</v>
      </c>
      <c r="AU72" s="83">
        <v>0.14583333333333334</v>
      </c>
      <c r="AV72" s="78" t="s">
        <v>1234</v>
      </c>
      <c r="AW72" s="78" t="s">
        <v>64</v>
      </c>
      <c r="AX72" s="116" t="s">
        <v>573</v>
      </c>
      <c r="AY72" s="116">
        <v>0.19444444444444445</v>
      </c>
      <c r="AZ72" s="116" t="s">
        <v>1235</v>
      </c>
      <c r="BA72" s="116" t="s">
        <v>61</v>
      </c>
      <c r="BB72" s="116">
        <v>4.8611111111111112E-2</v>
      </c>
      <c r="BC72" s="116">
        <v>6.9444444444444434E-2</v>
      </c>
      <c r="BD72" s="116">
        <v>0.11805555555555557</v>
      </c>
      <c r="BE72" s="116" t="s">
        <v>64</v>
      </c>
      <c r="BF72" s="116">
        <v>0.33333333333333331</v>
      </c>
      <c r="BG72" s="116">
        <v>2</v>
      </c>
      <c r="BH72" s="116" t="s">
        <v>457</v>
      </c>
      <c r="BI72" s="83">
        <v>2.0833333333333332E-2</v>
      </c>
      <c r="BJ72" s="78" t="s">
        <v>64</v>
      </c>
      <c r="BK72" s="80" t="s">
        <v>82</v>
      </c>
      <c r="BL72" s="83" t="s">
        <v>101</v>
      </c>
      <c r="BM72" s="80" t="s">
        <v>60</v>
      </c>
      <c r="BN72" s="78" t="s">
        <v>61</v>
      </c>
      <c r="BO72" s="80" t="s">
        <v>61</v>
      </c>
      <c r="BP72" s="83" t="s">
        <v>130</v>
      </c>
      <c r="BQ72" s="80" t="s">
        <v>60</v>
      </c>
      <c r="BR72" s="80" t="s">
        <v>61</v>
      </c>
      <c r="BS72" s="80" t="s">
        <v>61</v>
      </c>
      <c r="BT72" s="78" t="s">
        <v>62</v>
      </c>
      <c r="BU72" s="80" t="s">
        <v>61</v>
      </c>
      <c r="BV72" s="78" t="s">
        <v>1236</v>
      </c>
      <c r="BW72" s="78"/>
      <c r="BX72" s="86">
        <f t="shared" si="63"/>
        <v>467</v>
      </c>
      <c r="BY72" s="86">
        <f t="shared" si="55"/>
        <v>442</v>
      </c>
      <c r="BZ72" s="86">
        <f t="shared" si="55"/>
        <v>429.5</v>
      </c>
      <c r="CA72" s="81" t="s">
        <v>86</v>
      </c>
      <c r="CB72" s="81" t="s">
        <v>61</v>
      </c>
      <c r="CC72" s="81" t="s">
        <v>77</v>
      </c>
      <c r="CD72" s="86">
        <f t="shared" si="56"/>
        <v>327</v>
      </c>
      <c r="CE72" s="86">
        <f t="shared" si="56"/>
        <v>310</v>
      </c>
      <c r="CF72" s="86">
        <f t="shared" si="56"/>
        <v>300.7</v>
      </c>
      <c r="CG72" s="81" t="s">
        <v>86</v>
      </c>
      <c r="CH72" s="78" t="s">
        <v>61</v>
      </c>
      <c r="CI72" s="78" t="s">
        <v>890</v>
      </c>
      <c r="CJ72" s="86">
        <f t="shared" si="61"/>
        <v>467</v>
      </c>
      <c r="CK72" s="86">
        <f t="shared" si="57"/>
        <v>442</v>
      </c>
      <c r="CL72" s="86">
        <f t="shared" si="57"/>
        <v>429.5</v>
      </c>
      <c r="CM72" s="86" t="s">
        <v>60</v>
      </c>
      <c r="CN72" s="86" t="s">
        <v>61</v>
      </c>
      <c r="CO72" s="86" t="s">
        <v>77</v>
      </c>
      <c r="CP72" s="86">
        <f t="shared" si="58"/>
        <v>327</v>
      </c>
      <c r="CQ72" s="86">
        <f t="shared" si="58"/>
        <v>310</v>
      </c>
      <c r="CR72" s="86">
        <f t="shared" si="58"/>
        <v>300.7</v>
      </c>
      <c r="CS72" s="80" t="s">
        <v>60</v>
      </c>
      <c r="CT72" s="80" t="s">
        <v>61</v>
      </c>
      <c r="CU72" s="80" t="s">
        <v>61</v>
      </c>
      <c r="CV72" s="80" t="s">
        <v>1463</v>
      </c>
      <c r="CW72" s="80" t="s">
        <v>1464</v>
      </c>
      <c r="CX72" s="80" t="s">
        <v>1465</v>
      </c>
      <c r="CY72" s="78"/>
      <c r="CZ72" s="78"/>
      <c r="DA72" s="78" t="s">
        <v>61</v>
      </c>
      <c r="DB72" s="78" t="s">
        <v>61</v>
      </c>
      <c r="DC72" s="82">
        <v>2014</v>
      </c>
      <c r="DD72" s="82" t="s">
        <v>500</v>
      </c>
      <c r="DE72" s="82" t="s">
        <v>500</v>
      </c>
      <c r="DF72" s="82" t="s">
        <v>1228</v>
      </c>
      <c r="DG72" s="78" t="s">
        <v>1216</v>
      </c>
      <c r="DH72" s="78" t="s">
        <v>410</v>
      </c>
      <c r="DI72" s="129">
        <v>44063</v>
      </c>
      <c r="DJ72" s="131" t="s">
        <v>836</v>
      </c>
      <c r="DK72" s="124" t="s">
        <v>1724</v>
      </c>
    </row>
    <row r="73" spans="1:115" s="29" customFormat="1" ht="17.100000000000001" customHeight="1" x14ac:dyDescent="0.3">
      <c r="A73" s="78">
        <v>2549</v>
      </c>
      <c r="B73" s="78" t="s">
        <v>1209</v>
      </c>
      <c r="C73" s="78" t="s">
        <v>138</v>
      </c>
      <c r="D73" s="78" t="s">
        <v>139</v>
      </c>
      <c r="E73" s="78" t="s">
        <v>141</v>
      </c>
      <c r="F73" s="78" t="s">
        <v>1237</v>
      </c>
      <c r="G73" s="87">
        <v>242.7</v>
      </c>
      <c r="H73" s="122" t="s">
        <v>145</v>
      </c>
      <c r="I73" s="78">
        <v>1</v>
      </c>
      <c r="J73" s="122" t="s">
        <v>146</v>
      </c>
      <c r="K73" s="86">
        <v>132.9</v>
      </c>
      <c r="L73" s="78" t="s">
        <v>145</v>
      </c>
      <c r="M73" s="78">
        <v>1</v>
      </c>
      <c r="N73" s="87">
        <v>375.6</v>
      </c>
      <c r="O73" s="86">
        <v>452</v>
      </c>
      <c r="P73" s="86">
        <v>430</v>
      </c>
      <c r="Q73" s="86">
        <v>414.5</v>
      </c>
      <c r="R73" s="86" t="s">
        <v>60</v>
      </c>
      <c r="S73" s="86" t="s">
        <v>61</v>
      </c>
      <c r="T73" s="86" t="s">
        <v>61</v>
      </c>
      <c r="U73" s="175">
        <v>1</v>
      </c>
      <c r="V73" s="86">
        <v>312</v>
      </c>
      <c r="W73" s="86">
        <v>297</v>
      </c>
      <c r="X73" s="86">
        <v>285.7</v>
      </c>
      <c r="Y73" s="86" t="s">
        <v>60</v>
      </c>
      <c r="Z73" s="78" t="s">
        <v>61</v>
      </c>
      <c r="AA73" s="78" t="s">
        <v>61</v>
      </c>
      <c r="AB73" s="176">
        <f t="shared" si="64"/>
        <v>0.69026548672566368</v>
      </c>
      <c r="AC73" s="176">
        <f t="shared" si="65"/>
        <v>0.69069767441860463</v>
      </c>
      <c r="AD73" s="176">
        <f t="shared" si="66"/>
        <v>0.68926417370325688</v>
      </c>
      <c r="AE73" s="78" t="s">
        <v>62</v>
      </c>
      <c r="AF73" s="78" t="s">
        <v>61</v>
      </c>
      <c r="AG73" s="156">
        <v>18.78</v>
      </c>
      <c r="AH73" s="156">
        <v>18.78</v>
      </c>
      <c r="AI73" s="86">
        <f t="shared" si="60"/>
        <v>18.78</v>
      </c>
      <c r="AJ73" s="79">
        <f t="shared" si="62"/>
        <v>2014</v>
      </c>
      <c r="AK73" s="78" t="s">
        <v>86</v>
      </c>
      <c r="AL73" s="156">
        <v>16.399999999999999</v>
      </c>
      <c r="AM73" s="78" t="s">
        <v>77</v>
      </c>
      <c r="AN73" s="83" t="s">
        <v>1231</v>
      </c>
      <c r="AO73" s="83" t="s">
        <v>1232</v>
      </c>
      <c r="AP73" s="78" t="s">
        <v>1233</v>
      </c>
      <c r="AQ73" s="78" t="s">
        <v>86</v>
      </c>
      <c r="AR73" s="83">
        <v>8.3333333333333329E-2</v>
      </c>
      <c r="AS73" s="78" t="s">
        <v>64</v>
      </c>
      <c r="AT73" s="83" t="s">
        <v>125</v>
      </c>
      <c r="AU73" s="83">
        <v>0.14583333333333334</v>
      </c>
      <c r="AV73" s="78" t="s">
        <v>1234</v>
      </c>
      <c r="AW73" s="78" t="s">
        <v>64</v>
      </c>
      <c r="AX73" s="116" t="s">
        <v>573</v>
      </c>
      <c r="AY73" s="116">
        <v>0.19444444444444445</v>
      </c>
      <c r="AZ73" s="116" t="s">
        <v>1235</v>
      </c>
      <c r="BA73" s="116" t="s">
        <v>61</v>
      </c>
      <c r="BB73" s="116">
        <v>4.8611111111111112E-2</v>
      </c>
      <c r="BC73" s="116">
        <v>6.9444444444444434E-2</v>
      </c>
      <c r="BD73" s="116">
        <v>0.11805555555555557</v>
      </c>
      <c r="BE73" s="116" t="s">
        <v>64</v>
      </c>
      <c r="BF73" s="116">
        <v>0.33333333333333331</v>
      </c>
      <c r="BG73" s="116">
        <v>2</v>
      </c>
      <c r="BH73" s="116" t="s">
        <v>457</v>
      </c>
      <c r="BI73" s="83">
        <v>2.0833333333333332E-2</v>
      </c>
      <c r="BJ73" s="78" t="s">
        <v>64</v>
      </c>
      <c r="BK73" s="80" t="s">
        <v>82</v>
      </c>
      <c r="BL73" s="83" t="s">
        <v>101</v>
      </c>
      <c r="BM73" s="80" t="s">
        <v>60</v>
      </c>
      <c r="BN73" s="78" t="s">
        <v>61</v>
      </c>
      <c r="BO73" s="80" t="s">
        <v>61</v>
      </c>
      <c r="BP73" s="83" t="s">
        <v>130</v>
      </c>
      <c r="BQ73" s="80" t="s">
        <v>60</v>
      </c>
      <c r="BR73" s="80" t="s">
        <v>61</v>
      </c>
      <c r="BS73" s="80" t="s">
        <v>61</v>
      </c>
      <c r="BT73" s="78" t="s">
        <v>62</v>
      </c>
      <c r="BU73" s="80" t="s">
        <v>61</v>
      </c>
      <c r="BV73" s="78" t="s">
        <v>1236</v>
      </c>
      <c r="BW73" s="78"/>
      <c r="BX73" s="86">
        <f t="shared" si="63"/>
        <v>452</v>
      </c>
      <c r="BY73" s="86">
        <f t="shared" si="55"/>
        <v>430</v>
      </c>
      <c r="BZ73" s="86">
        <f t="shared" si="55"/>
        <v>414.5</v>
      </c>
      <c r="CA73" s="81" t="s">
        <v>86</v>
      </c>
      <c r="CB73" s="81" t="s">
        <v>61</v>
      </c>
      <c r="CC73" s="81" t="s">
        <v>77</v>
      </c>
      <c r="CD73" s="86">
        <f t="shared" si="56"/>
        <v>312</v>
      </c>
      <c r="CE73" s="86">
        <f t="shared" si="56"/>
        <v>297</v>
      </c>
      <c r="CF73" s="86">
        <f t="shared" si="56"/>
        <v>285.7</v>
      </c>
      <c r="CG73" s="81" t="s">
        <v>86</v>
      </c>
      <c r="CH73" s="78" t="s">
        <v>61</v>
      </c>
      <c r="CI73" s="78" t="s">
        <v>890</v>
      </c>
      <c r="CJ73" s="86">
        <f t="shared" si="61"/>
        <v>452</v>
      </c>
      <c r="CK73" s="86">
        <f t="shared" si="57"/>
        <v>430</v>
      </c>
      <c r="CL73" s="86">
        <f t="shared" si="57"/>
        <v>414.5</v>
      </c>
      <c r="CM73" s="86" t="s">
        <v>60</v>
      </c>
      <c r="CN73" s="86" t="s">
        <v>61</v>
      </c>
      <c r="CO73" s="86" t="s">
        <v>77</v>
      </c>
      <c r="CP73" s="86">
        <f t="shared" si="58"/>
        <v>312</v>
      </c>
      <c r="CQ73" s="86">
        <f t="shared" si="58"/>
        <v>297</v>
      </c>
      <c r="CR73" s="86">
        <f t="shared" si="58"/>
        <v>285.7</v>
      </c>
      <c r="CS73" s="80" t="s">
        <v>60</v>
      </c>
      <c r="CT73" s="80" t="s">
        <v>61</v>
      </c>
      <c r="CU73" s="80" t="s">
        <v>61</v>
      </c>
      <c r="CV73" s="80" t="s">
        <v>1463</v>
      </c>
      <c r="CW73" s="80" t="s">
        <v>1464</v>
      </c>
      <c r="CX73" s="80" t="s">
        <v>1465</v>
      </c>
      <c r="CY73" s="78"/>
      <c r="CZ73" s="78"/>
      <c r="DA73" s="78" t="s">
        <v>61</v>
      </c>
      <c r="DB73" s="78" t="s">
        <v>61</v>
      </c>
      <c r="DC73" s="82">
        <v>2014</v>
      </c>
      <c r="DD73" s="82" t="s">
        <v>500</v>
      </c>
      <c r="DE73" s="82" t="s">
        <v>500</v>
      </c>
      <c r="DF73" s="82" t="s">
        <v>1228</v>
      </c>
      <c r="DG73" s="78" t="s">
        <v>1216</v>
      </c>
      <c r="DH73" s="78" t="s">
        <v>410</v>
      </c>
      <c r="DI73" s="129">
        <v>44063</v>
      </c>
      <c r="DJ73" s="131" t="s">
        <v>836</v>
      </c>
      <c r="DK73" s="124" t="s">
        <v>1724</v>
      </c>
    </row>
    <row r="74" spans="1:115" s="29" customFormat="1" ht="17.100000000000001" customHeight="1" x14ac:dyDescent="0.3">
      <c r="A74" s="78">
        <v>2548</v>
      </c>
      <c r="B74" s="78" t="s">
        <v>1209</v>
      </c>
      <c r="C74" s="78" t="s">
        <v>138</v>
      </c>
      <c r="D74" s="78" t="s">
        <v>139</v>
      </c>
      <c r="E74" s="78" t="s">
        <v>141</v>
      </c>
      <c r="F74" s="78" t="s">
        <v>1238</v>
      </c>
      <c r="G74" s="87">
        <v>242.7</v>
      </c>
      <c r="H74" s="122" t="s">
        <v>145</v>
      </c>
      <c r="I74" s="78">
        <v>1</v>
      </c>
      <c r="J74" s="122" t="s">
        <v>146</v>
      </c>
      <c r="K74" s="86">
        <v>132.9</v>
      </c>
      <c r="L74" s="78" t="s">
        <v>145</v>
      </c>
      <c r="M74" s="78">
        <v>1</v>
      </c>
      <c r="N74" s="87">
        <v>375.6</v>
      </c>
      <c r="O74" s="86">
        <v>452</v>
      </c>
      <c r="P74" s="86">
        <v>430</v>
      </c>
      <c r="Q74" s="86">
        <v>414.5</v>
      </c>
      <c r="R74" s="86" t="s">
        <v>60</v>
      </c>
      <c r="S74" s="86" t="s">
        <v>61</v>
      </c>
      <c r="T74" s="86" t="s">
        <v>61</v>
      </c>
      <c r="U74" s="175">
        <v>1</v>
      </c>
      <c r="V74" s="86">
        <v>312</v>
      </c>
      <c r="W74" s="86">
        <v>297</v>
      </c>
      <c r="X74" s="86">
        <v>285.7</v>
      </c>
      <c r="Y74" s="86" t="s">
        <v>60</v>
      </c>
      <c r="Z74" s="78" t="s">
        <v>61</v>
      </c>
      <c r="AA74" s="78" t="s">
        <v>61</v>
      </c>
      <c r="AB74" s="176">
        <f t="shared" si="64"/>
        <v>0.69026548672566368</v>
      </c>
      <c r="AC74" s="176">
        <f t="shared" si="65"/>
        <v>0.69069767441860463</v>
      </c>
      <c r="AD74" s="176">
        <f t="shared" si="66"/>
        <v>0.68926417370325688</v>
      </c>
      <c r="AE74" s="78" t="s">
        <v>62</v>
      </c>
      <c r="AF74" s="78" t="s">
        <v>61</v>
      </c>
      <c r="AG74" s="156">
        <v>18.78</v>
      </c>
      <c r="AH74" s="156">
        <v>18.78</v>
      </c>
      <c r="AI74" s="86">
        <f t="shared" si="60"/>
        <v>18.78</v>
      </c>
      <c r="AJ74" s="79">
        <f t="shared" si="62"/>
        <v>2015</v>
      </c>
      <c r="AK74" s="78" t="s">
        <v>86</v>
      </c>
      <c r="AL74" s="156">
        <v>12.6</v>
      </c>
      <c r="AM74" s="78" t="s">
        <v>77</v>
      </c>
      <c r="AN74" s="83" t="s">
        <v>1231</v>
      </c>
      <c r="AO74" s="83" t="s">
        <v>1232</v>
      </c>
      <c r="AP74" s="78" t="s">
        <v>1233</v>
      </c>
      <c r="AQ74" s="78" t="s">
        <v>86</v>
      </c>
      <c r="AR74" s="83">
        <v>8.3333333333333329E-2</v>
      </c>
      <c r="AS74" s="78" t="s">
        <v>64</v>
      </c>
      <c r="AT74" s="83" t="s">
        <v>125</v>
      </c>
      <c r="AU74" s="83">
        <v>0.14583333333333334</v>
      </c>
      <c r="AV74" s="78" t="s">
        <v>1234</v>
      </c>
      <c r="AW74" s="78" t="s">
        <v>64</v>
      </c>
      <c r="AX74" s="116" t="s">
        <v>573</v>
      </c>
      <c r="AY74" s="116">
        <v>0.19444444444444445</v>
      </c>
      <c r="AZ74" s="116" t="s">
        <v>1235</v>
      </c>
      <c r="BA74" s="116" t="s">
        <v>61</v>
      </c>
      <c r="BB74" s="116">
        <v>4.8611111111111112E-2</v>
      </c>
      <c r="BC74" s="116">
        <v>6.9444444444444434E-2</v>
      </c>
      <c r="BD74" s="116">
        <v>0.11805555555555557</v>
      </c>
      <c r="BE74" s="116" t="s">
        <v>64</v>
      </c>
      <c r="BF74" s="83">
        <v>0.33333333333333331</v>
      </c>
      <c r="BG74" s="83">
        <v>2</v>
      </c>
      <c r="BH74" s="116" t="s">
        <v>457</v>
      </c>
      <c r="BI74" s="83">
        <v>2.0833333333333332E-2</v>
      </c>
      <c r="BJ74" s="78" t="s">
        <v>64</v>
      </c>
      <c r="BK74" s="80" t="s">
        <v>1239</v>
      </c>
      <c r="BL74" s="83" t="s">
        <v>101</v>
      </c>
      <c r="BM74" s="80" t="s">
        <v>60</v>
      </c>
      <c r="BN74" s="78" t="s">
        <v>61</v>
      </c>
      <c r="BO74" s="80" t="s">
        <v>61</v>
      </c>
      <c r="BP74" s="83" t="s">
        <v>130</v>
      </c>
      <c r="BQ74" s="80" t="s">
        <v>60</v>
      </c>
      <c r="BR74" s="80" t="s">
        <v>61</v>
      </c>
      <c r="BS74" s="80" t="s">
        <v>61</v>
      </c>
      <c r="BT74" s="78" t="s">
        <v>62</v>
      </c>
      <c r="BU74" s="80" t="s">
        <v>61</v>
      </c>
      <c r="BV74" s="78" t="s">
        <v>1236</v>
      </c>
      <c r="BW74" s="78"/>
      <c r="BX74" s="86">
        <f t="shared" si="63"/>
        <v>452</v>
      </c>
      <c r="BY74" s="86">
        <f t="shared" si="55"/>
        <v>430</v>
      </c>
      <c r="BZ74" s="86">
        <f t="shared" si="55"/>
        <v>414.5</v>
      </c>
      <c r="CA74" s="81" t="s">
        <v>86</v>
      </c>
      <c r="CB74" s="81" t="s">
        <v>61</v>
      </c>
      <c r="CC74" s="81" t="s">
        <v>77</v>
      </c>
      <c r="CD74" s="86">
        <f t="shared" si="56"/>
        <v>312</v>
      </c>
      <c r="CE74" s="86">
        <f t="shared" si="56"/>
        <v>297</v>
      </c>
      <c r="CF74" s="86">
        <f t="shared" si="56"/>
        <v>285.7</v>
      </c>
      <c r="CG74" s="81" t="s">
        <v>86</v>
      </c>
      <c r="CH74" s="78" t="s">
        <v>61</v>
      </c>
      <c r="CI74" s="78" t="s">
        <v>890</v>
      </c>
      <c r="CJ74" s="86">
        <f t="shared" si="61"/>
        <v>452</v>
      </c>
      <c r="CK74" s="86">
        <f t="shared" si="57"/>
        <v>430</v>
      </c>
      <c r="CL74" s="86">
        <f t="shared" si="57"/>
        <v>414.5</v>
      </c>
      <c r="CM74" s="86" t="s">
        <v>60</v>
      </c>
      <c r="CN74" s="86" t="s">
        <v>61</v>
      </c>
      <c r="CO74" s="86" t="s">
        <v>77</v>
      </c>
      <c r="CP74" s="86">
        <f t="shared" si="58"/>
        <v>312</v>
      </c>
      <c r="CQ74" s="86">
        <f t="shared" si="58"/>
        <v>297</v>
      </c>
      <c r="CR74" s="86">
        <f t="shared" si="58"/>
        <v>285.7</v>
      </c>
      <c r="CS74" s="80" t="s">
        <v>60</v>
      </c>
      <c r="CT74" s="80" t="s">
        <v>61</v>
      </c>
      <c r="CU74" s="80" t="s">
        <v>61</v>
      </c>
      <c r="CV74" s="80" t="s">
        <v>1463</v>
      </c>
      <c r="CW74" s="80" t="s">
        <v>1464</v>
      </c>
      <c r="CX74" s="80" t="s">
        <v>1465</v>
      </c>
      <c r="CY74" s="78"/>
      <c r="CZ74" s="78"/>
      <c r="DA74" s="78" t="s">
        <v>61</v>
      </c>
      <c r="DB74" s="78" t="s">
        <v>61</v>
      </c>
      <c r="DC74" s="82">
        <v>2015</v>
      </c>
      <c r="DD74" s="82" t="s">
        <v>500</v>
      </c>
      <c r="DE74" s="82" t="s">
        <v>500</v>
      </c>
      <c r="DF74" s="82" t="s">
        <v>1228</v>
      </c>
      <c r="DG74" s="78" t="s">
        <v>1216</v>
      </c>
      <c r="DH74" s="78" t="s">
        <v>410</v>
      </c>
      <c r="DI74" s="129">
        <v>44063</v>
      </c>
      <c r="DJ74" s="131" t="s">
        <v>836</v>
      </c>
      <c r="DK74" s="124" t="s">
        <v>1724</v>
      </c>
    </row>
    <row r="75" spans="1:115" s="29" customFormat="1" ht="17.100000000000001" customHeight="1" x14ac:dyDescent="0.3">
      <c r="A75" s="78">
        <v>3040</v>
      </c>
      <c r="B75" s="78" t="s">
        <v>1240</v>
      </c>
      <c r="C75" s="78" t="s">
        <v>138</v>
      </c>
      <c r="D75" s="78" t="s">
        <v>139</v>
      </c>
      <c r="E75" s="78" t="s">
        <v>141</v>
      </c>
      <c r="F75" s="78" t="s">
        <v>1241</v>
      </c>
      <c r="G75" s="86">
        <v>290.2</v>
      </c>
      <c r="H75" s="122" t="s">
        <v>145</v>
      </c>
      <c r="I75" s="78">
        <v>2</v>
      </c>
      <c r="J75" s="122" t="s">
        <v>146</v>
      </c>
      <c r="K75" s="86">
        <v>282.89999999999998</v>
      </c>
      <c r="L75" s="122" t="s">
        <v>145</v>
      </c>
      <c r="M75" s="78">
        <v>1</v>
      </c>
      <c r="N75" s="86">
        <v>863.3</v>
      </c>
      <c r="O75" s="86">
        <v>1030</v>
      </c>
      <c r="P75" s="86">
        <v>983</v>
      </c>
      <c r="Q75" s="86">
        <v>943</v>
      </c>
      <c r="R75" s="86" t="s">
        <v>60</v>
      </c>
      <c r="S75" s="86" t="s">
        <v>61</v>
      </c>
      <c r="T75" s="86" t="s">
        <v>61</v>
      </c>
      <c r="U75" s="175">
        <v>1</v>
      </c>
      <c r="V75" s="86">
        <v>280</v>
      </c>
      <c r="W75" s="86">
        <v>268.5</v>
      </c>
      <c r="X75" s="86">
        <v>258</v>
      </c>
      <c r="Y75" s="86" t="s">
        <v>86</v>
      </c>
      <c r="Z75" s="78" t="s">
        <v>1242</v>
      </c>
      <c r="AA75" s="78" t="s">
        <v>77</v>
      </c>
      <c r="AB75" s="176">
        <f t="shared" si="64"/>
        <v>0.27184466019417475</v>
      </c>
      <c r="AC75" s="176">
        <f t="shared" si="65"/>
        <v>0.27314343845371314</v>
      </c>
      <c r="AD75" s="176">
        <f t="shared" si="66"/>
        <v>0.27359490986214208</v>
      </c>
      <c r="AE75" s="78" t="s">
        <v>62</v>
      </c>
      <c r="AF75" s="78" t="s">
        <v>61</v>
      </c>
      <c r="AG75" s="156">
        <v>46</v>
      </c>
      <c r="AH75" s="156">
        <v>46</v>
      </c>
      <c r="AI75" s="86">
        <f t="shared" si="60"/>
        <v>43.164999999999999</v>
      </c>
      <c r="AJ75" s="79">
        <f t="shared" si="62"/>
        <v>2019</v>
      </c>
      <c r="AK75" s="78" t="s">
        <v>60</v>
      </c>
      <c r="AL75" s="78"/>
      <c r="AM75" s="78"/>
      <c r="AN75" s="83">
        <v>0.14583333333333334</v>
      </c>
      <c r="AO75" s="83">
        <v>0.20486111111111113</v>
      </c>
      <c r="AP75" s="78" t="s">
        <v>1243</v>
      </c>
      <c r="AQ75" s="78" t="s">
        <v>86</v>
      </c>
      <c r="AR75" s="83">
        <v>0.19166666666666665</v>
      </c>
      <c r="AS75" s="78" t="s">
        <v>65</v>
      </c>
      <c r="AT75" s="83">
        <v>0.18055555555555555</v>
      </c>
      <c r="AU75" s="83">
        <v>0.22569444444444445</v>
      </c>
      <c r="AV75" s="78" t="s">
        <v>1244</v>
      </c>
      <c r="AW75" s="78" t="s">
        <v>65</v>
      </c>
      <c r="AX75" s="116">
        <v>0.20138888888888887</v>
      </c>
      <c r="AY75" s="116">
        <v>0.28472222222222221</v>
      </c>
      <c r="AZ75" s="78" t="s">
        <v>1245</v>
      </c>
      <c r="BA75" s="78" t="s">
        <v>65</v>
      </c>
      <c r="BB75" s="116">
        <v>3.125E-2</v>
      </c>
      <c r="BC75" s="116">
        <v>7.2916666666666671E-2</v>
      </c>
      <c r="BD75" s="116">
        <v>0.1423611111111111</v>
      </c>
      <c r="BE75" s="83" t="s">
        <v>65</v>
      </c>
      <c r="BF75" s="83">
        <v>0.33333333333333331</v>
      </c>
      <c r="BG75" s="83">
        <v>2</v>
      </c>
      <c r="BH75" s="78" t="s">
        <v>65</v>
      </c>
      <c r="BI75" s="83">
        <v>3.125E-2</v>
      </c>
      <c r="BJ75" s="78" t="s">
        <v>103</v>
      </c>
      <c r="BK75" s="85">
        <v>7.6388888888888886E-3</v>
      </c>
      <c r="BL75" s="83">
        <v>0.17500000000000002</v>
      </c>
      <c r="BM75" s="80" t="s">
        <v>60</v>
      </c>
      <c r="BN75" s="78" t="s">
        <v>61</v>
      </c>
      <c r="BO75" s="80" t="s">
        <v>61</v>
      </c>
      <c r="BP75" s="83">
        <v>0.22083333333333333</v>
      </c>
      <c r="BQ75" s="80" t="s">
        <v>60</v>
      </c>
      <c r="BR75" s="78" t="s">
        <v>61</v>
      </c>
      <c r="BS75" s="80" t="s">
        <v>61</v>
      </c>
      <c r="BT75" s="78" t="s">
        <v>62</v>
      </c>
      <c r="BU75" s="80" t="s">
        <v>61</v>
      </c>
      <c r="BV75" s="78" t="s">
        <v>1114</v>
      </c>
      <c r="BW75" s="78"/>
      <c r="BX75" s="86">
        <f t="shared" si="63"/>
        <v>1030</v>
      </c>
      <c r="BY75" s="86">
        <f t="shared" si="55"/>
        <v>983</v>
      </c>
      <c r="BZ75" s="86">
        <f t="shared" si="55"/>
        <v>943</v>
      </c>
      <c r="CA75" s="78" t="s">
        <v>86</v>
      </c>
      <c r="CB75" s="78" t="s">
        <v>61</v>
      </c>
      <c r="CC75" s="78" t="s">
        <v>77</v>
      </c>
      <c r="CD75" s="86">
        <f t="shared" si="56"/>
        <v>280</v>
      </c>
      <c r="CE75" s="86">
        <f t="shared" si="56"/>
        <v>268.5</v>
      </c>
      <c r="CF75" s="86">
        <f t="shared" si="56"/>
        <v>258</v>
      </c>
      <c r="CG75" s="81" t="s">
        <v>86</v>
      </c>
      <c r="CH75" s="78" t="s">
        <v>61</v>
      </c>
      <c r="CI75" s="78" t="s">
        <v>890</v>
      </c>
      <c r="CJ75" s="86">
        <f t="shared" si="61"/>
        <v>1030</v>
      </c>
      <c r="CK75" s="86">
        <f t="shared" si="57"/>
        <v>983</v>
      </c>
      <c r="CL75" s="86">
        <f t="shared" si="57"/>
        <v>943</v>
      </c>
      <c r="CM75" s="86" t="s">
        <v>60</v>
      </c>
      <c r="CN75" s="86" t="s">
        <v>61</v>
      </c>
      <c r="CO75" s="86" t="s">
        <v>77</v>
      </c>
      <c r="CP75" s="86">
        <f t="shared" si="58"/>
        <v>280</v>
      </c>
      <c r="CQ75" s="86">
        <f t="shared" si="58"/>
        <v>268.5</v>
      </c>
      <c r="CR75" s="86">
        <f t="shared" si="58"/>
        <v>258</v>
      </c>
      <c r="CS75" s="80" t="s">
        <v>86</v>
      </c>
      <c r="CT75" s="81" t="s">
        <v>61</v>
      </c>
      <c r="CU75" s="81" t="s">
        <v>77</v>
      </c>
      <c r="CV75" s="81"/>
      <c r="CW75" s="81"/>
      <c r="CX75" s="81"/>
      <c r="CY75" s="78"/>
      <c r="CZ75" s="78"/>
      <c r="DA75" s="78"/>
      <c r="DB75" s="78"/>
      <c r="DC75" s="78">
        <v>2019</v>
      </c>
      <c r="DD75" s="78" t="s">
        <v>421</v>
      </c>
      <c r="DE75" s="78" t="s">
        <v>421</v>
      </c>
      <c r="DF75" s="78"/>
      <c r="DG75" s="78" t="s">
        <v>1246</v>
      </c>
      <c r="DH75" s="78" t="s">
        <v>381</v>
      </c>
      <c r="DI75" s="129">
        <v>44169</v>
      </c>
      <c r="DJ75" s="131" t="s">
        <v>836</v>
      </c>
      <c r="DK75" s="124" t="s">
        <v>1724</v>
      </c>
    </row>
    <row r="76" spans="1:115" s="29" customFormat="1" ht="17.100000000000001" customHeight="1" x14ac:dyDescent="0.3">
      <c r="A76" s="78">
        <v>2015</v>
      </c>
      <c r="B76" s="78" t="s">
        <v>1247</v>
      </c>
      <c r="C76" s="78" t="s">
        <v>138</v>
      </c>
      <c r="D76" s="78" t="s">
        <v>139</v>
      </c>
      <c r="E76" s="78" t="s">
        <v>141</v>
      </c>
      <c r="F76" s="78" t="s">
        <v>1248</v>
      </c>
      <c r="G76" s="87">
        <v>242.9</v>
      </c>
      <c r="H76" s="122" t="s">
        <v>145</v>
      </c>
      <c r="I76" s="78">
        <v>2</v>
      </c>
      <c r="J76" s="122" t="s">
        <v>146</v>
      </c>
      <c r="K76" s="86">
        <f>N76-G76*I76</f>
        <v>265.40000000000003</v>
      </c>
      <c r="L76" s="78" t="s">
        <v>145</v>
      </c>
      <c r="M76" s="78">
        <v>1</v>
      </c>
      <c r="N76" s="86">
        <v>751.2</v>
      </c>
      <c r="O76" s="86">
        <v>924</v>
      </c>
      <c r="P76" s="86">
        <v>871</v>
      </c>
      <c r="Q76" s="86">
        <v>839</v>
      </c>
      <c r="R76" s="86" t="s">
        <v>60</v>
      </c>
      <c r="S76" s="86" t="s">
        <v>61</v>
      </c>
      <c r="T76" s="86" t="s">
        <v>61</v>
      </c>
      <c r="U76" s="175">
        <v>1</v>
      </c>
      <c r="V76" s="86">
        <v>303</v>
      </c>
      <c r="W76" s="86">
        <v>286.5</v>
      </c>
      <c r="X76" s="86">
        <v>275.5</v>
      </c>
      <c r="Y76" s="86" t="s">
        <v>86</v>
      </c>
      <c r="Z76" s="78" t="s">
        <v>1249</v>
      </c>
      <c r="AA76" s="78" t="s">
        <v>77</v>
      </c>
      <c r="AB76" s="176">
        <f t="shared" si="64"/>
        <v>0.32792207792207795</v>
      </c>
      <c r="AC76" s="176">
        <f t="shared" si="65"/>
        <v>0.32893226176808266</v>
      </c>
      <c r="AD76" s="176">
        <f t="shared" si="66"/>
        <v>0.32836710369487487</v>
      </c>
      <c r="AE76" s="78" t="s">
        <v>62</v>
      </c>
      <c r="AF76" s="78" t="s">
        <v>61</v>
      </c>
      <c r="AG76" s="156">
        <v>33</v>
      </c>
      <c r="AH76" s="156">
        <v>33</v>
      </c>
      <c r="AI76" s="86">
        <f t="shared" si="60"/>
        <v>37.56</v>
      </c>
      <c r="AJ76" s="79">
        <f t="shared" si="62"/>
        <v>2014</v>
      </c>
      <c r="AK76" s="78" t="s">
        <v>60</v>
      </c>
      <c r="AL76" s="78" t="s">
        <v>61</v>
      </c>
      <c r="AM76" s="78" t="s">
        <v>61</v>
      </c>
      <c r="AN76" s="83" t="s">
        <v>1250</v>
      </c>
      <c r="AO76" s="83">
        <v>0.13194444444444445</v>
      </c>
      <c r="AP76" s="83" t="s">
        <v>1251</v>
      </c>
      <c r="AQ76" s="83" t="s">
        <v>86</v>
      </c>
      <c r="AR76" s="83">
        <v>4.027777777777778E-2</v>
      </c>
      <c r="AS76" s="83" t="s">
        <v>1252</v>
      </c>
      <c r="AT76" s="83">
        <v>0.1111111111111111</v>
      </c>
      <c r="AU76" s="83">
        <v>0.15972222222222224</v>
      </c>
      <c r="AV76" s="83" t="s">
        <v>1253</v>
      </c>
      <c r="AW76" s="83" t="s">
        <v>772</v>
      </c>
      <c r="AX76" s="116">
        <v>0.11805555555555557</v>
      </c>
      <c r="AY76" s="116">
        <v>0.1875</v>
      </c>
      <c r="AZ76" s="83" t="s">
        <v>1254</v>
      </c>
      <c r="BA76" s="83" t="s">
        <v>764</v>
      </c>
      <c r="BB76" s="83">
        <v>5.5555555555555552E-2</v>
      </c>
      <c r="BC76" s="83">
        <v>8.3333333333333329E-2</v>
      </c>
      <c r="BD76" s="83">
        <v>0.125</v>
      </c>
      <c r="BE76" s="83" t="s">
        <v>390</v>
      </c>
      <c r="BF76" s="83">
        <v>0.33333333333333331</v>
      </c>
      <c r="BG76" s="83">
        <v>2</v>
      </c>
      <c r="BH76" s="78" t="s">
        <v>65</v>
      </c>
      <c r="BI76" s="83">
        <v>4.1666666666666664E-2</v>
      </c>
      <c r="BJ76" s="78" t="s">
        <v>103</v>
      </c>
      <c r="BK76" s="83">
        <v>1.9444444444444445E-2</v>
      </c>
      <c r="BL76" s="83">
        <v>0.16666666666666666</v>
      </c>
      <c r="BM76" s="83" t="s">
        <v>60</v>
      </c>
      <c r="BN76" s="78" t="s">
        <v>61</v>
      </c>
      <c r="BO76" s="80" t="s">
        <v>61</v>
      </c>
      <c r="BP76" s="83">
        <f>3.8/24</f>
        <v>0.15833333333333333</v>
      </c>
      <c r="BQ76" s="80" t="s">
        <v>60</v>
      </c>
      <c r="BR76" s="80" t="s">
        <v>61</v>
      </c>
      <c r="BS76" s="80" t="s">
        <v>61</v>
      </c>
      <c r="BT76" s="78" t="s">
        <v>62</v>
      </c>
      <c r="BU76" s="80" t="s">
        <v>61</v>
      </c>
      <c r="BV76" s="78" t="s">
        <v>62</v>
      </c>
      <c r="BW76" s="80" t="s">
        <v>61</v>
      </c>
      <c r="BX76" s="86">
        <f t="shared" si="63"/>
        <v>924</v>
      </c>
      <c r="BY76" s="86">
        <f t="shared" si="55"/>
        <v>871</v>
      </c>
      <c r="BZ76" s="86">
        <f t="shared" si="55"/>
        <v>839</v>
      </c>
      <c r="CA76" s="81" t="s">
        <v>86</v>
      </c>
      <c r="CB76" s="81" t="s">
        <v>61</v>
      </c>
      <c r="CC76" s="81" t="s">
        <v>77</v>
      </c>
      <c r="CD76" s="86">
        <f t="shared" si="56"/>
        <v>303</v>
      </c>
      <c r="CE76" s="86">
        <f t="shared" si="56"/>
        <v>286.5</v>
      </c>
      <c r="CF76" s="86">
        <f t="shared" si="56"/>
        <v>275.5</v>
      </c>
      <c r="CG76" s="81" t="s">
        <v>86</v>
      </c>
      <c r="CH76" s="78" t="s">
        <v>61</v>
      </c>
      <c r="CI76" s="78" t="s">
        <v>890</v>
      </c>
      <c r="CJ76" s="86">
        <f t="shared" si="61"/>
        <v>924</v>
      </c>
      <c r="CK76" s="86">
        <f t="shared" si="57"/>
        <v>871</v>
      </c>
      <c r="CL76" s="86">
        <f t="shared" si="57"/>
        <v>839</v>
      </c>
      <c r="CM76" s="86" t="s">
        <v>60</v>
      </c>
      <c r="CN76" s="86" t="s">
        <v>61</v>
      </c>
      <c r="CO76" s="86" t="s">
        <v>61</v>
      </c>
      <c r="CP76" s="86">
        <f t="shared" si="58"/>
        <v>303</v>
      </c>
      <c r="CQ76" s="86">
        <f t="shared" si="58"/>
        <v>286.5</v>
      </c>
      <c r="CR76" s="86">
        <f t="shared" si="58"/>
        <v>275.5</v>
      </c>
      <c r="CS76" s="81" t="s">
        <v>86</v>
      </c>
      <c r="CT76" s="81" t="s">
        <v>1249</v>
      </c>
      <c r="CU76" s="81" t="s">
        <v>77</v>
      </c>
      <c r="CV76" s="81"/>
      <c r="CW76" s="81"/>
      <c r="CX76" s="81"/>
      <c r="CY76" s="78"/>
      <c r="CZ76" s="78"/>
      <c r="DA76" s="82" t="s">
        <v>61</v>
      </c>
      <c r="DB76" s="82" t="s">
        <v>61</v>
      </c>
      <c r="DC76" s="82">
        <v>2014</v>
      </c>
      <c r="DD76" s="82" t="s">
        <v>500</v>
      </c>
      <c r="DE76" s="82" t="s">
        <v>500</v>
      </c>
      <c r="DF76" s="82" t="s">
        <v>500</v>
      </c>
      <c r="DG76" s="82" t="s">
        <v>1255</v>
      </c>
      <c r="DH76" s="82" t="s">
        <v>410</v>
      </c>
      <c r="DI76" s="129">
        <v>44064</v>
      </c>
      <c r="DJ76" s="131" t="s">
        <v>836</v>
      </c>
      <c r="DK76" s="124" t="s">
        <v>1724</v>
      </c>
    </row>
    <row r="77" spans="1:115" s="29" customFormat="1" ht="17.100000000000001" customHeight="1" x14ac:dyDescent="0.3">
      <c r="A77" s="78">
        <v>2902</v>
      </c>
      <c r="B77" s="78" t="s">
        <v>1256</v>
      </c>
      <c r="C77" s="78" t="s">
        <v>138</v>
      </c>
      <c r="D77" s="78" t="s">
        <v>139</v>
      </c>
      <c r="E77" s="78" t="s">
        <v>141</v>
      </c>
      <c r="F77" s="78" t="s">
        <v>1257</v>
      </c>
      <c r="G77" s="87">
        <v>292</v>
      </c>
      <c r="H77" s="122" t="s">
        <v>145</v>
      </c>
      <c r="I77" s="78">
        <v>1</v>
      </c>
      <c r="J77" s="122" t="s">
        <v>146</v>
      </c>
      <c r="K77" s="86">
        <f>N77-G77*I77</f>
        <v>150.80000000000001</v>
      </c>
      <c r="L77" s="78" t="s">
        <v>145</v>
      </c>
      <c r="M77" s="78">
        <v>1</v>
      </c>
      <c r="N77" s="86">
        <v>442.8</v>
      </c>
      <c r="O77" s="86">
        <v>522.29999999999995</v>
      </c>
      <c r="P77" s="86">
        <v>500.2</v>
      </c>
      <c r="Q77" s="86">
        <v>479.9</v>
      </c>
      <c r="R77" s="86" t="s">
        <v>60</v>
      </c>
      <c r="S77" s="86" t="s">
        <v>61</v>
      </c>
      <c r="T77" s="86" t="s">
        <v>61</v>
      </c>
      <c r="U77" s="175">
        <v>1</v>
      </c>
      <c r="V77" s="86">
        <v>287.89999999999998</v>
      </c>
      <c r="W77" s="86">
        <v>275.7</v>
      </c>
      <c r="X77" s="86">
        <v>264.39999999999998</v>
      </c>
      <c r="Y77" s="86" t="s">
        <v>60</v>
      </c>
      <c r="Z77" s="78" t="s">
        <v>61</v>
      </c>
      <c r="AA77" s="78" t="s">
        <v>61</v>
      </c>
      <c r="AB77" s="176">
        <f t="shared" si="64"/>
        <v>0.55121577637373154</v>
      </c>
      <c r="AC77" s="176">
        <f t="shared" si="65"/>
        <v>0.55117952818872451</v>
      </c>
      <c r="AD77" s="176">
        <f t="shared" si="66"/>
        <v>0.55094811419045631</v>
      </c>
      <c r="AE77" s="78" t="s">
        <v>1258</v>
      </c>
      <c r="AF77" s="78" t="s">
        <v>1259</v>
      </c>
      <c r="AG77" s="156">
        <v>24</v>
      </c>
      <c r="AH77" s="156">
        <v>24</v>
      </c>
      <c r="AI77" s="86">
        <f t="shared" si="60"/>
        <v>22.14</v>
      </c>
      <c r="AJ77" s="79">
        <f t="shared" si="62"/>
        <v>2017</v>
      </c>
      <c r="AK77" s="78" t="s">
        <v>60</v>
      </c>
      <c r="AL77" s="78" t="s">
        <v>61</v>
      </c>
      <c r="AM77" s="78" t="s">
        <v>61</v>
      </c>
      <c r="AN77" s="83" t="s">
        <v>1260</v>
      </c>
      <c r="AO77" s="83">
        <v>0.15277777777777776</v>
      </c>
      <c r="AP77" s="83" t="s">
        <v>1261</v>
      </c>
      <c r="AQ77" s="83" t="s">
        <v>86</v>
      </c>
      <c r="AR77" s="83">
        <v>0.125</v>
      </c>
      <c r="AS77" s="83" t="s">
        <v>390</v>
      </c>
      <c r="AT77" s="83" t="s">
        <v>73</v>
      </c>
      <c r="AU77" s="83">
        <v>0.18055555555555555</v>
      </c>
      <c r="AV77" s="83" t="s">
        <v>1262</v>
      </c>
      <c r="AW77" s="83" t="s">
        <v>390</v>
      </c>
      <c r="AX77" s="116" t="s">
        <v>572</v>
      </c>
      <c r="AY77" s="83">
        <v>0.20833333333333334</v>
      </c>
      <c r="AZ77" s="83" t="s">
        <v>1263</v>
      </c>
      <c r="BA77" s="78" t="s">
        <v>390</v>
      </c>
      <c r="BB77" s="83">
        <v>2.7777777777777776E-2</v>
      </c>
      <c r="BC77" s="83">
        <v>4.8611111111111112E-2</v>
      </c>
      <c r="BD77" s="83">
        <v>0.11805555555555557</v>
      </c>
      <c r="BE77" s="83" t="s">
        <v>64</v>
      </c>
      <c r="BF77" s="83">
        <v>0.33333333333333331</v>
      </c>
      <c r="BG77" s="83">
        <v>2</v>
      </c>
      <c r="BH77" s="83" t="s">
        <v>63</v>
      </c>
      <c r="BI77" s="83">
        <v>2.0833333333333332E-2</v>
      </c>
      <c r="BJ77" s="83" t="s">
        <v>64</v>
      </c>
      <c r="BK77" s="83">
        <v>8.3333333333333332E-3</v>
      </c>
      <c r="BL77" s="83">
        <v>0.1875</v>
      </c>
      <c r="BM77" s="83" t="s">
        <v>60</v>
      </c>
      <c r="BN77" s="78" t="s">
        <v>61</v>
      </c>
      <c r="BO77" s="80" t="s">
        <v>61</v>
      </c>
      <c r="BP77" s="83">
        <v>0.1875</v>
      </c>
      <c r="BQ77" s="80" t="s">
        <v>60</v>
      </c>
      <c r="BR77" s="80" t="s">
        <v>61</v>
      </c>
      <c r="BS77" s="80" t="s">
        <v>61</v>
      </c>
      <c r="BT77" s="78" t="s">
        <v>62</v>
      </c>
      <c r="BU77" s="80" t="s">
        <v>61</v>
      </c>
      <c r="BV77" s="78" t="s">
        <v>62</v>
      </c>
      <c r="BW77" s="80" t="s">
        <v>61</v>
      </c>
      <c r="BX77" s="86">
        <f t="shared" si="63"/>
        <v>522.29999999999995</v>
      </c>
      <c r="BY77" s="86">
        <f t="shared" si="55"/>
        <v>500.2</v>
      </c>
      <c r="BZ77" s="86">
        <f t="shared" si="55"/>
        <v>479.9</v>
      </c>
      <c r="CA77" s="81" t="s">
        <v>86</v>
      </c>
      <c r="CB77" s="81" t="s">
        <v>1264</v>
      </c>
      <c r="CC77" s="81"/>
      <c r="CD77" s="86">
        <f t="shared" si="56"/>
        <v>287.89999999999998</v>
      </c>
      <c r="CE77" s="86">
        <f t="shared" si="56"/>
        <v>275.7</v>
      </c>
      <c r="CF77" s="86">
        <f t="shared" si="56"/>
        <v>264.39999999999998</v>
      </c>
      <c r="CG77" s="81" t="s">
        <v>86</v>
      </c>
      <c r="CH77" s="78" t="s">
        <v>61</v>
      </c>
      <c r="CI77" s="78" t="s">
        <v>890</v>
      </c>
      <c r="CJ77" s="86">
        <f t="shared" si="61"/>
        <v>522.29999999999995</v>
      </c>
      <c r="CK77" s="86">
        <f t="shared" si="57"/>
        <v>500.2</v>
      </c>
      <c r="CL77" s="86">
        <f t="shared" si="57"/>
        <v>479.9</v>
      </c>
      <c r="CM77" s="86" t="s">
        <v>60</v>
      </c>
      <c r="CN77" s="86" t="s">
        <v>61</v>
      </c>
      <c r="CO77" s="86" t="s">
        <v>61</v>
      </c>
      <c r="CP77" s="86">
        <f t="shared" si="58"/>
        <v>287.89999999999998</v>
      </c>
      <c r="CQ77" s="86">
        <f t="shared" si="58"/>
        <v>275.7</v>
      </c>
      <c r="CR77" s="86">
        <f t="shared" si="58"/>
        <v>264.39999999999998</v>
      </c>
      <c r="CS77" s="80" t="s">
        <v>60</v>
      </c>
      <c r="CT77" s="80" t="s">
        <v>61</v>
      </c>
      <c r="CU77" s="81" t="s">
        <v>61</v>
      </c>
      <c r="CV77" s="81">
        <v>5</v>
      </c>
      <c r="CW77" s="81">
        <v>0.04</v>
      </c>
      <c r="CX77" s="81">
        <v>18.89</v>
      </c>
      <c r="CY77" s="78"/>
      <c r="CZ77" s="78"/>
      <c r="DA77" s="82" t="s">
        <v>61</v>
      </c>
      <c r="DB77" s="82" t="s">
        <v>61</v>
      </c>
      <c r="DC77" s="82">
        <v>2017</v>
      </c>
      <c r="DD77" s="82" t="s">
        <v>564</v>
      </c>
      <c r="DE77" s="82" t="s">
        <v>421</v>
      </c>
      <c r="DF77" s="82" t="s">
        <v>552</v>
      </c>
      <c r="DG77" s="82" t="s">
        <v>1265</v>
      </c>
      <c r="DH77" s="82" t="s">
        <v>410</v>
      </c>
      <c r="DI77" s="129">
        <v>44064</v>
      </c>
      <c r="DJ77" s="131" t="s">
        <v>836</v>
      </c>
      <c r="DK77" s="124" t="s">
        <v>1724</v>
      </c>
    </row>
    <row r="78" spans="1:115" s="29" customFormat="1" ht="17.100000000000001" customHeight="1" x14ac:dyDescent="0.3">
      <c r="A78" s="78">
        <v>2141</v>
      </c>
      <c r="B78" s="78" t="s">
        <v>1266</v>
      </c>
      <c r="C78" s="78" t="s">
        <v>138</v>
      </c>
      <c r="D78" s="78" t="s">
        <v>139</v>
      </c>
      <c r="E78" s="78" t="s">
        <v>141</v>
      </c>
      <c r="F78" s="78" t="s">
        <v>1267</v>
      </c>
      <c r="G78" s="86">
        <v>165.7</v>
      </c>
      <c r="H78" s="122" t="s">
        <v>145</v>
      </c>
      <c r="I78" s="78">
        <v>3</v>
      </c>
      <c r="J78" s="122" t="s">
        <v>146</v>
      </c>
      <c r="K78" s="86">
        <v>272.8</v>
      </c>
      <c r="L78" s="78" t="s">
        <v>145</v>
      </c>
      <c r="M78" s="78">
        <v>1</v>
      </c>
      <c r="N78" s="86">
        <v>769.8</v>
      </c>
      <c r="O78" s="87">
        <v>857</v>
      </c>
      <c r="P78" s="87">
        <v>855</v>
      </c>
      <c r="Q78" s="87">
        <v>831</v>
      </c>
      <c r="R78" s="86" t="s">
        <v>60</v>
      </c>
      <c r="S78" s="86" t="s">
        <v>61</v>
      </c>
      <c r="T78" s="86" t="s">
        <v>61</v>
      </c>
      <c r="U78" s="175">
        <v>2</v>
      </c>
      <c r="V78" s="87">
        <v>328</v>
      </c>
      <c r="W78" s="87">
        <v>328</v>
      </c>
      <c r="X78" s="87">
        <v>328</v>
      </c>
      <c r="Y78" s="86" t="s">
        <v>86</v>
      </c>
      <c r="Z78" s="78" t="s">
        <v>1485</v>
      </c>
      <c r="AA78" s="78" t="s">
        <v>1483</v>
      </c>
      <c r="AB78" s="176">
        <f t="shared" si="64"/>
        <v>0.38273045507584597</v>
      </c>
      <c r="AC78" s="176">
        <f t="shared" si="65"/>
        <v>0.38362573099415204</v>
      </c>
      <c r="AD78" s="176">
        <f t="shared" si="66"/>
        <v>0.39470517448856801</v>
      </c>
      <c r="AE78" s="78" t="s">
        <v>62</v>
      </c>
      <c r="AF78" s="78" t="s">
        <v>61</v>
      </c>
      <c r="AG78" s="186">
        <v>41.5</v>
      </c>
      <c r="AH78" s="186">
        <v>41.5</v>
      </c>
      <c r="AI78" s="86">
        <f t="shared" si="60"/>
        <v>38.49</v>
      </c>
      <c r="AJ78" s="79">
        <f t="shared" si="62"/>
        <v>2013</v>
      </c>
      <c r="AK78" s="78" t="s">
        <v>60</v>
      </c>
      <c r="AL78" s="78" t="s">
        <v>61</v>
      </c>
      <c r="AM78" s="78" t="s">
        <v>61</v>
      </c>
      <c r="AN78" s="83" t="s">
        <v>1268</v>
      </c>
      <c r="AO78" s="83" t="s">
        <v>1269</v>
      </c>
      <c r="AP78" s="78" t="s">
        <v>1270</v>
      </c>
      <c r="AQ78" s="83" t="s">
        <v>86</v>
      </c>
      <c r="AR78" s="83">
        <v>0.10833333333333334</v>
      </c>
      <c r="AS78" s="78" t="s">
        <v>390</v>
      </c>
      <c r="AT78" s="83" t="s">
        <v>1268</v>
      </c>
      <c r="AU78" s="83">
        <v>0.19444444444444445</v>
      </c>
      <c r="AV78" s="78" t="s">
        <v>1270</v>
      </c>
      <c r="AW78" s="78" t="s">
        <v>390</v>
      </c>
      <c r="AX78" s="116" t="s">
        <v>1271</v>
      </c>
      <c r="AY78" s="83">
        <v>0.19444444444444445</v>
      </c>
      <c r="AZ78" s="78" t="s">
        <v>1270</v>
      </c>
      <c r="BA78" s="78" t="s">
        <v>390</v>
      </c>
      <c r="BB78" s="83">
        <v>0.10416666666666667</v>
      </c>
      <c r="BC78" s="83">
        <v>0.10416666666666667</v>
      </c>
      <c r="BD78" s="83">
        <v>0.10416666666666667</v>
      </c>
      <c r="BE78" s="83" t="s">
        <v>390</v>
      </c>
      <c r="BF78" s="83" t="s">
        <v>1272</v>
      </c>
      <c r="BG78" s="83" t="s">
        <v>1273</v>
      </c>
      <c r="BH78" s="78" t="s">
        <v>457</v>
      </c>
      <c r="BI78" s="83">
        <v>4.1666666666666664E-2</v>
      </c>
      <c r="BJ78" s="78" t="s">
        <v>65</v>
      </c>
      <c r="BK78" s="85">
        <v>9.0277777777777787E-3</v>
      </c>
      <c r="BL78" s="83">
        <v>0.16666666666666666</v>
      </c>
      <c r="BM78" s="83" t="s">
        <v>60</v>
      </c>
      <c r="BN78" s="78" t="s">
        <v>61</v>
      </c>
      <c r="BO78" s="80" t="s">
        <v>61</v>
      </c>
      <c r="BP78" s="83">
        <v>0.125</v>
      </c>
      <c r="BQ78" s="80" t="s">
        <v>60</v>
      </c>
      <c r="BR78" s="80" t="s">
        <v>61</v>
      </c>
      <c r="BS78" s="80" t="s">
        <v>61</v>
      </c>
      <c r="BT78" s="78" t="s">
        <v>62</v>
      </c>
      <c r="BU78" s="80" t="s">
        <v>61</v>
      </c>
      <c r="BV78" s="78" t="s">
        <v>62</v>
      </c>
      <c r="BW78" s="80" t="s">
        <v>61</v>
      </c>
      <c r="BX78" s="86">
        <f t="shared" si="63"/>
        <v>857</v>
      </c>
      <c r="BY78" s="86">
        <f t="shared" si="55"/>
        <v>855</v>
      </c>
      <c r="BZ78" s="86">
        <f t="shared" si="55"/>
        <v>831</v>
      </c>
      <c r="CA78" s="78" t="s">
        <v>86</v>
      </c>
      <c r="CB78" s="78" t="s">
        <v>935</v>
      </c>
      <c r="CC78" s="78" t="s">
        <v>889</v>
      </c>
      <c r="CD78" s="86">
        <f t="shared" si="56"/>
        <v>328</v>
      </c>
      <c r="CE78" s="86">
        <f t="shared" si="56"/>
        <v>328</v>
      </c>
      <c r="CF78" s="86">
        <f t="shared" si="56"/>
        <v>328</v>
      </c>
      <c r="CG78" s="81" t="s">
        <v>86</v>
      </c>
      <c r="CH78" s="78" t="s">
        <v>61</v>
      </c>
      <c r="CI78" s="78" t="s">
        <v>890</v>
      </c>
      <c r="CJ78" s="86">
        <f t="shared" si="61"/>
        <v>857</v>
      </c>
      <c r="CK78" s="86">
        <f t="shared" si="57"/>
        <v>855</v>
      </c>
      <c r="CL78" s="86">
        <f t="shared" si="57"/>
        <v>831</v>
      </c>
      <c r="CM78" s="86" t="s">
        <v>60</v>
      </c>
      <c r="CN78" s="86" t="s">
        <v>61</v>
      </c>
      <c r="CO78" s="86" t="s">
        <v>61</v>
      </c>
      <c r="CP78" s="86">
        <f t="shared" si="58"/>
        <v>328</v>
      </c>
      <c r="CQ78" s="86">
        <f t="shared" si="58"/>
        <v>328</v>
      </c>
      <c r="CR78" s="86">
        <f t="shared" si="58"/>
        <v>328</v>
      </c>
      <c r="CS78" s="81" t="s">
        <v>60</v>
      </c>
      <c r="CT78" s="81" t="s">
        <v>61</v>
      </c>
      <c r="CU78" s="81" t="s">
        <v>61</v>
      </c>
      <c r="CV78" s="81"/>
      <c r="CW78" s="81"/>
      <c r="CX78" s="81"/>
      <c r="CY78" s="78"/>
      <c r="CZ78" s="78"/>
      <c r="DA78" s="78"/>
      <c r="DB78" s="78"/>
      <c r="DC78" s="78">
        <v>2013</v>
      </c>
      <c r="DD78" s="78" t="s">
        <v>363</v>
      </c>
      <c r="DE78" s="78" t="s">
        <v>363</v>
      </c>
      <c r="DF78" s="78" t="s">
        <v>91</v>
      </c>
      <c r="DG78" s="78" t="s">
        <v>1274</v>
      </c>
      <c r="DH78" s="78" t="s">
        <v>410</v>
      </c>
      <c r="DI78" s="129">
        <v>44159</v>
      </c>
      <c r="DJ78" s="131" t="s">
        <v>836</v>
      </c>
      <c r="DK78" s="124" t="s">
        <v>1724</v>
      </c>
    </row>
    <row r="79" spans="1:115" s="29" customFormat="1" ht="17.100000000000001" customHeight="1" x14ac:dyDescent="0.3">
      <c r="A79" s="78">
        <v>2581</v>
      </c>
      <c r="B79" s="78" t="s">
        <v>1275</v>
      </c>
      <c r="C79" s="78" t="s">
        <v>138</v>
      </c>
      <c r="D79" s="78" t="s">
        <v>139</v>
      </c>
      <c r="E79" s="78" t="s">
        <v>141</v>
      </c>
      <c r="F79" s="78" t="s">
        <v>1276</v>
      </c>
      <c r="G79" s="86">
        <v>161</v>
      </c>
      <c r="H79" s="122" t="s">
        <v>145</v>
      </c>
      <c r="I79" s="78">
        <v>2</v>
      </c>
      <c r="J79" s="122" t="s">
        <v>146</v>
      </c>
      <c r="K79" s="86">
        <f>N79-G79*I79</f>
        <v>178.8</v>
      </c>
      <c r="L79" s="78" t="s">
        <v>145</v>
      </c>
      <c r="M79" s="78">
        <v>1</v>
      </c>
      <c r="N79" s="86">
        <v>500.8</v>
      </c>
      <c r="O79" s="86">
        <v>574</v>
      </c>
      <c r="P79" s="86">
        <v>564</v>
      </c>
      <c r="Q79" s="86">
        <v>545</v>
      </c>
      <c r="R79" s="86" t="s">
        <v>60</v>
      </c>
      <c r="S79" s="86" t="s">
        <v>61</v>
      </c>
      <c r="T79" s="86" t="s">
        <v>61</v>
      </c>
      <c r="U79" s="175">
        <v>1</v>
      </c>
      <c r="V79" s="86">
        <v>180</v>
      </c>
      <c r="W79" s="86">
        <v>178</v>
      </c>
      <c r="X79" s="86">
        <v>175</v>
      </c>
      <c r="Y79" s="86" t="s">
        <v>60</v>
      </c>
      <c r="Z79" s="78" t="s">
        <v>61</v>
      </c>
      <c r="AA79" s="78" t="s">
        <v>61</v>
      </c>
      <c r="AB79" s="176">
        <f t="shared" si="64"/>
        <v>0.31358885017421601</v>
      </c>
      <c r="AC79" s="176">
        <f t="shared" si="65"/>
        <v>0.31560283687943264</v>
      </c>
      <c r="AD79" s="176">
        <f t="shared" si="66"/>
        <v>0.32110091743119268</v>
      </c>
      <c r="AE79" s="78" t="s">
        <v>62</v>
      </c>
      <c r="AF79" s="78" t="s">
        <v>61</v>
      </c>
      <c r="AG79" s="156">
        <v>25.1</v>
      </c>
      <c r="AH79" s="156">
        <v>25.1</v>
      </c>
      <c r="AI79" s="86">
        <f t="shared" si="60"/>
        <v>25.040000000000003</v>
      </c>
      <c r="AJ79" s="79">
        <f t="shared" si="62"/>
        <v>2001</v>
      </c>
      <c r="AK79" s="78" t="s">
        <v>86</v>
      </c>
      <c r="AL79" s="78">
        <v>26</v>
      </c>
      <c r="AM79" s="78" t="s">
        <v>77</v>
      </c>
      <c r="AN79" s="83" t="s">
        <v>941</v>
      </c>
      <c r="AO79" s="83" t="s">
        <v>130</v>
      </c>
      <c r="AP79" s="83" t="s">
        <v>1277</v>
      </c>
      <c r="AQ79" s="78" t="s">
        <v>86</v>
      </c>
      <c r="AR79" s="83">
        <v>8.3333333333333329E-2</v>
      </c>
      <c r="AS79" s="83" t="s">
        <v>390</v>
      </c>
      <c r="AT79" s="116">
        <v>0.13541666666666666</v>
      </c>
      <c r="AU79" s="83">
        <v>0.20277777777777781</v>
      </c>
      <c r="AV79" s="83" t="s">
        <v>1278</v>
      </c>
      <c r="AW79" s="83" t="s">
        <v>390</v>
      </c>
      <c r="AX79" s="116">
        <v>0.22222222222222221</v>
      </c>
      <c r="AY79" s="83">
        <v>0.30902777777777779</v>
      </c>
      <c r="AZ79" s="83" t="s">
        <v>1279</v>
      </c>
      <c r="BA79" s="83" t="s">
        <v>390</v>
      </c>
      <c r="BB79" s="83">
        <v>5.7638888888888885E-2</v>
      </c>
      <c r="BC79" s="83">
        <v>9.1666666666666674E-2</v>
      </c>
      <c r="BD79" s="83">
        <v>0.1361111111111111</v>
      </c>
      <c r="BE79" s="83" t="s">
        <v>390</v>
      </c>
      <c r="BF79" s="83">
        <v>0.33333333333333331</v>
      </c>
      <c r="BG79" s="83" t="s">
        <v>521</v>
      </c>
      <c r="BH79" s="83" t="s">
        <v>63</v>
      </c>
      <c r="BI79" s="83">
        <v>4.1666666666666664E-2</v>
      </c>
      <c r="BJ79" s="83" t="s">
        <v>64</v>
      </c>
      <c r="BK79" s="83">
        <v>8.3333333333333332E-3</v>
      </c>
      <c r="BL79" s="83">
        <v>0.16666666666666666</v>
      </c>
      <c r="BM79" s="83" t="s">
        <v>60</v>
      </c>
      <c r="BN79" s="78" t="s">
        <v>61</v>
      </c>
      <c r="BO79" s="80" t="s">
        <v>61</v>
      </c>
      <c r="BP79" s="83">
        <v>0.125</v>
      </c>
      <c r="BQ79" s="83" t="s">
        <v>60</v>
      </c>
      <c r="BR79" s="78" t="s">
        <v>61</v>
      </c>
      <c r="BS79" s="80" t="s">
        <v>61</v>
      </c>
      <c r="BT79" s="78" t="s">
        <v>62</v>
      </c>
      <c r="BU79" s="80" t="s">
        <v>61</v>
      </c>
      <c r="BV79" s="78" t="s">
        <v>1280</v>
      </c>
      <c r="BW79" s="80" t="s">
        <v>61</v>
      </c>
      <c r="BX79" s="86">
        <f t="shared" si="63"/>
        <v>574</v>
      </c>
      <c r="BY79" s="86">
        <f t="shared" si="63"/>
        <v>564</v>
      </c>
      <c r="BZ79" s="86">
        <f t="shared" si="63"/>
        <v>545</v>
      </c>
      <c r="CA79" s="78" t="s">
        <v>86</v>
      </c>
      <c r="CB79" s="78" t="s">
        <v>935</v>
      </c>
      <c r="CC79" s="78" t="s">
        <v>889</v>
      </c>
      <c r="CD79" s="86">
        <f t="shared" ref="CD79:CF96" si="67">V79</f>
        <v>180</v>
      </c>
      <c r="CE79" s="86">
        <f t="shared" si="67"/>
        <v>178</v>
      </c>
      <c r="CF79" s="86">
        <f t="shared" si="67"/>
        <v>175</v>
      </c>
      <c r="CG79" s="81" t="s">
        <v>86</v>
      </c>
      <c r="CH79" s="78" t="s">
        <v>61</v>
      </c>
      <c r="CI79" s="78" t="s">
        <v>890</v>
      </c>
      <c r="CJ79" s="86">
        <f t="shared" si="61"/>
        <v>574</v>
      </c>
      <c r="CK79" s="86">
        <f t="shared" si="61"/>
        <v>564</v>
      </c>
      <c r="CL79" s="86">
        <f t="shared" si="61"/>
        <v>545</v>
      </c>
      <c r="CM79" s="86" t="s">
        <v>60</v>
      </c>
      <c r="CN79" s="86" t="s">
        <v>61</v>
      </c>
      <c r="CO79" s="86" t="s">
        <v>61</v>
      </c>
      <c r="CP79" s="86">
        <f t="shared" ref="CP79:CR96" si="68">V79</f>
        <v>180</v>
      </c>
      <c r="CQ79" s="86">
        <f t="shared" si="68"/>
        <v>178</v>
      </c>
      <c r="CR79" s="86">
        <f t="shared" si="68"/>
        <v>175</v>
      </c>
      <c r="CS79" s="81" t="s">
        <v>60</v>
      </c>
      <c r="CT79" s="78" t="s">
        <v>61</v>
      </c>
      <c r="CU79" s="78" t="s">
        <v>61</v>
      </c>
      <c r="CV79" s="78"/>
      <c r="CW79" s="78"/>
      <c r="CX79" s="78"/>
      <c r="CY79" s="81"/>
      <c r="CZ79" s="192"/>
      <c r="DA79" s="82" t="s">
        <v>61</v>
      </c>
      <c r="DB79" s="82" t="s">
        <v>61</v>
      </c>
      <c r="DC79" s="82">
        <v>2001</v>
      </c>
      <c r="DD79" s="82" t="s">
        <v>500</v>
      </c>
      <c r="DE79" s="82" t="s">
        <v>500</v>
      </c>
      <c r="DF79" s="82" t="s">
        <v>500</v>
      </c>
      <c r="DG79" s="78" t="s">
        <v>1281</v>
      </c>
      <c r="DH79" s="82" t="s">
        <v>410</v>
      </c>
      <c r="DI79" s="129">
        <v>44067</v>
      </c>
      <c r="DJ79" s="131" t="s">
        <v>836</v>
      </c>
      <c r="DK79" s="124" t="s">
        <v>1724</v>
      </c>
    </row>
    <row r="80" spans="1:115" s="29" customFormat="1" ht="17.100000000000001" customHeight="1" x14ac:dyDescent="0.3">
      <c r="A80" s="78">
        <v>2784</v>
      </c>
      <c r="B80" s="78" t="s">
        <v>1275</v>
      </c>
      <c r="C80" s="78" t="s">
        <v>138</v>
      </c>
      <c r="D80" s="78" t="s">
        <v>139</v>
      </c>
      <c r="E80" s="78" t="s">
        <v>141</v>
      </c>
      <c r="F80" s="78" t="s">
        <v>1282</v>
      </c>
      <c r="G80" s="86">
        <v>174.5</v>
      </c>
      <c r="H80" s="122" t="s">
        <v>145</v>
      </c>
      <c r="I80" s="78">
        <v>2</v>
      </c>
      <c r="J80" s="122" t="s">
        <v>146</v>
      </c>
      <c r="K80" s="86">
        <f>N80-G80*I80</f>
        <v>184</v>
      </c>
      <c r="L80" s="78" t="s">
        <v>145</v>
      </c>
      <c r="M80" s="78">
        <v>1</v>
      </c>
      <c r="N80" s="86">
        <v>533</v>
      </c>
      <c r="O80" s="86">
        <v>587</v>
      </c>
      <c r="P80" s="86">
        <v>581</v>
      </c>
      <c r="Q80" s="86">
        <v>572</v>
      </c>
      <c r="R80" s="86" t="s">
        <v>60</v>
      </c>
      <c r="S80" s="86" t="s">
        <v>61</v>
      </c>
      <c r="T80" s="86" t="s">
        <v>61</v>
      </c>
      <c r="U80" s="175">
        <v>1</v>
      </c>
      <c r="V80" s="86">
        <v>176</v>
      </c>
      <c r="W80" s="86">
        <v>174</v>
      </c>
      <c r="X80" s="86">
        <v>172</v>
      </c>
      <c r="Y80" s="86" t="s">
        <v>60</v>
      </c>
      <c r="Z80" s="78" t="s">
        <v>61</v>
      </c>
      <c r="AA80" s="78" t="s">
        <v>61</v>
      </c>
      <c r="AB80" s="176">
        <f t="shared" si="64"/>
        <v>0.29982964224872233</v>
      </c>
      <c r="AC80" s="176">
        <f t="shared" si="65"/>
        <v>0.29948364888123924</v>
      </c>
      <c r="AD80" s="176">
        <f t="shared" si="66"/>
        <v>0.30069930069930068</v>
      </c>
      <c r="AE80" s="78" t="s">
        <v>62</v>
      </c>
      <c r="AF80" s="78" t="s">
        <v>61</v>
      </c>
      <c r="AG80" s="156">
        <v>26.7</v>
      </c>
      <c r="AH80" s="156">
        <v>26.7</v>
      </c>
      <c r="AI80" s="86">
        <f t="shared" si="60"/>
        <v>26.650000000000002</v>
      </c>
      <c r="AJ80" s="79">
        <f t="shared" si="62"/>
        <v>2008</v>
      </c>
      <c r="AK80" s="78" t="s">
        <v>86</v>
      </c>
      <c r="AL80" s="78">
        <v>25</v>
      </c>
      <c r="AM80" s="78" t="s">
        <v>77</v>
      </c>
      <c r="AN80" s="83" t="s">
        <v>1045</v>
      </c>
      <c r="AO80" s="83">
        <v>0.125</v>
      </c>
      <c r="AP80" s="83" t="s">
        <v>1283</v>
      </c>
      <c r="AQ80" s="78" t="s">
        <v>86</v>
      </c>
      <c r="AR80" s="83">
        <v>8.3333333333333329E-2</v>
      </c>
      <c r="AS80" s="83" t="s">
        <v>390</v>
      </c>
      <c r="AT80" s="116">
        <v>0.10208333333333335</v>
      </c>
      <c r="AU80" s="83">
        <v>0.16111111111111112</v>
      </c>
      <c r="AV80" s="83" t="s">
        <v>1284</v>
      </c>
      <c r="AW80" s="83" t="s">
        <v>390</v>
      </c>
      <c r="AX80" s="116">
        <v>0.30277777777777776</v>
      </c>
      <c r="AY80" s="83">
        <v>0.47291666666666665</v>
      </c>
      <c r="AZ80" s="83" t="s">
        <v>1285</v>
      </c>
      <c r="BA80" s="83" t="s">
        <v>390</v>
      </c>
      <c r="BB80" s="83">
        <v>5.0694444444444452E-2</v>
      </c>
      <c r="BC80" s="83">
        <v>7.5694444444444439E-2</v>
      </c>
      <c r="BD80" s="83">
        <v>0.17152777777777775</v>
      </c>
      <c r="BE80" s="83" t="s">
        <v>390</v>
      </c>
      <c r="BF80" s="83">
        <v>0.33333333333333331</v>
      </c>
      <c r="BG80" s="83" t="s">
        <v>521</v>
      </c>
      <c r="BH80" s="83" t="s">
        <v>63</v>
      </c>
      <c r="BI80" s="83">
        <v>4.1666666666666664E-2</v>
      </c>
      <c r="BJ80" s="83" t="s">
        <v>64</v>
      </c>
      <c r="BK80" s="83">
        <v>1.3194444444444444E-2</v>
      </c>
      <c r="BL80" s="83">
        <v>0.16666666666666666</v>
      </c>
      <c r="BM80" s="83" t="s">
        <v>60</v>
      </c>
      <c r="BN80" s="78" t="s">
        <v>61</v>
      </c>
      <c r="BO80" s="80" t="s">
        <v>61</v>
      </c>
      <c r="BP80" s="83">
        <v>0.125</v>
      </c>
      <c r="BQ80" s="83" t="s">
        <v>60</v>
      </c>
      <c r="BR80" s="78" t="s">
        <v>61</v>
      </c>
      <c r="BS80" s="80" t="s">
        <v>61</v>
      </c>
      <c r="BT80" s="78" t="s">
        <v>62</v>
      </c>
      <c r="BU80" s="80" t="s">
        <v>61</v>
      </c>
      <c r="BV80" s="78" t="s">
        <v>1280</v>
      </c>
      <c r="BW80" s="80" t="s">
        <v>61</v>
      </c>
      <c r="BX80" s="86">
        <f t="shared" si="63"/>
        <v>587</v>
      </c>
      <c r="BY80" s="86">
        <f t="shared" si="63"/>
        <v>581</v>
      </c>
      <c r="BZ80" s="86">
        <f t="shared" si="63"/>
        <v>572</v>
      </c>
      <c r="CA80" s="78" t="s">
        <v>86</v>
      </c>
      <c r="CB80" s="78" t="s">
        <v>935</v>
      </c>
      <c r="CC80" s="78" t="s">
        <v>889</v>
      </c>
      <c r="CD80" s="86">
        <f t="shared" si="67"/>
        <v>176</v>
      </c>
      <c r="CE80" s="86">
        <f t="shared" si="67"/>
        <v>174</v>
      </c>
      <c r="CF80" s="86">
        <f t="shared" si="67"/>
        <v>172</v>
      </c>
      <c r="CG80" s="81" t="s">
        <v>86</v>
      </c>
      <c r="CH80" s="78" t="s">
        <v>61</v>
      </c>
      <c r="CI80" s="78" t="s">
        <v>890</v>
      </c>
      <c r="CJ80" s="86">
        <f t="shared" si="61"/>
        <v>587</v>
      </c>
      <c r="CK80" s="86">
        <f t="shared" si="61"/>
        <v>581</v>
      </c>
      <c r="CL80" s="86">
        <f t="shared" si="61"/>
        <v>572</v>
      </c>
      <c r="CM80" s="86" t="s">
        <v>60</v>
      </c>
      <c r="CN80" s="86" t="s">
        <v>61</v>
      </c>
      <c r="CO80" s="86" t="s">
        <v>61</v>
      </c>
      <c r="CP80" s="86">
        <f t="shared" si="68"/>
        <v>176</v>
      </c>
      <c r="CQ80" s="86">
        <f t="shared" si="68"/>
        <v>174</v>
      </c>
      <c r="CR80" s="86">
        <f t="shared" si="68"/>
        <v>172</v>
      </c>
      <c r="CS80" s="81" t="s">
        <v>86</v>
      </c>
      <c r="CT80" s="78" t="s">
        <v>1286</v>
      </c>
      <c r="CU80" s="78" t="s">
        <v>77</v>
      </c>
      <c r="CV80" s="78"/>
      <c r="CW80" s="78"/>
      <c r="CX80" s="78"/>
      <c r="CY80" s="192"/>
      <c r="CZ80" s="192"/>
      <c r="DA80" s="82" t="s">
        <v>61</v>
      </c>
      <c r="DB80" s="82" t="s">
        <v>61</v>
      </c>
      <c r="DC80" s="82">
        <v>2008</v>
      </c>
      <c r="DD80" s="82" t="s">
        <v>500</v>
      </c>
      <c r="DE80" s="82" t="s">
        <v>500</v>
      </c>
      <c r="DF80" s="82" t="s">
        <v>500</v>
      </c>
      <c r="DG80" s="78" t="s">
        <v>1281</v>
      </c>
      <c r="DH80" s="82" t="s">
        <v>410</v>
      </c>
      <c r="DI80" s="129">
        <v>44067</v>
      </c>
      <c r="DJ80" s="131" t="s">
        <v>836</v>
      </c>
      <c r="DK80" s="124" t="s">
        <v>1724</v>
      </c>
    </row>
    <row r="81" spans="1:115" s="29" customFormat="1" ht="17.100000000000001" customHeight="1" x14ac:dyDescent="0.3">
      <c r="A81" s="78">
        <v>2129</v>
      </c>
      <c r="B81" s="78" t="s">
        <v>1275</v>
      </c>
      <c r="C81" s="78" t="s">
        <v>138</v>
      </c>
      <c r="D81" s="78" t="s">
        <v>139</v>
      </c>
      <c r="E81" s="78" t="s">
        <v>141</v>
      </c>
      <c r="F81" s="78" t="s">
        <v>1287</v>
      </c>
      <c r="G81" s="86">
        <v>250</v>
      </c>
      <c r="H81" s="122" t="s">
        <v>145</v>
      </c>
      <c r="I81" s="78">
        <v>1</v>
      </c>
      <c r="J81" s="122" t="s">
        <v>146</v>
      </c>
      <c r="K81" s="86">
        <f>N81-G81*I81</f>
        <v>132</v>
      </c>
      <c r="L81" s="78" t="s">
        <v>145</v>
      </c>
      <c r="M81" s="78">
        <v>1</v>
      </c>
      <c r="N81" s="86">
        <v>382</v>
      </c>
      <c r="O81" s="86">
        <v>472</v>
      </c>
      <c r="P81" s="86">
        <v>436</v>
      </c>
      <c r="Q81" s="86">
        <v>416</v>
      </c>
      <c r="R81" s="86" t="s">
        <v>60</v>
      </c>
      <c r="S81" s="86" t="s">
        <v>61</v>
      </c>
      <c r="T81" s="86" t="s">
        <v>61</v>
      </c>
      <c r="U81" s="175">
        <v>1</v>
      </c>
      <c r="V81" s="86">
        <v>259</v>
      </c>
      <c r="W81" s="86">
        <v>261</v>
      </c>
      <c r="X81" s="86">
        <v>249</v>
      </c>
      <c r="Y81" s="86" t="s">
        <v>60</v>
      </c>
      <c r="Z81" s="78" t="s">
        <v>61</v>
      </c>
      <c r="AA81" s="78" t="s">
        <v>61</v>
      </c>
      <c r="AB81" s="176">
        <f t="shared" si="64"/>
        <v>0.54872881355932202</v>
      </c>
      <c r="AC81" s="176">
        <f t="shared" si="65"/>
        <v>0.59862385321100919</v>
      </c>
      <c r="AD81" s="176">
        <f t="shared" si="66"/>
        <v>0.59855769230769229</v>
      </c>
      <c r="AE81" s="78" t="s">
        <v>62</v>
      </c>
      <c r="AF81" s="78" t="s">
        <v>61</v>
      </c>
      <c r="AG81" s="156">
        <v>19.100000000000001</v>
      </c>
      <c r="AH81" s="156">
        <v>19.100000000000001</v>
      </c>
      <c r="AI81" s="86">
        <f t="shared" si="60"/>
        <v>19.100000000000001</v>
      </c>
      <c r="AJ81" s="79">
        <f t="shared" si="62"/>
        <v>2013</v>
      </c>
      <c r="AK81" s="78" t="s">
        <v>86</v>
      </c>
      <c r="AL81" s="78">
        <v>20.7</v>
      </c>
      <c r="AM81" s="78" t="s">
        <v>77</v>
      </c>
      <c r="AN81" s="83">
        <v>9.5833333333333326E-2</v>
      </c>
      <c r="AO81" s="83">
        <v>0.12916666666666668</v>
      </c>
      <c r="AP81" s="83" t="s">
        <v>1288</v>
      </c>
      <c r="AQ81" s="78" t="s">
        <v>86</v>
      </c>
      <c r="AR81" s="83">
        <v>8.3333333333333329E-2</v>
      </c>
      <c r="AS81" s="83" t="s">
        <v>390</v>
      </c>
      <c r="AT81" s="116">
        <v>0.16944444444444443</v>
      </c>
      <c r="AU81" s="83">
        <v>0.23680555555555557</v>
      </c>
      <c r="AV81" s="83" t="s">
        <v>1289</v>
      </c>
      <c r="AW81" s="83" t="s">
        <v>390</v>
      </c>
      <c r="AX81" s="116">
        <v>0.29930555555555555</v>
      </c>
      <c r="AY81" s="83">
        <v>0.4284722222222222</v>
      </c>
      <c r="AZ81" s="83" t="s">
        <v>1290</v>
      </c>
      <c r="BA81" s="83" t="s">
        <v>390</v>
      </c>
      <c r="BB81" s="83">
        <v>3.8194444444444441E-2</v>
      </c>
      <c r="BC81" s="83">
        <v>7.4305555555555555E-2</v>
      </c>
      <c r="BD81" s="83">
        <v>0.1673611111111111</v>
      </c>
      <c r="BE81" s="83" t="s">
        <v>390</v>
      </c>
      <c r="BF81" s="83">
        <v>0.33333333333333331</v>
      </c>
      <c r="BG81" s="83" t="s">
        <v>521</v>
      </c>
      <c r="BH81" s="83" t="s">
        <v>63</v>
      </c>
      <c r="BI81" s="83">
        <v>4.1666666666666664E-2</v>
      </c>
      <c r="BJ81" s="83" t="s">
        <v>64</v>
      </c>
      <c r="BK81" s="83">
        <v>1.1111111111111112E-2</v>
      </c>
      <c r="BL81" s="83">
        <v>0.16666666666666666</v>
      </c>
      <c r="BM81" s="83" t="s">
        <v>60</v>
      </c>
      <c r="BN81" s="78" t="s">
        <v>61</v>
      </c>
      <c r="BO81" s="80" t="s">
        <v>61</v>
      </c>
      <c r="BP81" s="83">
        <v>0.125</v>
      </c>
      <c r="BQ81" s="83" t="s">
        <v>60</v>
      </c>
      <c r="BR81" s="78" t="s">
        <v>61</v>
      </c>
      <c r="BS81" s="80" t="s">
        <v>61</v>
      </c>
      <c r="BT81" s="78" t="s">
        <v>62</v>
      </c>
      <c r="BU81" s="80" t="s">
        <v>61</v>
      </c>
      <c r="BV81" s="78" t="s">
        <v>1280</v>
      </c>
      <c r="BW81" s="80" t="s">
        <v>61</v>
      </c>
      <c r="BX81" s="86">
        <f t="shared" si="63"/>
        <v>472</v>
      </c>
      <c r="BY81" s="86">
        <f t="shared" si="63"/>
        <v>436</v>
      </c>
      <c r="BZ81" s="86">
        <f t="shared" si="63"/>
        <v>416</v>
      </c>
      <c r="CA81" s="78" t="s">
        <v>86</v>
      </c>
      <c r="CB81" s="78" t="s">
        <v>935</v>
      </c>
      <c r="CC81" s="78" t="s">
        <v>889</v>
      </c>
      <c r="CD81" s="86">
        <f t="shared" si="67"/>
        <v>259</v>
      </c>
      <c r="CE81" s="86">
        <f t="shared" si="67"/>
        <v>261</v>
      </c>
      <c r="CF81" s="86">
        <f t="shared" si="67"/>
        <v>249</v>
      </c>
      <c r="CG81" s="81" t="s">
        <v>86</v>
      </c>
      <c r="CH81" s="78" t="s">
        <v>61</v>
      </c>
      <c r="CI81" s="78" t="s">
        <v>890</v>
      </c>
      <c r="CJ81" s="86">
        <f t="shared" si="61"/>
        <v>472</v>
      </c>
      <c r="CK81" s="86">
        <f t="shared" si="61"/>
        <v>436</v>
      </c>
      <c r="CL81" s="86">
        <f t="shared" si="61"/>
        <v>416</v>
      </c>
      <c r="CM81" s="86" t="s">
        <v>86</v>
      </c>
      <c r="CN81" s="86" t="s">
        <v>1291</v>
      </c>
      <c r="CO81" s="86" t="s">
        <v>77</v>
      </c>
      <c r="CP81" s="86">
        <f t="shared" si="68"/>
        <v>259</v>
      </c>
      <c r="CQ81" s="86">
        <f t="shared" si="68"/>
        <v>261</v>
      </c>
      <c r="CR81" s="86">
        <f t="shared" si="68"/>
        <v>249</v>
      </c>
      <c r="CS81" s="81" t="s">
        <v>86</v>
      </c>
      <c r="CT81" s="78" t="s">
        <v>1292</v>
      </c>
      <c r="CU81" s="78" t="s">
        <v>77</v>
      </c>
      <c r="CV81" s="78">
        <v>5</v>
      </c>
      <c r="CW81" s="78">
        <v>0.06</v>
      </c>
      <c r="CX81" s="78">
        <v>11.12</v>
      </c>
      <c r="CY81" s="192"/>
      <c r="CZ81" s="192"/>
      <c r="DA81" s="82" t="s">
        <v>61</v>
      </c>
      <c r="DB81" s="82" t="s">
        <v>61</v>
      </c>
      <c r="DC81" s="82">
        <v>2013</v>
      </c>
      <c r="DD81" s="82" t="s">
        <v>500</v>
      </c>
      <c r="DE81" s="82" t="s">
        <v>500</v>
      </c>
      <c r="DF81" s="82" t="s">
        <v>500</v>
      </c>
      <c r="DG81" s="78" t="s">
        <v>1281</v>
      </c>
      <c r="DH81" s="82" t="s">
        <v>410</v>
      </c>
      <c r="DI81" s="129">
        <v>44067</v>
      </c>
      <c r="DJ81" s="131" t="s">
        <v>836</v>
      </c>
      <c r="DK81" s="124" t="s">
        <v>1724</v>
      </c>
    </row>
    <row r="82" spans="1:115" s="29" customFormat="1" ht="17.100000000000001" customHeight="1" x14ac:dyDescent="0.3">
      <c r="A82" s="78">
        <v>2583</v>
      </c>
      <c r="B82" s="78" t="s">
        <v>1275</v>
      </c>
      <c r="C82" s="78" t="s">
        <v>138</v>
      </c>
      <c r="D82" s="78" t="s">
        <v>139</v>
      </c>
      <c r="E82" s="78" t="s">
        <v>141</v>
      </c>
      <c r="F82" s="78" t="s">
        <v>1293</v>
      </c>
      <c r="G82" s="86">
        <v>269.8</v>
      </c>
      <c r="H82" s="122" t="s">
        <v>145</v>
      </c>
      <c r="I82" s="78">
        <v>2</v>
      </c>
      <c r="J82" s="122" t="s">
        <v>146</v>
      </c>
      <c r="K82" s="86">
        <f>N82-G82*I82</f>
        <v>306.39999999999998</v>
      </c>
      <c r="L82" s="78" t="s">
        <v>145</v>
      </c>
      <c r="M82" s="78">
        <v>1</v>
      </c>
      <c r="N82" s="86">
        <v>846</v>
      </c>
      <c r="O82" s="86">
        <v>941</v>
      </c>
      <c r="P82" s="86">
        <v>935</v>
      </c>
      <c r="Q82" s="86">
        <v>904</v>
      </c>
      <c r="R82" s="86" t="s">
        <v>60</v>
      </c>
      <c r="S82" s="86" t="s">
        <v>61</v>
      </c>
      <c r="T82" s="86" t="s">
        <v>61</v>
      </c>
      <c r="U82" s="175">
        <v>1</v>
      </c>
      <c r="V82" s="86">
        <v>299</v>
      </c>
      <c r="W82" s="86">
        <v>296</v>
      </c>
      <c r="X82" s="86">
        <v>288</v>
      </c>
      <c r="Y82" s="86" t="s">
        <v>60</v>
      </c>
      <c r="Z82" s="78" t="s">
        <v>61</v>
      </c>
      <c r="AA82" s="78" t="s">
        <v>61</v>
      </c>
      <c r="AB82" s="176">
        <f t="shared" si="64"/>
        <v>0.31774707757704568</v>
      </c>
      <c r="AC82" s="176">
        <f t="shared" si="65"/>
        <v>0.31657754010695188</v>
      </c>
      <c r="AD82" s="176">
        <f t="shared" si="66"/>
        <v>0.31858407079646017</v>
      </c>
      <c r="AE82" s="78" t="s">
        <v>62</v>
      </c>
      <c r="AF82" s="78" t="s">
        <v>61</v>
      </c>
      <c r="AG82" s="156">
        <v>42.3</v>
      </c>
      <c r="AH82" s="156">
        <v>42.3</v>
      </c>
      <c r="AI82" s="86">
        <f t="shared" si="60"/>
        <v>42.300000000000004</v>
      </c>
      <c r="AJ82" s="79">
        <f t="shared" si="62"/>
        <v>2017</v>
      </c>
      <c r="AK82" s="78" t="s">
        <v>86</v>
      </c>
      <c r="AL82" s="78">
        <v>43.8</v>
      </c>
      <c r="AM82" s="78" t="s">
        <v>77</v>
      </c>
      <c r="AN82" s="83">
        <v>7.1527777777777787E-2</v>
      </c>
      <c r="AO82" s="83">
        <v>9.930555555555555E-2</v>
      </c>
      <c r="AP82" s="83" t="s">
        <v>1294</v>
      </c>
      <c r="AQ82" s="78" t="s">
        <v>86</v>
      </c>
      <c r="AR82" s="83">
        <v>4.1666666666666664E-2</v>
      </c>
      <c r="AS82" s="83" t="s">
        <v>390</v>
      </c>
      <c r="AT82" s="116">
        <v>9.7222222222222224E-2</v>
      </c>
      <c r="AU82" s="83">
        <v>0.15694444444444444</v>
      </c>
      <c r="AV82" s="83" t="s">
        <v>1295</v>
      </c>
      <c r="AW82" s="83" t="s">
        <v>390</v>
      </c>
      <c r="AX82" s="116">
        <v>0.20138888888888887</v>
      </c>
      <c r="AY82" s="83">
        <v>0.2951388888888889</v>
      </c>
      <c r="AZ82" s="83" t="s">
        <v>1296</v>
      </c>
      <c r="BA82" s="83" t="s">
        <v>390</v>
      </c>
      <c r="BB82" s="83">
        <v>3.125E-2</v>
      </c>
      <c r="BC82" s="83">
        <v>5.2777777777777778E-2</v>
      </c>
      <c r="BD82" s="83">
        <v>9.375E-2</v>
      </c>
      <c r="BE82" s="83" t="s">
        <v>390</v>
      </c>
      <c r="BF82" s="83">
        <v>0.33333333333333331</v>
      </c>
      <c r="BG82" s="83" t="s">
        <v>521</v>
      </c>
      <c r="BH82" s="83" t="s">
        <v>63</v>
      </c>
      <c r="BI82" s="83">
        <v>4.1666666666666664E-2</v>
      </c>
      <c r="BJ82" s="83" t="s">
        <v>64</v>
      </c>
      <c r="BK82" s="83">
        <v>8.3333333333333332E-3</v>
      </c>
      <c r="BL82" s="83">
        <v>0.16666666666666666</v>
      </c>
      <c r="BM82" s="83" t="s">
        <v>60</v>
      </c>
      <c r="BN82" s="78" t="s">
        <v>61</v>
      </c>
      <c r="BO82" s="80" t="s">
        <v>61</v>
      </c>
      <c r="BP82" s="83">
        <v>0.125</v>
      </c>
      <c r="BQ82" s="83" t="s">
        <v>60</v>
      </c>
      <c r="BR82" s="78" t="s">
        <v>61</v>
      </c>
      <c r="BS82" s="80" t="s">
        <v>61</v>
      </c>
      <c r="BT82" s="78" t="s">
        <v>62</v>
      </c>
      <c r="BU82" s="80" t="s">
        <v>61</v>
      </c>
      <c r="BV82" s="78" t="s">
        <v>62</v>
      </c>
      <c r="BW82" s="80" t="s">
        <v>61</v>
      </c>
      <c r="BX82" s="86">
        <f t="shared" si="63"/>
        <v>941</v>
      </c>
      <c r="BY82" s="86">
        <f t="shared" si="63"/>
        <v>935</v>
      </c>
      <c r="BZ82" s="86">
        <f t="shared" si="63"/>
        <v>904</v>
      </c>
      <c r="CA82" s="78" t="s">
        <v>86</v>
      </c>
      <c r="CB82" s="78" t="s">
        <v>935</v>
      </c>
      <c r="CC82" s="78" t="s">
        <v>889</v>
      </c>
      <c r="CD82" s="86">
        <f t="shared" si="67"/>
        <v>299</v>
      </c>
      <c r="CE82" s="86">
        <f t="shared" si="67"/>
        <v>296</v>
      </c>
      <c r="CF82" s="86">
        <f t="shared" si="67"/>
        <v>288</v>
      </c>
      <c r="CG82" s="81" t="s">
        <v>86</v>
      </c>
      <c r="CH82" s="78" t="s">
        <v>61</v>
      </c>
      <c r="CI82" s="78" t="s">
        <v>890</v>
      </c>
      <c r="CJ82" s="86">
        <f t="shared" si="61"/>
        <v>941</v>
      </c>
      <c r="CK82" s="86">
        <f t="shared" si="61"/>
        <v>935</v>
      </c>
      <c r="CL82" s="86">
        <f t="shared" si="61"/>
        <v>904</v>
      </c>
      <c r="CM82" s="86" t="s">
        <v>60</v>
      </c>
      <c r="CN82" s="86" t="s">
        <v>61</v>
      </c>
      <c r="CO82" s="86" t="s">
        <v>61</v>
      </c>
      <c r="CP82" s="86">
        <f t="shared" si="68"/>
        <v>299</v>
      </c>
      <c r="CQ82" s="86">
        <f t="shared" si="68"/>
        <v>296</v>
      </c>
      <c r="CR82" s="86">
        <f t="shared" si="68"/>
        <v>288</v>
      </c>
      <c r="CS82" s="81" t="s">
        <v>60</v>
      </c>
      <c r="CT82" s="78" t="s">
        <v>61</v>
      </c>
      <c r="CU82" s="78" t="s">
        <v>61</v>
      </c>
      <c r="CV82" s="78"/>
      <c r="CW82" s="78"/>
      <c r="CX82" s="78"/>
      <c r="CY82" s="192"/>
      <c r="CZ82" s="192"/>
      <c r="DA82" s="82" t="s">
        <v>61</v>
      </c>
      <c r="DB82" s="82" t="s">
        <v>61</v>
      </c>
      <c r="DC82" s="82">
        <v>2017</v>
      </c>
      <c r="DD82" s="82" t="s">
        <v>500</v>
      </c>
      <c r="DE82" s="82" t="s">
        <v>500</v>
      </c>
      <c r="DF82" s="82"/>
      <c r="DG82" s="78" t="s">
        <v>1281</v>
      </c>
      <c r="DH82" s="82" t="s">
        <v>410</v>
      </c>
      <c r="DI82" s="129">
        <v>44067</v>
      </c>
      <c r="DJ82" s="131" t="s">
        <v>836</v>
      </c>
      <c r="DK82" s="124" t="s">
        <v>1724</v>
      </c>
    </row>
    <row r="83" spans="1:115" s="29" customFormat="1" ht="17.100000000000001" customHeight="1" x14ac:dyDescent="0.3">
      <c r="A83" s="78">
        <v>2125</v>
      </c>
      <c r="B83" s="78" t="s">
        <v>1297</v>
      </c>
      <c r="C83" s="78" t="s">
        <v>861</v>
      </c>
      <c r="D83" s="78" t="s">
        <v>139</v>
      </c>
      <c r="E83" s="78" t="s">
        <v>141</v>
      </c>
      <c r="F83" s="91" t="s">
        <v>1298</v>
      </c>
      <c r="G83" s="86">
        <v>40</v>
      </c>
      <c r="H83" s="122" t="s">
        <v>145</v>
      </c>
      <c r="I83" s="78">
        <v>2</v>
      </c>
      <c r="J83" s="122" t="s">
        <v>146</v>
      </c>
      <c r="K83" s="86">
        <v>35.4</v>
      </c>
      <c r="L83" s="78" t="s">
        <v>145</v>
      </c>
      <c r="M83" s="78">
        <v>1</v>
      </c>
      <c r="N83" s="86">
        <v>115.4</v>
      </c>
      <c r="O83" s="87">
        <v>142</v>
      </c>
      <c r="P83" s="87">
        <v>131</v>
      </c>
      <c r="Q83" s="87">
        <v>127</v>
      </c>
      <c r="R83" s="86" t="s">
        <v>60</v>
      </c>
      <c r="S83" s="86" t="s">
        <v>61</v>
      </c>
      <c r="T83" s="86" t="s">
        <v>61</v>
      </c>
      <c r="U83" s="175">
        <v>1</v>
      </c>
      <c r="V83" s="87">
        <v>43</v>
      </c>
      <c r="W83" s="87">
        <v>39</v>
      </c>
      <c r="X83" s="87">
        <v>38</v>
      </c>
      <c r="Y83" s="86" t="s">
        <v>60</v>
      </c>
      <c r="Z83" s="78" t="s">
        <v>61</v>
      </c>
      <c r="AA83" s="78" t="s">
        <v>61</v>
      </c>
      <c r="AB83" s="176">
        <f t="shared" si="64"/>
        <v>0.30281690140845069</v>
      </c>
      <c r="AC83" s="176">
        <f t="shared" si="65"/>
        <v>0.29770992366412213</v>
      </c>
      <c r="AD83" s="176">
        <f t="shared" si="66"/>
        <v>0.29921259842519687</v>
      </c>
      <c r="AE83" s="78" t="s">
        <v>62</v>
      </c>
      <c r="AF83" s="78" t="s">
        <v>61</v>
      </c>
      <c r="AG83" s="186">
        <v>7.2</v>
      </c>
      <c r="AH83" s="186">
        <v>7.2</v>
      </c>
      <c r="AI83" s="86">
        <f t="shared" si="60"/>
        <v>5.7700000000000005</v>
      </c>
      <c r="AJ83" s="79">
        <f t="shared" si="62"/>
        <v>2013</v>
      </c>
      <c r="AK83" s="78" t="s">
        <v>60</v>
      </c>
      <c r="AL83" s="78" t="s">
        <v>61</v>
      </c>
      <c r="AM83" s="78" t="s">
        <v>61</v>
      </c>
      <c r="AN83" s="83" t="s">
        <v>1059</v>
      </c>
      <c r="AO83" s="83">
        <v>6.9444444444444434E-2</v>
      </c>
      <c r="AP83" s="78" t="s">
        <v>1299</v>
      </c>
      <c r="AQ83" s="78" t="s">
        <v>86</v>
      </c>
      <c r="AR83" s="83">
        <v>3.3333333333333333E-2</v>
      </c>
      <c r="AS83" s="78" t="s">
        <v>1300</v>
      </c>
      <c r="AT83" s="83" t="s">
        <v>192</v>
      </c>
      <c r="AU83" s="83">
        <v>9.0277777777777776E-2</v>
      </c>
      <c r="AV83" s="78" t="s">
        <v>1301</v>
      </c>
      <c r="AW83" s="78" t="s">
        <v>1300</v>
      </c>
      <c r="AX83" s="116" t="s">
        <v>1059</v>
      </c>
      <c r="AY83" s="116">
        <v>0.10416666666666667</v>
      </c>
      <c r="AZ83" s="116" t="s">
        <v>1302</v>
      </c>
      <c r="BA83" s="78" t="s">
        <v>1300</v>
      </c>
      <c r="BB83" s="83">
        <v>3.4722222222222224E-2</v>
      </c>
      <c r="BC83" s="83">
        <v>4.8611111111111112E-2</v>
      </c>
      <c r="BD83" s="83">
        <v>6.25E-2</v>
      </c>
      <c r="BE83" s="83" t="s">
        <v>1303</v>
      </c>
      <c r="BF83" s="83">
        <v>0.70833333333333337</v>
      </c>
      <c r="BG83" s="83">
        <v>1.5833333333333335</v>
      </c>
      <c r="BH83" s="78" t="s">
        <v>1304</v>
      </c>
      <c r="BI83" s="83">
        <v>6.2499999999999995E-3</v>
      </c>
      <c r="BJ83" s="78" t="s">
        <v>1305</v>
      </c>
      <c r="BK83" s="85">
        <v>6.9444444444444441E-3</v>
      </c>
      <c r="BL83" s="157">
        <v>0.16666666666666666</v>
      </c>
      <c r="BM83" s="83" t="s">
        <v>60</v>
      </c>
      <c r="BN83" s="78" t="s">
        <v>61</v>
      </c>
      <c r="BO83" s="80" t="s">
        <v>61</v>
      </c>
      <c r="BP83" s="157">
        <v>0.125</v>
      </c>
      <c r="BQ83" s="83" t="s">
        <v>60</v>
      </c>
      <c r="BR83" s="78" t="s">
        <v>61</v>
      </c>
      <c r="BS83" s="80" t="s">
        <v>61</v>
      </c>
      <c r="BT83" s="78" t="s">
        <v>62</v>
      </c>
      <c r="BU83" s="80" t="s">
        <v>61</v>
      </c>
      <c r="BV83" s="78" t="s">
        <v>62</v>
      </c>
      <c r="BW83" s="80" t="s">
        <v>61</v>
      </c>
      <c r="BX83" s="86">
        <f t="shared" si="63"/>
        <v>142</v>
      </c>
      <c r="BY83" s="86">
        <f t="shared" si="63"/>
        <v>131</v>
      </c>
      <c r="BZ83" s="86">
        <f t="shared" si="63"/>
        <v>127</v>
      </c>
      <c r="CA83" s="81" t="s">
        <v>86</v>
      </c>
      <c r="CB83" s="81" t="s">
        <v>61</v>
      </c>
      <c r="CC83" s="81" t="s">
        <v>77</v>
      </c>
      <c r="CD83" s="86">
        <f t="shared" si="67"/>
        <v>43</v>
      </c>
      <c r="CE83" s="86">
        <f t="shared" si="67"/>
        <v>39</v>
      </c>
      <c r="CF83" s="86">
        <f t="shared" si="67"/>
        <v>38</v>
      </c>
      <c r="CG83" s="81" t="s">
        <v>86</v>
      </c>
      <c r="CH83" s="78" t="s">
        <v>61</v>
      </c>
      <c r="CI83" s="78" t="s">
        <v>890</v>
      </c>
      <c r="CJ83" s="86">
        <f t="shared" si="61"/>
        <v>142</v>
      </c>
      <c r="CK83" s="86">
        <f t="shared" si="61"/>
        <v>131</v>
      </c>
      <c r="CL83" s="86">
        <f t="shared" si="61"/>
        <v>127</v>
      </c>
      <c r="CM83" s="86" t="s">
        <v>60</v>
      </c>
      <c r="CN83" s="86" t="s">
        <v>61</v>
      </c>
      <c r="CO83" s="86" t="s">
        <v>61</v>
      </c>
      <c r="CP83" s="86">
        <f t="shared" si="68"/>
        <v>43</v>
      </c>
      <c r="CQ83" s="86">
        <f t="shared" si="68"/>
        <v>39</v>
      </c>
      <c r="CR83" s="86">
        <f t="shared" si="68"/>
        <v>38</v>
      </c>
      <c r="CS83" s="81" t="s">
        <v>60</v>
      </c>
      <c r="CT83" s="78" t="s">
        <v>61</v>
      </c>
      <c r="CU83" s="78" t="s">
        <v>61</v>
      </c>
      <c r="CV83" s="78"/>
      <c r="CW83" s="78"/>
      <c r="CX83" s="78"/>
      <c r="CY83" s="78"/>
      <c r="CZ83" s="78"/>
      <c r="DA83" s="82" t="s">
        <v>61</v>
      </c>
      <c r="DB83" s="82" t="s">
        <v>61</v>
      </c>
      <c r="DC83" s="78">
        <v>2013</v>
      </c>
      <c r="DD83" s="82" t="s">
        <v>1306</v>
      </c>
      <c r="DE83" s="82" t="s">
        <v>1307</v>
      </c>
      <c r="DF83" s="82" t="s">
        <v>1308</v>
      </c>
      <c r="DG83" s="78" t="s">
        <v>1309</v>
      </c>
      <c r="DH83" s="78" t="s">
        <v>381</v>
      </c>
      <c r="DI83" s="129">
        <v>44071</v>
      </c>
      <c r="DJ83" s="131" t="s">
        <v>836</v>
      </c>
      <c r="DK83" s="124" t="s">
        <v>1724</v>
      </c>
    </row>
    <row r="84" spans="1:115" s="29" customFormat="1" ht="17.100000000000001" customHeight="1" x14ac:dyDescent="0.3">
      <c r="A84" s="78">
        <v>2005</v>
      </c>
      <c r="B84" s="78" t="s">
        <v>1310</v>
      </c>
      <c r="C84" s="78" t="s">
        <v>138</v>
      </c>
      <c r="D84" s="78" t="s">
        <v>139</v>
      </c>
      <c r="E84" s="78" t="s">
        <v>141</v>
      </c>
      <c r="F84" s="78" t="s">
        <v>1311</v>
      </c>
      <c r="G84" s="78">
        <v>240.5</v>
      </c>
      <c r="H84" s="122" t="s">
        <v>145</v>
      </c>
      <c r="I84" s="78">
        <v>2</v>
      </c>
      <c r="J84" s="122" t="s">
        <v>146</v>
      </c>
      <c r="K84" s="78">
        <f>N84-G84*I84</f>
        <v>244</v>
      </c>
      <c r="L84" s="78" t="s">
        <v>145</v>
      </c>
      <c r="M84" s="78">
        <v>1</v>
      </c>
      <c r="N84" s="78">
        <v>725</v>
      </c>
      <c r="O84" s="86">
        <v>909</v>
      </c>
      <c r="P84" s="86">
        <v>846</v>
      </c>
      <c r="Q84" s="86">
        <v>801</v>
      </c>
      <c r="R84" s="86" t="s">
        <v>60</v>
      </c>
      <c r="S84" s="86" t="s">
        <v>61</v>
      </c>
      <c r="T84" s="86" t="s">
        <v>61</v>
      </c>
      <c r="U84" s="175">
        <v>1</v>
      </c>
      <c r="V84" s="86">
        <v>273</v>
      </c>
      <c r="W84" s="86">
        <v>254</v>
      </c>
      <c r="X84" s="86">
        <v>240</v>
      </c>
      <c r="Y84" s="86" t="s">
        <v>60</v>
      </c>
      <c r="Z84" s="78" t="s">
        <v>61</v>
      </c>
      <c r="AA84" s="78" t="s">
        <v>61</v>
      </c>
      <c r="AB84" s="176">
        <f t="shared" si="64"/>
        <v>0.30033003300330036</v>
      </c>
      <c r="AC84" s="176">
        <f t="shared" si="65"/>
        <v>0.30023640661938533</v>
      </c>
      <c r="AD84" s="176">
        <f t="shared" si="66"/>
        <v>0.29962546816479402</v>
      </c>
      <c r="AE84" s="78" t="s">
        <v>62</v>
      </c>
      <c r="AF84" s="78" t="s">
        <v>61</v>
      </c>
      <c r="AG84" s="156">
        <v>39</v>
      </c>
      <c r="AH84" s="156">
        <v>39</v>
      </c>
      <c r="AI84" s="86">
        <f t="shared" si="60"/>
        <v>36.25</v>
      </c>
      <c r="AJ84" s="78">
        <v>2014</v>
      </c>
      <c r="AK84" s="78" t="s">
        <v>60</v>
      </c>
      <c r="AL84" s="78" t="s">
        <v>61</v>
      </c>
      <c r="AM84" s="78" t="s">
        <v>61</v>
      </c>
      <c r="AN84" s="83">
        <v>0.125</v>
      </c>
      <c r="AO84" s="83">
        <v>0.16666666666666666</v>
      </c>
      <c r="AP84" s="85" t="s">
        <v>1312</v>
      </c>
      <c r="AQ84" s="78" t="s">
        <v>86</v>
      </c>
      <c r="AR84" s="83">
        <f>1.9/24</f>
        <v>7.9166666666666663E-2</v>
      </c>
      <c r="AS84" s="78" t="s">
        <v>390</v>
      </c>
      <c r="AT84" s="83">
        <v>0.125</v>
      </c>
      <c r="AU84" s="83">
        <v>0.17708333333333334</v>
      </c>
      <c r="AV84" s="85" t="s">
        <v>1313</v>
      </c>
      <c r="AW84" s="83" t="s">
        <v>390</v>
      </c>
      <c r="AX84" s="116">
        <v>0.29166666666666669</v>
      </c>
      <c r="AY84" s="116">
        <v>0.38541666666666669</v>
      </c>
      <c r="AZ84" s="116" t="s">
        <v>1314</v>
      </c>
      <c r="BA84" s="78" t="s">
        <v>390</v>
      </c>
      <c r="BB84" s="83">
        <v>5.8333333333333327E-2</v>
      </c>
      <c r="BC84" s="83">
        <v>7.2916666666666671E-2</v>
      </c>
      <c r="BD84" s="83">
        <v>7.3611111111111113E-2</v>
      </c>
      <c r="BE84" s="83" t="s">
        <v>65</v>
      </c>
      <c r="BF84" s="83">
        <v>0.33333333333333331</v>
      </c>
      <c r="BG84" s="83" t="s">
        <v>521</v>
      </c>
      <c r="BH84" s="78" t="s">
        <v>766</v>
      </c>
      <c r="BI84" s="83">
        <v>3.2638888888888891E-2</v>
      </c>
      <c r="BJ84" s="78" t="s">
        <v>65</v>
      </c>
      <c r="BK84" s="85">
        <f>W84/22.8/60/24</f>
        <v>7.7363547758284605E-3</v>
      </c>
      <c r="BL84" s="83">
        <v>0.16666666666666666</v>
      </c>
      <c r="BM84" s="83" t="s">
        <v>60</v>
      </c>
      <c r="BN84" s="78" t="s">
        <v>61</v>
      </c>
      <c r="BO84" s="80" t="s">
        <v>61</v>
      </c>
      <c r="BP84" s="83">
        <v>0.125</v>
      </c>
      <c r="BQ84" s="83" t="s">
        <v>60</v>
      </c>
      <c r="BR84" s="78" t="s">
        <v>61</v>
      </c>
      <c r="BS84" s="80" t="s">
        <v>61</v>
      </c>
      <c r="BT84" s="78" t="s">
        <v>62</v>
      </c>
      <c r="BU84" s="80" t="s">
        <v>61</v>
      </c>
      <c r="BV84" s="78" t="s">
        <v>1315</v>
      </c>
      <c r="BW84" s="80" t="s">
        <v>61</v>
      </c>
      <c r="BX84" s="86">
        <f t="shared" si="63"/>
        <v>909</v>
      </c>
      <c r="BY84" s="86">
        <f t="shared" si="63"/>
        <v>846</v>
      </c>
      <c r="BZ84" s="86">
        <f t="shared" si="63"/>
        <v>801</v>
      </c>
      <c r="CA84" s="78" t="s">
        <v>86</v>
      </c>
      <c r="CB84" s="78" t="s">
        <v>935</v>
      </c>
      <c r="CC84" s="78" t="s">
        <v>889</v>
      </c>
      <c r="CD84" s="86">
        <f t="shared" si="67"/>
        <v>273</v>
      </c>
      <c r="CE84" s="86">
        <f t="shared" si="67"/>
        <v>254</v>
      </c>
      <c r="CF84" s="86">
        <f t="shared" si="67"/>
        <v>240</v>
      </c>
      <c r="CG84" s="81" t="s">
        <v>86</v>
      </c>
      <c r="CH84" s="78" t="s">
        <v>61</v>
      </c>
      <c r="CI84" s="78" t="s">
        <v>890</v>
      </c>
      <c r="CJ84" s="86">
        <f t="shared" si="61"/>
        <v>909</v>
      </c>
      <c r="CK84" s="86">
        <f t="shared" si="61"/>
        <v>846</v>
      </c>
      <c r="CL84" s="86">
        <f t="shared" si="61"/>
        <v>801</v>
      </c>
      <c r="CM84" s="86" t="s">
        <v>60</v>
      </c>
      <c r="CN84" s="86" t="s">
        <v>61</v>
      </c>
      <c r="CO84" s="86" t="s">
        <v>61</v>
      </c>
      <c r="CP84" s="86">
        <f t="shared" si="68"/>
        <v>273</v>
      </c>
      <c r="CQ84" s="86">
        <f t="shared" si="68"/>
        <v>254</v>
      </c>
      <c r="CR84" s="86">
        <f t="shared" si="68"/>
        <v>240</v>
      </c>
      <c r="CS84" s="81" t="s">
        <v>86</v>
      </c>
      <c r="CT84" s="78" t="s">
        <v>61</v>
      </c>
      <c r="CU84" s="78" t="s">
        <v>890</v>
      </c>
      <c r="CV84" s="78"/>
      <c r="CW84" s="78"/>
      <c r="CX84" s="78"/>
      <c r="CY84" s="78" t="s">
        <v>61</v>
      </c>
      <c r="CZ84" s="78" t="s">
        <v>61</v>
      </c>
      <c r="DC84" s="78">
        <v>2014</v>
      </c>
      <c r="DD84" s="82" t="s">
        <v>91</v>
      </c>
      <c r="DE84" s="82" t="s">
        <v>360</v>
      </c>
      <c r="DF84" s="82" t="s">
        <v>458</v>
      </c>
      <c r="DG84" s="78" t="s">
        <v>1316</v>
      </c>
      <c r="DH84" s="78" t="s">
        <v>410</v>
      </c>
      <c r="DI84" s="129">
        <v>44159</v>
      </c>
      <c r="DJ84" s="131" t="s">
        <v>836</v>
      </c>
      <c r="DK84" s="124" t="s">
        <v>1724</v>
      </c>
    </row>
    <row r="85" spans="1:115" s="29" customFormat="1" ht="17.100000000000001" customHeight="1" x14ac:dyDescent="0.3">
      <c r="A85" s="78">
        <v>2020</v>
      </c>
      <c r="B85" s="78" t="s">
        <v>1310</v>
      </c>
      <c r="C85" s="78" t="s">
        <v>138</v>
      </c>
      <c r="D85" s="78" t="s">
        <v>139</v>
      </c>
      <c r="E85" s="78" t="s">
        <v>141</v>
      </c>
      <c r="F85" s="78" t="s">
        <v>1317</v>
      </c>
      <c r="G85" s="78">
        <v>240.5</v>
      </c>
      <c r="H85" s="122" t="s">
        <v>145</v>
      </c>
      <c r="I85" s="78">
        <v>2</v>
      </c>
      <c r="J85" s="122" t="s">
        <v>146</v>
      </c>
      <c r="K85" s="78">
        <f>N85-G85*I85</f>
        <v>244</v>
      </c>
      <c r="L85" s="78" t="s">
        <v>145</v>
      </c>
      <c r="M85" s="78">
        <v>1</v>
      </c>
      <c r="N85" s="78">
        <v>725</v>
      </c>
      <c r="O85" s="86">
        <v>909</v>
      </c>
      <c r="P85" s="86">
        <v>846</v>
      </c>
      <c r="Q85" s="86">
        <v>801</v>
      </c>
      <c r="R85" s="86" t="s">
        <v>60</v>
      </c>
      <c r="S85" s="86" t="s">
        <v>61</v>
      </c>
      <c r="T85" s="86" t="s">
        <v>61</v>
      </c>
      <c r="U85" s="175">
        <v>1</v>
      </c>
      <c r="V85" s="86">
        <v>273</v>
      </c>
      <c r="W85" s="86">
        <v>254</v>
      </c>
      <c r="X85" s="86">
        <v>240</v>
      </c>
      <c r="Y85" s="86" t="s">
        <v>60</v>
      </c>
      <c r="Z85" s="78" t="s">
        <v>61</v>
      </c>
      <c r="AA85" s="78" t="s">
        <v>61</v>
      </c>
      <c r="AB85" s="176">
        <f t="shared" si="64"/>
        <v>0.30033003300330036</v>
      </c>
      <c r="AC85" s="176">
        <f t="shared" si="65"/>
        <v>0.30023640661938533</v>
      </c>
      <c r="AD85" s="176">
        <f t="shared" si="66"/>
        <v>0.29962546816479402</v>
      </c>
      <c r="AE85" s="78" t="s">
        <v>62</v>
      </c>
      <c r="AF85" s="78" t="s">
        <v>61</v>
      </c>
      <c r="AG85" s="156">
        <v>39</v>
      </c>
      <c r="AH85" s="156">
        <v>39</v>
      </c>
      <c r="AI85" s="86">
        <f t="shared" si="60"/>
        <v>36.25</v>
      </c>
      <c r="AJ85" s="78">
        <v>2014</v>
      </c>
      <c r="AK85" s="78" t="s">
        <v>60</v>
      </c>
      <c r="AL85" s="78" t="s">
        <v>61</v>
      </c>
      <c r="AM85" s="78" t="s">
        <v>61</v>
      </c>
      <c r="AN85" s="83">
        <v>0.125</v>
      </c>
      <c r="AO85" s="83">
        <v>0.16666666666666666</v>
      </c>
      <c r="AP85" s="85" t="s">
        <v>1312</v>
      </c>
      <c r="AQ85" s="78" t="s">
        <v>86</v>
      </c>
      <c r="AR85" s="83">
        <f>1.9/24</f>
        <v>7.9166666666666663E-2</v>
      </c>
      <c r="AS85" s="78" t="s">
        <v>390</v>
      </c>
      <c r="AT85" s="83">
        <v>0.125</v>
      </c>
      <c r="AU85" s="83">
        <v>0.17708333333333334</v>
      </c>
      <c r="AV85" s="85" t="s">
        <v>1313</v>
      </c>
      <c r="AW85" s="83" t="s">
        <v>390</v>
      </c>
      <c r="AX85" s="116">
        <v>0.29166666666666669</v>
      </c>
      <c r="AY85" s="116">
        <v>0.38541666666666669</v>
      </c>
      <c r="AZ85" s="116" t="s">
        <v>1314</v>
      </c>
      <c r="BA85" s="78" t="s">
        <v>390</v>
      </c>
      <c r="BB85" s="83">
        <v>5.8333333333333327E-2</v>
      </c>
      <c r="BC85" s="83">
        <v>7.2916666666666671E-2</v>
      </c>
      <c r="BD85" s="83">
        <v>7.3611111111111113E-2</v>
      </c>
      <c r="BE85" s="83" t="s">
        <v>65</v>
      </c>
      <c r="BF85" s="83">
        <v>0.33333333333333331</v>
      </c>
      <c r="BG85" s="83" t="s">
        <v>521</v>
      </c>
      <c r="BH85" s="78" t="s">
        <v>766</v>
      </c>
      <c r="BI85" s="83">
        <v>3.2638888888888891E-2</v>
      </c>
      <c r="BJ85" s="78" t="s">
        <v>65</v>
      </c>
      <c r="BK85" s="85">
        <f>W85/22.8/60/24</f>
        <v>7.7363547758284605E-3</v>
      </c>
      <c r="BL85" s="83">
        <v>0.16666666666666666</v>
      </c>
      <c r="BM85" s="83" t="s">
        <v>60</v>
      </c>
      <c r="BN85" s="78" t="s">
        <v>61</v>
      </c>
      <c r="BO85" s="80" t="s">
        <v>61</v>
      </c>
      <c r="BP85" s="83">
        <v>0.125</v>
      </c>
      <c r="BQ85" s="83" t="s">
        <v>60</v>
      </c>
      <c r="BR85" s="78" t="s">
        <v>61</v>
      </c>
      <c r="BS85" s="80" t="s">
        <v>61</v>
      </c>
      <c r="BT85" s="78" t="s">
        <v>62</v>
      </c>
      <c r="BU85" s="80" t="s">
        <v>61</v>
      </c>
      <c r="BV85" s="78" t="s">
        <v>1315</v>
      </c>
      <c r="BW85" s="80" t="s">
        <v>61</v>
      </c>
      <c r="BX85" s="86">
        <f t="shared" si="63"/>
        <v>909</v>
      </c>
      <c r="BY85" s="86">
        <f t="shared" si="63"/>
        <v>846</v>
      </c>
      <c r="BZ85" s="86">
        <f t="shared" si="63"/>
        <v>801</v>
      </c>
      <c r="CA85" s="78" t="s">
        <v>86</v>
      </c>
      <c r="CB85" s="78" t="s">
        <v>935</v>
      </c>
      <c r="CC85" s="78" t="s">
        <v>889</v>
      </c>
      <c r="CD85" s="86">
        <f t="shared" si="67"/>
        <v>273</v>
      </c>
      <c r="CE85" s="86">
        <f t="shared" si="67"/>
        <v>254</v>
      </c>
      <c r="CF85" s="86">
        <f t="shared" si="67"/>
        <v>240</v>
      </c>
      <c r="CG85" s="81" t="s">
        <v>86</v>
      </c>
      <c r="CH85" s="78" t="s">
        <v>61</v>
      </c>
      <c r="CI85" s="78" t="s">
        <v>890</v>
      </c>
      <c r="CJ85" s="86">
        <f t="shared" si="61"/>
        <v>909</v>
      </c>
      <c r="CK85" s="86">
        <f t="shared" si="61"/>
        <v>846</v>
      </c>
      <c r="CL85" s="86">
        <f t="shared" si="61"/>
        <v>801</v>
      </c>
      <c r="CM85" s="86" t="s">
        <v>60</v>
      </c>
      <c r="CN85" s="86" t="s">
        <v>61</v>
      </c>
      <c r="CO85" s="86" t="s">
        <v>61</v>
      </c>
      <c r="CP85" s="86">
        <f t="shared" si="68"/>
        <v>273</v>
      </c>
      <c r="CQ85" s="86">
        <f t="shared" si="68"/>
        <v>254</v>
      </c>
      <c r="CR85" s="86">
        <f t="shared" si="68"/>
        <v>240</v>
      </c>
      <c r="CS85" s="81" t="s">
        <v>86</v>
      </c>
      <c r="CT85" s="78" t="s">
        <v>61</v>
      </c>
      <c r="CU85" s="78" t="s">
        <v>890</v>
      </c>
      <c r="CV85" s="78"/>
      <c r="CW85" s="78"/>
      <c r="CX85" s="78"/>
      <c r="CY85" s="78" t="s">
        <v>61</v>
      </c>
      <c r="CZ85" s="78" t="s">
        <v>61</v>
      </c>
      <c r="DC85" s="78">
        <v>2014</v>
      </c>
      <c r="DD85" s="82" t="s">
        <v>91</v>
      </c>
      <c r="DE85" s="82" t="s">
        <v>360</v>
      </c>
      <c r="DF85" s="82" t="s">
        <v>458</v>
      </c>
      <c r="DG85" s="78" t="s">
        <v>1316</v>
      </c>
      <c r="DH85" s="78" t="s">
        <v>410</v>
      </c>
      <c r="DI85" s="129">
        <v>44159</v>
      </c>
      <c r="DJ85" s="131" t="s">
        <v>836</v>
      </c>
      <c r="DK85" s="124" t="s">
        <v>1724</v>
      </c>
    </row>
    <row r="86" spans="1:115" s="29" customFormat="1" ht="17.100000000000001" customHeight="1" x14ac:dyDescent="0.3">
      <c r="A86" s="78">
        <v>2798</v>
      </c>
      <c r="B86" s="78" t="s">
        <v>1318</v>
      </c>
      <c r="C86" s="78" t="s">
        <v>861</v>
      </c>
      <c r="D86" s="78" t="s">
        <v>971</v>
      </c>
      <c r="E86" s="78" t="s">
        <v>984</v>
      </c>
      <c r="F86" s="78" t="s">
        <v>1319</v>
      </c>
      <c r="G86" s="78">
        <v>289.3</v>
      </c>
      <c r="H86" s="122" t="s">
        <v>991</v>
      </c>
      <c r="I86" s="78">
        <v>1</v>
      </c>
      <c r="J86" s="122" t="s">
        <v>992</v>
      </c>
      <c r="K86" s="86">
        <f>N86-G86</f>
        <v>146.80000000000001</v>
      </c>
      <c r="L86" s="78" t="s">
        <v>145</v>
      </c>
      <c r="M86" s="78">
        <v>1</v>
      </c>
      <c r="N86" s="78">
        <v>436.1</v>
      </c>
      <c r="O86" s="86">
        <v>512</v>
      </c>
      <c r="P86" s="86">
        <v>490.5</v>
      </c>
      <c r="Q86" s="86">
        <v>468.9</v>
      </c>
      <c r="R86" s="86" t="s">
        <v>934</v>
      </c>
      <c r="S86" s="86" t="s">
        <v>61</v>
      </c>
      <c r="T86" s="86" t="s">
        <v>935</v>
      </c>
      <c r="U86" s="175">
        <v>1</v>
      </c>
      <c r="V86" s="86">
        <v>269</v>
      </c>
      <c r="W86" s="86">
        <v>264</v>
      </c>
      <c r="X86" s="86">
        <v>252</v>
      </c>
      <c r="Y86" s="86" t="s">
        <v>934</v>
      </c>
      <c r="Z86" s="78" t="s">
        <v>935</v>
      </c>
      <c r="AA86" s="78" t="s">
        <v>935</v>
      </c>
      <c r="AB86" s="176">
        <f t="shared" si="64"/>
        <v>0.525390625</v>
      </c>
      <c r="AC86" s="176">
        <f t="shared" si="65"/>
        <v>0.53822629969418956</v>
      </c>
      <c r="AD86" s="176">
        <f t="shared" si="66"/>
        <v>0.5374280230326296</v>
      </c>
      <c r="AE86" s="78" t="s">
        <v>975</v>
      </c>
      <c r="AF86" s="78" t="s">
        <v>935</v>
      </c>
      <c r="AG86" s="156">
        <v>23</v>
      </c>
      <c r="AH86" s="156">
        <v>23</v>
      </c>
      <c r="AI86" s="86">
        <f t="shared" si="60"/>
        <v>21.805000000000003</v>
      </c>
      <c r="AJ86" s="78">
        <v>2016</v>
      </c>
      <c r="AK86" s="78" t="s">
        <v>934</v>
      </c>
      <c r="AL86" s="78" t="s">
        <v>935</v>
      </c>
      <c r="AM86" s="78" t="s">
        <v>935</v>
      </c>
      <c r="AN86" s="83">
        <v>0.14444444444444446</v>
      </c>
      <c r="AO86" s="83">
        <v>0.16597222222222222</v>
      </c>
      <c r="AP86" s="78" t="s">
        <v>1320</v>
      </c>
      <c r="AQ86" s="78" t="s">
        <v>86</v>
      </c>
      <c r="AR86" s="83">
        <v>0.15416666666666667</v>
      </c>
      <c r="AS86" s="78" t="s">
        <v>1321</v>
      </c>
      <c r="AT86" s="83">
        <v>0.15833333333333333</v>
      </c>
      <c r="AU86" s="83">
        <v>0.19722222222222222</v>
      </c>
      <c r="AV86" s="78" t="s">
        <v>1322</v>
      </c>
      <c r="AW86" s="78" t="s">
        <v>1323</v>
      </c>
      <c r="AX86" s="116">
        <v>0.18611111111111112</v>
      </c>
      <c r="AY86" s="116">
        <v>0.28611111111111115</v>
      </c>
      <c r="AZ86" s="78" t="s">
        <v>1324</v>
      </c>
      <c r="BA86" s="78" t="s">
        <v>1323</v>
      </c>
      <c r="BB86" s="83">
        <v>2.7083333333333334E-2</v>
      </c>
      <c r="BC86" s="83">
        <v>6.8749999999999992E-2</v>
      </c>
      <c r="BD86" s="83">
        <v>0.14444444444444446</v>
      </c>
      <c r="BE86" s="83" t="s">
        <v>65</v>
      </c>
      <c r="BF86" s="83">
        <v>0.33333333333333331</v>
      </c>
      <c r="BG86" s="83">
        <v>2</v>
      </c>
      <c r="BH86" s="78" t="s">
        <v>766</v>
      </c>
      <c r="BI86" s="83">
        <v>8.3333333333333332E-3</v>
      </c>
      <c r="BJ86" s="78" t="s">
        <v>103</v>
      </c>
      <c r="BK86" s="83">
        <f t="shared" ref="BK86:BK91" si="69">W86/AH86/24/60</f>
        <v>7.9710144927536229E-3</v>
      </c>
      <c r="BL86" s="83">
        <v>0.15833333333333333</v>
      </c>
      <c r="BM86" s="83" t="s">
        <v>934</v>
      </c>
      <c r="BN86" s="78" t="s">
        <v>935</v>
      </c>
      <c r="BO86" s="80" t="s">
        <v>935</v>
      </c>
      <c r="BP86" s="83">
        <v>0.15416666666666667</v>
      </c>
      <c r="BQ86" s="83" t="s">
        <v>934</v>
      </c>
      <c r="BR86" s="78" t="s">
        <v>935</v>
      </c>
      <c r="BS86" s="80" t="s">
        <v>935</v>
      </c>
      <c r="BT86" s="78" t="s">
        <v>975</v>
      </c>
      <c r="BU86" s="80" t="s">
        <v>935</v>
      </c>
      <c r="BV86" s="78" t="s">
        <v>975</v>
      </c>
      <c r="BW86" s="80" t="s">
        <v>935</v>
      </c>
      <c r="BX86" s="86">
        <f t="shared" si="63"/>
        <v>512</v>
      </c>
      <c r="BY86" s="86">
        <f t="shared" si="63"/>
        <v>490.5</v>
      </c>
      <c r="BZ86" s="86">
        <f t="shared" si="63"/>
        <v>468.9</v>
      </c>
      <c r="CA86" s="78" t="s">
        <v>86</v>
      </c>
      <c r="CB86" s="78" t="s">
        <v>935</v>
      </c>
      <c r="CC86" s="78" t="s">
        <v>889</v>
      </c>
      <c r="CD86" s="86">
        <f t="shared" si="67"/>
        <v>269</v>
      </c>
      <c r="CE86" s="86">
        <f t="shared" si="67"/>
        <v>264</v>
      </c>
      <c r="CF86" s="86">
        <f t="shared" si="67"/>
        <v>252</v>
      </c>
      <c r="CG86" s="78" t="s">
        <v>936</v>
      </c>
      <c r="CH86" s="78" t="s">
        <v>935</v>
      </c>
      <c r="CI86" s="78" t="s">
        <v>1141</v>
      </c>
      <c r="CJ86" s="86">
        <f t="shared" si="61"/>
        <v>512</v>
      </c>
      <c r="CK86" s="86">
        <f t="shared" si="61"/>
        <v>490.5</v>
      </c>
      <c r="CL86" s="86">
        <f t="shared" si="61"/>
        <v>468.9</v>
      </c>
      <c r="CM86" s="86" t="s">
        <v>60</v>
      </c>
      <c r="CN86" s="86" t="s">
        <v>61</v>
      </c>
      <c r="CO86" s="86" t="s">
        <v>61</v>
      </c>
      <c r="CP86" s="86">
        <f t="shared" si="68"/>
        <v>269</v>
      </c>
      <c r="CQ86" s="86">
        <f t="shared" si="68"/>
        <v>264</v>
      </c>
      <c r="CR86" s="86">
        <f t="shared" si="68"/>
        <v>252</v>
      </c>
      <c r="CS86" s="81" t="s">
        <v>60</v>
      </c>
      <c r="CT86" s="81" t="s">
        <v>61</v>
      </c>
      <c r="CU86" s="81" t="s">
        <v>61</v>
      </c>
      <c r="CV86" s="81"/>
      <c r="CW86" s="81"/>
      <c r="CX86" s="81"/>
      <c r="CY86" s="78"/>
      <c r="CZ86" s="78"/>
      <c r="DA86" s="78"/>
      <c r="DB86" s="78"/>
      <c r="DC86" s="13">
        <v>2016</v>
      </c>
      <c r="DD86" s="13" t="s">
        <v>421</v>
      </c>
      <c r="DE86" s="13" t="s">
        <v>421</v>
      </c>
      <c r="DF86" s="1" t="s">
        <v>565</v>
      </c>
      <c r="DG86" s="13" t="s">
        <v>1325</v>
      </c>
      <c r="DH86" s="29" t="s">
        <v>410</v>
      </c>
      <c r="DI86" s="34">
        <v>44071</v>
      </c>
      <c r="DJ86" s="131" t="s">
        <v>836</v>
      </c>
      <c r="DK86" s="124" t="s">
        <v>1724</v>
      </c>
    </row>
    <row r="87" spans="1:115" s="29" customFormat="1" ht="17.100000000000001" customHeight="1" x14ac:dyDescent="0.3">
      <c r="A87" s="78">
        <v>2671</v>
      </c>
      <c r="B87" s="78" t="s">
        <v>1326</v>
      </c>
      <c r="C87" s="78" t="s">
        <v>861</v>
      </c>
      <c r="D87" s="78" t="s">
        <v>139</v>
      </c>
      <c r="E87" s="78" t="s">
        <v>141</v>
      </c>
      <c r="F87" s="78" t="s">
        <v>1327</v>
      </c>
      <c r="G87" s="78">
        <v>239.9</v>
      </c>
      <c r="H87" s="122" t="s">
        <v>991</v>
      </c>
      <c r="I87" s="78">
        <v>1</v>
      </c>
      <c r="J87" s="122" t="s">
        <v>992</v>
      </c>
      <c r="K87" s="78">
        <f>N87-G87</f>
        <v>130.79999999999998</v>
      </c>
      <c r="L87" s="78" t="s">
        <v>145</v>
      </c>
      <c r="M87" s="78">
        <v>1</v>
      </c>
      <c r="N87" s="78">
        <v>370.7</v>
      </c>
      <c r="O87" s="86">
        <v>468</v>
      </c>
      <c r="P87" s="86">
        <v>433</v>
      </c>
      <c r="Q87" s="86">
        <v>411</v>
      </c>
      <c r="R87" s="86" t="s">
        <v>934</v>
      </c>
      <c r="S87" s="86" t="s">
        <v>61</v>
      </c>
      <c r="T87" s="86" t="s">
        <v>935</v>
      </c>
      <c r="U87" s="175">
        <v>1</v>
      </c>
      <c r="V87" s="86">
        <v>304</v>
      </c>
      <c r="W87" s="86">
        <v>281</v>
      </c>
      <c r="X87" s="86">
        <v>267</v>
      </c>
      <c r="Y87" s="86" t="s">
        <v>934</v>
      </c>
      <c r="Z87" s="78" t="s">
        <v>935</v>
      </c>
      <c r="AA87" s="78" t="s">
        <v>935</v>
      </c>
      <c r="AB87" s="176">
        <f t="shared" si="64"/>
        <v>0.6495726495726496</v>
      </c>
      <c r="AC87" s="176">
        <f t="shared" si="65"/>
        <v>0.64896073903002305</v>
      </c>
      <c r="AD87" s="176">
        <f t="shared" si="66"/>
        <v>0.64963503649635035</v>
      </c>
      <c r="AE87" s="78" t="s">
        <v>975</v>
      </c>
      <c r="AF87" s="78" t="s">
        <v>935</v>
      </c>
      <c r="AG87" s="156">
        <v>20</v>
      </c>
      <c r="AH87" s="156">
        <v>20</v>
      </c>
      <c r="AI87" s="78">
        <f t="shared" si="60"/>
        <v>18.535</v>
      </c>
      <c r="AJ87" s="78">
        <v>2014</v>
      </c>
      <c r="AK87" s="78" t="s">
        <v>934</v>
      </c>
      <c r="AL87" s="78" t="s">
        <v>935</v>
      </c>
      <c r="AM87" s="78" t="s">
        <v>935</v>
      </c>
      <c r="AN87" s="83">
        <v>6.25E-2</v>
      </c>
      <c r="AO87" s="83">
        <v>7.9861111111111105E-2</v>
      </c>
      <c r="AP87" s="78" t="s">
        <v>1328</v>
      </c>
      <c r="AQ87" s="78" t="s">
        <v>86</v>
      </c>
      <c r="AR87" s="83">
        <v>3.125E-2</v>
      </c>
      <c r="AS87" s="78" t="s">
        <v>1252</v>
      </c>
      <c r="AT87" s="83">
        <v>0.11805555555555557</v>
      </c>
      <c r="AU87" s="83">
        <v>0.15972222222222224</v>
      </c>
      <c r="AV87" s="78" t="s">
        <v>1329</v>
      </c>
      <c r="AW87" s="78" t="s">
        <v>1300</v>
      </c>
      <c r="AX87" s="116">
        <v>0.1388888888888889</v>
      </c>
      <c r="AY87" s="116">
        <v>0.25</v>
      </c>
      <c r="AZ87" s="78" t="s">
        <v>1330</v>
      </c>
      <c r="BA87" s="78" t="s">
        <v>1331</v>
      </c>
      <c r="BB87" s="83">
        <v>3.125E-2</v>
      </c>
      <c r="BC87" s="83">
        <v>5.9027777777777783E-2</v>
      </c>
      <c r="BD87" s="83">
        <v>0.12152777777777778</v>
      </c>
      <c r="BE87" s="83" t="s">
        <v>1332</v>
      </c>
      <c r="BF87" s="83">
        <v>0.33333333333333331</v>
      </c>
      <c r="BG87" s="83">
        <v>2</v>
      </c>
      <c r="BH87" s="78" t="s">
        <v>766</v>
      </c>
      <c r="BI87" s="83">
        <v>1.3888888888888888E-2</v>
      </c>
      <c r="BJ87" s="78" t="s">
        <v>390</v>
      </c>
      <c r="BK87" s="83">
        <f t="shared" si="69"/>
        <v>9.7569444444444448E-3</v>
      </c>
      <c r="BL87" s="83">
        <v>0.16666666666666666</v>
      </c>
      <c r="BM87" s="83" t="s">
        <v>934</v>
      </c>
      <c r="BN87" s="78" t="s">
        <v>935</v>
      </c>
      <c r="BO87" s="80" t="s">
        <v>935</v>
      </c>
      <c r="BP87" s="83">
        <v>0.15833333333333333</v>
      </c>
      <c r="BQ87" s="83" t="s">
        <v>934</v>
      </c>
      <c r="BR87" s="78" t="s">
        <v>935</v>
      </c>
      <c r="BS87" s="80" t="s">
        <v>935</v>
      </c>
      <c r="BT87" s="78" t="s">
        <v>975</v>
      </c>
      <c r="BU87" s="80" t="s">
        <v>935</v>
      </c>
      <c r="BV87" s="78" t="s">
        <v>975</v>
      </c>
      <c r="BW87" s="80" t="s">
        <v>935</v>
      </c>
      <c r="BX87" s="86">
        <f t="shared" ref="BX87:BZ96" si="70">O87</f>
        <v>468</v>
      </c>
      <c r="BY87" s="86">
        <f t="shared" si="70"/>
        <v>433</v>
      </c>
      <c r="BZ87" s="86">
        <f t="shared" si="70"/>
        <v>411</v>
      </c>
      <c r="CA87" s="78" t="s">
        <v>86</v>
      </c>
      <c r="CB87" s="78" t="s">
        <v>935</v>
      </c>
      <c r="CC87" s="78" t="s">
        <v>889</v>
      </c>
      <c r="CD87" s="86">
        <f t="shared" si="67"/>
        <v>304</v>
      </c>
      <c r="CE87" s="86">
        <f t="shared" si="67"/>
        <v>281</v>
      </c>
      <c r="CF87" s="86">
        <f t="shared" si="67"/>
        <v>267</v>
      </c>
      <c r="CG87" s="78" t="s">
        <v>936</v>
      </c>
      <c r="CH87" s="78" t="s">
        <v>935</v>
      </c>
      <c r="CI87" s="78" t="s">
        <v>1141</v>
      </c>
      <c r="CJ87" s="86">
        <f t="shared" si="61"/>
        <v>468</v>
      </c>
      <c r="CK87" s="86">
        <f t="shared" si="61"/>
        <v>433</v>
      </c>
      <c r="CL87" s="86">
        <f t="shared" si="61"/>
        <v>411</v>
      </c>
      <c r="CM87" s="86" t="s">
        <v>60</v>
      </c>
      <c r="CN87" s="86" t="s">
        <v>61</v>
      </c>
      <c r="CO87" s="86" t="s">
        <v>61</v>
      </c>
      <c r="CP87" s="86">
        <f t="shared" si="68"/>
        <v>304</v>
      </c>
      <c r="CQ87" s="86">
        <f t="shared" si="68"/>
        <v>281</v>
      </c>
      <c r="CR87" s="86">
        <f t="shared" si="68"/>
        <v>267</v>
      </c>
      <c r="CS87" s="81" t="s">
        <v>60</v>
      </c>
      <c r="CT87" s="81" t="s">
        <v>61</v>
      </c>
      <c r="CU87" s="81" t="s">
        <v>61</v>
      </c>
      <c r="CV87" s="81">
        <v>5</v>
      </c>
      <c r="CW87" s="78">
        <v>0.06</v>
      </c>
      <c r="CX87" s="78">
        <v>10.67</v>
      </c>
      <c r="CY87" s="78"/>
      <c r="CZ87" s="78"/>
      <c r="DA87" s="78"/>
      <c r="DB87" s="78"/>
      <c r="DC87" s="78">
        <v>2014</v>
      </c>
      <c r="DD87" s="13" t="s">
        <v>500</v>
      </c>
      <c r="DE87" s="13" t="s">
        <v>500</v>
      </c>
      <c r="DF87" s="13" t="s">
        <v>458</v>
      </c>
      <c r="DG87" s="13" t="s">
        <v>1333</v>
      </c>
      <c r="DH87" s="78" t="s">
        <v>410</v>
      </c>
      <c r="DI87" s="129">
        <v>44166</v>
      </c>
      <c r="DJ87" s="131" t="s">
        <v>836</v>
      </c>
      <c r="DK87" s="124" t="s">
        <v>1724</v>
      </c>
    </row>
    <row r="88" spans="1:115" s="29" customFormat="1" ht="17.100000000000001" customHeight="1" x14ac:dyDescent="0.3">
      <c r="A88" s="78">
        <v>2998</v>
      </c>
      <c r="B88" s="78" t="s">
        <v>1334</v>
      </c>
      <c r="C88" s="78" t="s">
        <v>138</v>
      </c>
      <c r="D88" s="78" t="s">
        <v>139</v>
      </c>
      <c r="E88" s="78" t="s">
        <v>141</v>
      </c>
      <c r="F88" s="78" t="s">
        <v>1335</v>
      </c>
      <c r="G88" s="78">
        <v>286.3</v>
      </c>
      <c r="H88" s="122" t="s">
        <v>991</v>
      </c>
      <c r="I88" s="78">
        <v>2</v>
      </c>
      <c r="J88" s="122" t="s">
        <v>992</v>
      </c>
      <c r="K88" s="78">
        <v>285.8</v>
      </c>
      <c r="L88" s="78" t="s">
        <v>991</v>
      </c>
      <c r="M88" s="78">
        <v>1</v>
      </c>
      <c r="N88" s="78">
        <f>G88*I88+K88</f>
        <v>858.40000000000009</v>
      </c>
      <c r="O88" s="86">
        <v>1015</v>
      </c>
      <c r="P88" s="86">
        <v>976</v>
      </c>
      <c r="Q88" s="86">
        <v>934</v>
      </c>
      <c r="R88" s="86" t="s">
        <v>934</v>
      </c>
      <c r="S88" s="86" t="s">
        <v>61</v>
      </c>
      <c r="T88" s="86" t="s">
        <v>935</v>
      </c>
      <c r="U88" s="175">
        <v>1</v>
      </c>
      <c r="V88" s="86">
        <v>365</v>
      </c>
      <c r="W88" s="86">
        <v>272.5</v>
      </c>
      <c r="X88" s="86">
        <v>262</v>
      </c>
      <c r="Y88" s="86" t="s">
        <v>86</v>
      </c>
      <c r="Z88" s="78" t="s">
        <v>1336</v>
      </c>
      <c r="AA88" s="78" t="s">
        <v>77</v>
      </c>
      <c r="AB88" s="176">
        <f t="shared" si="64"/>
        <v>0.35960591133004927</v>
      </c>
      <c r="AC88" s="176">
        <f t="shared" si="65"/>
        <v>0.27920081967213117</v>
      </c>
      <c r="AD88" s="176">
        <f t="shared" si="66"/>
        <v>0.28051391862955033</v>
      </c>
      <c r="AE88" s="78" t="s">
        <v>975</v>
      </c>
      <c r="AF88" s="78" t="s">
        <v>935</v>
      </c>
      <c r="AG88" s="156">
        <v>46</v>
      </c>
      <c r="AH88" s="156">
        <v>46</v>
      </c>
      <c r="AI88" s="78">
        <f t="shared" si="60"/>
        <v>42.920000000000009</v>
      </c>
      <c r="AJ88" s="78">
        <v>2015</v>
      </c>
      <c r="AK88" s="78" t="s">
        <v>934</v>
      </c>
      <c r="AL88" s="78" t="s">
        <v>935</v>
      </c>
      <c r="AM88" s="78" t="s">
        <v>935</v>
      </c>
      <c r="AN88" s="83">
        <v>0.1388888888888889</v>
      </c>
      <c r="AO88" s="83">
        <v>0.16666666666666666</v>
      </c>
      <c r="AP88" s="78" t="s">
        <v>1337</v>
      </c>
      <c r="AQ88" s="78" t="s">
        <v>60</v>
      </c>
      <c r="AR88" s="78" t="s">
        <v>61</v>
      </c>
      <c r="AS88" s="78" t="s">
        <v>61</v>
      </c>
      <c r="AT88" s="83">
        <v>0.21249999999999999</v>
      </c>
      <c r="AU88" s="83">
        <v>0.25833333333333336</v>
      </c>
      <c r="AV88" s="78" t="s">
        <v>1338</v>
      </c>
      <c r="AW88" s="83" t="s">
        <v>390</v>
      </c>
      <c r="AX88" s="116">
        <v>0.24444444444444446</v>
      </c>
      <c r="AY88" s="116">
        <v>0.3611111111111111</v>
      </c>
      <c r="AZ88" s="78" t="s">
        <v>1339</v>
      </c>
      <c r="BA88" s="83" t="s">
        <v>390</v>
      </c>
      <c r="BB88" s="83">
        <v>4.027777777777778E-2</v>
      </c>
      <c r="BC88" s="83">
        <v>5.1388888888888894E-2</v>
      </c>
      <c r="BD88" s="83">
        <v>0.1875</v>
      </c>
      <c r="BE88" s="83" t="s">
        <v>390</v>
      </c>
      <c r="BF88" s="83">
        <v>0.33333333333333331</v>
      </c>
      <c r="BG88" s="83" t="s">
        <v>521</v>
      </c>
      <c r="BH88" s="78" t="s">
        <v>457</v>
      </c>
      <c r="BI88" s="83">
        <v>4.1666666666666664E-2</v>
      </c>
      <c r="BJ88" s="78" t="s">
        <v>1340</v>
      </c>
      <c r="BK88" s="83">
        <f t="shared" si="69"/>
        <v>4.113828502415459E-3</v>
      </c>
      <c r="BL88" s="83">
        <v>0.16666666666666666</v>
      </c>
      <c r="BM88" s="85" t="s">
        <v>60</v>
      </c>
      <c r="BN88" s="78" t="s">
        <v>61</v>
      </c>
      <c r="BO88" s="80" t="s">
        <v>61</v>
      </c>
      <c r="BP88" s="83">
        <f>5.7/24</f>
        <v>0.23750000000000002</v>
      </c>
      <c r="BQ88" s="83" t="s">
        <v>934</v>
      </c>
      <c r="BR88" s="78" t="s">
        <v>935</v>
      </c>
      <c r="BS88" s="80" t="s">
        <v>935</v>
      </c>
      <c r="BT88" s="78" t="s">
        <v>975</v>
      </c>
      <c r="BU88" s="80" t="s">
        <v>935</v>
      </c>
      <c r="BV88" s="78" t="s">
        <v>1341</v>
      </c>
      <c r="BW88" s="78" t="s">
        <v>1342</v>
      </c>
      <c r="BX88" s="86">
        <f t="shared" si="70"/>
        <v>1015</v>
      </c>
      <c r="BY88" s="86">
        <f t="shared" si="70"/>
        <v>976</v>
      </c>
      <c r="BZ88" s="86">
        <f t="shared" si="70"/>
        <v>934</v>
      </c>
      <c r="CA88" s="78" t="s">
        <v>86</v>
      </c>
      <c r="CB88" s="78" t="s">
        <v>935</v>
      </c>
      <c r="CC88" s="78" t="s">
        <v>889</v>
      </c>
      <c r="CD88" s="86">
        <f t="shared" si="67"/>
        <v>365</v>
      </c>
      <c r="CE88" s="86">
        <f t="shared" si="67"/>
        <v>272.5</v>
      </c>
      <c r="CF88" s="86">
        <f t="shared" si="67"/>
        <v>262</v>
      </c>
      <c r="CG88" s="78" t="s">
        <v>936</v>
      </c>
      <c r="CH88" s="78" t="s">
        <v>935</v>
      </c>
      <c r="CI88" s="78" t="s">
        <v>1141</v>
      </c>
      <c r="CJ88" s="86">
        <f t="shared" si="61"/>
        <v>1015</v>
      </c>
      <c r="CK88" s="86">
        <f t="shared" si="61"/>
        <v>976</v>
      </c>
      <c r="CL88" s="86">
        <f t="shared" si="61"/>
        <v>934</v>
      </c>
      <c r="CM88" s="86" t="s">
        <v>60</v>
      </c>
      <c r="CN88" s="86" t="s">
        <v>61</v>
      </c>
      <c r="CO88" s="86" t="s">
        <v>61</v>
      </c>
      <c r="CP88" s="86">
        <f t="shared" si="68"/>
        <v>365</v>
      </c>
      <c r="CQ88" s="86">
        <f t="shared" si="68"/>
        <v>272.5</v>
      </c>
      <c r="CR88" s="86">
        <f t="shared" si="68"/>
        <v>262</v>
      </c>
      <c r="CS88" s="81" t="s">
        <v>86</v>
      </c>
      <c r="CT88" s="78" t="s">
        <v>1336</v>
      </c>
      <c r="CU88" s="78" t="s">
        <v>890</v>
      </c>
      <c r="CV88" s="78"/>
      <c r="CW88" s="78"/>
      <c r="CX88" s="78"/>
      <c r="CY88" s="78"/>
      <c r="CZ88" s="78"/>
      <c r="DA88" s="78" t="s">
        <v>61</v>
      </c>
      <c r="DB88" s="78" t="s">
        <v>61</v>
      </c>
      <c r="DC88" s="13">
        <v>2015</v>
      </c>
      <c r="DD88" s="13" t="s">
        <v>360</v>
      </c>
      <c r="DE88" s="13" t="s">
        <v>360</v>
      </c>
      <c r="DF88" s="13" t="s">
        <v>1343</v>
      </c>
      <c r="DG88" s="78" t="s">
        <v>1344</v>
      </c>
      <c r="DH88" s="78" t="s">
        <v>410</v>
      </c>
      <c r="DI88" s="129">
        <v>44146</v>
      </c>
      <c r="DJ88" s="131" t="s">
        <v>836</v>
      </c>
      <c r="DK88" s="124" t="s">
        <v>1724</v>
      </c>
    </row>
    <row r="89" spans="1:115" s="29" customFormat="1" ht="17.100000000000001" customHeight="1" x14ac:dyDescent="0.3">
      <c r="A89" s="29">
        <v>2999</v>
      </c>
      <c r="B89" s="29" t="s">
        <v>1334</v>
      </c>
      <c r="C89" s="29" t="s">
        <v>138</v>
      </c>
      <c r="D89" s="78" t="s">
        <v>139</v>
      </c>
      <c r="E89" s="78" t="s">
        <v>141</v>
      </c>
      <c r="F89" s="29" t="s">
        <v>1345</v>
      </c>
      <c r="G89" s="29">
        <v>286.3</v>
      </c>
      <c r="H89" s="122" t="s">
        <v>991</v>
      </c>
      <c r="I89" s="78">
        <v>2</v>
      </c>
      <c r="J89" s="122" t="s">
        <v>992</v>
      </c>
      <c r="K89" s="29">
        <v>285.8</v>
      </c>
      <c r="L89" s="78" t="s">
        <v>991</v>
      </c>
      <c r="M89" s="78">
        <v>1</v>
      </c>
      <c r="N89" s="78">
        <f>G89*I89+K89</f>
        <v>858.40000000000009</v>
      </c>
      <c r="O89" s="31">
        <v>1015</v>
      </c>
      <c r="P89" s="86">
        <v>976</v>
      </c>
      <c r="Q89" s="86">
        <v>934</v>
      </c>
      <c r="R89" s="86" t="s">
        <v>934</v>
      </c>
      <c r="S89" s="86" t="s">
        <v>61</v>
      </c>
      <c r="T89" s="86" t="s">
        <v>935</v>
      </c>
      <c r="U89" s="170">
        <v>1</v>
      </c>
      <c r="V89" s="86">
        <v>365</v>
      </c>
      <c r="W89" s="86">
        <v>272.5</v>
      </c>
      <c r="X89" s="86">
        <v>262</v>
      </c>
      <c r="Y89" s="86" t="s">
        <v>86</v>
      </c>
      <c r="Z89" s="78" t="s">
        <v>1336</v>
      </c>
      <c r="AA89" s="78" t="s">
        <v>77</v>
      </c>
      <c r="AB89" s="176">
        <f t="shared" si="64"/>
        <v>0.35960591133004927</v>
      </c>
      <c r="AC89" s="176">
        <f t="shared" si="65"/>
        <v>0.27920081967213117</v>
      </c>
      <c r="AD89" s="176">
        <f t="shared" si="66"/>
        <v>0.28051391862955033</v>
      </c>
      <c r="AE89" s="78" t="s">
        <v>975</v>
      </c>
      <c r="AF89" s="78" t="s">
        <v>935</v>
      </c>
      <c r="AG89" s="98">
        <v>46</v>
      </c>
      <c r="AH89" s="98">
        <v>46</v>
      </c>
      <c r="AI89" s="29">
        <f t="shared" si="60"/>
        <v>42.920000000000009</v>
      </c>
      <c r="AJ89" s="29">
        <v>2015</v>
      </c>
      <c r="AK89" s="78" t="s">
        <v>934</v>
      </c>
      <c r="AL89" s="78" t="s">
        <v>935</v>
      </c>
      <c r="AM89" s="78" t="s">
        <v>935</v>
      </c>
      <c r="AN89" s="83">
        <v>0.1388888888888889</v>
      </c>
      <c r="AO89" s="83">
        <v>0.16666666666666666</v>
      </c>
      <c r="AP89" s="78" t="s">
        <v>1337</v>
      </c>
      <c r="AQ89" s="78" t="s">
        <v>60</v>
      </c>
      <c r="AR89" s="78" t="s">
        <v>61</v>
      </c>
      <c r="AS89" s="78" t="s">
        <v>61</v>
      </c>
      <c r="AT89" s="83">
        <v>0.21249999999999999</v>
      </c>
      <c r="AU89" s="83">
        <v>0.25833333333333336</v>
      </c>
      <c r="AV89" s="78" t="s">
        <v>1338</v>
      </c>
      <c r="AW89" s="83" t="s">
        <v>390</v>
      </c>
      <c r="AX89" s="116">
        <v>0.24444444444444446</v>
      </c>
      <c r="AY89" s="116">
        <v>0.3611111111111111</v>
      </c>
      <c r="AZ89" s="78" t="s">
        <v>1339</v>
      </c>
      <c r="BA89" s="83" t="s">
        <v>390</v>
      </c>
      <c r="BB89" s="83">
        <v>4.027777777777778E-2</v>
      </c>
      <c r="BC89" s="83">
        <v>5.1388888888888894E-2</v>
      </c>
      <c r="BD89" s="83">
        <v>0.1875</v>
      </c>
      <c r="BE89" s="83" t="s">
        <v>390</v>
      </c>
      <c r="BF89" s="83">
        <v>0.33333333333333331</v>
      </c>
      <c r="BG89" s="83">
        <v>2</v>
      </c>
      <c r="BH89" s="78" t="s">
        <v>457</v>
      </c>
      <c r="BI89" s="83">
        <v>4.1666666666666664E-2</v>
      </c>
      <c r="BJ89" s="29" t="s">
        <v>1340</v>
      </c>
      <c r="BK89" s="83">
        <f t="shared" si="69"/>
        <v>4.113828502415459E-3</v>
      </c>
      <c r="BL89" s="83">
        <v>0.16666666666666666</v>
      </c>
      <c r="BM89" s="85" t="s">
        <v>60</v>
      </c>
      <c r="BN89" s="78" t="s">
        <v>61</v>
      </c>
      <c r="BO89" s="80" t="s">
        <v>61</v>
      </c>
      <c r="BP89" s="83">
        <f>5.7/24</f>
        <v>0.23750000000000002</v>
      </c>
      <c r="BQ89" s="83" t="s">
        <v>934</v>
      </c>
      <c r="BR89" s="78" t="s">
        <v>935</v>
      </c>
      <c r="BS89" s="80" t="s">
        <v>935</v>
      </c>
      <c r="BT89" s="78" t="s">
        <v>975</v>
      </c>
      <c r="BU89" s="80" t="s">
        <v>935</v>
      </c>
      <c r="BV89" s="78" t="s">
        <v>1341</v>
      </c>
      <c r="BW89" s="78" t="s">
        <v>1342</v>
      </c>
      <c r="BX89" s="86">
        <f t="shared" si="70"/>
        <v>1015</v>
      </c>
      <c r="BY89" s="86">
        <f t="shared" si="70"/>
        <v>976</v>
      </c>
      <c r="BZ89" s="86">
        <f t="shared" si="70"/>
        <v>934</v>
      </c>
      <c r="CA89" s="78" t="s">
        <v>86</v>
      </c>
      <c r="CB89" s="78" t="s">
        <v>935</v>
      </c>
      <c r="CC89" s="78" t="s">
        <v>889</v>
      </c>
      <c r="CD89" s="86">
        <f t="shared" si="67"/>
        <v>365</v>
      </c>
      <c r="CE89" s="86">
        <f t="shared" si="67"/>
        <v>272.5</v>
      </c>
      <c r="CF89" s="86">
        <f t="shared" si="67"/>
        <v>262</v>
      </c>
      <c r="CG89" s="78" t="s">
        <v>936</v>
      </c>
      <c r="CH89" s="78" t="s">
        <v>935</v>
      </c>
      <c r="CI89" s="78" t="s">
        <v>1141</v>
      </c>
      <c r="CJ89" s="86">
        <f t="shared" si="61"/>
        <v>1015</v>
      </c>
      <c r="CK89" s="86">
        <f t="shared" si="61"/>
        <v>976</v>
      </c>
      <c r="CL89" s="86">
        <f t="shared" si="61"/>
        <v>934</v>
      </c>
      <c r="CM89" s="86" t="s">
        <v>60</v>
      </c>
      <c r="CN89" s="86" t="s">
        <v>61</v>
      </c>
      <c r="CO89" s="86" t="s">
        <v>61</v>
      </c>
      <c r="CP89" s="86">
        <f t="shared" si="68"/>
        <v>365</v>
      </c>
      <c r="CQ89" s="86">
        <f t="shared" si="68"/>
        <v>272.5</v>
      </c>
      <c r="CR89" s="86">
        <f t="shared" si="68"/>
        <v>262</v>
      </c>
      <c r="CS89" s="81" t="s">
        <v>86</v>
      </c>
      <c r="CT89" s="78" t="s">
        <v>1336</v>
      </c>
      <c r="CU89" s="78" t="s">
        <v>890</v>
      </c>
      <c r="CV89" s="78"/>
      <c r="CW89" s="78"/>
      <c r="CX89" s="78"/>
      <c r="DA89" s="78" t="s">
        <v>61</v>
      </c>
      <c r="DB89" s="78" t="s">
        <v>61</v>
      </c>
      <c r="DC89" s="13">
        <v>2015</v>
      </c>
      <c r="DD89" s="13" t="s">
        <v>360</v>
      </c>
      <c r="DE89" s="13" t="s">
        <v>360</v>
      </c>
      <c r="DF89" s="13" t="s">
        <v>1343</v>
      </c>
      <c r="DG89" s="29" t="s">
        <v>1344</v>
      </c>
      <c r="DH89" s="29" t="s">
        <v>410</v>
      </c>
      <c r="DI89" s="34">
        <v>44146</v>
      </c>
      <c r="DJ89" s="131" t="s">
        <v>836</v>
      </c>
      <c r="DK89" s="124" t="s">
        <v>1724</v>
      </c>
    </row>
    <row r="90" spans="1:115" s="29" customFormat="1" ht="17.100000000000001" customHeight="1" x14ac:dyDescent="0.3">
      <c r="A90" s="29">
        <v>2875</v>
      </c>
      <c r="B90" s="29" t="s">
        <v>1191</v>
      </c>
      <c r="C90" s="29" t="s">
        <v>861</v>
      </c>
      <c r="D90" s="29" t="s">
        <v>139</v>
      </c>
      <c r="E90" s="78" t="s">
        <v>141</v>
      </c>
      <c r="F90" s="29" t="s">
        <v>1346</v>
      </c>
      <c r="G90" s="29">
        <v>39.65</v>
      </c>
      <c r="H90" s="122" t="s">
        <v>991</v>
      </c>
      <c r="I90" s="78">
        <v>2</v>
      </c>
      <c r="J90" s="122" t="s">
        <v>992</v>
      </c>
      <c r="K90" s="29">
        <v>22.4</v>
      </c>
      <c r="L90" s="78" t="s">
        <v>991</v>
      </c>
      <c r="M90" s="78">
        <v>1</v>
      </c>
      <c r="N90" s="29">
        <v>101.7</v>
      </c>
      <c r="O90" s="31">
        <v>120</v>
      </c>
      <c r="P90" s="31">
        <v>114</v>
      </c>
      <c r="Q90" s="31">
        <v>110</v>
      </c>
      <c r="R90" s="86" t="s">
        <v>934</v>
      </c>
      <c r="S90" s="86" t="s">
        <v>61</v>
      </c>
      <c r="T90" s="86" t="s">
        <v>935</v>
      </c>
      <c r="U90" s="170">
        <v>1</v>
      </c>
      <c r="V90" s="31">
        <v>41</v>
      </c>
      <c r="W90" s="31">
        <v>39</v>
      </c>
      <c r="X90" s="31">
        <v>38</v>
      </c>
      <c r="Y90" s="86" t="s">
        <v>86</v>
      </c>
      <c r="Z90" s="78" t="s">
        <v>1487</v>
      </c>
      <c r="AA90" s="78" t="s">
        <v>1488</v>
      </c>
      <c r="AB90" s="176">
        <f t="shared" si="64"/>
        <v>0.34166666666666667</v>
      </c>
      <c r="AC90" s="176">
        <f t="shared" si="65"/>
        <v>0.34210526315789475</v>
      </c>
      <c r="AD90" s="176">
        <f t="shared" si="66"/>
        <v>0.34545454545454546</v>
      </c>
      <c r="AE90" s="78" t="s">
        <v>975</v>
      </c>
      <c r="AF90" s="78" t="s">
        <v>935</v>
      </c>
      <c r="AG90" s="98">
        <v>6.5</v>
      </c>
      <c r="AH90" s="98">
        <v>6.5</v>
      </c>
      <c r="AI90" s="29">
        <f t="shared" si="60"/>
        <v>5.0850000000000009</v>
      </c>
      <c r="AJ90" s="29">
        <v>2014</v>
      </c>
      <c r="AK90" s="78" t="s">
        <v>934</v>
      </c>
      <c r="AL90" s="78" t="s">
        <v>935</v>
      </c>
      <c r="AM90" s="78" t="s">
        <v>935</v>
      </c>
      <c r="AN90" s="83">
        <v>4.1666666666666664E-2</v>
      </c>
      <c r="AO90" s="83">
        <v>8.1944444444444445E-2</v>
      </c>
      <c r="AP90" s="29" t="s">
        <v>1347</v>
      </c>
      <c r="AQ90" s="29" t="s">
        <v>86</v>
      </c>
      <c r="AR90" s="32">
        <v>3.3333333333333333E-2</v>
      </c>
      <c r="AS90" s="29" t="s">
        <v>390</v>
      </c>
      <c r="AT90" s="83">
        <v>4.1666666666666664E-2</v>
      </c>
      <c r="AU90" s="83">
        <v>0.10277777777777779</v>
      </c>
      <c r="AV90" s="29" t="s">
        <v>1348</v>
      </c>
      <c r="AW90" s="29" t="s">
        <v>390</v>
      </c>
      <c r="AX90" s="116">
        <v>4.1666666666666664E-2</v>
      </c>
      <c r="AY90" s="116">
        <v>0.18472222222222223</v>
      </c>
      <c r="AZ90" s="29" t="s">
        <v>1348</v>
      </c>
      <c r="BA90" s="83" t="s">
        <v>390</v>
      </c>
      <c r="BB90" s="83">
        <v>6.5972222222222224E-2</v>
      </c>
      <c r="BC90" s="83">
        <v>8.6805555555555566E-2</v>
      </c>
      <c r="BD90" s="83">
        <v>0.10208333333333335</v>
      </c>
      <c r="BE90" s="121" t="s">
        <v>390</v>
      </c>
      <c r="BF90" s="83">
        <v>0.27847222222222223</v>
      </c>
      <c r="BG90" s="83">
        <v>0.79861111111111116</v>
      </c>
      <c r="BH90" s="29" t="s">
        <v>390</v>
      </c>
      <c r="BI90" s="83">
        <v>1.1111111111111112E-2</v>
      </c>
      <c r="BJ90" s="29" t="s">
        <v>390</v>
      </c>
      <c r="BK90" s="83">
        <f t="shared" si="69"/>
        <v>4.1666666666666666E-3</v>
      </c>
      <c r="BL90" s="121">
        <v>0.16666666666666666</v>
      </c>
      <c r="BM90" s="85" t="s">
        <v>60</v>
      </c>
      <c r="BN90" s="78" t="s">
        <v>61</v>
      </c>
      <c r="BO90" s="80" t="s">
        <v>61</v>
      </c>
      <c r="BP90" s="121">
        <v>0.125</v>
      </c>
      <c r="BQ90" s="83" t="s">
        <v>934</v>
      </c>
      <c r="BR90" s="78" t="s">
        <v>935</v>
      </c>
      <c r="BS90" s="80" t="s">
        <v>935</v>
      </c>
      <c r="BT90" s="78" t="s">
        <v>975</v>
      </c>
      <c r="BU90" s="80" t="s">
        <v>935</v>
      </c>
      <c r="BV90" s="78" t="s">
        <v>975</v>
      </c>
      <c r="BW90" s="80" t="s">
        <v>935</v>
      </c>
      <c r="BX90" s="86">
        <f t="shared" si="70"/>
        <v>120</v>
      </c>
      <c r="BY90" s="86">
        <f t="shared" si="70"/>
        <v>114</v>
      </c>
      <c r="BZ90" s="86">
        <f t="shared" si="70"/>
        <v>110</v>
      </c>
      <c r="CA90" s="78" t="s">
        <v>86</v>
      </c>
      <c r="CB90" s="78" t="s">
        <v>935</v>
      </c>
      <c r="CC90" s="78" t="s">
        <v>889</v>
      </c>
      <c r="CD90" s="86">
        <f t="shared" si="67"/>
        <v>41</v>
      </c>
      <c r="CE90" s="86">
        <f t="shared" si="67"/>
        <v>39</v>
      </c>
      <c r="CF90" s="86">
        <f t="shared" si="67"/>
        <v>38</v>
      </c>
      <c r="CG90" s="78" t="s">
        <v>936</v>
      </c>
      <c r="CH90" s="78" t="s">
        <v>935</v>
      </c>
      <c r="CI90" s="78" t="s">
        <v>1141</v>
      </c>
      <c r="CJ90" s="86">
        <f t="shared" si="61"/>
        <v>120</v>
      </c>
      <c r="CK90" s="86">
        <f t="shared" si="61"/>
        <v>114</v>
      </c>
      <c r="CL90" s="86">
        <f t="shared" si="61"/>
        <v>110</v>
      </c>
      <c r="CM90" s="86" t="s">
        <v>60</v>
      </c>
      <c r="CN90" s="86" t="s">
        <v>61</v>
      </c>
      <c r="CO90" s="86" t="s">
        <v>61</v>
      </c>
      <c r="CP90" s="86">
        <f t="shared" si="68"/>
        <v>41</v>
      </c>
      <c r="CQ90" s="86">
        <f t="shared" si="68"/>
        <v>39</v>
      </c>
      <c r="CR90" s="86">
        <f t="shared" si="68"/>
        <v>38</v>
      </c>
      <c r="CS90" s="81" t="s">
        <v>60</v>
      </c>
      <c r="CT90" s="78" t="s">
        <v>61</v>
      </c>
      <c r="CU90" s="78" t="s">
        <v>61</v>
      </c>
      <c r="CV90" s="78"/>
      <c r="CW90" s="78"/>
      <c r="CX90" s="78"/>
      <c r="DA90" s="78" t="s">
        <v>61</v>
      </c>
      <c r="DB90" s="78" t="s">
        <v>61</v>
      </c>
      <c r="DC90" s="29">
        <v>2014</v>
      </c>
      <c r="DD90" s="13" t="s">
        <v>730</v>
      </c>
      <c r="DE90" s="13" t="s">
        <v>1206</v>
      </c>
      <c r="DF90" s="13" t="s">
        <v>1349</v>
      </c>
      <c r="DG90" s="29" t="s">
        <v>1350</v>
      </c>
      <c r="DH90" s="29" t="s">
        <v>410</v>
      </c>
      <c r="DI90" s="34">
        <v>44153</v>
      </c>
      <c r="DJ90" s="131" t="s">
        <v>836</v>
      </c>
      <c r="DK90" s="124" t="s">
        <v>1724</v>
      </c>
    </row>
    <row r="91" spans="1:115" s="29" customFormat="1" ht="17.100000000000001" customHeight="1" x14ac:dyDescent="0.3">
      <c r="A91" s="29">
        <v>5652</v>
      </c>
      <c r="B91" s="29" t="s">
        <v>1351</v>
      </c>
      <c r="C91" s="29" t="s">
        <v>861</v>
      </c>
      <c r="D91" s="29" t="s">
        <v>139</v>
      </c>
      <c r="E91" s="29" t="s">
        <v>141</v>
      </c>
      <c r="F91" s="29" t="s">
        <v>1352</v>
      </c>
      <c r="G91" s="29">
        <v>26.65</v>
      </c>
      <c r="H91" s="122" t="s">
        <v>991</v>
      </c>
      <c r="I91" s="78">
        <v>1</v>
      </c>
      <c r="J91" s="122" t="s">
        <v>992</v>
      </c>
      <c r="K91" s="29">
        <v>19.186</v>
      </c>
      <c r="L91" s="78" t="s">
        <v>991</v>
      </c>
      <c r="M91" s="78">
        <v>1</v>
      </c>
      <c r="N91" s="29">
        <f>G91*I91+K91</f>
        <v>45.835999999999999</v>
      </c>
      <c r="O91" s="31">
        <v>53</v>
      </c>
      <c r="P91" s="31">
        <v>51</v>
      </c>
      <c r="Q91" s="31">
        <v>49</v>
      </c>
      <c r="R91" s="86" t="s">
        <v>934</v>
      </c>
      <c r="S91" s="86" t="s">
        <v>61</v>
      </c>
      <c r="T91" s="86" t="s">
        <v>935</v>
      </c>
      <c r="U91" s="170">
        <v>1</v>
      </c>
      <c r="V91" s="31">
        <v>17</v>
      </c>
      <c r="W91" s="31">
        <v>16</v>
      </c>
      <c r="X91" s="31">
        <v>15</v>
      </c>
      <c r="Y91" s="86" t="s">
        <v>934</v>
      </c>
      <c r="Z91" s="78" t="s">
        <v>935</v>
      </c>
      <c r="AA91" s="78" t="s">
        <v>935</v>
      </c>
      <c r="AB91" s="176">
        <f t="shared" si="64"/>
        <v>0.32075471698113206</v>
      </c>
      <c r="AC91" s="176">
        <f t="shared" si="65"/>
        <v>0.31372549019607843</v>
      </c>
      <c r="AD91" s="176">
        <f t="shared" si="66"/>
        <v>0.30612244897959184</v>
      </c>
      <c r="AE91" s="78" t="s">
        <v>975</v>
      </c>
      <c r="AF91" s="78" t="s">
        <v>935</v>
      </c>
      <c r="AG91" s="98">
        <v>2.5</v>
      </c>
      <c r="AH91" s="98">
        <v>2.5</v>
      </c>
      <c r="AI91" s="29">
        <f t="shared" si="60"/>
        <v>2.2917999999999998</v>
      </c>
      <c r="AJ91" s="29">
        <v>2017</v>
      </c>
      <c r="AK91" s="78" t="s">
        <v>934</v>
      </c>
      <c r="AL91" s="78" t="s">
        <v>935</v>
      </c>
      <c r="AM91" s="78" t="s">
        <v>935</v>
      </c>
      <c r="AN91" s="83">
        <v>2.4305555555555556E-2</v>
      </c>
      <c r="AO91" s="83">
        <v>5.5555555555555552E-2</v>
      </c>
      <c r="AP91" s="29" t="s">
        <v>1353</v>
      </c>
      <c r="AQ91" s="29" t="s">
        <v>86</v>
      </c>
      <c r="AR91" s="32">
        <v>2.4999999999999998E-2</v>
      </c>
      <c r="AS91" s="29" t="s">
        <v>65</v>
      </c>
      <c r="AT91" s="83">
        <v>2.4305555555555556E-2</v>
      </c>
      <c r="AU91" s="83">
        <v>7.9861111111111105E-2</v>
      </c>
      <c r="AV91" s="29" t="s">
        <v>1354</v>
      </c>
      <c r="AW91" s="29" t="s">
        <v>65</v>
      </c>
      <c r="AX91" s="116">
        <v>2.4305555555555556E-2</v>
      </c>
      <c r="AY91" s="116">
        <v>0.11805555555555557</v>
      </c>
      <c r="AZ91" s="29" t="s">
        <v>1355</v>
      </c>
      <c r="BA91" s="78" t="s">
        <v>65</v>
      </c>
      <c r="BB91" s="83">
        <v>3.125E-2</v>
      </c>
      <c r="BC91" s="83">
        <v>5.5555555555555552E-2</v>
      </c>
      <c r="BD91" s="83">
        <v>9.375E-2</v>
      </c>
      <c r="BE91" s="121" t="s">
        <v>65</v>
      </c>
      <c r="BF91" s="83">
        <v>0.375</v>
      </c>
      <c r="BG91" s="83">
        <v>0.64236111111111105</v>
      </c>
      <c r="BH91" s="29" t="s">
        <v>390</v>
      </c>
      <c r="BI91" s="83">
        <v>4.1666666666666666E-3</v>
      </c>
      <c r="BJ91" s="29" t="s">
        <v>687</v>
      </c>
      <c r="BK91" s="83">
        <f t="shared" si="69"/>
        <v>4.4444444444444444E-3</v>
      </c>
      <c r="BL91" s="121">
        <v>0.10833333333333334</v>
      </c>
      <c r="BM91" s="85" t="s">
        <v>60</v>
      </c>
      <c r="BN91" s="78" t="s">
        <v>61</v>
      </c>
      <c r="BO91" s="80" t="s">
        <v>61</v>
      </c>
      <c r="BP91" s="121">
        <v>0.10833333333333334</v>
      </c>
      <c r="BQ91" s="85" t="s">
        <v>60</v>
      </c>
      <c r="BR91" s="78" t="s">
        <v>61</v>
      </c>
      <c r="BS91" s="80" t="s">
        <v>61</v>
      </c>
      <c r="BT91" s="78" t="s">
        <v>975</v>
      </c>
      <c r="BU91" s="80" t="s">
        <v>935</v>
      </c>
      <c r="BV91" s="78" t="s">
        <v>975</v>
      </c>
      <c r="BW91" s="80" t="s">
        <v>935</v>
      </c>
      <c r="BX91" s="86">
        <f t="shared" si="70"/>
        <v>53</v>
      </c>
      <c r="BY91" s="86">
        <f t="shared" si="70"/>
        <v>51</v>
      </c>
      <c r="BZ91" s="86">
        <f t="shared" si="70"/>
        <v>49</v>
      </c>
      <c r="CA91" s="78" t="s">
        <v>86</v>
      </c>
      <c r="CB91" s="78" t="s">
        <v>935</v>
      </c>
      <c r="CC91" s="78" t="s">
        <v>889</v>
      </c>
      <c r="CD91" s="86">
        <f t="shared" si="67"/>
        <v>17</v>
      </c>
      <c r="CE91" s="86">
        <f t="shared" si="67"/>
        <v>16</v>
      </c>
      <c r="CF91" s="86">
        <f t="shared" si="67"/>
        <v>15</v>
      </c>
      <c r="CG91" s="78" t="s">
        <v>936</v>
      </c>
      <c r="CH91" s="78" t="s">
        <v>935</v>
      </c>
      <c r="CI91" s="78" t="s">
        <v>1141</v>
      </c>
      <c r="CJ91" s="86">
        <f t="shared" si="61"/>
        <v>53</v>
      </c>
      <c r="CK91" s="86">
        <f t="shared" si="61"/>
        <v>51</v>
      </c>
      <c r="CL91" s="86">
        <f t="shared" si="61"/>
        <v>49</v>
      </c>
      <c r="CM91" s="86" t="s">
        <v>60</v>
      </c>
      <c r="CN91" s="86" t="s">
        <v>61</v>
      </c>
      <c r="CO91" s="86" t="s">
        <v>61</v>
      </c>
      <c r="CP91" s="86">
        <f t="shared" si="68"/>
        <v>17</v>
      </c>
      <c r="CQ91" s="86">
        <f t="shared" si="68"/>
        <v>16</v>
      </c>
      <c r="CR91" s="86">
        <f t="shared" si="68"/>
        <v>15</v>
      </c>
      <c r="CS91" s="81" t="s">
        <v>86</v>
      </c>
      <c r="CT91" s="78" t="s">
        <v>61</v>
      </c>
      <c r="CU91" s="78" t="s">
        <v>890</v>
      </c>
      <c r="CV91" s="78"/>
      <c r="CW91" s="78"/>
      <c r="CX91" s="78"/>
      <c r="DA91" s="29" t="s">
        <v>61</v>
      </c>
      <c r="DB91" s="29" t="s">
        <v>61</v>
      </c>
      <c r="DC91" s="29">
        <v>2017</v>
      </c>
      <c r="DG91" s="29" t="s">
        <v>1356</v>
      </c>
      <c r="DH91" s="29" t="s">
        <v>410</v>
      </c>
      <c r="DI91" s="34">
        <v>44158</v>
      </c>
      <c r="DJ91" s="131" t="s">
        <v>836</v>
      </c>
      <c r="DK91" s="124" t="s">
        <v>1724</v>
      </c>
    </row>
    <row r="92" spans="1:115" s="29" customFormat="1" ht="17.100000000000001" customHeight="1" x14ac:dyDescent="0.3">
      <c r="A92" s="78">
        <v>2644</v>
      </c>
      <c r="B92" s="78" t="s">
        <v>1357</v>
      </c>
      <c r="C92" s="78" t="s">
        <v>138</v>
      </c>
      <c r="D92" s="78" t="s">
        <v>139</v>
      </c>
      <c r="E92" s="78" t="s">
        <v>141</v>
      </c>
      <c r="F92" s="78" t="s">
        <v>1358</v>
      </c>
      <c r="G92" s="78">
        <v>163.80000000000001</v>
      </c>
      <c r="H92" s="122" t="s">
        <v>145</v>
      </c>
      <c r="I92" s="78">
        <v>2</v>
      </c>
      <c r="J92" s="122" t="s">
        <v>146</v>
      </c>
      <c r="K92" s="78">
        <f>N92-G92*I92</f>
        <v>197.89999999999998</v>
      </c>
      <c r="L92" s="78" t="s">
        <v>145</v>
      </c>
      <c r="M92" s="78">
        <v>1</v>
      </c>
      <c r="N92" s="78">
        <v>525.5</v>
      </c>
      <c r="O92" s="86">
        <v>614.98124775050383</v>
      </c>
      <c r="P92" s="86">
        <v>590</v>
      </c>
      <c r="Q92" s="86">
        <v>569.92999999999995</v>
      </c>
      <c r="R92" s="86" t="s">
        <v>60</v>
      </c>
      <c r="S92" s="86" t="s">
        <v>61</v>
      </c>
      <c r="T92" s="86" t="s">
        <v>61</v>
      </c>
      <c r="U92" s="170">
        <v>1</v>
      </c>
      <c r="V92" s="86">
        <v>300</v>
      </c>
      <c r="W92" s="86">
        <v>285</v>
      </c>
      <c r="X92" s="86">
        <v>272</v>
      </c>
      <c r="Y92" s="86" t="s">
        <v>60</v>
      </c>
      <c r="Z92" s="78" t="s">
        <v>61</v>
      </c>
      <c r="AA92" s="78" t="s">
        <v>61</v>
      </c>
      <c r="AB92" s="176">
        <f t="shared" si="64"/>
        <v>0.48781975238651371</v>
      </c>
      <c r="AC92" s="176">
        <f t="shared" si="65"/>
        <v>0.48305084745762711</v>
      </c>
      <c r="AD92" s="176">
        <f t="shared" si="66"/>
        <v>0.47725159230080894</v>
      </c>
      <c r="AE92" s="78" t="s">
        <v>62</v>
      </c>
      <c r="AF92" s="78" t="s">
        <v>61</v>
      </c>
      <c r="AG92" s="156">
        <v>27</v>
      </c>
      <c r="AH92" s="156">
        <v>27</v>
      </c>
      <c r="AI92" s="86">
        <f t="shared" si="60"/>
        <v>26.275000000000002</v>
      </c>
      <c r="AJ92" s="78">
        <v>2005</v>
      </c>
      <c r="AK92" s="78" t="s">
        <v>60</v>
      </c>
      <c r="AL92" s="78" t="s">
        <v>61</v>
      </c>
      <c r="AM92" s="78" t="s">
        <v>61</v>
      </c>
      <c r="AN92" s="83">
        <v>6.25E-2</v>
      </c>
      <c r="AO92" s="83">
        <v>0.10902777777777778</v>
      </c>
      <c r="AP92" s="113" t="s">
        <v>1359</v>
      </c>
      <c r="AQ92" s="78" t="s">
        <v>86</v>
      </c>
      <c r="AR92" s="83">
        <v>6.25E-2</v>
      </c>
      <c r="AS92" s="78" t="s">
        <v>390</v>
      </c>
      <c r="AT92" s="83">
        <v>6.25E-2</v>
      </c>
      <c r="AU92" s="83">
        <v>0.12847222222222224</v>
      </c>
      <c r="AV92" s="113" t="s">
        <v>1360</v>
      </c>
      <c r="AW92" s="78" t="s">
        <v>390</v>
      </c>
      <c r="AX92" s="116">
        <v>6.25E-2</v>
      </c>
      <c r="AY92" s="116">
        <v>0.21736111111111112</v>
      </c>
      <c r="AZ92" s="116" t="s">
        <v>1361</v>
      </c>
      <c r="BA92" s="78" t="s">
        <v>390</v>
      </c>
      <c r="BB92" s="83">
        <v>5.0694444444444452E-2</v>
      </c>
      <c r="BC92" s="83">
        <v>7.0833333333333331E-2</v>
      </c>
      <c r="BD92" s="83">
        <v>0.17083333333333331</v>
      </c>
      <c r="BE92" s="83" t="s">
        <v>64</v>
      </c>
      <c r="BF92" s="83">
        <v>2</v>
      </c>
      <c r="BG92" s="83">
        <v>3</v>
      </c>
      <c r="BH92" s="78" t="s">
        <v>63</v>
      </c>
      <c r="BI92" s="83">
        <v>3.2638888888888891E-2</v>
      </c>
      <c r="BJ92" s="29" t="s">
        <v>64</v>
      </c>
      <c r="BK92" s="85">
        <f>W92/22.8/60/24</f>
        <v>8.6805555555555559E-3</v>
      </c>
      <c r="BL92" s="83">
        <v>0.16666666666666666</v>
      </c>
      <c r="BM92" s="85" t="s">
        <v>60</v>
      </c>
      <c r="BN92" s="78" t="s">
        <v>61</v>
      </c>
      <c r="BO92" s="80" t="s">
        <v>61</v>
      </c>
      <c r="BP92" s="83">
        <v>0.125</v>
      </c>
      <c r="BQ92" s="85" t="s">
        <v>60</v>
      </c>
      <c r="BR92" s="78" t="s">
        <v>61</v>
      </c>
      <c r="BS92" s="80" t="s">
        <v>61</v>
      </c>
      <c r="BT92" s="78" t="s">
        <v>62</v>
      </c>
      <c r="BU92" s="80" t="s">
        <v>61</v>
      </c>
      <c r="BV92" s="78" t="s">
        <v>62</v>
      </c>
      <c r="BW92" s="80" t="s">
        <v>61</v>
      </c>
      <c r="BX92" s="86">
        <f t="shared" si="70"/>
        <v>614.98124775050383</v>
      </c>
      <c r="BY92" s="86">
        <f t="shared" si="70"/>
        <v>590</v>
      </c>
      <c r="BZ92" s="86">
        <f t="shared" si="70"/>
        <v>569.92999999999995</v>
      </c>
      <c r="CA92" s="78" t="s">
        <v>86</v>
      </c>
      <c r="CB92" s="78" t="s">
        <v>61</v>
      </c>
      <c r="CC92" s="78" t="s">
        <v>889</v>
      </c>
      <c r="CD92" s="86">
        <f t="shared" si="67"/>
        <v>300</v>
      </c>
      <c r="CE92" s="86">
        <f t="shared" si="67"/>
        <v>285</v>
      </c>
      <c r="CF92" s="86">
        <f t="shared" si="67"/>
        <v>272</v>
      </c>
      <c r="CG92" s="78" t="s">
        <v>86</v>
      </c>
      <c r="CH92" s="81" t="s">
        <v>61</v>
      </c>
      <c r="CI92" s="81" t="s">
        <v>890</v>
      </c>
      <c r="CJ92" s="86">
        <f t="shared" si="61"/>
        <v>614.98124775050383</v>
      </c>
      <c r="CK92" s="86">
        <f t="shared" si="61"/>
        <v>590</v>
      </c>
      <c r="CL92" s="86">
        <f t="shared" si="61"/>
        <v>569.92999999999995</v>
      </c>
      <c r="CM92" s="86" t="s">
        <v>86</v>
      </c>
      <c r="CN92" s="86" t="s">
        <v>61</v>
      </c>
      <c r="CO92" s="86" t="s">
        <v>890</v>
      </c>
      <c r="CP92" s="86">
        <f t="shared" si="68"/>
        <v>300</v>
      </c>
      <c r="CQ92" s="86">
        <f t="shared" si="68"/>
        <v>285</v>
      </c>
      <c r="CR92" s="86">
        <f t="shared" si="68"/>
        <v>272</v>
      </c>
      <c r="CS92" s="81" t="s">
        <v>86</v>
      </c>
      <c r="CT92" s="81" t="s">
        <v>61</v>
      </c>
      <c r="CU92" s="81" t="s">
        <v>890</v>
      </c>
      <c r="CV92" s="81"/>
      <c r="CW92" s="81"/>
      <c r="CX92" s="81"/>
      <c r="CY92" s="78"/>
      <c r="CZ92" s="78"/>
      <c r="DA92" s="78" t="s">
        <v>61</v>
      </c>
      <c r="DB92" s="78" t="s">
        <v>61</v>
      </c>
      <c r="DC92" s="78">
        <v>2005</v>
      </c>
      <c r="DD92" s="78" t="s">
        <v>500</v>
      </c>
      <c r="DE92" s="78" t="s">
        <v>500</v>
      </c>
      <c r="DF92" s="78" t="s">
        <v>500</v>
      </c>
      <c r="DG92" s="78" t="s">
        <v>1362</v>
      </c>
      <c r="DH92" s="78" t="s">
        <v>410</v>
      </c>
      <c r="DI92" s="129">
        <v>44083</v>
      </c>
      <c r="DJ92" s="131" t="s">
        <v>836</v>
      </c>
      <c r="DK92" s="124" t="s">
        <v>1724</v>
      </c>
    </row>
    <row r="93" spans="1:115" s="29" customFormat="1" ht="17.100000000000001" customHeight="1" x14ac:dyDescent="0.3">
      <c r="A93" s="78">
        <v>2161</v>
      </c>
      <c r="B93" s="78" t="s">
        <v>1357</v>
      </c>
      <c r="C93" s="78" t="s">
        <v>138</v>
      </c>
      <c r="D93" s="78" t="s">
        <v>139</v>
      </c>
      <c r="E93" s="78" t="s">
        <v>141</v>
      </c>
      <c r="F93" s="78" t="s">
        <v>1363</v>
      </c>
      <c r="G93" s="78">
        <v>285.8</v>
      </c>
      <c r="H93" s="122" t="s">
        <v>145</v>
      </c>
      <c r="I93" s="78">
        <v>2</v>
      </c>
      <c r="J93" s="122" t="s">
        <v>146</v>
      </c>
      <c r="K93" s="78">
        <f>N93-G93*I93</f>
        <v>292.60000000000002</v>
      </c>
      <c r="L93" s="78" t="s">
        <v>145</v>
      </c>
      <c r="M93" s="78">
        <v>1</v>
      </c>
      <c r="N93" s="78">
        <v>864.2</v>
      </c>
      <c r="O93" s="86">
        <v>1012.2800553052002</v>
      </c>
      <c r="P93" s="86">
        <v>976.00456828040603</v>
      </c>
      <c r="Q93" s="86">
        <v>932.13774581159203</v>
      </c>
      <c r="R93" s="86" t="s">
        <v>60</v>
      </c>
      <c r="S93" s="86" t="s">
        <v>61</v>
      </c>
      <c r="T93" s="86" t="s">
        <v>61</v>
      </c>
      <c r="U93" s="170">
        <v>1</v>
      </c>
      <c r="V93" s="86">
        <v>455.5260248873401</v>
      </c>
      <c r="W93" s="86">
        <v>439.20205572618272</v>
      </c>
      <c r="X93" s="86">
        <v>419.46198561521641</v>
      </c>
      <c r="Y93" s="86" t="s">
        <v>60</v>
      </c>
      <c r="Z93" s="78" t="s">
        <v>61</v>
      </c>
      <c r="AA93" s="78" t="s">
        <v>61</v>
      </c>
      <c r="AB93" s="176">
        <f t="shared" si="64"/>
        <v>0.45</v>
      </c>
      <c r="AC93" s="176">
        <f t="shared" si="65"/>
        <v>0.45</v>
      </c>
      <c r="AD93" s="176">
        <f t="shared" si="66"/>
        <v>0.45</v>
      </c>
      <c r="AE93" s="78" t="s">
        <v>62</v>
      </c>
      <c r="AF93" s="78" t="s">
        <v>61</v>
      </c>
      <c r="AG93" s="156">
        <v>46</v>
      </c>
      <c r="AH93" s="156">
        <v>46</v>
      </c>
      <c r="AI93" s="86">
        <f t="shared" si="60"/>
        <v>43.210000000000008</v>
      </c>
      <c r="AJ93" s="78">
        <v>2014</v>
      </c>
      <c r="AK93" s="78" t="s">
        <v>60</v>
      </c>
      <c r="AL93" s="78" t="s">
        <v>61</v>
      </c>
      <c r="AM93" s="78" t="s">
        <v>61</v>
      </c>
      <c r="AN93" s="83">
        <v>0.22916666666666666</v>
      </c>
      <c r="AO93" s="83">
        <v>0.25694444444444448</v>
      </c>
      <c r="AP93" s="113" t="s">
        <v>1364</v>
      </c>
      <c r="AQ93" s="78" t="s">
        <v>86</v>
      </c>
      <c r="AR93" s="83">
        <v>0.22916666666666666</v>
      </c>
      <c r="AS93" s="78" t="s">
        <v>390</v>
      </c>
      <c r="AT93" s="83">
        <v>0.22916666666666666</v>
      </c>
      <c r="AU93" s="83">
        <v>0.26597222222222222</v>
      </c>
      <c r="AV93" s="113" t="s">
        <v>1365</v>
      </c>
      <c r="AW93" s="78" t="s">
        <v>390</v>
      </c>
      <c r="AX93" s="116">
        <v>0.22916666666666666</v>
      </c>
      <c r="AY93" s="116">
        <v>0.33402777777777781</v>
      </c>
      <c r="AZ93" s="116" t="s">
        <v>1366</v>
      </c>
      <c r="BA93" s="78" t="s">
        <v>390</v>
      </c>
      <c r="BB93" s="83">
        <v>9.5138888888888884E-2</v>
      </c>
      <c r="BC93" s="83">
        <v>0.11180555555555556</v>
      </c>
      <c r="BD93" s="83">
        <v>0.26597222222222222</v>
      </c>
      <c r="BE93" s="83" t="s">
        <v>64</v>
      </c>
      <c r="BF93" s="83">
        <v>0.72916666666666663</v>
      </c>
      <c r="BG93" s="83">
        <v>1.875</v>
      </c>
      <c r="BH93" s="78" t="s">
        <v>1367</v>
      </c>
      <c r="BI93" s="83">
        <v>3.6805555555555557E-2</v>
      </c>
      <c r="BJ93" s="29" t="s">
        <v>64</v>
      </c>
      <c r="BK93" s="85">
        <f>W93/22.8/60/24</f>
        <v>1.3377255595948547E-2</v>
      </c>
      <c r="BL93" s="83">
        <v>0.16666666666666666</v>
      </c>
      <c r="BM93" s="85" t="s">
        <v>60</v>
      </c>
      <c r="BN93" s="78" t="s">
        <v>61</v>
      </c>
      <c r="BO93" s="80" t="s">
        <v>61</v>
      </c>
      <c r="BP93" s="83">
        <v>0.22916666666666666</v>
      </c>
      <c r="BQ93" s="85" t="s">
        <v>60</v>
      </c>
      <c r="BR93" s="78" t="s">
        <v>61</v>
      </c>
      <c r="BS93" s="80" t="s">
        <v>61</v>
      </c>
      <c r="BT93" s="78" t="s">
        <v>62</v>
      </c>
      <c r="BU93" s="80" t="s">
        <v>61</v>
      </c>
      <c r="BV93" s="78" t="s">
        <v>62</v>
      </c>
      <c r="BW93" s="80" t="s">
        <v>61</v>
      </c>
      <c r="BX93" s="86">
        <f>O93</f>
        <v>1012.2800553052002</v>
      </c>
      <c r="BY93" s="86">
        <f t="shared" si="70"/>
        <v>976.00456828040603</v>
      </c>
      <c r="BZ93" s="86">
        <f t="shared" si="70"/>
        <v>932.13774581159203</v>
      </c>
      <c r="CA93" s="78" t="s">
        <v>86</v>
      </c>
      <c r="CB93" s="78" t="s">
        <v>61</v>
      </c>
      <c r="CC93" s="78" t="s">
        <v>889</v>
      </c>
      <c r="CD93" s="86">
        <f t="shared" si="67"/>
        <v>455.5260248873401</v>
      </c>
      <c r="CE93" s="86">
        <f t="shared" si="67"/>
        <v>439.20205572618272</v>
      </c>
      <c r="CF93" s="86">
        <f t="shared" si="67"/>
        <v>419.46198561521641</v>
      </c>
      <c r="CG93" s="78" t="s">
        <v>86</v>
      </c>
      <c r="CH93" s="81" t="s">
        <v>61</v>
      </c>
      <c r="CI93" s="81" t="s">
        <v>890</v>
      </c>
      <c r="CJ93" s="86">
        <f t="shared" si="61"/>
        <v>1012.2800553052002</v>
      </c>
      <c r="CK93" s="86">
        <f t="shared" si="61"/>
        <v>976.00456828040603</v>
      </c>
      <c r="CL93" s="86">
        <f t="shared" si="61"/>
        <v>932.13774581159203</v>
      </c>
      <c r="CM93" s="86" t="s">
        <v>86</v>
      </c>
      <c r="CN93" s="86" t="s">
        <v>61</v>
      </c>
      <c r="CO93" s="86" t="s">
        <v>890</v>
      </c>
      <c r="CP93" s="86">
        <f t="shared" si="68"/>
        <v>455.5260248873401</v>
      </c>
      <c r="CQ93" s="86">
        <f t="shared" si="68"/>
        <v>439.20205572618272</v>
      </c>
      <c r="CR93" s="86">
        <f t="shared" si="68"/>
        <v>419.46198561521641</v>
      </c>
      <c r="CS93" s="81" t="s">
        <v>86</v>
      </c>
      <c r="CT93" s="81" t="s">
        <v>61</v>
      </c>
      <c r="CU93" s="81" t="s">
        <v>890</v>
      </c>
      <c r="CV93" s="81"/>
      <c r="CW93" s="81"/>
      <c r="CX93" s="81"/>
      <c r="CY93" s="78"/>
      <c r="CZ93" s="78"/>
      <c r="DA93" s="78" t="s">
        <v>61</v>
      </c>
      <c r="DB93" s="78" t="s">
        <v>61</v>
      </c>
      <c r="DC93" s="78">
        <v>2014</v>
      </c>
      <c r="DD93" s="78" t="s">
        <v>421</v>
      </c>
      <c r="DE93" s="78" t="s">
        <v>421</v>
      </c>
      <c r="DF93" s="78" t="s">
        <v>421</v>
      </c>
      <c r="DG93" s="78" t="s">
        <v>1362</v>
      </c>
      <c r="DH93" s="78" t="s">
        <v>410</v>
      </c>
      <c r="DI93" s="129">
        <v>44083</v>
      </c>
      <c r="DJ93" s="131" t="s">
        <v>836</v>
      </c>
      <c r="DK93" s="124" t="s">
        <v>1724</v>
      </c>
    </row>
    <row r="94" spans="1:115" s="29" customFormat="1" ht="17.100000000000001" customHeight="1" x14ac:dyDescent="0.3">
      <c r="A94" s="78">
        <v>4171</v>
      </c>
      <c r="B94" s="78" t="s">
        <v>1357</v>
      </c>
      <c r="C94" s="78" t="s">
        <v>138</v>
      </c>
      <c r="D94" s="78" t="s">
        <v>139</v>
      </c>
      <c r="E94" s="78" t="s">
        <v>141</v>
      </c>
      <c r="F94" s="78" t="s">
        <v>1368</v>
      </c>
      <c r="G94" s="78">
        <v>93.7</v>
      </c>
      <c r="H94" s="122" t="s">
        <v>145</v>
      </c>
      <c r="I94" s="78">
        <v>3</v>
      </c>
      <c r="J94" s="122" t="s">
        <v>146</v>
      </c>
      <c r="K94" s="78">
        <f>N94-G94*I94</f>
        <v>91</v>
      </c>
      <c r="L94" s="78" t="s">
        <v>145</v>
      </c>
      <c r="M94" s="78">
        <v>1</v>
      </c>
      <c r="N94" s="78">
        <v>372.1</v>
      </c>
      <c r="O94" s="86">
        <v>433</v>
      </c>
      <c r="P94" s="86">
        <v>397</v>
      </c>
      <c r="Q94" s="86">
        <v>379</v>
      </c>
      <c r="R94" s="86" t="s">
        <v>60</v>
      </c>
      <c r="S94" s="86" t="s">
        <v>61</v>
      </c>
      <c r="T94" s="86" t="s">
        <v>61</v>
      </c>
      <c r="U94" s="170">
        <v>1</v>
      </c>
      <c r="V94" s="86">
        <v>130</v>
      </c>
      <c r="W94" s="86">
        <v>119</v>
      </c>
      <c r="X94" s="86">
        <v>114</v>
      </c>
      <c r="Y94" s="86" t="s">
        <v>60</v>
      </c>
      <c r="Z94" s="78" t="s">
        <v>61</v>
      </c>
      <c r="AA94" s="78" t="s">
        <v>61</v>
      </c>
      <c r="AB94" s="176">
        <f t="shared" si="64"/>
        <v>0.30023094688221708</v>
      </c>
      <c r="AC94" s="176">
        <f t="shared" si="65"/>
        <v>0.29974811083123426</v>
      </c>
      <c r="AD94" s="176">
        <f t="shared" si="66"/>
        <v>0.30079155672823221</v>
      </c>
      <c r="AE94" s="78" t="s">
        <v>62</v>
      </c>
      <c r="AF94" s="78" t="s">
        <v>61</v>
      </c>
      <c r="AG94" s="156">
        <v>18</v>
      </c>
      <c r="AH94" s="156">
        <v>18</v>
      </c>
      <c r="AI94" s="86">
        <f t="shared" si="60"/>
        <v>18.605</v>
      </c>
      <c r="AJ94" s="78">
        <v>1998</v>
      </c>
      <c r="AK94" s="78" t="s">
        <v>60</v>
      </c>
      <c r="AL94" s="78" t="s">
        <v>61</v>
      </c>
      <c r="AM94" s="78" t="s">
        <v>61</v>
      </c>
      <c r="AN94" s="83">
        <v>9.375E-2</v>
      </c>
      <c r="AO94" s="83">
        <v>0.1875</v>
      </c>
      <c r="AP94" s="113" t="s">
        <v>1369</v>
      </c>
      <c r="AQ94" s="78" t="s">
        <v>86</v>
      </c>
      <c r="AR94" s="83">
        <v>0.125</v>
      </c>
      <c r="AS94" s="78" t="s">
        <v>390</v>
      </c>
      <c r="AT94" s="83">
        <v>9.375E-2</v>
      </c>
      <c r="AU94" s="83">
        <v>0.22916666666666666</v>
      </c>
      <c r="AV94" s="113" t="s">
        <v>1370</v>
      </c>
      <c r="AW94" s="78" t="s">
        <v>390</v>
      </c>
      <c r="AX94" s="116">
        <v>0.13541666666666666</v>
      </c>
      <c r="AY94" s="116">
        <v>0.30208333333333331</v>
      </c>
      <c r="AZ94" s="116" t="s">
        <v>1371</v>
      </c>
      <c r="BA94" s="78" t="s">
        <v>390</v>
      </c>
      <c r="BB94" s="83">
        <v>0.10416666666666667</v>
      </c>
      <c r="BC94" s="83">
        <v>0.1388888888888889</v>
      </c>
      <c r="BD94" s="83">
        <v>0.18055555555555555</v>
      </c>
      <c r="BE94" s="83" t="s">
        <v>64</v>
      </c>
      <c r="BF94" s="83">
        <v>0.875</v>
      </c>
      <c r="BG94" s="83">
        <v>2.4583333333333335</v>
      </c>
      <c r="BH94" s="78" t="s">
        <v>64</v>
      </c>
      <c r="BI94" s="83">
        <v>2.0833333333333332E-2</v>
      </c>
      <c r="BJ94" s="29" t="s">
        <v>64</v>
      </c>
      <c r="BK94" s="85">
        <f>W94/22.8/60/24</f>
        <v>3.6245126705653024E-3</v>
      </c>
      <c r="BL94" s="83" t="s">
        <v>101</v>
      </c>
      <c r="BM94" s="85" t="s">
        <v>60</v>
      </c>
      <c r="BN94" s="78" t="s">
        <v>61</v>
      </c>
      <c r="BO94" s="80" t="s">
        <v>61</v>
      </c>
      <c r="BP94" s="83" t="s">
        <v>130</v>
      </c>
      <c r="BQ94" s="85" t="s">
        <v>60</v>
      </c>
      <c r="BR94" s="78" t="s">
        <v>61</v>
      </c>
      <c r="BS94" s="80" t="s">
        <v>61</v>
      </c>
      <c r="BT94" s="78" t="s">
        <v>62</v>
      </c>
      <c r="BU94" s="80" t="s">
        <v>61</v>
      </c>
      <c r="BV94" s="78" t="s">
        <v>62</v>
      </c>
      <c r="BW94" s="80" t="s">
        <v>61</v>
      </c>
      <c r="BX94" s="86">
        <f>O94</f>
        <v>433</v>
      </c>
      <c r="BY94" s="86">
        <f t="shared" si="70"/>
        <v>397</v>
      </c>
      <c r="BZ94" s="86">
        <f t="shared" si="70"/>
        <v>379</v>
      </c>
      <c r="CA94" s="78" t="s">
        <v>86</v>
      </c>
      <c r="CB94" s="78" t="s">
        <v>61</v>
      </c>
      <c r="CC94" s="78" t="s">
        <v>889</v>
      </c>
      <c r="CD94" s="86">
        <f t="shared" si="67"/>
        <v>130</v>
      </c>
      <c r="CE94" s="86">
        <f t="shared" si="67"/>
        <v>119</v>
      </c>
      <c r="CF94" s="86">
        <f t="shared" si="67"/>
        <v>114</v>
      </c>
      <c r="CG94" s="78" t="s">
        <v>86</v>
      </c>
      <c r="CH94" s="81" t="s">
        <v>61</v>
      </c>
      <c r="CI94" s="81" t="s">
        <v>890</v>
      </c>
      <c r="CJ94" s="86">
        <f t="shared" si="61"/>
        <v>433</v>
      </c>
      <c r="CK94" s="86">
        <f t="shared" si="61"/>
        <v>397</v>
      </c>
      <c r="CL94" s="86">
        <f t="shared" si="61"/>
        <v>379</v>
      </c>
      <c r="CM94" s="86" t="s">
        <v>86</v>
      </c>
      <c r="CN94" s="86" t="s">
        <v>61</v>
      </c>
      <c r="CO94" s="86" t="s">
        <v>890</v>
      </c>
      <c r="CP94" s="86">
        <f t="shared" si="68"/>
        <v>130</v>
      </c>
      <c r="CQ94" s="86">
        <f t="shared" si="68"/>
        <v>119</v>
      </c>
      <c r="CR94" s="86">
        <f t="shared" si="68"/>
        <v>114</v>
      </c>
      <c r="CS94" s="81" t="s">
        <v>86</v>
      </c>
      <c r="CT94" s="81" t="s">
        <v>61</v>
      </c>
      <c r="CU94" s="81" t="s">
        <v>890</v>
      </c>
      <c r="CV94" s="81"/>
      <c r="CW94" s="81"/>
      <c r="CX94" s="81"/>
      <c r="CY94" s="78"/>
      <c r="CZ94" s="78"/>
      <c r="DA94" s="78" t="s">
        <v>61</v>
      </c>
      <c r="DB94" s="78" t="s">
        <v>61</v>
      </c>
      <c r="DC94" s="78">
        <v>1998</v>
      </c>
      <c r="DD94" s="78" t="s">
        <v>1372</v>
      </c>
      <c r="DE94" s="78" t="s">
        <v>731</v>
      </c>
      <c r="DF94" s="78" t="s">
        <v>731</v>
      </c>
      <c r="DG94" s="78" t="s">
        <v>1362</v>
      </c>
      <c r="DH94" s="78" t="s">
        <v>410</v>
      </c>
      <c r="DI94" s="129">
        <v>44083</v>
      </c>
      <c r="DJ94" s="131" t="s">
        <v>836</v>
      </c>
      <c r="DK94" s="124" t="s">
        <v>1724</v>
      </c>
    </row>
    <row r="95" spans="1:115" s="29" customFormat="1" ht="17.100000000000001" customHeight="1" x14ac:dyDescent="0.3">
      <c r="A95" s="29">
        <v>2864</v>
      </c>
      <c r="B95" s="29" t="s">
        <v>1373</v>
      </c>
      <c r="C95" s="29" t="s">
        <v>138</v>
      </c>
      <c r="D95" s="29" t="s">
        <v>139</v>
      </c>
      <c r="E95" s="29" t="s">
        <v>141</v>
      </c>
      <c r="F95" s="29" t="s">
        <v>1374</v>
      </c>
      <c r="G95" s="29">
        <v>287.7</v>
      </c>
      <c r="H95" s="78" t="s">
        <v>145</v>
      </c>
      <c r="I95" s="78">
        <v>2</v>
      </c>
      <c r="K95" s="29">
        <f>N95-G95*I95</f>
        <v>298.80000000000007</v>
      </c>
      <c r="L95" s="78" t="s">
        <v>145</v>
      </c>
      <c r="M95" s="78">
        <v>1</v>
      </c>
      <c r="N95" s="29">
        <v>874.2</v>
      </c>
      <c r="O95" s="31">
        <v>1044</v>
      </c>
      <c r="P95" s="31">
        <v>980</v>
      </c>
      <c r="Q95" s="31">
        <v>941</v>
      </c>
      <c r="R95" s="86" t="s">
        <v>60</v>
      </c>
      <c r="S95" s="86" t="s">
        <v>61</v>
      </c>
      <c r="T95" s="86" t="s">
        <v>61</v>
      </c>
      <c r="U95" s="170">
        <v>1</v>
      </c>
      <c r="V95" s="31">
        <v>328</v>
      </c>
      <c r="W95" s="31">
        <v>304</v>
      </c>
      <c r="X95" s="31">
        <v>296</v>
      </c>
      <c r="Y95" s="86" t="s">
        <v>60</v>
      </c>
      <c r="Z95" s="78" t="s">
        <v>61</v>
      </c>
      <c r="AA95" s="78" t="s">
        <v>61</v>
      </c>
      <c r="AB95" s="176">
        <f t="shared" si="64"/>
        <v>0.31417624521072796</v>
      </c>
      <c r="AC95" s="176">
        <f t="shared" si="65"/>
        <v>0.31020408163265306</v>
      </c>
      <c r="AD95" s="176">
        <f t="shared" si="66"/>
        <v>0.31455897980871411</v>
      </c>
      <c r="AE95" s="78" t="s">
        <v>62</v>
      </c>
      <c r="AF95" s="78" t="s">
        <v>61</v>
      </c>
      <c r="AG95" s="98">
        <v>40</v>
      </c>
      <c r="AH95" s="98">
        <v>40</v>
      </c>
      <c r="AI95" s="29">
        <f t="shared" si="60"/>
        <v>43.710000000000008</v>
      </c>
      <c r="AJ95" s="29">
        <v>2017</v>
      </c>
      <c r="AK95" s="78" t="s">
        <v>60</v>
      </c>
      <c r="AL95" s="78" t="s">
        <v>61</v>
      </c>
      <c r="AM95" s="78" t="s">
        <v>61</v>
      </c>
      <c r="AN95" s="121">
        <v>0.125</v>
      </c>
      <c r="AO95" s="121">
        <v>0.14583333333333334</v>
      </c>
      <c r="AP95" s="29" t="s">
        <v>1375</v>
      </c>
      <c r="AQ95" s="78" t="s">
        <v>60</v>
      </c>
      <c r="AR95" s="78" t="s">
        <v>61</v>
      </c>
      <c r="AS95" s="29" t="s">
        <v>390</v>
      </c>
      <c r="AT95" s="83">
        <v>0.15347222222222223</v>
      </c>
      <c r="AU95" s="83">
        <v>0.20486111111111113</v>
      </c>
      <c r="AV95" s="29" t="s">
        <v>1376</v>
      </c>
      <c r="AW95" s="78" t="s">
        <v>390</v>
      </c>
      <c r="AX95" s="121">
        <v>0.16874999999999998</v>
      </c>
      <c r="AY95" s="121">
        <v>0.23333333333333331</v>
      </c>
      <c r="AZ95" s="29" t="s">
        <v>1377</v>
      </c>
      <c r="BA95" s="29" t="s">
        <v>390</v>
      </c>
      <c r="BB95" s="83">
        <v>7.2222222222222229E-2</v>
      </c>
      <c r="BC95" s="83">
        <v>0.13333333333333333</v>
      </c>
      <c r="BD95" s="83">
        <v>0.15625</v>
      </c>
      <c r="BE95" s="83" t="s">
        <v>64</v>
      </c>
      <c r="BF95" s="83">
        <v>0.33333333333333331</v>
      </c>
      <c r="BG95" s="157">
        <v>2</v>
      </c>
      <c r="BH95" s="29" t="s">
        <v>65</v>
      </c>
      <c r="BI95" s="121">
        <v>3.7499999999999999E-2</v>
      </c>
      <c r="BJ95" s="29" t="s">
        <v>64</v>
      </c>
      <c r="BK95" s="85">
        <f>W95/22.8/60/24</f>
        <v>9.2592592592592587E-3</v>
      </c>
      <c r="BL95" s="121">
        <v>0.15416666666666667</v>
      </c>
      <c r="BM95" s="85" t="s">
        <v>60</v>
      </c>
      <c r="BN95" s="78" t="s">
        <v>61</v>
      </c>
      <c r="BO95" s="80" t="s">
        <v>61</v>
      </c>
      <c r="BP95" s="121">
        <v>0.21249999999999999</v>
      </c>
      <c r="BQ95" s="85" t="s">
        <v>60</v>
      </c>
      <c r="BR95" s="78" t="s">
        <v>61</v>
      </c>
      <c r="BS95" s="80" t="s">
        <v>61</v>
      </c>
      <c r="BT95" s="78" t="s">
        <v>62</v>
      </c>
      <c r="BU95" s="80" t="s">
        <v>61</v>
      </c>
      <c r="BV95" s="78" t="s">
        <v>62</v>
      </c>
      <c r="BW95" s="80" t="s">
        <v>61</v>
      </c>
      <c r="BX95" s="86">
        <f>O95</f>
        <v>1044</v>
      </c>
      <c r="BY95" s="86">
        <f t="shared" si="70"/>
        <v>980</v>
      </c>
      <c r="BZ95" s="86">
        <f t="shared" si="70"/>
        <v>941</v>
      </c>
      <c r="CA95" s="78" t="s">
        <v>86</v>
      </c>
      <c r="CB95" s="78" t="s">
        <v>61</v>
      </c>
      <c r="CC95" s="78" t="s">
        <v>889</v>
      </c>
      <c r="CD95" s="86">
        <f t="shared" si="67"/>
        <v>328</v>
      </c>
      <c r="CE95" s="86">
        <f t="shared" si="67"/>
        <v>304</v>
      </c>
      <c r="CF95" s="86">
        <f t="shared" si="67"/>
        <v>296</v>
      </c>
      <c r="CG95" s="78" t="s">
        <v>86</v>
      </c>
      <c r="CH95" s="81" t="s">
        <v>61</v>
      </c>
      <c r="CI95" s="81" t="s">
        <v>890</v>
      </c>
      <c r="CJ95" s="86">
        <f t="shared" si="61"/>
        <v>1044</v>
      </c>
      <c r="CK95" s="86">
        <f t="shared" si="61"/>
        <v>980</v>
      </c>
      <c r="CL95" s="86">
        <f t="shared" si="61"/>
        <v>941</v>
      </c>
      <c r="CM95" s="86" t="s">
        <v>60</v>
      </c>
      <c r="CN95" s="86" t="s">
        <v>61</v>
      </c>
      <c r="CO95" s="86" t="s">
        <v>61</v>
      </c>
      <c r="CP95" s="86">
        <f t="shared" si="68"/>
        <v>328</v>
      </c>
      <c r="CQ95" s="86">
        <f t="shared" si="68"/>
        <v>304</v>
      </c>
      <c r="CR95" s="86">
        <f t="shared" si="68"/>
        <v>296</v>
      </c>
      <c r="CS95" s="81" t="s">
        <v>86</v>
      </c>
      <c r="CT95" s="81" t="s">
        <v>61</v>
      </c>
      <c r="CU95" s="81" t="s">
        <v>890</v>
      </c>
      <c r="CV95" s="81"/>
      <c r="CW95" s="81"/>
      <c r="CX95" s="81"/>
      <c r="DA95" s="78" t="s">
        <v>61</v>
      </c>
      <c r="DB95" s="78" t="s">
        <v>61</v>
      </c>
      <c r="DC95" s="78">
        <v>2017</v>
      </c>
      <c r="DD95" s="78" t="s">
        <v>564</v>
      </c>
      <c r="DE95" s="78" t="s">
        <v>421</v>
      </c>
      <c r="DF95" s="78" t="s">
        <v>458</v>
      </c>
      <c r="DG95" s="29" t="s">
        <v>1378</v>
      </c>
      <c r="DH95" s="29" t="s">
        <v>410</v>
      </c>
      <c r="DI95" s="34">
        <v>44174</v>
      </c>
      <c r="DJ95" s="131" t="s">
        <v>836</v>
      </c>
      <c r="DK95" s="124" t="s">
        <v>1724</v>
      </c>
    </row>
    <row r="96" spans="1:115" ht="17.100000000000001" customHeight="1" x14ac:dyDescent="0.3">
      <c r="A96" s="78"/>
      <c r="B96" s="78" t="s">
        <v>774</v>
      </c>
      <c r="C96" s="78" t="s">
        <v>861</v>
      </c>
      <c r="D96" s="78" t="s">
        <v>139</v>
      </c>
      <c r="E96" s="78" t="s">
        <v>141</v>
      </c>
      <c r="F96" s="78" t="s">
        <v>1741</v>
      </c>
      <c r="G96" s="86">
        <v>320.7</v>
      </c>
      <c r="H96" s="122" t="s">
        <v>145</v>
      </c>
      <c r="I96" s="78">
        <v>1</v>
      </c>
      <c r="J96" s="122" t="s">
        <v>146</v>
      </c>
      <c r="K96" s="86">
        <v>161</v>
      </c>
      <c r="L96" s="78" t="s">
        <v>145</v>
      </c>
      <c r="M96" s="78">
        <v>1</v>
      </c>
      <c r="N96" s="86">
        <f t="shared" ref="N96" si="71">G96*I96+K96*M96</f>
        <v>481.7</v>
      </c>
      <c r="O96" s="9">
        <v>517.5</v>
      </c>
      <c r="P96" s="9">
        <v>507.9</v>
      </c>
      <c r="Q96" s="9">
        <v>500.2</v>
      </c>
      <c r="R96" s="86" t="s">
        <v>60</v>
      </c>
      <c r="S96" s="86" t="s">
        <v>61</v>
      </c>
      <c r="T96" s="86" t="s">
        <v>61</v>
      </c>
      <c r="U96" s="169">
        <v>1</v>
      </c>
      <c r="V96" s="9">
        <v>257.10000000000002</v>
      </c>
      <c r="W96" s="9">
        <v>223.3</v>
      </c>
      <c r="X96" s="9">
        <v>218.3</v>
      </c>
      <c r="Y96" s="86" t="s">
        <v>60</v>
      </c>
      <c r="Z96" s="78" t="s">
        <v>61</v>
      </c>
      <c r="AA96" s="78" t="s">
        <v>61</v>
      </c>
      <c r="AB96" s="176">
        <f t="shared" si="64"/>
        <v>0.49681159420289861</v>
      </c>
      <c r="AC96" s="176">
        <f t="shared" si="65"/>
        <v>0.43965347509352237</v>
      </c>
      <c r="AD96" s="176">
        <f t="shared" si="66"/>
        <v>0.43642542982806881</v>
      </c>
      <c r="AE96" s="78" t="s">
        <v>62</v>
      </c>
      <c r="AF96" s="78" t="s">
        <v>61</v>
      </c>
      <c r="AG96" s="98">
        <v>30</v>
      </c>
      <c r="AH96" s="98">
        <v>30</v>
      </c>
      <c r="AI96" s="29">
        <f t="shared" si="60"/>
        <v>24.085000000000001</v>
      </c>
      <c r="AJ96" s="9">
        <v>2021</v>
      </c>
      <c r="AK96" s="78" t="s">
        <v>60</v>
      </c>
      <c r="AL96" s="78" t="s">
        <v>61</v>
      </c>
      <c r="AM96" s="78" t="s">
        <v>61</v>
      </c>
      <c r="AN96" s="157" t="s">
        <v>1061</v>
      </c>
      <c r="AO96" s="157">
        <v>8.6805555555555566E-2</v>
      </c>
      <c r="AP96" s="78" t="s">
        <v>776</v>
      </c>
      <c r="AQ96" s="78" t="s">
        <v>60</v>
      </c>
      <c r="AR96" s="78" t="s">
        <v>61</v>
      </c>
      <c r="AS96" s="78" t="s">
        <v>1736</v>
      </c>
      <c r="AT96" s="187" t="s">
        <v>1059</v>
      </c>
      <c r="AU96" s="157">
        <v>9.7222222222222224E-2</v>
      </c>
      <c r="AV96" s="78" t="s">
        <v>778</v>
      </c>
      <c r="AW96" s="78" t="s">
        <v>825</v>
      </c>
      <c r="AX96" s="187" t="s">
        <v>1049</v>
      </c>
      <c r="AY96" s="157">
        <v>0.125</v>
      </c>
      <c r="AZ96" s="78" t="s">
        <v>780</v>
      </c>
      <c r="BA96" s="78" t="s">
        <v>825</v>
      </c>
      <c r="BB96" s="157">
        <v>6.9444444444444434E-2</v>
      </c>
      <c r="BC96" s="157">
        <v>8.3333333333333329E-2</v>
      </c>
      <c r="BD96" s="157">
        <v>0.15277777777777776</v>
      </c>
      <c r="BE96" s="83" t="s">
        <v>781</v>
      </c>
      <c r="BF96" s="157">
        <v>0.33333333333333331</v>
      </c>
      <c r="BG96" s="157">
        <v>3</v>
      </c>
      <c r="BH96" s="29" t="s">
        <v>65</v>
      </c>
      <c r="BI96" s="59">
        <v>6.9444444444444441E-3</v>
      </c>
      <c r="BJ96" s="78" t="s">
        <v>103</v>
      </c>
      <c r="BK96" s="85">
        <f>W96/22.8/60/24</f>
        <v>6.8012914230019495E-3</v>
      </c>
      <c r="BL96" s="121">
        <v>0.16666666666666666</v>
      </c>
      <c r="BM96" s="85" t="s">
        <v>60</v>
      </c>
      <c r="BN96" s="78" t="s">
        <v>61</v>
      </c>
      <c r="BO96" s="80" t="s">
        <v>61</v>
      </c>
      <c r="BP96" s="121">
        <v>0.125</v>
      </c>
      <c r="BQ96" s="85" t="s">
        <v>60</v>
      </c>
      <c r="BR96" s="78" t="s">
        <v>61</v>
      </c>
      <c r="BS96" s="80" t="s">
        <v>61</v>
      </c>
      <c r="BT96" s="78" t="s">
        <v>62</v>
      </c>
      <c r="BU96" s="80" t="s">
        <v>61</v>
      </c>
      <c r="BV96" s="78" t="s">
        <v>62</v>
      </c>
      <c r="BW96" s="80" t="s">
        <v>61</v>
      </c>
      <c r="BX96" s="9">
        <f>O96</f>
        <v>517.5</v>
      </c>
      <c r="BY96" s="9">
        <f t="shared" si="70"/>
        <v>507.9</v>
      </c>
      <c r="BZ96" s="9">
        <f t="shared" si="70"/>
        <v>500.2</v>
      </c>
      <c r="CA96" s="9" t="s">
        <v>1738</v>
      </c>
      <c r="CB96" s="9" t="s">
        <v>1737</v>
      </c>
      <c r="CC96" s="9" t="s">
        <v>1737</v>
      </c>
      <c r="CD96" s="9">
        <f t="shared" si="67"/>
        <v>257.10000000000002</v>
      </c>
      <c r="CE96" s="9">
        <f t="shared" si="67"/>
        <v>223.3</v>
      </c>
      <c r="CF96" s="9">
        <f t="shared" si="67"/>
        <v>218.3</v>
      </c>
      <c r="CG96" s="9" t="s">
        <v>1738</v>
      </c>
      <c r="CH96" s="9" t="s">
        <v>1737</v>
      </c>
      <c r="CI96" s="9" t="s">
        <v>1737</v>
      </c>
      <c r="CJ96" s="9">
        <f t="shared" si="61"/>
        <v>517.5</v>
      </c>
      <c r="CK96" s="9">
        <f t="shared" si="61"/>
        <v>507.9</v>
      </c>
      <c r="CL96" s="9">
        <f t="shared" si="61"/>
        <v>500.2</v>
      </c>
      <c r="CM96" s="9" t="s">
        <v>1738</v>
      </c>
      <c r="CN96" s="9" t="s">
        <v>1737</v>
      </c>
      <c r="CO96" s="9" t="s">
        <v>1737</v>
      </c>
      <c r="CP96" s="9">
        <f t="shared" si="68"/>
        <v>257.10000000000002</v>
      </c>
      <c r="CQ96" s="9">
        <f t="shared" si="68"/>
        <v>223.3</v>
      </c>
      <c r="CR96" s="9">
        <f t="shared" si="68"/>
        <v>218.3</v>
      </c>
      <c r="CS96" s="9" t="s">
        <v>1738</v>
      </c>
      <c r="CT96" s="9" t="s">
        <v>1737</v>
      </c>
      <c r="CU96" s="9" t="s">
        <v>1737</v>
      </c>
      <c r="DA96" s="78" t="s">
        <v>61</v>
      </c>
      <c r="DB96" s="78" t="s">
        <v>61</v>
      </c>
      <c r="DC96" s="9">
        <v>2021</v>
      </c>
      <c r="DD96" s="82" t="s">
        <v>363</v>
      </c>
      <c r="DE96" s="82" t="s">
        <v>363</v>
      </c>
      <c r="DF96" s="82" t="s">
        <v>458</v>
      </c>
      <c r="DG96" s="9" t="s">
        <v>1739</v>
      </c>
      <c r="DH96" s="9" t="s">
        <v>1740</v>
      </c>
      <c r="DI96" s="128">
        <v>44438</v>
      </c>
      <c r="DJ96" s="131" t="s">
        <v>836</v>
      </c>
    </row>
    <row r="97" spans="46:47" ht="17.100000000000001" customHeight="1" x14ac:dyDescent="0.3">
      <c r="AT97" s="40"/>
      <c r="AU97" s="40"/>
    </row>
    <row r="98" spans="46:47" ht="17.100000000000001" customHeight="1" x14ac:dyDescent="0.3">
      <c r="AT98" s="40"/>
      <c r="AU98" s="40"/>
    </row>
    <row r="99" spans="46:47" ht="17.100000000000001" customHeight="1" x14ac:dyDescent="0.3">
      <c r="AT99" s="40"/>
      <c r="AU99" s="40"/>
    </row>
    <row r="100" spans="46:47" ht="17.100000000000001" customHeight="1" x14ac:dyDescent="0.3">
      <c r="AT100" s="40"/>
      <c r="AU100" s="40"/>
    </row>
    <row r="101" spans="46:47" ht="17.100000000000001" customHeight="1" x14ac:dyDescent="0.3">
      <c r="AT101" s="40"/>
      <c r="AU101" s="40"/>
    </row>
    <row r="102" spans="46:47" ht="17.100000000000001" customHeight="1" x14ac:dyDescent="0.3">
      <c r="AT102" s="40"/>
      <c r="AU102" s="40"/>
    </row>
    <row r="103" spans="46:47" ht="17.100000000000001" customHeight="1" x14ac:dyDescent="0.3">
      <c r="AT103" s="40"/>
      <c r="AU103" s="40"/>
    </row>
    <row r="104" spans="46:47" ht="17.100000000000001" customHeight="1" x14ac:dyDescent="0.3">
      <c r="AT104" s="40"/>
      <c r="AU104" s="40"/>
    </row>
    <row r="105" spans="46:47" ht="17.100000000000001" customHeight="1" x14ac:dyDescent="0.3">
      <c r="AT105" s="40"/>
      <c r="AU105" s="40"/>
    </row>
    <row r="106" spans="46:47" ht="17.100000000000001" customHeight="1" x14ac:dyDescent="0.3">
      <c r="AT106" s="40"/>
      <c r="AU106" s="40"/>
    </row>
    <row r="107" spans="46:47" ht="17.100000000000001" customHeight="1" x14ac:dyDescent="0.3">
      <c r="AT107" s="40"/>
      <c r="AU107" s="40"/>
    </row>
    <row r="108" spans="46:47" ht="17.100000000000001" customHeight="1" x14ac:dyDescent="0.3">
      <c r="AT108" s="40"/>
      <c r="AU108" s="40"/>
    </row>
    <row r="109" spans="46:47" ht="17.100000000000001" customHeight="1" x14ac:dyDescent="0.3">
      <c r="AT109" s="40"/>
      <c r="AU109" s="40"/>
    </row>
    <row r="110" spans="46:47" ht="17.100000000000001" customHeight="1" x14ac:dyDescent="0.3">
      <c r="AT110" s="40"/>
      <c r="AU110" s="40"/>
    </row>
    <row r="111" spans="46:47" ht="17.100000000000001" customHeight="1" x14ac:dyDescent="0.3">
      <c r="AT111" s="40"/>
      <c r="AU111" s="40"/>
    </row>
    <row r="112" spans="46:47" ht="17.100000000000001" customHeight="1" x14ac:dyDescent="0.3">
      <c r="AT112" s="40"/>
      <c r="AU112" s="40"/>
    </row>
    <row r="113" spans="46:47" ht="17.100000000000001" customHeight="1" x14ac:dyDescent="0.3">
      <c r="AT113" s="40"/>
      <c r="AU113" s="40"/>
    </row>
    <row r="114" spans="46:47" ht="17.100000000000001" customHeight="1" x14ac:dyDescent="0.3">
      <c r="AT114" s="40"/>
      <c r="AU114" s="40"/>
    </row>
    <row r="115" spans="46:47" ht="17.100000000000001" customHeight="1" x14ac:dyDescent="0.3">
      <c r="AT115" s="40"/>
      <c r="AU115" s="40"/>
    </row>
    <row r="116" spans="46:47" ht="17.100000000000001" customHeight="1" x14ac:dyDescent="0.3">
      <c r="AT116" s="40"/>
      <c r="AU116" s="40"/>
    </row>
    <row r="117" spans="46:47" ht="17.100000000000001" customHeight="1" x14ac:dyDescent="0.3">
      <c r="AT117" s="40"/>
      <c r="AU117" s="40"/>
    </row>
  </sheetData>
  <autoFilter ref="A5:DJ60" xr:uid="{00000000-0009-0000-0000-000001000000}">
    <filterColumn colId="14" showButton="0"/>
    <filterColumn colId="15" showButton="0"/>
    <filterColumn colId="21" showButton="0"/>
    <filterColumn colId="22" showButton="0"/>
    <filterColumn colId="27" showButton="0"/>
    <filterColumn colId="28" showButton="0"/>
    <filterColumn colId="49" showButton="0"/>
    <filterColumn colId="53" showButton="0"/>
    <filterColumn colId="54" showButton="0"/>
    <filterColumn colId="75" showButton="0"/>
    <filterColumn colId="76" showButton="0"/>
    <filterColumn colId="81" showButton="0"/>
    <filterColumn colId="82" showButton="0"/>
    <filterColumn colId="87" showButton="0"/>
    <filterColumn colId="88" showButton="0"/>
    <filterColumn colId="93" showButton="0"/>
    <filterColumn colId="94" showButton="0"/>
  </autoFilter>
  <mergeCells count="9">
    <mergeCell ref="CP5:CR5"/>
    <mergeCell ref="O5:Q5"/>
    <mergeCell ref="V5:X5"/>
    <mergeCell ref="AB5:AD5"/>
    <mergeCell ref="BX5:BZ5"/>
    <mergeCell ref="CD5:CF5"/>
    <mergeCell ref="CJ5:CL5"/>
    <mergeCell ref="BB5:BD5"/>
    <mergeCell ref="AX5:AY5"/>
  </mergeCells>
  <phoneticPr fontId="2" type="noConversion"/>
  <conditionalFormatting sqref="CZ30 CJ61:CL62 CN61:CN62">
    <cfRule type="cellIs" dxfId="153" priority="13" operator="notEqual">
      <formula>#REF!</formula>
    </cfRule>
  </conditionalFormatting>
  <conditionalFormatting sqref="CY30">
    <cfRule type="cellIs" dxfId="152" priority="16" operator="notEqual">
      <formula>#REF!</formula>
    </cfRule>
  </conditionalFormatting>
  <conditionalFormatting sqref="CY30">
    <cfRule type="cellIs" dxfId="151" priority="15" operator="notEqual">
      <formula>#REF!</formula>
    </cfRule>
  </conditionalFormatting>
  <conditionalFormatting sqref="CZ30">
    <cfRule type="cellIs" dxfId="150" priority="14" operator="notEqual">
      <formula>#REF!</formula>
    </cfRule>
  </conditionalFormatting>
  <conditionalFormatting sqref="CJ21">
    <cfRule type="cellIs" dxfId="149" priority="12" operator="notEqual">
      <formula>#REF!</formula>
    </cfRule>
  </conditionalFormatting>
  <conditionalFormatting sqref="BX21">
    <cfRule type="cellIs" dxfId="148" priority="6" operator="notEqual">
      <formula>#REF!</formula>
    </cfRule>
  </conditionalFormatting>
  <conditionalFormatting sqref="CY31:CZ35">
    <cfRule type="cellIs" dxfId="147" priority="3" operator="notEqual">
      <formula>#REF!</formula>
    </cfRule>
  </conditionalFormatting>
  <conditionalFormatting sqref="CJ31:CK36">
    <cfRule type="cellIs" dxfId="146" priority="5" operator="notEqual">
      <formula>#REF!</formula>
    </cfRule>
  </conditionalFormatting>
  <conditionalFormatting sqref="CL31:CL36">
    <cfRule type="cellIs" dxfId="145" priority="4" operator="notEqual">
      <formula>#REF!</formula>
    </cfRule>
  </conditionalFormatting>
  <conditionalFormatting sqref="CN31:CN36">
    <cfRule type="cellIs" dxfId="144" priority="2" operator="notEqual">
      <formula>#REF!</formula>
    </cfRule>
  </conditionalFormatting>
  <conditionalFormatting sqref="CN31:CN36">
    <cfRule type="cellIs" dxfId="143" priority="1" operator="notEqual">
      <formula>#REF!</formula>
    </cfRule>
  </conditionalFormatting>
  <pageMargins left="0.7" right="0.7" top="0.75" bottom="0.75" header="0.3" footer="0.3"/>
  <pageSetup paperSize="8" scale="57" fitToWidth="0" orientation="landscape" r:id="rId1"/>
  <rowBreaks count="1" manualBreakCount="1">
    <brk id="49" max="16383" man="1"/>
  </rowBreaks>
  <colBreaks count="1" manualBreakCount="1">
    <brk id="87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172"/>
  <sheetViews>
    <sheetView zoomScaleNormal="100" workbookViewId="0">
      <pane xSplit="9" ySplit="6" topLeftCell="AO43" activePane="bottomRight" state="frozen"/>
      <selection activeCell="CJ5" sqref="CJ5:CL6"/>
      <selection pane="topRight" activeCell="CJ5" sqref="CJ5:CL6"/>
      <selection pane="bottomLeft" activeCell="CJ5" sqref="CJ5:CL6"/>
      <selection pane="bottomRight" activeCell="AV35" sqref="AV35"/>
    </sheetView>
  </sheetViews>
  <sheetFormatPr defaultColWidth="9" defaultRowHeight="17.100000000000001" customHeight="1" x14ac:dyDescent="0.3"/>
  <cols>
    <col min="1" max="1" width="14.625" style="1" customWidth="1"/>
    <col min="2" max="2" width="16.125" style="1" bestFit="1" customWidth="1"/>
    <col min="3" max="3" width="8.5" style="1" bestFit="1" customWidth="1"/>
    <col min="4" max="4" width="6.25" style="1" bestFit="1" customWidth="1"/>
    <col min="5" max="5" width="13.875" style="2" bestFit="1" customWidth="1"/>
    <col min="6" max="6" width="9" style="2" bestFit="1" customWidth="1"/>
    <col min="7" max="7" width="6" style="2" bestFit="1" customWidth="1"/>
    <col min="8" max="8" width="4.5" style="2" bestFit="1" customWidth="1"/>
    <col min="9" max="9" width="16.125" style="2" bestFit="1" customWidth="1"/>
    <col min="10" max="10" width="24.75" style="1" bestFit="1" customWidth="1"/>
    <col min="11" max="11" width="10.625" style="1" bestFit="1" customWidth="1"/>
    <col min="12" max="13" width="9.375" style="1" bestFit="1" customWidth="1"/>
    <col min="14" max="14" width="8.125" style="1" bestFit="1" customWidth="1"/>
    <col min="15" max="15" width="10.625" style="1" bestFit="1" customWidth="1"/>
    <col min="16" max="16" width="14.375" style="1" bestFit="1" customWidth="1"/>
    <col min="17" max="17" width="10.625" style="1" bestFit="1" customWidth="1"/>
    <col min="18" max="19" width="9.375" style="1" bestFit="1" customWidth="1"/>
    <col min="20" max="20" width="8.125" style="1" bestFit="1" customWidth="1"/>
    <col min="21" max="21" width="10.625" style="1" bestFit="1" customWidth="1"/>
    <col min="22" max="22" width="17.75" style="1" bestFit="1" customWidth="1"/>
    <col min="23" max="23" width="10.625" style="1" bestFit="1" customWidth="1"/>
    <col min="24" max="25" width="9.375" style="1" bestFit="1" customWidth="1"/>
    <col min="26" max="26" width="12.25" style="1" bestFit="1" customWidth="1"/>
    <col min="27" max="27" width="21.125" style="1" bestFit="1" customWidth="1"/>
    <col min="28" max="29" width="11.5" style="1" bestFit="1" customWidth="1"/>
    <col min="30" max="30" width="8.125" style="1" bestFit="1" customWidth="1"/>
    <col min="31" max="31" width="6" style="1" bestFit="1" customWidth="1"/>
    <col min="32" max="32" width="10.625" style="1" bestFit="1" customWidth="1"/>
    <col min="33" max="33" width="10.375" style="1" customWidth="1"/>
    <col min="34" max="34" width="11.25" style="1" customWidth="1"/>
    <col min="35" max="35" width="8.5" style="1" bestFit="1" customWidth="1"/>
    <col min="36" max="36" width="11.25" style="1" customWidth="1"/>
    <col min="37" max="37" width="13" style="1" bestFit="1" customWidth="1"/>
    <col min="38" max="40" width="8.5" style="1" bestFit="1" customWidth="1"/>
    <col min="41" max="41" width="19.125" style="2" bestFit="1" customWidth="1"/>
    <col min="42" max="43" width="15.125" style="1" bestFit="1" customWidth="1"/>
    <col min="44" max="44" width="7.25" style="2" bestFit="1" customWidth="1"/>
    <col min="45" max="45" width="10.5" style="1" bestFit="1" customWidth="1"/>
    <col min="46" max="46" width="13.625" style="1" bestFit="1" customWidth="1"/>
    <col min="47" max="47" width="11" style="1" bestFit="1" customWidth="1"/>
    <col min="48" max="48" width="10.5" style="1" bestFit="1" customWidth="1"/>
    <col min="49" max="49" width="8.125" style="1" bestFit="1" customWidth="1"/>
    <col min="50" max="50" width="6" style="1" bestFit="1" customWidth="1"/>
    <col min="51" max="51" width="4.5" style="1" bestFit="1" customWidth="1"/>
    <col min="52" max="52" width="10.5" style="1" bestFit="1" customWidth="1"/>
    <col min="53" max="53" width="8.125" style="1" bestFit="1" customWidth="1"/>
    <col min="54" max="54" width="6" style="1" bestFit="1" customWidth="1"/>
    <col min="55" max="55" width="4.5" style="1" bestFit="1" customWidth="1"/>
    <col min="56" max="56" width="13.125" style="1" customWidth="1"/>
    <col min="57" max="57" width="13.375" style="1" customWidth="1"/>
    <col min="58" max="58" width="15.5" style="1" customWidth="1"/>
    <col min="59" max="59" width="12.75" style="1" customWidth="1"/>
    <col min="60" max="60" width="14.375" style="1" customWidth="1"/>
    <col min="61" max="61" width="8" style="1" customWidth="1"/>
    <col min="62" max="62" width="14.375" style="1" customWidth="1"/>
    <col min="63" max="87" width="9" style="1" customWidth="1"/>
    <col min="88" max="88" width="13.25" style="1" customWidth="1"/>
    <col min="89" max="90" width="13.875" style="1" customWidth="1"/>
    <col min="91" max="91" width="9" style="1" customWidth="1"/>
    <col min="92" max="92" width="40.375" style="1" bestFit="1" customWidth="1"/>
    <col min="93" max="93" width="23.75" style="1" customWidth="1"/>
    <col min="94" max="95" width="13.875" style="1" customWidth="1"/>
    <col min="96" max="96" width="10.25" style="1" customWidth="1"/>
    <col min="97" max="97" width="14.125" style="1" customWidth="1"/>
    <col min="98" max="98" width="11.5" style="1" customWidth="1"/>
    <col min="99" max="99" width="15.375" style="1" customWidth="1"/>
    <col min="100" max="101" width="8.625" style="9" customWidth="1"/>
    <col min="102" max="102" width="12.125" style="1" customWidth="1"/>
    <col min="103" max="103" width="12.25" style="1" customWidth="1"/>
    <col min="104" max="16384" width="9" style="1"/>
  </cols>
  <sheetData>
    <row r="1" spans="1:104" ht="39.75" customHeight="1" x14ac:dyDescent="0.3">
      <c r="A1" s="23" t="s">
        <v>314</v>
      </c>
      <c r="B1" s="41"/>
      <c r="C1" s="41"/>
      <c r="D1" s="41"/>
    </row>
    <row r="2" spans="1:104" s="92" customFormat="1" ht="17.100000000000001" customHeight="1" x14ac:dyDescent="0.3">
      <c r="A2" s="92" t="s">
        <v>1037</v>
      </c>
      <c r="E2" s="51"/>
      <c r="F2" s="51"/>
      <c r="G2" s="51"/>
      <c r="H2" s="51"/>
      <c r="I2" s="51"/>
      <c r="J2" s="4" t="s">
        <v>22</v>
      </c>
      <c r="K2" s="5" t="s">
        <v>21</v>
      </c>
      <c r="L2" s="6" t="s">
        <v>23</v>
      </c>
      <c r="M2" s="62"/>
      <c r="N2" s="3"/>
      <c r="AL2" s="93"/>
      <c r="AO2" s="51"/>
      <c r="AR2" s="51"/>
      <c r="CV2" s="29"/>
      <c r="CW2" s="29"/>
    </row>
    <row r="3" spans="1:104" s="92" customFormat="1" ht="17.100000000000001" customHeight="1" x14ac:dyDescent="0.3">
      <c r="E3" s="51"/>
      <c r="F3" s="51"/>
      <c r="G3" s="51"/>
      <c r="H3" s="51"/>
      <c r="I3" s="51"/>
      <c r="J3" s="63" t="s">
        <v>830</v>
      </c>
      <c r="K3" s="64"/>
      <c r="L3" s="61"/>
      <c r="M3" s="61"/>
      <c r="AO3" s="51"/>
      <c r="AR3" s="51"/>
      <c r="CV3" s="29"/>
      <c r="CW3" s="29"/>
    </row>
    <row r="4" spans="1:104" s="92" customFormat="1" ht="17.100000000000001" customHeight="1" x14ac:dyDescent="0.3">
      <c r="A4" s="92" t="s">
        <v>940</v>
      </c>
      <c r="E4" s="51"/>
      <c r="F4" s="51"/>
      <c r="G4" s="51"/>
      <c r="H4" s="51"/>
      <c r="I4" s="51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10"/>
      <c r="AP4" s="7"/>
      <c r="AQ4" s="7"/>
      <c r="AR4" s="10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CV4" s="29"/>
      <c r="CW4" s="29"/>
    </row>
    <row r="5" spans="1:104" s="3" customFormat="1" ht="16.5" customHeight="1" x14ac:dyDescent="0.3">
      <c r="A5" s="48" t="s">
        <v>178</v>
      </c>
      <c r="B5" s="48" t="s">
        <v>189</v>
      </c>
      <c r="C5" s="48" t="s">
        <v>190</v>
      </c>
      <c r="D5" s="48" t="s">
        <v>179</v>
      </c>
      <c r="E5" s="48" t="s">
        <v>3</v>
      </c>
      <c r="F5" s="48" t="s">
        <v>2</v>
      </c>
      <c r="G5" s="48" t="s">
        <v>4</v>
      </c>
      <c r="H5" s="48" t="s">
        <v>140</v>
      </c>
      <c r="I5" s="48" t="s">
        <v>1</v>
      </c>
      <c r="J5" s="95" t="s">
        <v>10</v>
      </c>
      <c r="K5" s="251" t="s">
        <v>154</v>
      </c>
      <c r="L5" s="251"/>
      <c r="M5" s="251"/>
      <c r="N5" s="94" t="s">
        <v>17</v>
      </c>
      <c r="O5" s="94" t="s">
        <v>19</v>
      </c>
      <c r="P5" s="94" t="s">
        <v>20</v>
      </c>
      <c r="Q5" s="251" t="s">
        <v>150</v>
      </c>
      <c r="R5" s="251"/>
      <c r="S5" s="251"/>
      <c r="T5" s="94" t="s">
        <v>17</v>
      </c>
      <c r="U5" s="94" t="s">
        <v>19</v>
      </c>
      <c r="V5" s="94" t="s">
        <v>20</v>
      </c>
      <c r="W5" s="253" t="s">
        <v>155</v>
      </c>
      <c r="X5" s="253"/>
      <c r="Y5" s="253"/>
      <c r="Z5" s="96" t="s">
        <v>7</v>
      </c>
      <c r="AA5" s="94" t="s">
        <v>20</v>
      </c>
      <c r="AB5" s="96" t="s">
        <v>8</v>
      </c>
      <c r="AC5" s="96" t="s">
        <v>9</v>
      </c>
      <c r="AD5" s="94" t="s">
        <v>17</v>
      </c>
      <c r="AE5" s="94" t="s">
        <v>19</v>
      </c>
      <c r="AF5" s="94" t="s">
        <v>20</v>
      </c>
      <c r="AG5" s="252" t="s">
        <v>191</v>
      </c>
      <c r="AH5" s="252"/>
      <c r="AI5" s="252"/>
      <c r="AJ5" s="50" t="s">
        <v>20</v>
      </c>
      <c r="AK5" s="48" t="s">
        <v>21</v>
      </c>
      <c r="AL5" s="252" t="s">
        <v>162</v>
      </c>
      <c r="AM5" s="252"/>
      <c r="AN5" s="252"/>
      <c r="AO5" s="50" t="s">
        <v>20</v>
      </c>
      <c r="AP5" s="49" t="s">
        <v>29</v>
      </c>
      <c r="AQ5" s="49" t="s">
        <v>30</v>
      </c>
      <c r="AR5" s="50" t="s">
        <v>20</v>
      </c>
      <c r="AS5" s="49" t="s">
        <v>32</v>
      </c>
      <c r="AT5" s="50" t="s">
        <v>20</v>
      </c>
      <c r="AU5" s="48" t="s">
        <v>21</v>
      </c>
      <c r="AV5" s="49" t="s">
        <v>33</v>
      </c>
      <c r="AW5" s="94" t="s">
        <v>17</v>
      </c>
      <c r="AX5" s="94" t="s">
        <v>19</v>
      </c>
      <c r="AY5" s="94" t="s">
        <v>20</v>
      </c>
      <c r="AZ5" s="49" t="s">
        <v>34</v>
      </c>
      <c r="BA5" s="94" t="s">
        <v>17</v>
      </c>
      <c r="BB5" s="94" t="s">
        <v>19</v>
      </c>
      <c r="BC5" s="94" t="s">
        <v>20</v>
      </c>
      <c r="BD5" s="96" t="s">
        <v>194</v>
      </c>
      <c r="BE5" s="94" t="s">
        <v>196</v>
      </c>
      <c r="BF5" s="94" t="s">
        <v>194</v>
      </c>
      <c r="BG5" s="94" t="s">
        <v>194</v>
      </c>
      <c r="BH5" s="49" t="s">
        <v>35</v>
      </c>
      <c r="BI5" s="50" t="s">
        <v>20</v>
      </c>
      <c r="BJ5" s="49" t="s">
        <v>36</v>
      </c>
      <c r="BK5" s="50" t="s">
        <v>20</v>
      </c>
      <c r="BL5" s="252" t="s">
        <v>169</v>
      </c>
      <c r="BM5" s="252"/>
      <c r="BN5" s="252"/>
      <c r="BO5" s="94" t="s">
        <v>17</v>
      </c>
      <c r="BP5" s="94" t="s">
        <v>19</v>
      </c>
      <c r="BQ5" s="94" t="s">
        <v>20</v>
      </c>
      <c r="BR5" s="252" t="s">
        <v>170</v>
      </c>
      <c r="BS5" s="252"/>
      <c r="BT5" s="252"/>
      <c r="BU5" s="94" t="s">
        <v>17</v>
      </c>
      <c r="BV5" s="94" t="s">
        <v>19</v>
      </c>
      <c r="BW5" s="94" t="s">
        <v>20</v>
      </c>
      <c r="BX5" s="252" t="s">
        <v>171</v>
      </c>
      <c r="BY5" s="252"/>
      <c r="BZ5" s="252"/>
      <c r="CA5" s="94" t="s">
        <v>17</v>
      </c>
      <c r="CB5" s="94" t="s">
        <v>19</v>
      </c>
      <c r="CC5" s="94" t="s">
        <v>20</v>
      </c>
      <c r="CD5" s="252" t="s">
        <v>172</v>
      </c>
      <c r="CE5" s="252"/>
      <c r="CF5" s="252"/>
      <c r="CG5" s="94" t="s">
        <v>17</v>
      </c>
      <c r="CH5" s="94" t="s">
        <v>19</v>
      </c>
      <c r="CI5" s="94" t="s">
        <v>20</v>
      </c>
      <c r="CJ5" s="49" t="s">
        <v>200</v>
      </c>
      <c r="CK5" s="49" t="s">
        <v>201</v>
      </c>
      <c r="CL5" s="49" t="s">
        <v>202</v>
      </c>
      <c r="CM5" s="94" t="s">
        <v>17</v>
      </c>
      <c r="CN5" s="50" t="s">
        <v>46</v>
      </c>
      <c r="CO5" s="50" t="s">
        <v>311</v>
      </c>
      <c r="CP5" s="48" t="s">
        <v>43</v>
      </c>
      <c r="CQ5" s="48" t="s">
        <v>45</v>
      </c>
      <c r="CR5" s="48" t="s">
        <v>87</v>
      </c>
      <c r="CS5" s="48" t="s">
        <v>49</v>
      </c>
      <c r="CT5" s="48" t="s">
        <v>50</v>
      </c>
      <c r="CU5" s="48" t="s">
        <v>51</v>
      </c>
      <c r="CV5" s="48" t="s">
        <v>47</v>
      </c>
      <c r="CW5" s="48" t="s">
        <v>48</v>
      </c>
      <c r="CX5" s="48" t="s">
        <v>105</v>
      </c>
      <c r="CY5" s="48" t="s">
        <v>135</v>
      </c>
      <c r="CZ5" s="48" t="s">
        <v>1190</v>
      </c>
    </row>
    <row r="6" spans="1:104" s="3" customFormat="1" ht="17.100000000000001" customHeight="1" x14ac:dyDescent="0.3">
      <c r="A6" s="48"/>
      <c r="B6" s="48"/>
      <c r="C6" s="48" t="s">
        <v>0</v>
      </c>
      <c r="D6" s="48"/>
      <c r="E6" s="48"/>
      <c r="F6" s="48"/>
      <c r="G6" s="48"/>
      <c r="H6" s="48"/>
      <c r="I6" s="48"/>
      <c r="J6" s="48" t="s">
        <v>11</v>
      </c>
      <c r="K6" s="49" t="s">
        <v>151</v>
      </c>
      <c r="L6" s="49" t="s">
        <v>152</v>
      </c>
      <c r="M6" s="49" t="s">
        <v>153</v>
      </c>
      <c r="N6" s="50" t="s">
        <v>18</v>
      </c>
      <c r="O6" s="50"/>
      <c r="P6" s="50"/>
      <c r="Q6" s="49" t="s">
        <v>151</v>
      </c>
      <c r="R6" s="49" t="s">
        <v>152</v>
      </c>
      <c r="S6" s="49" t="s">
        <v>153</v>
      </c>
      <c r="T6" s="50" t="s">
        <v>18</v>
      </c>
      <c r="U6" s="50"/>
      <c r="V6" s="50"/>
      <c r="W6" s="48" t="s">
        <v>151</v>
      </c>
      <c r="X6" s="48" t="s">
        <v>156</v>
      </c>
      <c r="Y6" s="48" t="s">
        <v>157</v>
      </c>
      <c r="Z6" s="49" t="s">
        <v>31</v>
      </c>
      <c r="AA6" s="50"/>
      <c r="AB6" s="49" t="s">
        <v>12</v>
      </c>
      <c r="AC6" s="49" t="s">
        <v>12</v>
      </c>
      <c r="AD6" s="50" t="s">
        <v>18</v>
      </c>
      <c r="AE6" s="50"/>
      <c r="AF6" s="50"/>
      <c r="AG6" s="49" t="s">
        <v>163</v>
      </c>
      <c r="AH6" s="49" t="s">
        <v>164</v>
      </c>
      <c r="AI6" s="49" t="s">
        <v>165</v>
      </c>
      <c r="AJ6" s="50"/>
      <c r="AK6" s="48" t="s">
        <v>367</v>
      </c>
      <c r="AL6" s="49" t="s">
        <v>163</v>
      </c>
      <c r="AM6" s="49" t="s">
        <v>164</v>
      </c>
      <c r="AN6" s="49" t="s">
        <v>165</v>
      </c>
      <c r="AO6" s="50"/>
      <c r="AP6" s="49" t="s">
        <v>13</v>
      </c>
      <c r="AQ6" s="49" t="s">
        <v>13</v>
      </c>
      <c r="AR6" s="50"/>
      <c r="AS6" s="49" t="s">
        <v>13</v>
      </c>
      <c r="AT6" s="50"/>
      <c r="AU6" s="48" t="s">
        <v>366</v>
      </c>
      <c r="AV6" s="49" t="s">
        <v>13</v>
      </c>
      <c r="AW6" s="50" t="s">
        <v>18</v>
      </c>
      <c r="AX6" s="50"/>
      <c r="AY6" s="50"/>
      <c r="AZ6" s="49" t="s">
        <v>13</v>
      </c>
      <c r="BA6" s="50" t="s">
        <v>18</v>
      </c>
      <c r="BB6" s="50"/>
      <c r="BC6" s="50"/>
      <c r="BD6" s="49" t="s">
        <v>195</v>
      </c>
      <c r="BE6" s="50" t="s">
        <v>197</v>
      </c>
      <c r="BF6" s="50" t="s">
        <v>198</v>
      </c>
      <c r="BG6" s="50" t="s">
        <v>717</v>
      </c>
      <c r="BH6" s="49" t="s">
        <v>38</v>
      </c>
      <c r="BI6" s="50"/>
      <c r="BJ6" s="49" t="s">
        <v>37</v>
      </c>
      <c r="BK6" s="50"/>
      <c r="BL6" s="49" t="s">
        <v>151</v>
      </c>
      <c r="BM6" s="49" t="s">
        <v>156</v>
      </c>
      <c r="BN6" s="49" t="s">
        <v>157</v>
      </c>
      <c r="BO6" s="50" t="s">
        <v>18</v>
      </c>
      <c r="BP6" s="50"/>
      <c r="BQ6" s="50"/>
      <c r="BR6" s="49" t="s">
        <v>151</v>
      </c>
      <c r="BS6" s="49" t="s">
        <v>156</v>
      </c>
      <c r="BT6" s="49" t="s">
        <v>157</v>
      </c>
      <c r="BU6" s="50" t="s">
        <v>18</v>
      </c>
      <c r="BV6" s="50"/>
      <c r="BW6" s="50"/>
      <c r="BX6" s="49" t="s">
        <v>151</v>
      </c>
      <c r="BY6" s="49" t="s">
        <v>156</v>
      </c>
      <c r="BZ6" s="49" t="s">
        <v>157</v>
      </c>
      <c r="CA6" s="50" t="s">
        <v>18</v>
      </c>
      <c r="CB6" s="50"/>
      <c r="CC6" s="50"/>
      <c r="CD6" s="49" t="s">
        <v>151</v>
      </c>
      <c r="CE6" s="49" t="s">
        <v>156</v>
      </c>
      <c r="CF6" s="49" t="s">
        <v>157</v>
      </c>
      <c r="CG6" s="50" t="s">
        <v>18</v>
      </c>
      <c r="CH6" s="50"/>
      <c r="CI6" s="50"/>
      <c r="CJ6" s="49"/>
      <c r="CK6" s="49"/>
      <c r="CL6" s="49"/>
      <c r="CM6" s="50" t="s">
        <v>18</v>
      </c>
      <c r="CN6" s="50"/>
      <c r="CO6" s="50"/>
      <c r="CP6" s="48" t="s">
        <v>44</v>
      </c>
      <c r="CQ6" s="48" t="s">
        <v>44</v>
      </c>
      <c r="CR6" s="48"/>
      <c r="CS6" s="48"/>
      <c r="CT6" s="48"/>
      <c r="CU6" s="48"/>
      <c r="CV6" s="48"/>
      <c r="CW6" s="48"/>
      <c r="CX6" s="48"/>
      <c r="CY6" s="48" t="s">
        <v>136</v>
      </c>
      <c r="CZ6" s="48"/>
    </row>
    <row r="7" spans="1:104" s="29" customFormat="1" ht="17.100000000000001" customHeight="1" x14ac:dyDescent="0.3">
      <c r="A7" s="14">
        <v>2271</v>
      </c>
      <c r="B7" s="29" t="s">
        <v>142</v>
      </c>
      <c r="C7" s="25">
        <v>2243</v>
      </c>
      <c r="D7" s="25">
        <v>2251</v>
      </c>
      <c r="E7" s="29" t="s">
        <v>137</v>
      </c>
      <c r="F7" s="29" t="s">
        <v>138</v>
      </c>
      <c r="G7" s="29" t="s">
        <v>139</v>
      </c>
      <c r="H7" s="29" t="s">
        <v>180</v>
      </c>
      <c r="I7" s="25" t="s">
        <v>181</v>
      </c>
      <c r="J7" s="140">
        <v>77.8</v>
      </c>
      <c r="K7" s="99">
        <v>96</v>
      </c>
      <c r="L7" s="99">
        <v>88</v>
      </c>
      <c r="M7" s="97">
        <v>84</v>
      </c>
      <c r="N7" s="25" t="s">
        <v>148</v>
      </c>
      <c r="O7" s="25" t="s">
        <v>149</v>
      </c>
      <c r="P7" s="25" t="s">
        <v>149</v>
      </c>
      <c r="Q7" s="25">
        <v>29.8</v>
      </c>
      <c r="R7" s="25">
        <v>27.4</v>
      </c>
      <c r="S7" s="25">
        <v>26</v>
      </c>
      <c r="T7" s="29" t="s">
        <v>148</v>
      </c>
      <c r="U7" s="29" t="s">
        <v>149</v>
      </c>
      <c r="V7" s="29" t="s">
        <v>149</v>
      </c>
      <c r="W7" s="102">
        <f t="shared" ref="W7:Y7" si="0">Q7/K7</f>
        <v>0.31041666666666667</v>
      </c>
      <c r="X7" s="102">
        <f t="shared" si="0"/>
        <v>0.31136363636363634</v>
      </c>
      <c r="Y7" s="102">
        <f t="shared" si="0"/>
        <v>0.30952380952380953</v>
      </c>
      <c r="Z7" s="65">
        <v>70</v>
      </c>
      <c r="AA7" s="65" t="s">
        <v>921</v>
      </c>
      <c r="AB7" s="98">
        <v>3.5</v>
      </c>
      <c r="AC7" s="98">
        <v>3.5</v>
      </c>
      <c r="AD7" s="29" t="s">
        <v>148</v>
      </c>
      <c r="AE7" s="29" t="s">
        <v>149</v>
      </c>
      <c r="AF7" s="29" t="s">
        <v>149</v>
      </c>
      <c r="AG7" s="159" t="s">
        <v>115</v>
      </c>
      <c r="AH7" s="159" t="s">
        <v>115</v>
      </c>
      <c r="AI7" s="159" t="s">
        <v>115</v>
      </c>
      <c r="AJ7" s="25" t="s">
        <v>852</v>
      </c>
      <c r="AK7" s="32">
        <v>2.0833333333333332E-2</v>
      </c>
      <c r="AL7" s="159" t="s">
        <v>505</v>
      </c>
      <c r="AM7" s="159" t="s">
        <v>1466</v>
      </c>
      <c r="AN7" s="103" t="s">
        <v>1466</v>
      </c>
      <c r="AO7" s="25" t="s">
        <v>922</v>
      </c>
      <c r="AP7" s="33" t="s">
        <v>158</v>
      </c>
      <c r="AQ7" s="33" t="s">
        <v>158</v>
      </c>
      <c r="AR7" s="29" t="s">
        <v>61</v>
      </c>
      <c r="AS7" s="126" t="s">
        <v>505</v>
      </c>
      <c r="AT7" s="25" t="s">
        <v>922</v>
      </c>
      <c r="AU7" s="32">
        <v>5.5555555555555558E-3</v>
      </c>
      <c r="AV7" s="121" t="s">
        <v>192</v>
      </c>
      <c r="AW7" s="121" t="s">
        <v>148</v>
      </c>
      <c r="AX7" s="121" t="s">
        <v>149</v>
      </c>
      <c r="AY7" s="121" t="s">
        <v>149</v>
      </c>
      <c r="AZ7" s="121" t="s">
        <v>193</v>
      </c>
      <c r="BA7" s="33" t="s">
        <v>148</v>
      </c>
      <c r="BB7" s="33" t="s">
        <v>149</v>
      </c>
      <c r="BC7" s="33" t="s">
        <v>149</v>
      </c>
      <c r="BD7" s="33" t="s">
        <v>86</v>
      </c>
      <c r="BE7" s="33" t="s">
        <v>86</v>
      </c>
      <c r="BF7" s="33" t="s">
        <v>199</v>
      </c>
      <c r="BG7" s="29">
        <v>100</v>
      </c>
      <c r="BH7" s="29" t="s">
        <v>158</v>
      </c>
      <c r="BI7" s="33" t="s">
        <v>149</v>
      </c>
      <c r="BJ7" s="29" t="s">
        <v>158</v>
      </c>
      <c r="BK7" s="33" t="s">
        <v>149</v>
      </c>
      <c r="BL7" s="31">
        <f>K7</f>
        <v>96</v>
      </c>
      <c r="BM7" s="31">
        <f t="shared" ref="BM7:BN7" si="1">L7</f>
        <v>88</v>
      </c>
      <c r="BN7" s="31">
        <f t="shared" si="1"/>
        <v>84</v>
      </c>
      <c r="BO7" s="33" t="s">
        <v>148</v>
      </c>
      <c r="BP7" s="33" t="s">
        <v>149</v>
      </c>
      <c r="BQ7" s="33" t="s">
        <v>149</v>
      </c>
      <c r="BR7" s="100">
        <v>60</v>
      </c>
      <c r="BS7" s="100">
        <v>60</v>
      </c>
      <c r="BT7" s="100">
        <v>60</v>
      </c>
      <c r="BU7" s="15" t="s">
        <v>60</v>
      </c>
      <c r="BV7" s="15" t="s">
        <v>61</v>
      </c>
      <c r="BW7" s="15" t="s">
        <v>61</v>
      </c>
      <c r="BX7" s="31">
        <f t="shared" ref="BX7:BZ8" si="2">K7</f>
        <v>96</v>
      </c>
      <c r="BY7" s="31">
        <f t="shared" si="2"/>
        <v>88</v>
      </c>
      <c r="BZ7" s="31">
        <f t="shared" si="2"/>
        <v>84</v>
      </c>
      <c r="CA7" s="33" t="s">
        <v>148</v>
      </c>
      <c r="CB7" s="33" t="s">
        <v>149</v>
      </c>
      <c r="CC7" s="33" t="s">
        <v>149</v>
      </c>
      <c r="CD7" s="100">
        <v>60</v>
      </c>
      <c r="CE7" s="100">
        <v>60</v>
      </c>
      <c r="CF7" s="100">
        <v>60</v>
      </c>
      <c r="CG7" s="15" t="s">
        <v>60</v>
      </c>
      <c r="CH7" s="15" t="s">
        <v>61</v>
      </c>
      <c r="CI7" s="15" t="s">
        <v>61</v>
      </c>
      <c r="CJ7" s="25">
        <v>5</v>
      </c>
      <c r="CK7" s="25">
        <v>0.02</v>
      </c>
      <c r="CL7" s="37">
        <v>4.2699999999999996</v>
      </c>
      <c r="CM7" s="33" t="s">
        <v>148</v>
      </c>
      <c r="CN7" s="127" t="s">
        <v>923</v>
      </c>
      <c r="CP7" s="29" t="s">
        <v>149</v>
      </c>
      <c r="CQ7" s="29" t="s">
        <v>149</v>
      </c>
      <c r="CR7" s="13">
        <v>1992</v>
      </c>
      <c r="CS7" s="12" t="s">
        <v>173</v>
      </c>
      <c r="CT7" s="12" t="s">
        <v>173</v>
      </c>
      <c r="CU7" s="12" t="s">
        <v>174</v>
      </c>
      <c r="CV7" s="29" t="s">
        <v>176</v>
      </c>
      <c r="CW7" s="9" t="s">
        <v>93</v>
      </c>
      <c r="CX7" s="128">
        <v>44081</v>
      </c>
      <c r="CY7" s="131" t="s">
        <v>836</v>
      </c>
      <c r="CZ7" s="124" t="s">
        <v>1725</v>
      </c>
    </row>
    <row r="8" spans="1:104" s="29" customFormat="1" ht="17.100000000000001" customHeight="1" x14ac:dyDescent="0.3">
      <c r="A8" s="14">
        <v>2271</v>
      </c>
      <c r="B8" s="29" t="s">
        <v>142</v>
      </c>
      <c r="C8" s="25">
        <v>2243</v>
      </c>
      <c r="D8" s="25">
        <v>2252</v>
      </c>
      <c r="E8" s="29" t="s">
        <v>137</v>
      </c>
      <c r="F8" s="29" t="s">
        <v>138</v>
      </c>
      <c r="G8" s="29" t="s">
        <v>139</v>
      </c>
      <c r="H8" s="29" t="s">
        <v>180</v>
      </c>
      <c r="I8" s="25" t="s">
        <v>182</v>
      </c>
      <c r="J8" s="140">
        <v>77.8</v>
      </c>
      <c r="K8" s="99">
        <v>102</v>
      </c>
      <c r="L8" s="99">
        <v>93</v>
      </c>
      <c r="M8" s="97">
        <v>88</v>
      </c>
      <c r="N8" s="25" t="s">
        <v>148</v>
      </c>
      <c r="O8" s="25" t="s">
        <v>149</v>
      </c>
      <c r="P8" s="25" t="s">
        <v>149</v>
      </c>
      <c r="Q8" s="25">
        <v>29.8</v>
      </c>
      <c r="R8" s="25">
        <v>27.4</v>
      </c>
      <c r="S8" s="25">
        <v>26</v>
      </c>
      <c r="T8" s="29" t="s">
        <v>148</v>
      </c>
      <c r="U8" s="29" t="s">
        <v>149</v>
      </c>
      <c r="V8" s="29" t="s">
        <v>149</v>
      </c>
      <c r="W8" s="102">
        <f t="shared" ref="W8:W71" si="3">Q8/K8</f>
        <v>0.29215686274509806</v>
      </c>
      <c r="X8" s="102">
        <f t="shared" ref="X8:X71" si="4">R8/L8</f>
        <v>0.29462365591397849</v>
      </c>
      <c r="Y8" s="102">
        <f t="shared" ref="Y8:Y71" si="5">S8/M8</f>
        <v>0.29545454545454547</v>
      </c>
      <c r="Z8" s="65">
        <v>70</v>
      </c>
      <c r="AA8" s="65" t="s">
        <v>921</v>
      </c>
      <c r="AB8" s="98">
        <v>3.5</v>
      </c>
      <c r="AC8" s="98">
        <v>3.5</v>
      </c>
      <c r="AD8" s="29" t="s">
        <v>148</v>
      </c>
      <c r="AE8" s="29" t="s">
        <v>149</v>
      </c>
      <c r="AF8" s="29" t="s">
        <v>149</v>
      </c>
      <c r="AG8" s="159" t="s">
        <v>115</v>
      </c>
      <c r="AH8" s="159" t="s">
        <v>115</v>
      </c>
      <c r="AI8" s="159" t="s">
        <v>115</v>
      </c>
      <c r="AJ8" s="25" t="s">
        <v>852</v>
      </c>
      <c r="AK8" s="32">
        <v>2.0833333333333332E-2</v>
      </c>
      <c r="AL8" s="159" t="s">
        <v>505</v>
      </c>
      <c r="AM8" s="159" t="s">
        <v>1466</v>
      </c>
      <c r="AN8" s="103" t="s">
        <v>1466</v>
      </c>
      <c r="AO8" s="25" t="s">
        <v>922</v>
      </c>
      <c r="AP8" s="33" t="s">
        <v>158</v>
      </c>
      <c r="AQ8" s="33" t="s">
        <v>158</v>
      </c>
      <c r="AR8" s="29" t="s">
        <v>61</v>
      </c>
      <c r="AS8" s="108" t="s">
        <v>505</v>
      </c>
      <c r="AT8" s="25" t="s">
        <v>922</v>
      </c>
      <c r="AU8" s="32">
        <v>5.5555555555555558E-3</v>
      </c>
      <c r="AV8" s="121" t="s">
        <v>192</v>
      </c>
      <c r="AW8" s="121" t="s">
        <v>148</v>
      </c>
      <c r="AX8" s="121" t="s">
        <v>149</v>
      </c>
      <c r="AY8" s="121" t="s">
        <v>149</v>
      </c>
      <c r="AZ8" s="121" t="s">
        <v>193</v>
      </c>
      <c r="BA8" s="33" t="s">
        <v>148</v>
      </c>
      <c r="BB8" s="33" t="s">
        <v>149</v>
      </c>
      <c r="BC8" s="33" t="s">
        <v>149</v>
      </c>
      <c r="BD8" s="33" t="s">
        <v>86</v>
      </c>
      <c r="BE8" s="33" t="s">
        <v>86</v>
      </c>
      <c r="BF8" s="33" t="s">
        <v>199</v>
      </c>
      <c r="BG8" s="29">
        <v>100</v>
      </c>
      <c r="BH8" s="29" t="s">
        <v>158</v>
      </c>
      <c r="BI8" s="33" t="s">
        <v>149</v>
      </c>
      <c r="BJ8" s="29" t="s">
        <v>158</v>
      </c>
      <c r="BK8" s="33" t="s">
        <v>149</v>
      </c>
      <c r="BL8" s="31">
        <f t="shared" ref="BL8:BL18" si="6">K8</f>
        <v>102</v>
      </c>
      <c r="BM8" s="31">
        <f t="shared" ref="BM8:BM18" si="7">L8</f>
        <v>93</v>
      </c>
      <c r="BN8" s="31">
        <f t="shared" ref="BN8:BN18" si="8">M8</f>
        <v>88</v>
      </c>
      <c r="BO8" s="33" t="s">
        <v>148</v>
      </c>
      <c r="BP8" s="33" t="s">
        <v>149</v>
      </c>
      <c r="BQ8" s="33" t="s">
        <v>149</v>
      </c>
      <c r="BR8" s="100">
        <v>60</v>
      </c>
      <c r="BS8" s="100">
        <v>60</v>
      </c>
      <c r="BT8" s="100">
        <v>60</v>
      </c>
      <c r="BU8" s="15" t="s">
        <v>60</v>
      </c>
      <c r="BV8" s="15" t="s">
        <v>61</v>
      </c>
      <c r="BW8" s="15" t="s">
        <v>61</v>
      </c>
      <c r="BX8" s="31">
        <f t="shared" si="2"/>
        <v>102</v>
      </c>
      <c r="BY8" s="31">
        <f t="shared" si="2"/>
        <v>93</v>
      </c>
      <c r="BZ8" s="31">
        <f t="shared" si="2"/>
        <v>88</v>
      </c>
      <c r="CA8" s="33" t="s">
        <v>148</v>
      </c>
      <c r="CB8" s="33" t="s">
        <v>149</v>
      </c>
      <c r="CC8" s="33" t="s">
        <v>149</v>
      </c>
      <c r="CD8" s="100">
        <v>60</v>
      </c>
      <c r="CE8" s="100">
        <v>60</v>
      </c>
      <c r="CF8" s="100">
        <v>60</v>
      </c>
      <c r="CG8" s="15" t="s">
        <v>60</v>
      </c>
      <c r="CH8" s="15" t="s">
        <v>61</v>
      </c>
      <c r="CI8" s="15" t="s">
        <v>61</v>
      </c>
      <c r="CJ8" s="25">
        <v>5</v>
      </c>
      <c r="CK8" s="25">
        <v>0.02</v>
      </c>
      <c r="CL8" s="37">
        <v>1.5</v>
      </c>
      <c r="CM8" s="33" t="s">
        <v>148</v>
      </c>
      <c r="CN8" s="127" t="s">
        <v>924</v>
      </c>
      <c r="CP8" s="29" t="s">
        <v>149</v>
      </c>
      <c r="CQ8" s="29" t="s">
        <v>149</v>
      </c>
      <c r="CR8" s="13">
        <v>1993</v>
      </c>
      <c r="CS8" s="12" t="s">
        <v>173</v>
      </c>
      <c r="CT8" s="12" t="s">
        <v>173</v>
      </c>
      <c r="CU8" s="12" t="s">
        <v>174</v>
      </c>
      <c r="CV8" s="29" t="s">
        <v>176</v>
      </c>
      <c r="CW8" s="9" t="s">
        <v>93</v>
      </c>
      <c r="CX8" s="128">
        <v>44081</v>
      </c>
      <c r="CY8" s="131" t="s">
        <v>836</v>
      </c>
      <c r="CZ8" s="124" t="s">
        <v>1725</v>
      </c>
    </row>
    <row r="9" spans="1:104" s="29" customFormat="1" ht="17.100000000000001" customHeight="1" x14ac:dyDescent="0.3">
      <c r="A9" s="14">
        <v>2271</v>
      </c>
      <c r="B9" s="29" t="s">
        <v>142</v>
      </c>
      <c r="C9" s="25">
        <v>2243</v>
      </c>
      <c r="D9" s="25">
        <v>2253</v>
      </c>
      <c r="E9" s="29" t="s">
        <v>137</v>
      </c>
      <c r="F9" s="29" t="s">
        <v>138</v>
      </c>
      <c r="G9" s="29" t="s">
        <v>139</v>
      </c>
      <c r="H9" s="29" t="s">
        <v>180</v>
      </c>
      <c r="I9" s="25" t="s">
        <v>183</v>
      </c>
      <c r="J9" s="140">
        <v>77.8</v>
      </c>
      <c r="K9" s="29">
        <v>96</v>
      </c>
      <c r="L9" s="29">
        <v>88</v>
      </c>
      <c r="M9" s="25">
        <v>84</v>
      </c>
      <c r="N9" s="25" t="s">
        <v>148</v>
      </c>
      <c r="O9" s="25" t="s">
        <v>149</v>
      </c>
      <c r="P9" s="25" t="s">
        <v>149</v>
      </c>
      <c r="Q9" s="25">
        <v>29.8</v>
      </c>
      <c r="R9" s="25">
        <v>27.4</v>
      </c>
      <c r="S9" s="25">
        <v>26</v>
      </c>
      <c r="T9" s="29" t="s">
        <v>148</v>
      </c>
      <c r="U9" s="29" t="s">
        <v>149</v>
      </c>
      <c r="V9" s="29" t="s">
        <v>149</v>
      </c>
      <c r="W9" s="102">
        <f t="shared" si="3"/>
        <v>0.31041666666666667</v>
      </c>
      <c r="X9" s="102">
        <f t="shared" si="4"/>
        <v>0.31136363636363634</v>
      </c>
      <c r="Y9" s="102">
        <f t="shared" si="5"/>
        <v>0.30952380952380953</v>
      </c>
      <c r="Z9" s="65">
        <v>70</v>
      </c>
      <c r="AA9" s="65" t="s">
        <v>921</v>
      </c>
      <c r="AB9" s="98">
        <v>3.5</v>
      </c>
      <c r="AC9" s="98">
        <v>3.5</v>
      </c>
      <c r="AD9" s="29" t="s">
        <v>148</v>
      </c>
      <c r="AE9" s="29" t="s">
        <v>149</v>
      </c>
      <c r="AF9" s="29" t="s">
        <v>149</v>
      </c>
      <c r="AG9" s="159" t="s">
        <v>115</v>
      </c>
      <c r="AH9" s="159" t="s">
        <v>115</v>
      </c>
      <c r="AI9" s="159" t="s">
        <v>115</v>
      </c>
      <c r="AJ9" s="25" t="s">
        <v>852</v>
      </c>
      <c r="AK9" s="32">
        <v>2.0833333333333332E-2</v>
      </c>
      <c r="AL9" s="159" t="s">
        <v>505</v>
      </c>
      <c r="AM9" s="159" t="s">
        <v>1466</v>
      </c>
      <c r="AN9" s="103" t="s">
        <v>1466</v>
      </c>
      <c r="AO9" s="25" t="s">
        <v>922</v>
      </c>
      <c r="AP9" s="33" t="s">
        <v>158</v>
      </c>
      <c r="AQ9" s="33" t="s">
        <v>158</v>
      </c>
      <c r="AR9" s="29" t="s">
        <v>61</v>
      </c>
      <c r="AS9" s="108" t="s">
        <v>505</v>
      </c>
      <c r="AT9" s="25" t="s">
        <v>922</v>
      </c>
      <c r="AU9" s="32">
        <v>5.5555555555555558E-3</v>
      </c>
      <c r="AV9" s="121" t="s">
        <v>192</v>
      </c>
      <c r="AW9" s="121" t="s">
        <v>148</v>
      </c>
      <c r="AX9" s="121" t="s">
        <v>149</v>
      </c>
      <c r="AY9" s="121" t="s">
        <v>149</v>
      </c>
      <c r="AZ9" s="121" t="s">
        <v>193</v>
      </c>
      <c r="BA9" s="33" t="s">
        <v>148</v>
      </c>
      <c r="BB9" s="33" t="s">
        <v>149</v>
      </c>
      <c r="BC9" s="33" t="s">
        <v>149</v>
      </c>
      <c r="BD9" s="33" t="s">
        <v>86</v>
      </c>
      <c r="BE9" s="33" t="s">
        <v>86</v>
      </c>
      <c r="BF9" s="33" t="s">
        <v>199</v>
      </c>
      <c r="BG9" s="29">
        <v>100</v>
      </c>
      <c r="BH9" s="29" t="s">
        <v>158</v>
      </c>
      <c r="BI9" s="33" t="s">
        <v>149</v>
      </c>
      <c r="BJ9" s="29" t="s">
        <v>158</v>
      </c>
      <c r="BK9" s="33" t="s">
        <v>149</v>
      </c>
      <c r="BL9" s="31">
        <f t="shared" si="6"/>
        <v>96</v>
      </c>
      <c r="BM9" s="31">
        <f t="shared" si="7"/>
        <v>88</v>
      </c>
      <c r="BN9" s="31">
        <f t="shared" si="8"/>
        <v>84</v>
      </c>
      <c r="BO9" s="33" t="s">
        <v>148</v>
      </c>
      <c r="BP9" s="33" t="s">
        <v>149</v>
      </c>
      <c r="BQ9" s="33" t="s">
        <v>149</v>
      </c>
      <c r="BR9" s="100">
        <v>60</v>
      </c>
      <c r="BS9" s="100">
        <v>60</v>
      </c>
      <c r="BT9" s="100">
        <v>60</v>
      </c>
      <c r="BU9" s="15" t="s">
        <v>60</v>
      </c>
      <c r="BV9" s="15" t="s">
        <v>61</v>
      </c>
      <c r="BW9" s="15" t="s">
        <v>61</v>
      </c>
      <c r="BX9" s="31">
        <f t="shared" ref="BX9:BX16" si="9">K9</f>
        <v>96</v>
      </c>
      <c r="BY9" s="31">
        <f t="shared" ref="BY9:BY16" si="10">L9</f>
        <v>88</v>
      </c>
      <c r="BZ9" s="31">
        <f t="shared" ref="BZ9:BZ16" si="11">M9</f>
        <v>84</v>
      </c>
      <c r="CA9" s="33" t="s">
        <v>148</v>
      </c>
      <c r="CB9" s="33" t="s">
        <v>149</v>
      </c>
      <c r="CC9" s="33" t="s">
        <v>149</v>
      </c>
      <c r="CD9" s="100">
        <v>60</v>
      </c>
      <c r="CE9" s="100">
        <v>60</v>
      </c>
      <c r="CF9" s="100">
        <v>60</v>
      </c>
      <c r="CG9" s="15" t="s">
        <v>60</v>
      </c>
      <c r="CH9" s="15" t="s">
        <v>61</v>
      </c>
      <c r="CI9" s="15" t="s">
        <v>61</v>
      </c>
      <c r="CJ9" s="25">
        <v>5</v>
      </c>
      <c r="CK9" s="25">
        <v>0.02</v>
      </c>
      <c r="CL9" s="37">
        <v>2.68</v>
      </c>
      <c r="CM9" s="33" t="s">
        <v>148</v>
      </c>
      <c r="CN9" s="127" t="s">
        <v>925</v>
      </c>
      <c r="CP9" s="29" t="s">
        <v>149</v>
      </c>
      <c r="CQ9" s="29" t="s">
        <v>149</v>
      </c>
      <c r="CR9" s="13">
        <v>1994</v>
      </c>
      <c r="CS9" s="12" t="s">
        <v>173</v>
      </c>
      <c r="CT9" s="12" t="s">
        <v>173</v>
      </c>
      <c r="CU9" s="12" t="s">
        <v>174</v>
      </c>
      <c r="CV9" s="29" t="s">
        <v>176</v>
      </c>
      <c r="CW9" s="9" t="s">
        <v>93</v>
      </c>
      <c r="CX9" s="128">
        <v>44081</v>
      </c>
      <c r="CY9" s="131" t="s">
        <v>836</v>
      </c>
      <c r="CZ9" s="124" t="s">
        <v>1724</v>
      </c>
    </row>
    <row r="10" spans="1:104" s="29" customFormat="1" ht="17.100000000000001" customHeight="1" x14ac:dyDescent="0.3">
      <c r="A10" s="14">
        <v>2271</v>
      </c>
      <c r="B10" s="29" t="s">
        <v>142</v>
      </c>
      <c r="C10" s="25">
        <v>2243</v>
      </c>
      <c r="D10" s="25">
        <v>2254</v>
      </c>
      <c r="E10" s="29" t="s">
        <v>137</v>
      </c>
      <c r="F10" s="29" t="s">
        <v>138</v>
      </c>
      <c r="G10" s="29" t="s">
        <v>139</v>
      </c>
      <c r="H10" s="29" t="s">
        <v>180</v>
      </c>
      <c r="I10" s="25" t="s">
        <v>184</v>
      </c>
      <c r="J10" s="140">
        <v>77.8</v>
      </c>
      <c r="K10" s="29">
        <v>102</v>
      </c>
      <c r="L10" s="29">
        <v>93</v>
      </c>
      <c r="M10" s="25">
        <v>88</v>
      </c>
      <c r="N10" s="25" t="s">
        <v>148</v>
      </c>
      <c r="O10" s="25" t="s">
        <v>149</v>
      </c>
      <c r="P10" s="25" t="s">
        <v>149</v>
      </c>
      <c r="Q10" s="25">
        <v>29.8</v>
      </c>
      <c r="R10" s="25">
        <v>27.4</v>
      </c>
      <c r="S10" s="25">
        <v>26</v>
      </c>
      <c r="T10" s="29" t="s">
        <v>148</v>
      </c>
      <c r="U10" s="29" t="s">
        <v>149</v>
      </c>
      <c r="V10" s="29" t="s">
        <v>149</v>
      </c>
      <c r="W10" s="102">
        <f t="shared" si="3"/>
        <v>0.29215686274509806</v>
      </c>
      <c r="X10" s="102">
        <f t="shared" si="4"/>
        <v>0.29462365591397849</v>
      </c>
      <c r="Y10" s="102">
        <f t="shared" si="5"/>
        <v>0.29545454545454547</v>
      </c>
      <c r="Z10" s="65">
        <v>70</v>
      </c>
      <c r="AA10" s="65" t="s">
        <v>921</v>
      </c>
      <c r="AB10" s="98">
        <v>3.5</v>
      </c>
      <c r="AC10" s="98">
        <v>3.5</v>
      </c>
      <c r="AD10" s="29" t="s">
        <v>148</v>
      </c>
      <c r="AE10" s="29" t="s">
        <v>149</v>
      </c>
      <c r="AF10" s="29" t="s">
        <v>149</v>
      </c>
      <c r="AG10" s="159" t="s">
        <v>115</v>
      </c>
      <c r="AH10" s="159" t="s">
        <v>115</v>
      </c>
      <c r="AI10" s="159" t="s">
        <v>115</v>
      </c>
      <c r="AJ10" s="25" t="s">
        <v>852</v>
      </c>
      <c r="AK10" s="32">
        <v>2.0833333333333332E-2</v>
      </c>
      <c r="AL10" s="159" t="s">
        <v>505</v>
      </c>
      <c r="AM10" s="159" t="s">
        <v>1466</v>
      </c>
      <c r="AN10" s="103" t="s">
        <v>1466</v>
      </c>
      <c r="AO10" s="25" t="s">
        <v>922</v>
      </c>
      <c r="AP10" s="33" t="s">
        <v>158</v>
      </c>
      <c r="AQ10" s="33" t="s">
        <v>158</v>
      </c>
      <c r="AR10" s="29" t="s">
        <v>61</v>
      </c>
      <c r="AS10" s="108" t="s">
        <v>505</v>
      </c>
      <c r="AT10" s="25" t="s">
        <v>922</v>
      </c>
      <c r="AU10" s="32">
        <v>5.5555555555555558E-3</v>
      </c>
      <c r="AV10" s="121" t="s">
        <v>192</v>
      </c>
      <c r="AW10" s="121" t="s">
        <v>148</v>
      </c>
      <c r="AX10" s="121" t="s">
        <v>149</v>
      </c>
      <c r="AY10" s="121" t="s">
        <v>149</v>
      </c>
      <c r="AZ10" s="121" t="s">
        <v>193</v>
      </c>
      <c r="BA10" s="33" t="s">
        <v>148</v>
      </c>
      <c r="BB10" s="33" t="s">
        <v>149</v>
      </c>
      <c r="BC10" s="33" t="s">
        <v>149</v>
      </c>
      <c r="BD10" s="33" t="s">
        <v>86</v>
      </c>
      <c r="BE10" s="33" t="s">
        <v>86</v>
      </c>
      <c r="BF10" s="33" t="s">
        <v>199</v>
      </c>
      <c r="BG10" s="29">
        <v>100</v>
      </c>
      <c r="BH10" s="29" t="s">
        <v>158</v>
      </c>
      <c r="BI10" s="33" t="s">
        <v>149</v>
      </c>
      <c r="BJ10" s="29" t="s">
        <v>158</v>
      </c>
      <c r="BK10" s="33" t="s">
        <v>149</v>
      </c>
      <c r="BL10" s="31">
        <f t="shared" si="6"/>
        <v>102</v>
      </c>
      <c r="BM10" s="31">
        <f t="shared" si="7"/>
        <v>93</v>
      </c>
      <c r="BN10" s="31">
        <f t="shared" si="8"/>
        <v>88</v>
      </c>
      <c r="BO10" s="33" t="s">
        <v>148</v>
      </c>
      <c r="BP10" s="33" t="s">
        <v>149</v>
      </c>
      <c r="BQ10" s="33" t="s">
        <v>149</v>
      </c>
      <c r="BR10" s="100">
        <v>60</v>
      </c>
      <c r="BS10" s="100">
        <v>60</v>
      </c>
      <c r="BT10" s="100">
        <v>60</v>
      </c>
      <c r="BU10" s="15" t="s">
        <v>60</v>
      </c>
      <c r="BV10" s="15" t="s">
        <v>61</v>
      </c>
      <c r="BW10" s="15" t="s">
        <v>61</v>
      </c>
      <c r="BX10" s="31">
        <f t="shared" si="9"/>
        <v>102</v>
      </c>
      <c r="BY10" s="31">
        <f t="shared" si="10"/>
        <v>93</v>
      </c>
      <c r="BZ10" s="31">
        <f t="shared" si="11"/>
        <v>88</v>
      </c>
      <c r="CA10" s="33" t="s">
        <v>148</v>
      </c>
      <c r="CB10" s="33" t="s">
        <v>149</v>
      </c>
      <c r="CC10" s="33" t="s">
        <v>149</v>
      </c>
      <c r="CD10" s="100">
        <v>60</v>
      </c>
      <c r="CE10" s="100">
        <v>60</v>
      </c>
      <c r="CF10" s="100">
        <v>60</v>
      </c>
      <c r="CG10" s="15" t="s">
        <v>60</v>
      </c>
      <c r="CH10" s="15" t="s">
        <v>61</v>
      </c>
      <c r="CI10" s="15" t="s">
        <v>61</v>
      </c>
      <c r="CJ10" s="25">
        <v>5</v>
      </c>
      <c r="CK10" s="25">
        <v>0.02</v>
      </c>
      <c r="CL10" s="37">
        <v>1.06</v>
      </c>
      <c r="CM10" s="33" t="s">
        <v>148</v>
      </c>
      <c r="CN10" s="127"/>
      <c r="CP10" s="29" t="s">
        <v>149</v>
      </c>
      <c r="CQ10" s="29" t="s">
        <v>149</v>
      </c>
      <c r="CR10" s="13">
        <v>1995</v>
      </c>
      <c r="CS10" s="12" t="s">
        <v>173</v>
      </c>
      <c r="CT10" s="12" t="s">
        <v>173</v>
      </c>
      <c r="CU10" s="12" t="s">
        <v>174</v>
      </c>
      <c r="CV10" s="29" t="s">
        <v>176</v>
      </c>
      <c r="CW10" s="9" t="s">
        <v>93</v>
      </c>
      <c r="CX10" s="128">
        <v>44081</v>
      </c>
      <c r="CY10" s="131" t="s">
        <v>836</v>
      </c>
      <c r="CZ10" s="124" t="s">
        <v>1724</v>
      </c>
    </row>
    <row r="11" spans="1:104" s="29" customFormat="1" ht="17.100000000000001" customHeight="1" x14ac:dyDescent="0.3">
      <c r="A11" s="14">
        <v>2271</v>
      </c>
      <c r="B11" s="29" t="s">
        <v>142</v>
      </c>
      <c r="C11" s="25">
        <v>2243</v>
      </c>
      <c r="D11" s="25">
        <v>2255</v>
      </c>
      <c r="E11" s="29" t="s">
        <v>137</v>
      </c>
      <c r="F11" s="29" t="s">
        <v>138</v>
      </c>
      <c r="G11" s="29" t="s">
        <v>139</v>
      </c>
      <c r="H11" s="29" t="s">
        <v>180</v>
      </c>
      <c r="I11" s="25" t="s">
        <v>185</v>
      </c>
      <c r="J11" s="140">
        <v>77.8</v>
      </c>
      <c r="K11" s="29">
        <v>102</v>
      </c>
      <c r="L11" s="29">
        <v>93</v>
      </c>
      <c r="M11" s="25">
        <v>88</v>
      </c>
      <c r="N11" s="25" t="s">
        <v>148</v>
      </c>
      <c r="O11" s="25" t="s">
        <v>149</v>
      </c>
      <c r="P11" s="25" t="s">
        <v>149</v>
      </c>
      <c r="Q11" s="25">
        <v>29.8</v>
      </c>
      <c r="R11" s="25">
        <v>27.4</v>
      </c>
      <c r="S11" s="25">
        <v>26</v>
      </c>
      <c r="T11" s="29" t="s">
        <v>148</v>
      </c>
      <c r="U11" s="29" t="s">
        <v>149</v>
      </c>
      <c r="V11" s="29" t="s">
        <v>149</v>
      </c>
      <c r="W11" s="102">
        <f t="shared" si="3"/>
        <v>0.29215686274509806</v>
      </c>
      <c r="X11" s="102">
        <f t="shared" si="4"/>
        <v>0.29462365591397849</v>
      </c>
      <c r="Y11" s="102">
        <f t="shared" si="5"/>
        <v>0.29545454545454547</v>
      </c>
      <c r="Z11" s="65">
        <v>70</v>
      </c>
      <c r="AA11" s="65" t="s">
        <v>921</v>
      </c>
      <c r="AB11" s="98">
        <v>3.5</v>
      </c>
      <c r="AC11" s="98">
        <v>3.5</v>
      </c>
      <c r="AD11" s="29" t="s">
        <v>148</v>
      </c>
      <c r="AE11" s="29" t="s">
        <v>149</v>
      </c>
      <c r="AF11" s="29" t="s">
        <v>149</v>
      </c>
      <c r="AG11" s="159" t="s">
        <v>115</v>
      </c>
      <c r="AH11" s="159" t="s">
        <v>115</v>
      </c>
      <c r="AI11" s="159" t="s">
        <v>115</v>
      </c>
      <c r="AJ11" s="25" t="s">
        <v>852</v>
      </c>
      <c r="AK11" s="32">
        <v>2.0833333333333332E-2</v>
      </c>
      <c r="AL11" s="159" t="s">
        <v>505</v>
      </c>
      <c r="AM11" s="159" t="s">
        <v>1466</v>
      </c>
      <c r="AN11" s="103" t="s">
        <v>1466</v>
      </c>
      <c r="AO11" s="25" t="s">
        <v>922</v>
      </c>
      <c r="AP11" s="33" t="s">
        <v>158</v>
      </c>
      <c r="AQ11" s="33" t="s">
        <v>158</v>
      </c>
      <c r="AR11" s="29" t="s">
        <v>61</v>
      </c>
      <c r="AS11" s="108" t="s">
        <v>505</v>
      </c>
      <c r="AT11" s="25" t="s">
        <v>922</v>
      </c>
      <c r="AU11" s="32">
        <v>5.5555555555555558E-3</v>
      </c>
      <c r="AV11" s="121" t="s">
        <v>192</v>
      </c>
      <c r="AW11" s="121" t="s">
        <v>148</v>
      </c>
      <c r="AX11" s="121" t="s">
        <v>149</v>
      </c>
      <c r="AY11" s="121" t="s">
        <v>149</v>
      </c>
      <c r="AZ11" s="121" t="s">
        <v>193</v>
      </c>
      <c r="BA11" s="33" t="s">
        <v>148</v>
      </c>
      <c r="BB11" s="33" t="s">
        <v>149</v>
      </c>
      <c r="BC11" s="33" t="s">
        <v>149</v>
      </c>
      <c r="BD11" s="33" t="s">
        <v>86</v>
      </c>
      <c r="BE11" s="33" t="s">
        <v>86</v>
      </c>
      <c r="BF11" s="33" t="s">
        <v>199</v>
      </c>
      <c r="BG11" s="29">
        <v>100</v>
      </c>
      <c r="BH11" s="29" t="s">
        <v>158</v>
      </c>
      <c r="BI11" s="33" t="s">
        <v>149</v>
      </c>
      <c r="BJ11" s="29" t="s">
        <v>158</v>
      </c>
      <c r="BK11" s="33" t="s">
        <v>149</v>
      </c>
      <c r="BL11" s="31">
        <f t="shared" si="6"/>
        <v>102</v>
      </c>
      <c r="BM11" s="31">
        <f t="shared" si="7"/>
        <v>93</v>
      </c>
      <c r="BN11" s="31">
        <f t="shared" si="8"/>
        <v>88</v>
      </c>
      <c r="BO11" s="33" t="s">
        <v>148</v>
      </c>
      <c r="BP11" s="33" t="s">
        <v>149</v>
      </c>
      <c r="BQ11" s="33" t="s">
        <v>149</v>
      </c>
      <c r="BR11" s="100">
        <v>60</v>
      </c>
      <c r="BS11" s="100">
        <v>60</v>
      </c>
      <c r="BT11" s="100">
        <v>60</v>
      </c>
      <c r="BU11" s="15" t="s">
        <v>60</v>
      </c>
      <c r="BV11" s="15" t="s">
        <v>61</v>
      </c>
      <c r="BW11" s="15" t="s">
        <v>61</v>
      </c>
      <c r="BX11" s="31">
        <f t="shared" si="9"/>
        <v>102</v>
      </c>
      <c r="BY11" s="31">
        <f t="shared" si="10"/>
        <v>93</v>
      </c>
      <c r="BZ11" s="31">
        <f t="shared" si="11"/>
        <v>88</v>
      </c>
      <c r="CA11" s="33" t="s">
        <v>148</v>
      </c>
      <c r="CB11" s="33" t="s">
        <v>149</v>
      </c>
      <c r="CC11" s="33" t="s">
        <v>149</v>
      </c>
      <c r="CD11" s="100">
        <v>60</v>
      </c>
      <c r="CE11" s="100">
        <v>60</v>
      </c>
      <c r="CF11" s="100">
        <v>60</v>
      </c>
      <c r="CG11" s="15" t="s">
        <v>60</v>
      </c>
      <c r="CH11" s="15" t="s">
        <v>61</v>
      </c>
      <c r="CI11" s="15" t="s">
        <v>61</v>
      </c>
      <c r="CJ11" s="25">
        <v>5</v>
      </c>
      <c r="CK11" s="25">
        <v>0.02</v>
      </c>
      <c r="CL11" s="37">
        <v>1.61</v>
      </c>
      <c r="CM11" s="33" t="s">
        <v>148</v>
      </c>
      <c r="CN11" s="127"/>
      <c r="CP11" s="29" t="s">
        <v>149</v>
      </c>
      <c r="CQ11" s="29" t="s">
        <v>149</v>
      </c>
      <c r="CR11" s="13">
        <v>1996</v>
      </c>
      <c r="CS11" s="12" t="s">
        <v>173</v>
      </c>
      <c r="CT11" s="12" t="s">
        <v>173</v>
      </c>
      <c r="CU11" s="12" t="s">
        <v>174</v>
      </c>
      <c r="CV11" s="29" t="s">
        <v>176</v>
      </c>
      <c r="CW11" s="9" t="s">
        <v>93</v>
      </c>
      <c r="CX11" s="128">
        <v>44081</v>
      </c>
      <c r="CY11" s="131" t="s">
        <v>836</v>
      </c>
      <c r="CZ11" s="124" t="s">
        <v>1724</v>
      </c>
    </row>
    <row r="12" spans="1:104" s="29" customFormat="1" ht="17.100000000000001" customHeight="1" x14ac:dyDescent="0.3">
      <c r="A12" s="14">
        <v>2272</v>
      </c>
      <c r="B12" s="29" t="s">
        <v>143</v>
      </c>
      <c r="C12" s="25">
        <v>2244</v>
      </c>
      <c r="D12" s="25">
        <v>2256</v>
      </c>
      <c r="E12" s="29" t="s">
        <v>137</v>
      </c>
      <c r="F12" s="29" t="s">
        <v>138</v>
      </c>
      <c r="G12" s="29" t="s">
        <v>139</v>
      </c>
      <c r="H12" s="29" t="s">
        <v>180</v>
      </c>
      <c r="I12" s="25" t="s">
        <v>186</v>
      </c>
      <c r="J12" s="140">
        <v>77.8</v>
      </c>
      <c r="K12" s="29">
        <v>94</v>
      </c>
      <c r="L12" s="29">
        <v>86</v>
      </c>
      <c r="M12" s="25">
        <v>82</v>
      </c>
      <c r="N12" s="25" t="s">
        <v>148</v>
      </c>
      <c r="O12" s="25" t="s">
        <v>149</v>
      </c>
      <c r="P12" s="25" t="s">
        <v>149</v>
      </c>
      <c r="Q12" s="100">
        <v>29</v>
      </c>
      <c r="R12" s="25">
        <v>26.3</v>
      </c>
      <c r="S12" s="25">
        <v>25</v>
      </c>
      <c r="T12" s="29" t="s">
        <v>148</v>
      </c>
      <c r="U12" s="29" t="s">
        <v>149</v>
      </c>
      <c r="V12" s="29" t="s">
        <v>149</v>
      </c>
      <c r="W12" s="102">
        <f t="shared" si="3"/>
        <v>0.30851063829787234</v>
      </c>
      <c r="X12" s="102">
        <f t="shared" si="4"/>
        <v>0.30581395348837209</v>
      </c>
      <c r="Y12" s="102">
        <f t="shared" si="5"/>
        <v>0.3048780487804878</v>
      </c>
      <c r="Z12" s="65">
        <v>70</v>
      </c>
      <c r="AA12" s="65" t="s">
        <v>921</v>
      </c>
      <c r="AB12" s="98">
        <v>3.5</v>
      </c>
      <c r="AC12" s="98">
        <v>3.5</v>
      </c>
      <c r="AD12" s="29" t="s">
        <v>148</v>
      </c>
      <c r="AE12" s="29" t="s">
        <v>149</v>
      </c>
      <c r="AF12" s="29" t="s">
        <v>149</v>
      </c>
      <c r="AG12" s="159" t="s">
        <v>115</v>
      </c>
      <c r="AH12" s="159" t="s">
        <v>115</v>
      </c>
      <c r="AI12" s="159" t="s">
        <v>115</v>
      </c>
      <c r="AJ12" s="25" t="s">
        <v>852</v>
      </c>
      <c r="AK12" s="32">
        <v>2.0833333333333332E-2</v>
      </c>
      <c r="AL12" s="159" t="s">
        <v>505</v>
      </c>
      <c r="AM12" s="159" t="s">
        <v>1466</v>
      </c>
      <c r="AN12" s="103" t="s">
        <v>1466</v>
      </c>
      <c r="AO12" s="25" t="s">
        <v>922</v>
      </c>
      <c r="AP12" s="33" t="s">
        <v>158</v>
      </c>
      <c r="AQ12" s="33" t="s">
        <v>158</v>
      </c>
      <c r="AR12" s="29" t="s">
        <v>61</v>
      </c>
      <c r="AS12" s="108" t="s">
        <v>505</v>
      </c>
      <c r="AT12" s="25" t="s">
        <v>922</v>
      </c>
      <c r="AU12" s="32">
        <v>5.5555555555555558E-3</v>
      </c>
      <c r="AV12" s="121" t="s">
        <v>192</v>
      </c>
      <c r="AW12" s="121" t="s">
        <v>148</v>
      </c>
      <c r="AX12" s="121" t="s">
        <v>149</v>
      </c>
      <c r="AY12" s="121" t="s">
        <v>149</v>
      </c>
      <c r="AZ12" s="121" t="s">
        <v>193</v>
      </c>
      <c r="BA12" s="33" t="s">
        <v>148</v>
      </c>
      <c r="BB12" s="33" t="s">
        <v>149</v>
      </c>
      <c r="BC12" s="33" t="s">
        <v>149</v>
      </c>
      <c r="BD12" s="33" t="s">
        <v>86</v>
      </c>
      <c r="BE12" s="33" t="s">
        <v>86</v>
      </c>
      <c r="BF12" s="33" t="s">
        <v>199</v>
      </c>
      <c r="BG12" s="29">
        <v>100</v>
      </c>
      <c r="BH12" s="29" t="s">
        <v>158</v>
      </c>
      <c r="BI12" s="33" t="s">
        <v>149</v>
      </c>
      <c r="BJ12" s="29" t="s">
        <v>158</v>
      </c>
      <c r="BK12" s="33" t="s">
        <v>149</v>
      </c>
      <c r="BL12" s="31">
        <f t="shared" si="6"/>
        <v>94</v>
      </c>
      <c r="BM12" s="31">
        <f t="shared" si="7"/>
        <v>86</v>
      </c>
      <c r="BN12" s="31">
        <f t="shared" si="8"/>
        <v>82</v>
      </c>
      <c r="BO12" s="33" t="s">
        <v>148</v>
      </c>
      <c r="BP12" s="33" t="s">
        <v>149</v>
      </c>
      <c r="BQ12" s="33" t="s">
        <v>149</v>
      </c>
      <c r="BR12" s="100">
        <v>67</v>
      </c>
      <c r="BS12" s="100">
        <v>67</v>
      </c>
      <c r="BT12" s="100">
        <v>67</v>
      </c>
      <c r="BU12" s="15" t="s">
        <v>60</v>
      </c>
      <c r="BV12" s="15" t="s">
        <v>61</v>
      </c>
      <c r="BW12" s="15" t="s">
        <v>61</v>
      </c>
      <c r="BX12" s="31">
        <f t="shared" si="9"/>
        <v>94</v>
      </c>
      <c r="BY12" s="31">
        <f t="shared" si="10"/>
        <v>86</v>
      </c>
      <c r="BZ12" s="31">
        <f t="shared" si="11"/>
        <v>82</v>
      </c>
      <c r="CA12" s="33" t="s">
        <v>148</v>
      </c>
      <c r="CB12" s="33" t="s">
        <v>149</v>
      </c>
      <c r="CC12" s="33" t="s">
        <v>149</v>
      </c>
      <c r="CD12" s="100">
        <v>67</v>
      </c>
      <c r="CE12" s="100">
        <v>67</v>
      </c>
      <c r="CF12" s="100">
        <v>67</v>
      </c>
      <c r="CG12" s="15" t="s">
        <v>60</v>
      </c>
      <c r="CH12" s="15" t="s">
        <v>61</v>
      </c>
      <c r="CI12" s="15" t="s">
        <v>61</v>
      </c>
      <c r="CJ12" s="25">
        <v>5</v>
      </c>
      <c r="CK12" s="25">
        <v>0.02</v>
      </c>
      <c r="CL12" s="37">
        <v>2.4</v>
      </c>
      <c r="CM12" s="33" t="s">
        <v>148</v>
      </c>
      <c r="CN12" s="127"/>
      <c r="CP12" s="29" t="s">
        <v>149</v>
      </c>
      <c r="CQ12" s="29" t="s">
        <v>149</v>
      </c>
      <c r="CR12" s="13">
        <v>1995</v>
      </c>
      <c r="CS12" s="12" t="s">
        <v>173</v>
      </c>
      <c r="CT12" s="12" t="s">
        <v>173</v>
      </c>
      <c r="CU12" s="12" t="s">
        <v>175</v>
      </c>
      <c r="CV12" s="29" t="s">
        <v>176</v>
      </c>
      <c r="CW12" s="9" t="s">
        <v>93</v>
      </c>
      <c r="CX12" s="128">
        <v>44081</v>
      </c>
      <c r="CY12" s="131" t="s">
        <v>836</v>
      </c>
      <c r="CZ12" s="124" t="s">
        <v>1724</v>
      </c>
    </row>
    <row r="13" spans="1:104" s="29" customFormat="1" ht="17.100000000000001" customHeight="1" x14ac:dyDescent="0.3">
      <c r="A13" s="14">
        <v>2272</v>
      </c>
      <c r="B13" s="29" t="s">
        <v>143</v>
      </c>
      <c r="C13" s="25">
        <v>2244</v>
      </c>
      <c r="D13" s="25">
        <v>2257</v>
      </c>
      <c r="E13" s="29" t="s">
        <v>137</v>
      </c>
      <c r="F13" s="29" t="s">
        <v>138</v>
      </c>
      <c r="G13" s="29" t="s">
        <v>139</v>
      </c>
      <c r="H13" s="29" t="s">
        <v>180</v>
      </c>
      <c r="I13" s="25" t="s">
        <v>187</v>
      </c>
      <c r="J13" s="140">
        <v>77.8</v>
      </c>
      <c r="K13" s="29">
        <v>101</v>
      </c>
      <c r="L13" s="29">
        <v>92</v>
      </c>
      <c r="M13" s="25">
        <v>87</v>
      </c>
      <c r="N13" s="25" t="s">
        <v>148</v>
      </c>
      <c r="O13" s="25" t="s">
        <v>149</v>
      </c>
      <c r="P13" s="25" t="s">
        <v>149</v>
      </c>
      <c r="Q13" s="100">
        <v>29</v>
      </c>
      <c r="R13" s="25">
        <v>26.3</v>
      </c>
      <c r="S13" s="25">
        <v>25</v>
      </c>
      <c r="T13" s="29" t="s">
        <v>148</v>
      </c>
      <c r="U13" s="29" t="s">
        <v>149</v>
      </c>
      <c r="V13" s="29" t="s">
        <v>149</v>
      </c>
      <c r="W13" s="102">
        <f t="shared" si="3"/>
        <v>0.28712871287128711</v>
      </c>
      <c r="X13" s="102">
        <f t="shared" si="4"/>
        <v>0.28586956521739132</v>
      </c>
      <c r="Y13" s="102">
        <f t="shared" si="5"/>
        <v>0.28735632183908044</v>
      </c>
      <c r="Z13" s="65">
        <v>70</v>
      </c>
      <c r="AA13" s="65" t="s">
        <v>921</v>
      </c>
      <c r="AB13" s="98">
        <v>3.5</v>
      </c>
      <c r="AC13" s="98">
        <v>3.5</v>
      </c>
      <c r="AD13" s="29" t="s">
        <v>148</v>
      </c>
      <c r="AE13" s="29" t="s">
        <v>149</v>
      </c>
      <c r="AF13" s="29" t="s">
        <v>149</v>
      </c>
      <c r="AG13" s="159" t="s">
        <v>115</v>
      </c>
      <c r="AH13" s="159" t="s">
        <v>115</v>
      </c>
      <c r="AI13" s="159" t="s">
        <v>115</v>
      </c>
      <c r="AJ13" s="25" t="s">
        <v>852</v>
      </c>
      <c r="AK13" s="32">
        <v>2.0833333333333332E-2</v>
      </c>
      <c r="AL13" s="159" t="s">
        <v>505</v>
      </c>
      <c r="AM13" s="159" t="s">
        <v>1466</v>
      </c>
      <c r="AN13" s="103" t="s">
        <v>1466</v>
      </c>
      <c r="AO13" s="25" t="s">
        <v>922</v>
      </c>
      <c r="AP13" s="33" t="s">
        <v>158</v>
      </c>
      <c r="AQ13" s="33" t="s">
        <v>158</v>
      </c>
      <c r="AR13" s="29" t="s">
        <v>61</v>
      </c>
      <c r="AS13" s="108" t="s">
        <v>505</v>
      </c>
      <c r="AT13" s="25" t="s">
        <v>922</v>
      </c>
      <c r="AU13" s="32">
        <v>5.5555555555555558E-3</v>
      </c>
      <c r="AV13" s="121" t="s">
        <v>192</v>
      </c>
      <c r="AW13" s="121" t="s">
        <v>148</v>
      </c>
      <c r="AX13" s="121" t="s">
        <v>149</v>
      </c>
      <c r="AY13" s="121" t="s">
        <v>149</v>
      </c>
      <c r="AZ13" s="121" t="s">
        <v>193</v>
      </c>
      <c r="BA13" s="33" t="s">
        <v>148</v>
      </c>
      <c r="BB13" s="33" t="s">
        <v>149</v>
      </c>
      <c r="BC13" s="33" t="s">
        <v>149</v>
      </c>
      <c r="BD13" s="33" t="s">
        <v>86</v>
      </c>
      <c r="BE13" s="33" t="s">
        <v>86</v>
      </c>
      <c r="BF13" s="33" t="s">
        <v>199</v>
      </c>
      <c r="BG13" s="29">
        <v>100</v>
      </c>
      <c r="BH13" s="29" t="s">
        <v>158</v>
      </c>
      <c r="BI13" s="33" t="s">
        <v>149</v>
      </c>
      <c r="BJ13" s="29" t="s">
        <v>158</v>
      </c>
      <c r="BK13" s="33" t="s">
        <v>149</v>
      </c>
      <c r="BL13" s="31">
        <f t="shared" si="6"/>
        <v>101</v>
      </c>
      <c r="BM13" s="31">
        <f t="shared" si="7"/>
        <v>92</v>
      </c>
      <c r="BN13" s="31">
        <f t="shared" si="8"/>
        <v>87</v>
      </c>
      <c r="BO13" s="33" t="s">
        <v>148</v>
      </c>
      <c r="BP13" s="33" t="s">
        <v>149</v>
      </c>
      <c r="BQ13" s="33" t="s">
        <v>149</v>
      </c>
      <c r="BR13" s="100">
        <v>67</v>
      </c>
      <c r="BS13" s="100">
        <v>67</v>
      </c>
      <c r="BT13" s="100">
        <v>67</v>
      </c>
      <c r="BU13" s="15" t="s">
        <v>60</v>
      </c>
      <c r="BV13" s="15" t="s">
        <v>61</v>
      </c>
      <c r="BW13" s="15" t="s">
        <v>61</v>
      </c>
      <c r="BX13" s="31">
        <f t="shared" si="9"/>
        <v>101</v>
      </c>
      <c r="BY13" s="31">
        <f t="shared" si="10"/>
        <v>92</v>
      </c>
      <c r="BZ13" s="31">
        <f t="shared" si="11"/>
        <v>87</v>
      </c>
      <c r="CA13" s="33" t="s">
        <v>148</v>
      </c>
      <c r="CB13" s="33" t="s">
        <v>149</v>
      </c>
      <c r="CC13" s="33" t="s">
        <v>149</v>
      </c>
      <c r="CD13" s="100">
        <v>67</v>
      </c>
      <c r="CE13" s="100">
        <v>67</v>
      </c>
      <c r="CF13" s="100">
        <v>67</v>
      </c>
      <c r="CG13" s="15" t="s">
        <v>60</v>
      </c>
      <c r="CH13" s="15" t="s">
        <v>61</v>
      </c>
      <c r="CI13" s="15" t="s">
        <v>61</v>
      </c>
      <c r="CJ13" s="25">
        <v>5</v>
      </c>
      <c r="CK13" s="25">
        <v>0.02</v>
      </c>
      <c r="CL13" s="37">
        <v>3.44</v>
      </c>
      <c r="CM13" s="33" t="s">
        <v>148</v>
      </c>
      <c r="CN13" s="127"/>
      <c r="CP13" s="29" t="s">
        <v>149</v>
      </c>
      <c r="CQ13" s="29" t="s">
        <v>149</v>
      </c>
      <c r="CR13" s="13">
        <v>1996</v>
      </c>
      <c r="CS13" s="12" t="s">
        <v>173</v>
      </c>
      <c r="CT13" s="12" t="s">
        <v>173</v>
      </c>
      <c r="CU13" s="12" t="s">
        <v>175</v>
      </c>
      <c r="CV13" s="29" t="s">
        <v>176</v>
      </c>
      <c r="CW13" s="9" t="s">
        <v>93</v>
      </c>
      <c r="CX13" s="128">
        <v>44081</v>
      </c>
      <c r="CY13" s="131" t="s">
        <v>836</v>
      </c>
      <c r="CZ13" s="124" t="s">
        <v>1724</v>
      </c>
    </row>
    <row r="14" spans="1:104" s="29" customFormat="1" ht="17.100000000000001" customHeight="1" x14ac:dyDescent="0.3">
      <c r="A14" s="14">
        <v>2272</v>
      </c>
      <c r="B14" s="29" t="s">
        <v>143</v>
      </c>
      <c r="C14" s="25">
        <v>2244</v>
      </c>
      <c r="D14" s="25">
        <v>2258</v>
      </c>
      <c r="E14" s="29" t="s">
        <v>137</v>
      </c>
      <c r="F14" s="29" t="s">
        <v>138</v>
      </c>
      <c r="G14" s="29" t="s">
        <v>139</v>
      </c>
      <c r="H14" s="29" t="s">
        <v>180</v>
      </c>
      <c r="I14" s="25" t="s">
        <v>188</v>
      </c>
      <c r="J14" s="140">
        <v>77.8</v>
      </c>
      <c r="K14" s="29">
        <v>94</v>
      </c>
      <c r="L14" s="29">
        <v>86</v>
      </c>
      <c r="M14" s="25">
        <v>82</v>
      </c>
      <c r="N14" s="25" t="s">
        <v>148</v>
      </c>
      <c r="O14" s="25" t="s">
        <v>149</v>
      </c>
      <c r="P14" s="25" t="s">
        <v>149</v>
      </c>
      <c r="Q14" s="100">
        <v>29</v>
      </c>
      <c r="R14" s="25">
        <v>26.3</v>
      </c>
      <c r="S14" s="25">
        <v>25</v>
      </c>
      <c r="T14" s="29" t="s">
        <v>148</v>
      </c>
      <c r="U14" s="29" t="s">
        <v>149</v>
      </c>
      <c r="V14" s="29" t="s">
        <v>149</v>
      </c>
      <c r="W14" s="102">
        <f t="shared" si="3"/>
        <v>0.30851063829787234</v>
      </c>
      <c r="X14" s="102">
        <f t="shared" si="4"/>
        <v>0.30581395348837209</v>
      </c>
      <c r="Y14" s="102">
        <f t="shared" si="5"/>
        <v>0.3048780487804878</v>
      </c>
      <c r="Z14" s="65">
        <v>70</v>
      </c>
      <c r="AA14" s="65" t="s">
        <v>921</v>
      </c>
      <c r="AB14" s="98">
        <v>3.5</v>
      </c>
      <c r="AC14" s="98">
        <v>3.5</v>
      </c>
      <c r="AD14" s="29" t="s">
        <v>148</v>
      </c>
      <c r="AE14" s="29" t="s">
        <v>149</v>
      </c>
      <c r="AF14" s="29" t="s">
        <v>149</v>
      </c>
      <c r="AG14" s="159" t="s">
        <v>115</v>
      </c>
      <c r="AH14" s="159" t="s">
        <v>115</v>
      </c>
      <c r="AI14" s="159" t="s">
        <v>115</v>
      </c>
      <c r="AJ14" s="25" t="s">
        <v>852</v>
      </c>
      <c r="AK14" s="32">
        <v>2.0833333333333332E-2</v>
      </c>
      <c r="AL14" s="159" t="s">
        <v>505</v>
      </c>
      <c r="AM14" s="159" t="s">
        <v>1466</v>
      </c>
      <c r="AN14" s="103" t="s">
        <v>1466</v>
      </c>
      <c r="AO14" s="25" t="s">
        <v>922</v>
      </c>
      <c r="AP14" s="33" t="s">
        <v>158</v>
      </c>
      <c r="AQ14" s="33" t="s">
        <v>158</v>
      </c>
      <c r="AR14" s="29" t="s">
        <v>61</v>
      </c>
      <c r="AS14" s="108" t="s">
        <v>505</v>
      </c>
      <c r="AT14" s="25" t="s">
        <v>922</v>
      </c>
      <c r="AU14" s="32">
        <v>5.5555555555555558E-3</v>
      </c>
      <c r="AV14" s="121" t="s">
        <v>192</v>
      </c>
      <c r="AW14" s="121" t="s">
        <v>148</v>
      </c>
      <c r="AX14" s="121" t="s">
        <v>149</v>
      </c>
      <c r="AY14" s="121" t="s">
        <v>149</v>
      </c>
      <c r="AZ14" s="121" t="s">
        <v>193</v>
      </c>
      <c r="BA14" s="33" t="s">
        <v>148</v>
      </c>
      <c r="BB14" s="33" t="s">
        <v>149</v>
      </c>
      <c r="BC14" s="33" t="s">
        <v>149</v>
      </c>
      <c r="BD14" s="33" t="s">
        <v>86</v>
      </c>
      <c r="BE14" s="33" t="s">
        <v>86</v>
      </c>
      <c r="BF14" s="33" t="s">
        <v>199</v>
      </c>
      <c r="BG14" s="29">
        <v>100</v>
      </c>
      <c r="BH14" s="29" t="s">
        <v>158</v>
      </c>
      <c r="BI14" s="33" t="s">
        <v>149</v>
      </c>
      <c r="BJ14" s="29" t="s">
        <v>158</v>
      </c>
      <c r="BK14" s="33" t="s">
        <v>149</v>
      </c>
      <c r="BL14" s="31">
        <f t="shared" si="6"/>
        <v>94</v>
      </c>
      <c r="BM14" s="31">
        <f t="shared" si="7"/>
        <v>86</v>
      </c>
      <c r="BN14" s="31">
        <f t="shared" si="8"/>
        <v>82</v>
      </c>
      <c r="BO14" s="33" t="s">
        <v>148</v>
      </c>
      <c r="BP14" s="33" t="s">
        <v>149</v>
      </c>
      <c r="BQ14" s="33" t="s">
        <v>149</v>
      </c>
      <c r="BR14" s="100">
        <v>67</v>
      </c>
      <c r="BS14" s="100">
        <v>67</v>
      </c>
      <c r="BT14" s="100">
        <v>67</v>
      </c>
      <c r="BU14" s="15" t="s">
        <v>60</v>
      </c>
      <c r="BV14" s="15" t="s">
        <v>61</v>
      </c>
      <c r="BW14" s="15" t="s">
        <v>61</v>
      </c>
      <c r="BX14" s="31">
        <f t="shared" si="9"/>
        <v>94</v>
      </c>
      <c r="BY14" s="31">
        <f t="shared" si="10"/>
        <v>86</v>
      </c>
      <c r="BZ14" s="31">
        <f t="shared" si="11"/>
        <v>82</v>
      </c>
      <c r="CA14" s="33" t="s">
        <v>148</v>
      </c>
      <c r="CB14" s="33" t="s">
        <v>149</v>
      </c>
      <c r="CC14" s="33" t="s">
        <v>149</v>
      </c>
      <c r="CD14" s="100">
        <v>67</v>
      </c>
      <c r="CE14" s="100">
        <v>67</v>
      </c>
      <c r="CF14" s="100">
        <v>67</v>
      </c>
      <c r="CG14" s="15" t="s">
        <v>60</v>
      </c>
      <c r="CH14" s="15" t="s">
        <v>61</v>
      </c>
      <c r="CI14" s="15" t="s">
        <v>61</v>
      </c>
      <c r="CJ14" s="25">
        <v>5</v>
      </c>
      <c r="CK14" s="25">
        <v>0.02</v>
      </c>
      <c r="CL14" s="37">
        <v>3.86</v>
      </c>
      <c r="CM14" s="33" t="s">
        <v>148</v>
      </c>
      <c r="CN14" s="127"/>
      <c r="CP14" s="29" t="s">
        <v>149</v>
      </c>
      <c r="CQ14" s="29" t="s">
        <v>149</v>
      </c>
      <c r="CR14" s="13">
        <v>1997</v>
      </c>
      <c r="CS14" s="12" t="s">
        <v>173</v>
      </c>
      <c r="CT14" s="12" t="s">
        <v>173</v>
      </c>
      <c r="CU14" s="12" t="s">
        <v>175</v>
      </c>
      <c r="CV14" s="29" t="s">
        <v>176</v>
      </c>
      <c r="CW14" s="9" t="s">
        <v>93</v>
      </c>
      <c r="CX14" s="128">
        <v>44081</v>
      </c>
      <c r="CY14" s="131" t="s">
        <v>836</v>
      </c>
      <c r="CZ14" s="124" t="s">
        <v>1724</v>
      </c>
    </row>
    <row r="15" spans="1:104" s="29" customFormat="1" ht="17.100000000000001" customHeight="1" x14ac:dyDescent="0.3">
      <c r="A15" s="25">
        <v>2091</v>
      </c>
      <c r="B15" s="25" t="s">
        <v>506</v>
      </c>
      <c r="C15" s="28">
        <v>2073</v>
      </c>
      <c r="D15" s="25">
        <v>2081</v>
      </c>
      <c r="E15" s="29" t="s">
        <v>388</v>
      </c>
      <c r="F15" s="29" t="s">
        <v>138</v>
      </c>
      <c r="G15" s="29" t="s">
        <v>139</v>
      </c>
      <c r="H15" s="29" t="s">
        <v>180</v>
      </c>
      <c r="I15" s="25" t="s">
        <v>718</v>
      </c>
      <c r="J15" s="140">
        <v>150</v>
      </c>
      <c r="K15" s="98">
        <v>193.3</v>
      </c>
      <c r="L15" s="98">
        <v>183.8</v>
      </c>
      <c r="M15" s="98">
        <v>177.4</v>
      </c>
      <c r="N15" s="29" t="s">
        <v>86</v>
      </c>
      <c r="O15" s="29" t="s">
        <v>1729</v>
      </c>
      <c r="P15" s="29" t="s">
        <v>1730</v>
      </c>
      <c r="Q15" s="98">
        <v>115</v>
      </c>
      <c r="R15" s="98">
        <v>115</v>
      </c>
      <c r="S15" s="98">
        <v>115</v>
      </c>
      <c r="T15" s="29" t="s">
        <v>60</v>
      </c>
      <c r="U15" s="29" t="s">
        <v>61</v>
      </c>
      <c r="V15" s="29" t="s">
        <v>61</v>
      </c>
      <c r="W15" s="102">
        <f t="shared" si="3"/>
        <v>0.59493016037247792</v>
      </c>
      <c r="X15" s="102">
        <f t="shared" si="4"/>
        <v>0.62568008705114253</v>
      </c>
      <c r="Y15" s="102">
        <f t="shared" si="5"/>
        <v>0.64825253664036075</v>
      </c>
      <c r="Z15" s="29" t="s">
        <v>62</v>
      </c>
      <c r="AA15" s="29" t="s">
        <v>61</v>
      </c>
      <c r="AB15" s="31">
        <v>7.5</v>
      </c>
      <c r="AC15" s="31">
        <v>7.5</v>
      </c>
      <c r="AD15" s="103" t="s">
        <v>60</v>
      </c>
      <c r="AE15" s="103" t="s">
        <v>61</v>
      </c>
      <c r="AF15" s="103" t="s">
        <v>61</v>
      </c>
      <c r="AG15" s="121">
        <v>1.0416666666666666E-2</v>
      </c>
      <c r="AH15" s="121">
        <v>1.0416666666666666E-2</v>
      </c>
      <c r="AI15" s="121">
        <v>1.0416666666666666E-2</v>
      </c>
      <c r="AJ15" s="103" t="s">
        <v>686</v>
      </c>
      <c r="AK15" s="32">
        <v>1.0416666666666666E-2</v>
      </c>
      <c r="AL15" s="121">
        <f>R15/AC15/60/24</f>
        <v>1.064814814814815E-2</v>
      </c>
      <c r="AM15" s="121">
        <v>1.064814814814815E-2</v>
      </c>
      <c r="AN15" s="103">
        <v>1.064814814814815E-2</v>
      </c>
      <c r="AO15" s="29" t="s">
        <v>687</v>
      </c>
      <c r="AP15" s="103" t="s">
        <v>62</v>
      </c>
      <c r="AQ15" s="103" t="s">
        <v>62</v>
      </c>
      <c r="AR15" s="103" t="s">
        <v>61</v>
      </c>
      <c r="AS15" s="32">
        <v>5.3240740740740748E-3</v>
      </c>
      <c r="AT15" s="103" t="s">
        <v>687</v>
      </c>
      <c r="AU15" s="32">
        <v>5.3240740740740748E-3</v>
      </c>
      <c r="AV15" s="121">
        <v>4.1666666666666664E-2</v>
      </c>
      <c r="AW15" s="103" t="s">
        <v>60</v>
      </c>
      <c r="AX15" s="103" t="s">
        <v>61</v>
      </c>
      <c r="AY15" s="103" t="s">
        <v>61</v>
      </c>
      <c r="AZ15" s="121">
        <v>0.10416666666666667</v>
      </c>
      <c r="BA15" s="33" t="s">
        <v>60</v>
      </c>
      <c r="BB15" s="33" t="s">
        <v>61</v>
      </c>
      <c r="BC15" s="33" t="s">
        <v>61</v>
      </c>
      <c r="BD15" s="33" t="s">
        <v>86</v>
      </c>
      <c r="BE15" s="29" t="s">
        <v>86</v>
      </c>
      <c r="BF15" s="133">
        <v>1</v>
      </c>
      <c r="BG15" s="29">
        <v>100</v>
      </c>
      <c r="BH15" s="29" t="s">
        <v>62</v>
      </c>
      <c r="BI15" s="33" t="s">
        <v>61</v>
      </c>
      <c r="BJ15" s="29" t="s">
        <v>62</v>
      </c>
      <c r="BK15" s="29" t="s">
        <v>61</v>
      </c>
      <c r="BL15" s="31">
        <f t="shared" si="6"/>
        <v>193.3</v>
      </c>
      <c r="BM15" s="31">
        <f t="shared" si="7"/>
        <v>183.8</v>
      </c>
      <c r="BN15" s="31">
        <f t="shared" si="8"/>
        <v>177.4</v>
      </c>
      <c r="BO15" s="29" t="s">
        <v>86</v>
      </c>
      <c r="BP15" s="29" t="s">
        <v>1729</v>
      </c>
      <c r="BQ15" s="29" t="s">
        <v>1730</v>
      </c>
      <c r="BR15" s="31">
        <v>115</v>
      </c>
      <c r="BS15" s="31">
        <v>115</v>
      </c>
      <c r="BT15" s="31">
        <v>115</v>
      </c>
      <c r="BU15" s="33" t="s">
        <v>60</v>
      </c>
      <c r="BV15" s="33" t="s">
        <v>61</v>
      </c>
      <c r="BW15" s="33" t="s">
        <v>61</v>
      </c>
      <c r="BX15" s="31">
        <f t="shared" si="9"/>
        <v>193.3</v>
      </c>
      <c r="BY15" s="31">
        <f t="shared" si="10"/>
        <v>183.8</v>
      </c>
      <c r="BZ15" s="31">
        <f t="shared" si="11"/>
        <v>177.4</v>
      </c>
      <c r="CA15" s="29" t="s">
        <v>86</v>
      </c>
      <c r="CB15" s="29" t="s">
        <v>1729</v>
      </c>
      <c r="CC15" s="29" t="s">
        <v>1730</v>
      </c>
      <c r="CD15" s="31">
        <v>115</v>
      </c>
      <c r="CE15" s="31">
        <v>115</v>
      </c>
      <c r="CF15" s="31">
        <v>115</v>
      </c>
      <c r="CG15" s="33" t="s">
        <v>60</v>
      </c>
      <c r="CH15" s="33" t="s">
        <v>61</v>
      </c>
      <c r="CI15" s="33" t="s">
        <v>61</v>
      </c>
      <c r="CJ15" s="25">
        <v>4</v>
      </c>
      <c r="CK15" s="25">
        <v>0.02</v>
      </c>
      <c r="CL15" s="25">
        <v>18</v>
      </c>
      <c r="CM15" s="33" t="s">
        <v>60</v>
      </c>
      <c r="CR15" s="12">
        <v>1996</v>
      </c>
      <c r="CS15" s="12" t="s">
        <v>363</v>
      </c>
      <c r="CT15" s="12" t="s">
        <v>363</v>
      </c>
      <c r="CV15" s="29" t="s">
        <v>404</v>
      </c>
      <c r="CW15" s="78" t="s">
        <v>1731</v>
      </c>
      <c r="CX15" s="129">
        <v>44378</v>
      </c>
      <c r="CY15" s="131" t="s">
        <v>836</v>
      </c>
      <c r="CZ15" s="124" t="s">
        <v>1724</v>
      </c>
    </row>
    <row r="16" spans="1:104" s="29" customFormat="1" ht="17.100000000000001" customHeight="1" x14ac:dyDescent="0.3">
      <c r="A16" s="25">
        <v>2091</v>
      </c>
      <c r="B16" s="25" t="s">
        <v>506</v>
      </c>
      <c r="C16" s="28">
        <v>2073</v>
      </c>
      <c r="D16" s="25">
        <v>2082</v>
      </c>
      <c r="E16" s="29" t="s">
        <v>388</v>
      </c>
      <c r="F16" s="29" t="s">
        <v>138</v>
      </c>
      <c r="G16" s="29" t="s">
        <v>139</v>
      </c>
      <c r="H16" s="29" t="s">
        <v>180</v>
      </c>
      <c r="I16" s="25" t="s">
        <v>523</v>
      </c>
      <c r="J16" s="140">
        <v>150</v>
      </c>
      <c r="K16" s="98">
        <v>193.3</v>
      </c>
      <c r="L16" s="98">
        <v>183.8</v>
      </c>
      <c r="M16" s="98">
        <v>177.4</v>
      </c>
      <c r="N16" s="29" t="s">
        <v>86</v>
      </c>
      <c r="O16" s="29" t="s">
        <v>1729</v>
      </c>
      <c r="P16" s="29" t="s">
        <v>1730</v>
      </c>
      <c r="Q16" s="98">
        <v>115</v>
      </c>
      <c r="R16" s="98">
        <v>115</v>
      </c>
      <c r="S16" s="98">
        <v>115</v>
      </c>
      <c r="T16" s="29" t="s">
        <v>60</v>
      </c>
      <c r="U16" s="29" t="s">
        <v>61</v>
      </c>
      <c r="V16" s="29" t="s">
        <v>61</v>
      </c>
      <c r="W16" s="102">
        <f t="shared" si="3"/>
        <v>0.59493016037247792</v>
      </c>
      <c r="X16" s="102">
        <f t="shared" si="4"/>
        <v>0.62568008705114253</v>
      </c>
      <c r="Y16" s="102">
        <f t="shared" si="5"/>
        <v>0.64825253664036075</v>
      </c>
      <c r="Z16" s="29" t="s">
        <v>62</v>
      </c>
      <c r="AA16" s="29" t="s">
        <v>61</v>
      </c>
      <c r="AB16" s="31">
        <v>7.5</v>
      </c>
      <c r="AC16" s="31">
        <v>7.5</v>
      </c>
      <c r="AD16" s="103" t="s">
        <v>60</v>
      </c>
      <c r="AE16" s="103" t="s">
        <v>61</v>
      </c>
      <c r="AF16" s="103" t="s">
        <v>61</v>
      </c>
      <c r="AG16" s="121">
        <v>1.0416666666666666E-2</v>
      </c>
      <c r="AH16" s="121">
        <v>1.0416666666666666E-2</v>
      </c>
      <c r="AI16" s="121">
        <v>1.0416666666666666E-2</v>
      </c>
      <c r="AJ16" s="103" t="s">
        <v>686</v>
      </c>
      <c r="AK16" s="32">
        <v>1.0416666666666666E-2</v>
      </c>
      <c r="AL16" s="121">
        <f t="shared" ref="AL16:AL38" si="12">R16/AC16/60/24</f>
        <v>1.064814814814815E-2</v>
      </c>
      <c r="AM16" s="121">
        <v>1.064814814814815E-2</v>
      </c>
      <c r="AN16" s="103">
        <v>1.064814814814815E-2</v>
      </c>
      <c r="AO16" s="29" t="s">
        <v>687</v>
      </c>
      <c r="AP16" s="103" t="s">
        <v>62</v>
      </c>
      <c r="AQ16" s="103" t="s">
        <v>62</v>
      </c>
      <c r="AR16" s="103" t="s">
        <v>61</v>
      </c>
      <c r="AS16" s="32">
        <v>5.3240740740740748E-3</v>
      </c>
      <c r="AT16" s="103" t="s">
        <v>687</v>
      </c>
      <c r="AU16" s="32">
        <v>5.3240740740740748E-3</v>
      </c>
      <c r="AV16" s="121">
        <v>4.1666666666666664E-2</v>
      </c>
      <c r="AW16" s="103" t="s">
        <v>60</v>
      </c>
      <c r="AX16" s="103" t="s">
        <v>61</v>
      </c>
      <c r="AY16" s="103" t="s">
        <v>61</v>
      </c>
      <c r="AZ16" s="121">
        <v>0.10416666666666667</v>
      </c>
      <c r="BA16" s="103" t="s">
        <v>60</v>
      </c>
      <c r="BB16" s="103" t="s">
        <v>61</v>
      </c>
      <c r="BC16" s="103" t="s">
        <v>61</v>
      </c>
      <c r="BD16" s="33" t="s">
        <v>86</v>
      </c>
      <c r="BE16" s="29" t="s">
        <v>86</v>
      </c>
      <c r="BF16" s="133">
        <v>1</v>
      </c>
      <c r="BG16" s="29">
        <v>100</v>
      </c>
      <c r="BH16" s="29" t="s">
        <v>62</v>
      </c>
      <c r="BI16" s="33" t="s">
        <v>61</v>
      </c>
      <c r="BJ16" s="29" t="s">
        <v>62</v>
      </c>
      <c r="BK16" s="29" t="s">
        <v>61</v>
      </c>
      <c r="BL16" s="31">
        <f t="shared" si="6"/>
        <v>193.3</v>
      </c>
      <c r="BM16" s="31">
        <f t="shared" si="7"/>
        <v>183.8</v>
      </c>
      <c r="BN16" s="31">
        <f t="shared" si="8"/>
        <v>177.4</v>
      </c>
      <c r="BO16" s="29" t="s">
        <v>86</v>
      </c>
      <c r="BP16" s="29" t="s">
        <v>1729</v>
      </c>
      <c r="BQ16" s="29" t="s">
        <v>1730</v>
      </c>
      <c r="BR16" s="31">
        <v>115</v>
      </c>
      <c r="BS16" s="31">
        <v>115</v>
      </c>
      <c r="BT16" s="31">
        <v>115</v>
      </c>
      <c r="BU16" s="33" t="s">
        <v>60</v>
      </c>
      <c r="BV16" s="33" t="s">
        <v>61</v>
      </c>
      <c r="BW16" s="33" t="s">
        <v>61</v>
      </c>
      <c r="BX16" s="31">
        <f t="shared" si="9"/>
        <v>193.3</v>
      </c>
      <c r="BY16" s="31">
        <f t="shared" si="10"/>
        <v>183.8</v>
      </c>
      <c r="BZ16" s="31">
        <f t="shared" si="11"/>
        <v>177.4</v>
      </c>
      <c r="CA16" s="29" t="s">
        <v>86</v>
      </c>
      <c r="CB16" s="29" t="s">
        <v>1729</v>
      </c>
      <c r="CC16" s="29" t="s">
        <v>1730</v>
      </c>
      <c r="CD16" s="31">
        <v>115</v>
      </c>
      <c r="CE16" s="31">
        <v>115</v>
      </c>
      <c r="CF16" s="31">
        <v>115</v>
      </c>
      <c r="CG16" s="33" t="s">
        <v>60</v>
      </c>
      <c r="CH16" s="33" t="s">
        <v>61</v>
      </c>
      <c r="CI16" s="33" t="s">
        <v>61</v>
      </c>
      <c r="CJ16" s="25">
        <v>4</v>
      </c>
      <c r="CK16" s="25">
        <v>0.02</v>
      </c>
      <c r="CL16" s="25">
        <v>20.34</v>
      </c>
      <c r="CM16" s="33" t="s">
        <v>60</v>
      </c>
      <c r="CR16" s="12">
        <v>1996</v>
      </c>
      <c r="CS16" s="12" t="s">
        <v>363</v>
      </c>
      <c r="CT16" s="12" t="s">
        <v>363</v>
      </c>
      <c r="CV16" s="29" t="s">
        <v>404</v>
      </c>
      <c r="CW16" s="78" t="s">
        <v>1731</v>
      </c>
      <c r="CX16" s="129">
        <v>44378</v>
      </c>
      <c r="CY16" s="131" t="s">
        <v>836</v>
      </c>
      <c r="CZ16" s="124" t="s">
        <v>1724</v>
      </c>
    </row>
    <row r="17" spans="1:104" s="29" customFormat="1" ht="17.100000000000001" customHeight="1" x14ac:dyDescent="0.3">
      <c r="A17" s="25">
        <v>2092</v>
      </c>
      <c r="B17" s="25" t="s">
        <v>507</v>
      </c>
      <c r="C17" s="28">
        <v>2074</v>
      </c>
      <c r="D17" s="25">
        <v>2083</v>
      </c>
      <c r="E17" s="29" t="s">
        <v>388</v>
      </c>
      <c r="F17" s="29" t="s">
        <v>138</v>
      </c>
      <c r="G17" s="29" t="s">
        <v>139</v>
      </c>
      <c r="H17" s="29" t="s">
        <v>180</v>
      </c>
      <c r="I17" s="25" t="s">
        <v>524</v>
      </c>
      <c r="J17" s="140">
        <v>150</v>
      </c>
      <c r="K17" s="98">
        <v>195.2</v>
      </c>
      <c r="L17" s="98">
        <v>184.8</v>
      </c>
      <c r="M17" s="98">
        <v>177.8</v>
      </c>
      <c r="N17" s="29" t="s">
        <v>86</v>
      </c>
      <c r="O17" s="29" t="s">
        <v>61</v>
      </c>
      <c r="P17" s="29" t="s">
        <v>61</v>
      </c>
      <c r="Q17" s="98">
        <v>110</v>
      </c>
      <c r="R17" s="98">
        <v>110</v>
      </c>
      <c r="S17" s="98">
        <v>110</v>
      </c>
      <c r="T17" s="29" t="s">
        <v>60</v>
      </c>
      <c r="U17" s="29" t="s">
        <v>61</v>
      </c>
      <c r="V17" s="29" t="s">
        <v>61</v>
      </c>
      <c r="W17" s="102">
        <f t="shared" si="3"/>
        <v>0.56352459016393441</v>
      </c>
      <c r="X17" s="102">
        <f t="shared" si="4"/>
        <v>0.59523809523809523</v>
      </c>
      <c r="Y17" s="102">
        <f t="shared" si="5"/>
        <v>0.6186726659167604</v>
      </c>
      <c r="Z17" s="29" t="s">
        <v>62</v>
      </c>
      <c r="AA17" s="29" t="s">
        <v>61</v>
      </c>
      <c r="AB17" s="31">
        <v>7.5</v>
      </c>
      <c r="AC17" s="31">
        <v>7.5</v>
      </c>
      <c r="AD17" s="103" t="s">
        <v>60</v>
      </c>
      <c r="AE17" s="103" t="s">
        <v>61</v>
      </c>
      <c r="AF17" s="103" t="s">
        <v>61</v>
      </c>
      <c r="AG17" s="121">
        <v>1.0416666666666666E-2</v>
      </c>
      <c r="AH17" s="121">
        <v>1.0416666666666666E-2</v>
      </c>
      <c r="AI17" s="121">
        <v>1.0416666666666666E-2</v>
      </c>
      <c r="AJ17" s="103" t="s">
        <v>686</v>
      </c>
      <c r="AK17" s="32">
        <v>1.0416666666666666E-2</v>
      </c>
      <c r="AL17" s="121">
        <f t="shared" si="12"/>
        <v>1.0185185185185184E-2</v>
      </c>
      <c r="AM17" s="121">
        <v>1.0185185185185184E-2</v>
      </c>
      <c r="AN17" s="103">
        <v>1.0185185185185184E-2</v>
      </c>
      <c r="AO17" s="29" t="s">
        <v>687</v>
      </c>
      <c r="AP17" s="103" t="s">
        <v>62</v>
      </c>
      <c r="AQ17" s="103" t="s">
        <v>62</v>
      </c>
      <c r="AR17" s="103" t="s">
        <v>61</v>
      </c>
      <c r="AS17" s="32">
        <v>5.0925925925925921E-3</v>
      </c>
      <c r="AT17" s="103" t="s">
        <v>687</v>
      </c>
      <c r="AU17" s="32">
        <v>5.0925925925925921E-3</v>
      </c>
      <c r="AV17" s="121">
        <v>4.1666666666666664E-2</v>
      </c>
      <c r="AW17" s="103" t="s">
        <v>60</v>
      </c>
      <c r="AX17" s="103" t="s">
        <v>61</v>
      </c>
      <c r="AY17" s="103" t="s">
        <v>61</v>
      </c>
      <c r="AZ17" s="121">
        <v>0.10416666666666667</v>
      </c>
      <c r="BA17" s="103" t="s">
        <v>60</v>
      </c>
      <c r="BB17" s="103" t="s">
        <v>61</v>
      </c>
      <c r="BC17" s="103" t="s">
        <v>61</v>
      </c>
      <c r="BD17" s="33" t="s">
        <v>86</v>
      </c>
      <c r="BE17" s="29" t="s">
        <v>86</v>
      </c>
      <c r="BF17" s="133">
        <v>1</v>
      </c>
      <c r="BG17" s="29">
        <v>100</v>
      </c>
      <c r="BH17" s="29" t="s">
        <v>62</v>
      </c>
      <c r="BI17" s="33" t="s">
        <v>61</v>
      </c>
      <c r="BJ17" s="29" t="s">
        <v>62</v>
      </c>
      <c r="BK17" s="29" t="s">
        <v>61</v>
      </c>
      <c r="BL17" s="31">
        <f t="shared" si="6"/>
        <v>195.2</v>
      </c>
      <c r="BM17" s="31">
        <f t="shared" si="7"/>
        <v>184.8</v>
      </c>
      <c r="BN17" s="31">
        <f t="shared" si="8"/>
        <v>177.8</v>
      </c>
      <c r="BO17" s="29" t="s">
        <v>86</v>
      </c>
      <c r="BP17" s="33" t="s">
        <v>61</v>
      </c>
      <c r="BQ17" s="33" t="s">
        <v>61</v>
      </c>
      <c r="BR17" s="31">
        <v>110</v>
      </c>
      <c r="BS17" s="31">
        <v>110</v>
      </c>
      <c r="BT17" s="31">
        <v>110</v>
      </c>
      <c r="BU17" s="33" t="s">
        <v>60</v>
      </c>
      <c r="BV17" s="33" t="s">
        <v>61</v>
      </c>
      <c r="BW17" s="33" t="s">
        <v>61</v>
      </c>
      <c r="BX17" s="31">
        <f>368/2</f>
        <v>184</v>
      </c>
      <c r="BY17" s="31">
        <f>359/2</f>
        <v>179.5</v>
      </c>
      <c r="BZ17" s="31">
        <f>352/2</f>
        <v>176</v>
      </c>
      <c r="CA17" s="33" t="s">
        <v>60</v>
      </c>
      <c r="CB17" s="33" t="s">
        <v>61</v>
      </c>
      <c r="CC17" s="33" t="s">
        <v>61</v>
      </c>
      <c r="CD17" s="31">
        <v>110</v>
      </c>
      <c r="CE17" s="31">
        <v>110</v>
      </c>
      <c r="CF17" s="31">
        <v>110</v>
      </c>
      <c r="CG17" s="33" t="s">
        <v>60</v>
      </c>
      <c r="CH17" s="33" t="s">
        <v>61</v>
      </c>
      <c r="CI17" s="33" t="s">
        <v>61</v>
      </c>
      <c r="CJ17" s="25">
        <v>4</v>
      </c>
      <c r="CK17" s="25">
        <v>0.02</v>
      </c>
      <c r="CL17" s="25">
        <v>13.72</v>
      </c>
      <c r="CM17" s="33" t="s">
        <v>60</v>
      </c>
      <c r="CR17" s="12">
        <v>1996</v>
      </c>
      <c r="CS17" s="12" t="s">
        <v>363</v>
      </c>
      <c r="CT17" s="12" t="s">
        <v>363</v>
      </c>
      <c r="CV17" s="29" t="s">
        <v>404</v>
      </c>
      <c r="CW17" s="78" t="s">
        <v>93</v>
      </c>
      <c r="CX17" s="129">
        <v>44077</v>
      </c>
      <c r="CY17" s="131" t="s">
        <v>836</v>
      </c>
      <c r="CZ17" s="124" t="s">
        <v>1724</v>
      </c>
    </row>
    <row r="18" spans="1:104" s="29" customFormat="1" ht="17.100000000000001" customHeight="1" x14ac:dyDescent="0.3">
      <c r="A18" s="25">
        <v>2092</v>
      </c>
      <c r="B18" s="25" t="s">
        <v>507</v>
      </c>
      <c r="C18" s="28">
        <v>2074</v>
      </c>
      <c r="D18" s="25">
        <v>2084</v>
      </c>
      <c r="E18" s="29" t="s">
        <v>388</v>
      </c>
      <c r="F18" s="29" t="s">
        <v>138</v>
      </c>
      <c r="G18" s="29" t="s">
        <v>139</v>
      </c>
      <c r="H18" s="29" t="s">
        <v>180</v>
      </c>
      <c r="I18" s="25" t="s">
        <v>525</v>
      </c>
      <c r="J18" s="140">
        <v>150</v>
      </c>
      <c r="K18" s="98">
        <v>195.2</v>
      </c>
      <c r="L18" s="98">
        <v>184.8</v>
      </c>
      <c r="M18" s="98">
        <v>177.8</v>
      </c>
      <c r="N18" s="29" t="s">
        <v>86</v>
      </c>
      <c r="O18" s="29" t="s">
        <v>61</v>
      </c>
      <c r="P18" s="29" t="s">
        <v>61</v>
      </c>
      <c r="Q18" s="98">
        <v>110</v>
      </c>
      <c r="R18" s="98">
        <v>110</v>
      </c>
      <c r="S18" s="98">
        <v>110</v>
      </c>
      <c r="T18" s="29" t="s">
        <v>60</v>
      </c>
      <c r="U18" s="29" t="s">
        <v>61</v>
      </c>
      <c r="V18" s="29" t="s">
        <v>61</v>
      </c>
      <c r="W18" s="102">
        <f t="shared" si="3"/>
        <v>0.56352459016393441</v>
      </c>
      <c r="X18" s="102">
        <f t="shared" si="4"/>
        <v>0.59523809523809523</v>
      </c>
      <c r="Y18" s="102">
        <f t="shared" si="5"/>
        <v>0.6186726659167604</v>
      </c>
      <c r="Z18" s="29" t="s">
        <v>62</v>
      </c>
      <c r="AA18" s="29" t="s">
        <v>61</v>
      </c>
      <c r="AB18" s="31">
        <v>7.5</v>
      </c>
      <c r="AC18" s="31">
        <v>7.5</v>
      </c>
      <c r="AD18" s="103" t="s">
        <v>60</v>
      </c>
      <c r="AE18" s="103" t="s">
        <v>61</v>
      </c>
      <c r="AF18" s="103" t="s">
        <v>61</v>
      </c>
      <c r="AG18" s="121">
        <v>1.0416666666666666E-2</v>
      </c>
      <c r="AH18" s="121">
        <v>1.0416666666666666E-2</v>
      </c>
      <c r="AI18" s="121">
        <v>1.0416666666666666E-2</v>
      </c>
      <c r="AJ18" s="103" t="s">
        <v>686</v>
      </c>
      <c r="AK18" s="32">
        <v>1.0416666666666666E-2</v>
      </c>
      <c r="AL18" s="121">
        <f>R18/AC18/60/24</f>
        <v>1.0185185185185184E-2</v>
      </c>
      <c r="AM18" s="121">
        <v>1.0185185185185184E-2</v>
      </c>
      <c r="AN18" s="103">
        <v>1.0185185185185184E-2</v>
      </c>
      <c r="AO18" s="29" t="s">
        <v>687</v>
      </c>
      <c r="AP18" s="103" t="s">
        <v>62</v>
      </c>
      <c r="AQ18" s="103" t="s">
        <v>62</v>
      </c>
      <c r="AR18" s="103" t="s">
        <v>61</v>
      </c>
      <c r="AS18" s="32">
        <v>5.0925925925925921E-3</v>
      </c>
      <c r="AT18" s="103" t="s">
        <v>687</v>
      </c>
      <c r="AU18" s="32">
        <v>5.0925925925925921E-3</v>
      </c>
      <c r="AV18" s="121">
        <v>4.1666666666666664E-2</v>
      </c>
      <c r="AW18" s="103" t="s">
        <v>60</v>
      </c>
      <c r="AX18" s="103" t="s">
        <v>61</v>
      </c>
      <c r="AY18" s="103" t="s">
        <v>61</v>
      </c>
      <c r="AZ18" s="121">
        <v>0.10416666666666667</v>
      </c>
      <c r="BA18" s="103" t="s">
        <v>60</v>
      </c>
      <c r="BB18" s="103" t="s">
        <v>61</v>
      </c>
      <c r="BC18" s="103" t="s">
        <v>61</v>
      </c>
      <c r="BD18" s="33" t="s">
        <v>86</v>
      </c>
      <c r="BE18" s="29" t="s">
        <v>86</v>
      </c>
      <c r="BF18" s="133">
        <v>1</v>
      </c>
      <c r="BG18" s="29">
        <v>100</v>
      </c>
      <c r="BH18" s="29" t="s">
        <v>62</v>
      </c>
      <c r="BI18" s="33" t="s">
        <v>61</v>
      </c>
      <c r="BJ18" s="29" t="s">
        <v>62</v>
      </c>
      <c r="BK18" s="29" t="s">
        <v>61</v>
      </c>
      <c r="BL18" s="31">
        <f t="shared" si="6"/>
        <v>195.2</v>
      </c>
      <c r="BM18" s="31">
        <f t="shared" si="7"/>
        <v>184.8</v>
      </c>
      <c r="BN18" s="31">
        <f t="shared" si="8"/>
        <v>177.8</v>
      </c>
      <c r="BO18" s="29" t="s">
        <v>86</v>
      </c>
      <c r="BP18" s="33" t="s">
        <v>61</v>
      </c>
      <c r="BQ18" s="33" t="s">
        <v>61</v>
      </c>
      <c r="BR18" s="31">
        <v>110</v>
      </c>
      <c r="BS18" s="31">
        <v>110</v>
      </c>
      <c r="BT18" s="31">
        <v>110</v>
      </c>
      <c r="BU18" s="33" t="s">
        <v>60</v>
      </c>
      <c r="BV18" s="33" t="s">
        <v>61</v>
      </c>
      <c r="BW18" s="33" t="s">
        <v>61</v>
      </c>
      <c r="BX18" s="31">
        <f>368/2</f>
        <v>184</v>
      </c>
      <c r="BY18" s="31">
        <f>359/2</f>
        <v>179.5</v>
      </c>
      <c r="BZ18" s="31">
        <f>352/2</f>
        <v>176</v>
      </c>
      <c r="CA18" s="33" t="s">
        <v>60</v>
      </c>
      <c r="CB18" s="33" t="s">
        <v>61</v>
      </c>
      <c r="CC18" s="33" t="s">
        <v>61</v>
      </c>
      <c r="CD18" s="31">
        <v>110</v>
      </c>
      <c r="CE18" s="31">
        <v>110</v>
      </c>
      <c r="CF18" s="31">
        <v>110</v>
      </c>
      <c r="CG18" s="33" t="s">
        <v>60</v>
      </c>
      <c r="CH18" s="33" t="s">
        <v>61</v>
      </c>
      <c r="CI18" s="33" t="s">
        <v>61</v>
      </c>
      <c r="CJ18" s="25">
        <v>4</v>
      </c>
      <c r="CK18" s="25">
        <v>0.02</v>
      </c>
      <c r="CL18" s="25">
        <v>10.78</v>
      </c>
      <c r="CM18" s="33" t="s">
        <v>60</v>
      </c>
      <c r="CR18" s="12">
        <v>1996</v>
      </c>
      <c r="CS18" s="12" t="s">
        <v>363</v>
      </c>
      <c r="CT18" s="12" t="s">
        <v>363</v>
      </c>
      <c r="CV18" s="29" t="s">
        <v>404</v>
      </c>
      <c r="CW18" s="78" t="s">
        <v>93</v>
      </c>
      <c r="CX18" s="129">
        <v>44077</v>
      </c>
      <c r="CY18" s="131" t="s">
        <v>836</v>
      </c>
      <c r="CZ18" s="124" t="s">
        <v>1724</v>
      </c>
    </row>
    <row r="19" spans="1:104" s="29" customFormat="1" ht="17.100000000000001" customHeight="1" x14ac:dyDescent="0.3">
      <c r="A19" s="25">
        <v>2121</v>
      </c>
      <c r="B19" s="25" t="s">
        <v>508</v>
      </c>
      <c r="C19" s="28">
        <v>2103</v>
      </c>
      <c r="D19" s="25">
        <v>2111</v>
      </c>
      <c r="E19" s="29" t="s">
        <v>388</v>
      </c>
      <c r="F19" s="29" t="s">
        <v>138</v>
      </c>
      <c r="G19" s="29" t="s">
        <v>139</v>
      </c>
      <c r="H19" s="29" t="s">
        <v>180</v>
      </c>
      <c r="I19" s="25" t="s">
        <v>526</v>
      </c>
      <c r="J19" s="140">
        <v>150</v>
      </c>
      <c r="K19" s="98">
        <f>364/2</f>
        <v>182</v>
      </c>
      <c r="L19" s="98">
        <f>355/2</f>
        <v>177.5</v>
      </c>
      <c r="M19" s="98">
        <f>354/2</f>
        <v>177</v>
      </c>
      <c r="N19" s="29" t="s">
        <v>60</v>
      </c>
      <c r="O19" s="29" t="s">
        <v>61</v>
      </c>
      <c r="P19" s="29" t="s">
        <v>61</v>
      </c>
      <c r="Q19" s="98">
        <v>110</v>
      </c>
      <c r="R19" s="98">
        <v>110</v>
      </c>
      <c r="S19" s="98">
        <v>110</v>
      </c>
      <c r="T19" s="29" t="s">
        <v>60</v>
      </c>
      <c r="U19" s="29" t="s">
        <v>61</v>
      </c>
      <c r="V19" s="29" t="s">
        <v>61</v>
      </c>
      <c r="W19" s="102">
        <f t="shared" si="3"/>
        <v>0.60439560439560436</v>
      </c>
      <c r="X19" s="102">
        <f t="shared" si="4"/>
        <v>0.61971830985915488</v>
      </c>
      <c r="Y19" s="102">
        <f t="shared" si="5"/>
        <v>0.62146892655367236</v>
      </c>
      <c r="Z19" s="29" t="s">
        <v>62</v>
      </c>
      <c r="AA19" s="29" t="s">
        <v>61</v>
      </c>
      <c r="AB19" s="31">
        <v>7.5</v>
      </c>
      <c r="AC19" s="31">
        <v>7.5</v>
      </c>
      <c r="AD19" s="103" t="s">
        <v>60</v>
      </c>
      <c r="AE19" s="103" t="s">
        <v>61</v>
      </c>
      <c r="AF19" s="103" t="s">
        <v>61</v>
      </c>
      <c r="AG19" s="121">
        <v>1.0416666666666666E-2</v>
      </c>
      <c r="AH19" s="121">
        <v>1.0416666666666666E-2</v>
      </c>
      <c r="AI19" s="121">
        <v>1.0416666666666666E-2</v>
      </c>
      <c r="AJ19" s="103" t="s">
        <v>686</v>
      </c>
      <c r="AK19" s="32">
        <v>1.0416666666666666E-2</v>
      </c>
      <c r="AL19" s="121">
        <f t="shared" si="12"/>
        <v>1.0185185185185184E-2</v>
      </c>
      <c r="AM19" s="121">
        <v>1.0185185185185184E-2</v>
      </c>
      <c r="AN19" s="103">
        <v>1.0185185185185184E-2</v>
      </c>
      <c r="AO19" s="29" t="s">
        <v>687</v>
      </c>
      <c r="AP19" s="103" t="s">
        <v>62</v>
      </c>
      <c r="AQ19" s="103" t="s">
        <v>62</v>
      </c>
      <c r="AR19" s="103" t="s">
        <v>61</v>
      </c>
      <c r="AS19" s="32">
        <v>5.0925925925925921E-3</v>
      </c>
      <c r="AT19" s="103" t="s">
        <v>687</v>
      </c>
      <c r="AU19" s="32">
        <v>5.0925925925925921E-3</v>
      </c>
      <c r="AV19" s="121">
        <v>4.1666666666666664E-2</v>
      </c>
      <c r="AW19" s="103" t="s">
        <v>60</v>
      </c>
      <c r="AX19" s="103" t="s">
        <v>61</v>
      </c>
      <c r="AY19" s="103" t="s">
        <v>61</v>
      </c>
      <c r="AZ19" s="121">
        <v>0.10416666666666667</v>
      </c>
      <c r="BA19" s="103" t="s">
        <v>60</v>
      </c>
      <c r="BB19" s="103" t="s">
        <v>61</v>
      </c>
      <c r="BC19" s="103" t="s">
        <v>61</v>
      </c>
      <c r="BD19" s="33" t="s">
        <v>86</v>
      </c>
      <c r="BE19" s="29" t="s">
        <v>86</v>
      </c>
      <c r="BF19" s="133">
        <v>1</v>
      </c>
      <c r="BG19" s="29">
        <v>100</v>
      </c>
      <c r="BH19" s="29" t="s">
        <v>62</v>
      </c>
      <c r="BI19" s="33" t="s">
        <v>61</v>
      </c>
      <c r="BJ19" s="29" t="s">
        <v>62</v>
      </c>
      <c r="BK19" s="29" t="s">
        <v>61</v>
      </c>
      <c r="BL19" s="31">
        <f>364/2</f>
        <v>182</v>
      </c>
      <c r="BM19" s="31">
        <f>355/2</f>
        <v>177.5</v>
      </c>
      <c r="BN19" s="31">
        <f>354/2</f>
        <v>177</v>
      </c>
      <c r="BO19" s="33" t="s">
        <v>60</v>
      </c>
      <c r="BP19" s="33" t="s">
        <v>61</v>
      </c>
      <c r="BQ19" s="33" t="s">
        <v>61</v>
      </c>
      <c r="BR19" s="31">
        <v>110</v>
      </c>
      <c r="BS19" s="31">
        <v>110</v>
      </c>
      <c r="BT19" s="31">
        <v>110</v>
      </c>
      <c r="BU19" s="33" t="s">
        <v>60</v>
      </c>
      <c r="BV19" s="33" t="s">
        <v>61</v>
      </c>
      <c r="BW19" s="33" t="s">
        <v>61</v>
      </c>
      <c r="BX19" s="31">
        <f>364/2</f>
        <v>182</v>
      </c>
      <c r="BY19" s="31">
        <f>355/2</f>
        <v>177.5</v>
      </c>
      <c r="BZ19" s="31">
        <f>354/2</f>
        <v>177</v>
      </c>
      <c r="CA19" s="33" t="s">
        <v>60</v>
      </c>
      <c r="CB19" s="33" t="s">
        <v>61</v>
      </c>
      <c r="CC19" s="33" t="s">
        <v>61</v>
      </c>
      <c r="CD19" s="31">
        <v>110</v>
      </c>
      <c r="CE19" s="31">
        <v>110</v>
      </c>
      <c r="CF19" s="31">
        <v>110</v>
      </c>
      <c r="CG19" s="33" t="s">
        <v>60</v>
      </c>
      <c r="CH19" s="33" t="s">
        <v>61</v>
      </c>
      <c r="CI19" s="33" t="s">
        <v>61</v>
      </c>
      <c r="CJ19" s="25">
        <v>4</v>
      </c>
      <c r="CK19" s="25">
        <v>0.02</v>
      </c>
      <c r="CL19" s="25">
        <v>22.5</v>
      </c>
      <c r="CM19" s="33" t="s">
        <v>60</v>
      </c>
      <c r="CR19" s="12">
        <v>1996</v>
      </c>
      <c r="CS19" s="12" t="s">
        <v>363</v>
      </c>
      <c r="CT19" s="12" t="s">
        <v>363</v>
      </c>
      <c r="CV19" s="29" t="s">
        <v>404</v>
      </c>
      <c r="CW19" s="78" t="s">
        <v>93</v>
      </c>
      <c r="CX19" s="129">
        <v>44077</v>
      </c>
      <c r="CY19" s="131" t="s">
        <v>836</v>
      </c>
      <c r="CZ19" s="124" t="s">
        <v>1724</v>
      </c>
    </row>
    <row r="20" spans="1:104" s="29" customFormat="1" ht="17.100000000000001" customHeight="1" x14ac:dyDescent="0.3">
      <c r="A20" s="25">
        <v>2121</v>
      </c>
      <c r="B20" s="25" t="s">
        <v>508</v>
      </c>
      <c r="C20" s="28">
        <v>2103</v>
      </c>
      <c r="D20" s="25">
        <v>2112</v>
      </c>
      <c r="E20" s="29" t="s">
        <v>388</v>
      </c>
      <c r="F20" s="29" t="s">
        <v>138</v>
      </c>
      <c r="G20" s="29" t="s">
        <v>139</v>
      </c>
      <c r="H20" s="29" t="s">
        <v>180</v>
      </c>
      <c r="I20" s="25" t="s">
        <v>527</v>
      </c>
      <c r="J20" s="140">
        <v>150</v>
      </c>
      <c r="K20" s="98">
        <f>364/2</f>
        <v>182</v>
      </c>
      <c r="L20" s="98">
        <f>355/2</f>
        <v>177.5</v>
      </c>
      <c r="M20" s="98">
        <f>354/2</f>
        <v>177</v>
      </c>
      <c r="N20" s="29" t="s">
        <v>60</v>
      </c>
      <c r="O20" s="29" t="s">
        <v>61</v>
      </c>
      <c r="P20" s="29" t="s">
        <v>61</v>
      </c>
      <c r="Q20" s="98">
        <v>110</v>
      </c>
      <c r="R20" s="98">
        <v>110</v>
      </c>
      <c r="S20" s="98">
        <v>110</v>
      </c>
      <c r="T20" s="29" t="s">
        <v>60</v>
      </c>
      <c r="U20" s="29" t="s">
        <v>61</v>
      </c>
      <c r="V20" s="29" t="s">
        <v>61</v>
      </c>
      <c r="W20" s="102">
        <f t="shared" si="3"/>
        <v>0.60439560439560436</v>
      </c>
      <c r="X20" s="102">
        <f t="shared" si="4"/>
        <v>0.61971830985915488</v>
      </c>
      <c r="Y20" s="102">
        <f t="shared" si="5"/>
        <v>0.62146892655367236</v>
      </c>
      <c r="Z20" s="29" t="s">
        <v>62</v>
      </c>
      <c r="AA20" s="29" t="s">
        <v>61</v>
      </c>
      <c r="AB20" s="31">
        <v>7.5</v>
      </c>
      <c r="AC20" s="31">
        <v>7.5</v>
      </c>
      <c r="AD20" s="103" t="s">
        <v>60</v>
      </c>
      <c r="AE20" s="103" t="s">
        <v>61</v>
      </c>
      <c r="AF20" s="103" t="s">
        <v>61</v>
      </c>
      <c r="AG20" s="121">
        <v>1.0416666666666666E-2</v>
      </c>
      <c r="AH20" s="121">
        <v>1.0416666666666666E-2</v>
      </c>
      <c r="AI20" s="121">
        <v>1.0416666666666666E-2</v>
      </c>
      <c r="AJ20" s="103" t="s">
        <v>686</v>
      </c>
      <c r="AK20" s="32">
        <v>1.0416666666666666E-2</v>
      </c>
      <c r="AL20" s="121">
        <f t="shared" si="12"/>
        <v>1.0185185185185184E-2</v>
      </c>
      <c r="AM20" s="121">
        <v>1.0185185185185184E-2</v>
      </c>
      <c r="AN20" s="103">
        <v>1.0185185185185184E-2</v>
      </c>
      <c r="AO20" s="29" t="s">
        <v>687</v>
      </c>
      <c r="AP20" s="103" t="s">
        <v>62</v>
      </c>
      <c r="AQ20" s="103" t="s">
        <v>62</v>
      </c>
      <c r="AR20" s="103" t="s">
        <v>61</v>
      </c>
      <c r="AS20" s="32">
        <v>5.0925925925925921E-3</v>
      </c>
      <c r="AT20" s="103" t="s">
        <v>687</v>
      </c>
      <c r="AU20" s="32">
        <v>5.0925925925925921E-3</v>
      </c>
      <c r="AV20" s="121">
        <v>4.1666666666666664E-2</v>
      </c>
      <c r="AW20" s="103" t="s">
        <v>60</v>
      </c>
      <c r="AX20" s="103" t="s">
        <v>61</v>
      </c>
      <c r="AY20" s="103" t="s">
        <v>61</v>
      </c>
      <c r="AZ20" s="121">
        <v>0.10416666666666667</v>
      </c>
      <c r="BA20" s="103" t="s">
        <v>60</v>
      </c>
      <c r="BB20" s="103" t="s">
        <v>61</v>
      </c>
      <c r="BC20" s="103" t="s">
        <v>61</v>
      </c>
      <c r="BD20" s="33" t="s">
        <v>86</v>
      </c>
      <c r="BE20" s="29" t="s">
        <v>86</v>
      </c>
      <c r="BF20" s="133">
        <v>1</v>
      </c>
      <c r="BG20" s="29">
        <v>100</v>
      </c>
      <c r="BH20" s="29" t="s">
        <v>62</v>
      </c>
      <c r="BI20" s="33" t="s">
        <v>61</v>
      </c>
      <c r="BJ20" s="29" t="s">
        <v>62</v>
      </c>
      <c r="BK20" s="29" t="s">
        <v>61</v>
      </c>
      <c r="BL20" s="31">
        <f>364/2</f>
        <v>182</v>
      </c>
      <c r="BM20" s="31">
        <f>355/2</f>
        <v>177.5</v>
      </c>
      <c r="BN20" s="31">
        <f>354/2</f>
        <v>177</v>
      </c>
      <c r="BO20" s="33" t="s">
        <v>60</v>
      </c>
      <c r="BP20" s="33" t="s">
        <v>61</v>
      </c>
      <c r="BQ20" s="33" t="s">
        <v>61</v>
      </c>
      <c r="BR20" s="31">
        <v>110</v>
      </c>
      <c r="BS20" s="31">
        <v>110</v>
      </c>
      <c r="BT20" s="31">
        <v>110</v>
      </c>
      <c r="BU20" s="33" t="s">
        <v>60</v>
      </c>
      <c r="BV20" s="33" t="s">
        <v>61</v>
      </c>
      <c r="BW20" s="33" t="s">
        <v>61</v>
      </c>
      <c r="BX20" s="31">
        <f>364/2</f>
        <v>182</v>
      </c>
      <c r="BY20" s="31">
        <f>355/2</f>
        <v>177.5</v>
      </c>
      <c r="BZ20" s="31">
        <f>354/2</f>
        <v>177</v>
      </c>
      <c r="CA20" s="33" t="s">
        <v>60</v>
      </c>
      <c r="CB20" s="33" t="s">
        <v>61</v>
      </c>
      <c r="CC20" s="33" t="s">
        <v>61</v>
      </c>
      <c r="CD20" s="31">
        <v>110</v>
      </c>
      <c r="CE20" s="31">
        <v>110</v>
      </c>
      <c r="CF20" s="31">
        <v>110</v>
      </c>
      <c r="CG20" s="33" t="s">
        <v>60</v>
      </c>
      <c r="CH20" s="33" t="s">
        <v>61</v>
      </c>
      <c r="CI20" s="33" t="s">
        <v>61</v>
      </c>
      <c r="CJ20" s="25">
        <v>4</v>
      </c>
      <c r="CK20" s="25">
        <v>0.02</v>
      </c>
      <c r="CL20" s="25">
        <v>20.59</v>
      </c>
      <c r="CM20" s="33" t="s">
        <v>60</v>
      </c>
      <c r="CR20" s="12">
        <v>1996</v>
      </c>
      <c r="CS20" s="12" t="s">
        <v>363</v>
      </c>
      <c r="CT20" s="12" t="s">
        <v>363</v>
      </c>
      <c r="CV20" s="29" t="s">
        <v>404</v>
      </c>
      <c r="CW20" s="78" t="s">
        <v>93</v>
      </c>
      <c r="CX20" s="129">
        <v>44077</v>
      </c>
      <c r="CY20" s="131" t="s">
        <v>836</v>
      </c>
      <c r="CZ20" s="124" t="s">
        <v>1724</v>
      </c>
    </row>
    <row r="21" spans="1:104" s="29" customFormat="1" ht="17.100000000000001" customHeight="1" x14ac:dyDescent="0.3">
      <c r="A21" s="25">
        <v>2122</v>
      </c>
      <c r="B21" s="25" t="s">
        <v>509</v>
      </c>
      <c r="C21" s="28">
        <v>2104</v>
      </c>
      <c r="D21" s="25">
        <v>2113</v>
      </c>
      <c r="E21" s="29" t="s">
        <v>388</v>
      </c>
      <c r="F21" s="29" t="s">
        <v>138</v>
      </c>
      <c r="G21" s="29" t="s">
        <v>139</v>
      </c>
      <c r="H21" s="29" t="s">
        <v>180</v>
      </c>
      <c r="I21" s="25" t="s">
        <v>528</v>
      </c>
      <c r="J21" s="140">
        <v>150</v>
      </c>
      <c r="K21" s="98">
        <f>377/2</f>
        <v>188.5</v>
      </c>
      <c r="L21" s="98">
        <f>360/2</f>
        <v>180</v>
      </c>
      <c r="M21" s="98">
        <f>351/2</f>
        <v>175.5</v>
      </c>
      <c r="N21" s="29" t="s">
        <v>60</v>
      </c>
      <c r="O21" s="29" t="s">
        <v>61</v>
      </c>
      <c r="P21" s="29" t="s">
        <v>61</v>
      </c>
      <c r="Q21" s="98">
        <v>113</v>
      </c>
      <c r="R21" s="98">
        <v>113</v>
      </c>
      <c r="S21" s="98">
        <v>113</v>
      </c>
      <c r="T21" s="29" t="s">
        <v>60</v>
      </c>
      <c r="U21" s="29" t="s">
        <v>61</v>
      </c>
      <c r="V21" s="29" t="s">
        <v>61</v>
      </c>
      <c r="W21" s="102">
        <f t="shared" si="3"/>
        <v>0.59946949602122013</v>
      </c>
      <c r="X21" s="102">
        <f t="shared" si="4"/>
        <v>0.62777777777777777</v>
      </c>
      <c r="Y21" s="102">
        <f t="shared" si="5"/>
        <v>0.64387464387464388</v>
      </c>
      <c r="Z21" s="29" t="s">
        <v>62</v>
      </c>
      <c r="AA21" s="29" t="s">
        <v>61</v>
      </c>
      <c r="AB21" s="31">
        <v>7.5</v>
      </c>
      <c r="AC21" s="31">
        <v>7.5</v>
      </c>
      <c r="AD21" s="103" t="s">
        <v>60</v>
      </c>
      <c r="AE21" s="103" t="s">
        <v>61</v>
      </c>
      <c r="AF21" s="103" t="s">
        <v>61</v>
      </c>
      <c r="AG21" s="121">
        <v>1.0416666666666666E-2</v>
      </c>
      <c r="AH21" s="121">
        <v>1.0416666666666666E-2</v>
      </c>
      <c r="AI21" s="121">
        <v>1.0416666666666666E-2</v>
      </c>
      <c r="AJ21" s="103" t="s">
        <v>686</v>
      </c>
      <c r="AK21" s="32">
        <v>1.0416666666666666E-2</v>
      </c>
      <c r="AL21" s="121">
        <f t="shared" si="12"/>
        <v>1.0462962962962964E-2</v>
      </c>
      <c r="AM21" s="121">
        <v>1.0462962962962964E-2</v>
      </c>
      <c r="AN21" s="103">
        <v>1.0462962962962964E-2</v>
      </c>
      <c r="AO21" s="29" t="s">
        <v>687</v>
      </c>
      <c r="AP21" s="103" t="s">
        <v>62</v>
      </c>
      <c r="AQ21" s="103" t="s">
        <v>62</v>
      </c>
      <c r="AR21" s="103" t="s">
        <v>61</v>
      </c>
      <c r="AS21" s="32">
        <v>5.2314814814814819E-3</v>
      </c>
      <c r="AT21" s="103" t="s">
        <v>687</v>
      </c>
      <c r="AU21" s="32">
        <v>5.2314814814814819E-3</v>
      </c>
      <c r="AV21" s="121">
        <v>4.1666666666666664E-2</v>
      </c>
      <c r="AW21" s="103" t="s">
        <v>60</v>
      </c>
      <c r="AX21" s="103" t="s">
        <v>61</v>
      </c>
      <c r="AY21" s="103" t="s">
        <v>61</v>
      </c>
      <c r="AZ21" s="121">
        <v>0.10416666666666667</v>
      </c>
      <c r="BA21" s="103" t="s">
        <v>60</v>
      </c>
      <c r="BB21" s="103" t="s">
        <v>61</v>
      </c>
      <c r="BC21" s="103" t="s">
        <v>61</v>
      </c>
      <c r="BD21" s="33" t="s">
        <v>86</v>
      </c>
      <c r="BE21" s="29" t="s">
        <v>86</v>
      </c>
      <c r="BF21" s="133">
        <v>1</v>
      </c>
      <c r="BG21" s="29">
        <v>100</v>
      </c>
      <c r="BH21" s="29" t="s">
        <v>62</v>
      </c>
      <c r="BI21" s="33" t="s">
        <v>61</v>
      </c>
      <c r="BJ21" s="29" t="s">
        <v>62</v>
      </c>
      <c r="BK21" s="29" t="s">
        <v>61</v>
      </c>
      <c r="BL21" s="31">
        <f>377/2</f>
        <v>188.5</v>
      </c>
      <c r="BM21" s="31">
        <f>360/2</f>
        <v>180</v>
      </c>
      <c r="BN21" s="31">
        <f>351/2</f>
        <v>175.5</v>
      </c>
      <c r="BO21" s="33" t="s">
        <v>60</v>
      </c>
      <c r="BP21" s="33" t="s">
        <v>61</v>
      </c>
      <c r="BQ21" s="33" t="s">
        <v>61</v>
      </c>
      <c r="BR21" s="31">
        <v>113</v>
      </c>
      <c r="BS21" s="31">
        <v>113</v>
      </c>
      <c r="BT21" s="31">
        <v>113</v>
      </c>
      <c r="BU21" s="33" t="s">
        <v>60</v>
      </c>
      <c r="BV21" s="33" t="s">
        <v>61</v>
      </c>
      <c r="BW21" s="33" t="s">
        <v>61</v>
      </c>
      <c r="BX21" s="31">
        <f>377/2</f>
        <v>188.5</v>
      </c>
      <c r="BY21" s="31">
        <f>360/2</f>
        <v>180</v>
      </c>
      <c r="BZ21" s="31">
        <f>351/2</f>
        <v>175.5</v>
      </c>
      <c r="CA21" s="33" t="s">
        <v>60</v>
      </c>
      <c r="CB21" s="33" t="s">
        <v>61</v>
      </c>
      <c r="CC21" s="33" t="s">
        <v>61</v>
      </c>
      <c r="CD21" s="31">
        <v>113</v>
      </c>
      <c r="CE21" s="31">
        <v>113</v>
      </c>
      <c r="CF21" s="31">
        <v>113</v>
      </c>
      <c r="CG21" s="33" t="s">
        <v>60</v>
      </c>
      <c r="CH21" s="33" t="s">
        <v>61</v>
      </c>
      <c r="CI21" s="33" t="s">
        <v>61</v>
      </c>
      <c r="CJ21" s="25">
        <v>4</v>
      </c>
      <c r="CK21" s="25">
        <v>0.02</v>
      </c>
      <c r="CL21" s="25">
        <v>13.81</v>
      </c>
      <c r="CM21" s="33" t="s">
        <v>60</v>
      </c>
      <c r="CR21" s="12">
        <v>1996</v>
      </c>
      <c r="CS21" s="12" t="s">
        <v>363</v>
      </c>
      <c r="CT21" s="12" t="s">
        <v>363</v>
      </c>
      <c r="CV21" s="29" t="s">
        <v>404</v>
      </c>
      <c r="CW21" s="78" t="s">
        <v>93</v>
      </c>
      <c r="CX21" s="129">
        <v>44077</v>
      </c>
      <c r="CY21" s="131" t="s">
        <v>836</v>
      </c>
      <c r="CZ21" s="124" t="s">
        <v>1724</v>
      </c>
    </row>
    <row r="22" spans="1:104" s="29" customFormat="1" ht="17.100000000000001" customHeight="1" x14ac:dyDescent="0.3">
      <c r="A22" s="25">
        <v>2122</v>
      </c>
      <c r="B22" s="25" t="s">
        <v>509</v>
      </c>
      <c r="C22" s="28">
        <v>2104</v>
      </c>
      <c r="D22" s="25">
        <v>2114</v>
      </c>
      <c r="E22" s="29" t="s">
        <v>388</v>
      </c>
      <c r="F22" s="29" t="s">
        <v>138</v>
      </c>
      <c r="G22" s="29" t="s">
        <v>139</v>
      </c>
      <c r="H22" s="29" t="s">
        <v>180</v>
      </c>
      <c r="I22" s="25" t="s">
        <v>529</v>
      </c>
      <c r="J22" s="140">
        <v>150</v>
      </c>
      <c r="K22" s="98">
        <f>377/2</f>
        <v>188.5</v>
      </c>
      <c r="L22" s="98">
        <f>360/2</f>
        <v>180</v>
      </c>
      <c r="M22" s="98">
        <f>351/2</f>
        <v>175.5</v>
      </c>
      <c r="N22" s="29" t="s">
        <v>60</v>
      </c>
      <c r="O22" s="29" t="s">
        <v>61</v>
      </c>
      <c r="P22" s="29" t="s">
        <v>61</v>
      </c>
      <c r="Q22" s="98">
        <v>113</v>
      </c>
      <c r="R22" s="98">
        <v>113</v>
      </c>
      <c r="S22" s="98">
        <v>113</v>
      </c>
      <c r="T22" s="29" t="s">
        <v>60</v>
      </c>
      <c r="U22" s="29" t="s">
        <v>61</v>
      </c>
      <c r="V22" s="29" t="s">
        <v>61</v>
      </c>
      <c r="W22" s="102">
        <f t="shared" si="3"/>
        <v>0.59946949602122013</v>
      </c>
      <c r="X22" s="102">
        <f t="shared" si="4"/>
        <v>0.62777777777777777</v>
      </c>
      <c r="Y22" s="102">
        <f t="shared" si="5"/>
        <v>0.64387464387464388</v>
      </c>
      <c r="Z22" s="29" t="s">
        <v>62</v>
      </c>
      <c r="AA22" s="29" t="s">
        <v>61</v>
      </c>
      <c r="AB22" s="31">
        <v>7.5</v>
      </c>
      <c r="AC22" s="31">
        <v>7.5</v>
      </c>
      <c r="AD22" s="103" t="s">
        <v>60</v>
      </c>
      <c r="AE22" s="103" t="s">
        <v>61</v>
      </c>
      <c r="AF22" s="103" t="s">
        <v>61</v>
      </c>
      <c r="AG22" s="121">
        <v>1.0416666666666666E-2</v>
      </c>
      <c r="AH22" s="121">
        <v>1.0416666666666666E-2</v>
      </c>
      <c r="AI22" s="121">
        <v>1.0416666666666666E-2</v>
      </c>
      <c r="AJ22" s="103" t="s">
        <v>686</v>
      </c>
      <c r="AK22" s="32">
        <v>1.0416666666666666E-2</v>
      </c>
      <c r="AL22" s="121">
        <f t="shared" si="12"/>
        <v>1.0462962962962964E-2</v>
      </c>
      <c r="AM22" s="121">
        <v>1.0462962962962964E-2</v>
      </c>
      <c r="AN22" s="103">
        <v>1.0462962962962964E-2</v>
      </c>
      <c r="AO22" s="29" t="s">
        <v>687</v>
      </c>
      <c r="AP22" s="103" t="s">
        <v>62</v>
      </c>
      <c r="AQ22" s="103" t="s">
        <v>62</v>
      </c>
      <c r="AR22" s="103" t="s">
        <v>61</v>
      </c>
      <c r="AS22" s="32">
        <v>5.2314814814814819E-3</v>
      </c>
      <c r="AT22" s="103" t="s">
        <v>687</v>
      </c>
      <c r="AU22" s="32">
        <v>5.2314814814814819E-3</v>
      </c>
      <c r="AV22" s="121">
        <v>4.1666666666666664E-2</v>
      </c>
      <c r="AW22" s="103" t="s">
        <v>60</v>
      </c>
      <c r="AX22" s="103" t="s">
        <v>61</v>
      </c>
      <c r="AY22" s="103" t="s">
        <v>61</v>
      </c>
      <c r="AZ22" s="121">
        <v>0.10416666666666667</v>
      </c>
      <c r="BA22" s="103" t="s">
        <v>60</v>
      </c>
      <c r="BB22" s="103" t="s">
        <v>61</v>
      </c>
      <c r="BC22" s="103" t="s">
        <v>61</v>
      </c>
      <c r="BD22" s="33" t="s">
        <v>86</v>
      </c>
      <c r="BE22" s="29" t="s">
        <v>86</v>
      </c>
      <c r="BF22" s="133">
        <v>1</v>
      </c>
      <c r="BG22" s="29">
        <v>100</v>
      </c>
      <c r="BH22" s="29" t="s">
        <v>62</v>
      </c>
      <c r="BI22" s="33" t="s">
        <v>61</v>
      </c>
      <c r="BJ22" s="29" t="s">
        <v>62</v>
      </c>
      <c r="BK22" s="29" t="s">
        <v>61</v>
      </c>
      <c r="BL22" s="31">
        <f>377/2</f>
        <v>188.5</v>
      </c>
      <c r="BM22" s="31">
        <f>360/2</f>
        <v>180</v>
      </c>
      <c r="BN22" s="31">
        <f>351/2</f>
        <v>175.5</v>
      </c>
      <c r="BO22" s="33" t="s">
        <v>60</v>
      </c>
      <c r="BP22" s="33" t="s">
        <v>61</v>
      </c>
      <c r="BQ22" s="33" t="s">
        <v>61</v>
      </c>
      <c r="BR22" s="31">
        <v>113</v>
      </c>
      <c r="BS22" s="31">
        <v>113</v>
      </c>
      <c r="BT22" s="31">
        <v>113</v>
      </c>
      <c r="BU22" s="33" t="s">
        <v>60</v>
      </c>
      <c r="BV22" s="33" t="s">
        <v>61</v>
      </c>
      <c r="BW22" s="33" t="s">
        <v>61</v>
      </c>
      <c r="BX22" s="31">
        <f>377/2</f>
        <v>188.5</v>
      </c>
      <c r="BY22" s="31">
        <f>360/2</f>
        <v>180</v>
      </c>
      <c r="BZ22" s="31">
        <f>351/2</f>
        <v>175.5</v>
      </c>
      <c r="CA22" s="33" t="s">
        <v>60</v>
      </c>
      <c r="CB22" s="33" t="s">
        <v>61</v>
      </c>
      <c r="CC22" s="33" t="s">
        <v>61</v>
      </c>
      <c r="CD22" s="31">
        <v>113</v>
      </c>
      <c r="CE22" s="31">
        <v>113</v>
      </c>
      <c r="CF22" s="31">
        <v>113</v>
      </c>
      <c r="CG22" s="33" t="s">
        <v>60</v>
      </c>
      <c r="CH22" s="33" t="s">
        <v>61</v>
      </c>
      <c r="CI22" s="33" t="s">
        <v>61</v>
      </c>
      <c r="CJ22" s="25">
        <v>4</v>
      </c>
      <c r="CK22" s="25">
        <v>0.02</v>
      </c>
      <c r="CL22" s="25">
        <v>14.61</v>
      </c>
      <c r="CM22" s="33" t="s">
        <v>60</v>
      </c>
      <c r="CR22" s="12">
        <v>1996</v>
      </c>
      <c r="CS22" s="12" t="s">
        <v>363</v>
      </c>
      <c r="CT22" s="12" t="s">
        <v>363</v>
      </c>
      <c r="CV22" s="29" t="s">
        <v>404</v>
      </c>
      <c r="CW22" s="78" t="s">
        <v>93</v>
      </c>
      <c r="CX22" s="129">
        <v>44077</v>
      </c>
      <c r="CY22" s="131" t="s">
        <v>836</v>
      </c>
      <c r="CZ22" s="124" t="s">
        <v>1724</v>
      </c>
    </row>
    <row r="23" spans="1:104" s="29" customFormat="1" ht="17.100000000000001" customHeight="1" x14ac:dyDescent="0.3">
      <c r="A23" s="25">
        <v>2631</v>
      </c>
      <c r="B23" s="25" t="s">
        <v>547</v>
      </c>
      <c r="C23" s="28">
        <v>2611</v>
      </c>
      <c r="D23" s="25">
        <v>2615</v>
      </c>
      <c r="E23" s="29" t="s">
        <v>388</v>
      </c>
      <c r="F23" s="29" t="s">
        <v>138</v>
      </c>
      <c r="G23" s="29" t="s">
        <v>139</v>
      </c>
      <c r="H23" s="29" t="s">
        <v>180</v>
      </c>
      <c r="I23" s="25" t="s">
        <v>530</v>
      </c>
      <c r="J23" s="140">
        <v>150</v>
      </c>
      <c r="K23" s="98">
        <f>378/2</f>
        <v>189</v>
      </c>
      <c r="L23" s="98">
        <f>358/2</f>
        <v>179</v>
      </c>
      <c r="M23" s="98">
        <f>343/2</f>
        <v>171.5</v>
      </c>
      <c r="N23" s="29" t="s">
        <v>60</v>
      </c>
      <c r="O23" s="29" t="s">
        <v>61</v>
      </c>
      <c r="P23" s="29" t="s">
        <v>61</v>
      </c>
      <c r="Q23" s="98">
        <v>113</v>
      </c>
      <c r="R23" s="98">
        <v>113</v>
      </c>
      <c r="S23" s="98">
        <v>113</v>
      </c>
      <c r="T23" s="29" t="s">
        <v>60</v>
      </c>
      <c r="U23" s="29" t="s">
        <v>61</v>
      </c>
      <c r="V23" s="29" t="s">
        <v>61</v>
      </c>
      <c r="W23" s="102">
        <f t="shared" si="3"/>
        <v>0.59788359788359791</v>
      </c>
      <c r="X23" s="102">
        <f t="shared" si="4"/>
        <v>0.63128491620111726</v>
      </c>
      <c r="Y23" s="102">
        <f t="shared" si="5"/>
        <v>0.65889212827988342</v>
      </c>
      <c r="Z23" s="29" t="s">
        <v>62</v>
      </c>
      <c r="AA23" s="29" t="s">
        <v>61</v>
      </c>
      <c r="AB23" s="31">
        <v>13.5</v>
      </c>
      <c r="AC23" s="31">
        <v>13.5</v>
      </c>
      <c r="AD23" s="103" t="s">
        <v>60</v>
      </c>
      <c r="AE23" s="103" t="s">
        <v>61</v>
      </c>
      <c r="AF23" s="103" t="s">
        <v>61</v>
      </c>
      <c r="AG23" s="121">
        <v>1.5833333333333335E-2</v>
      </c>
      <c r="AH23" s="121">
        <v>1.5833333333333335E-2</v>
      </c>
      <c r="AI23" s="121">
        <v>1.5833333333333335E-2</v>
      </c>
      <c r="AJ23" s="103" t="s">
        <v>686</v>
      </c>
      <c r="AK23" s="32">
        <v>1.5833333333333335E-2</v>
      </c>
      <c r="AL23" s="121">
        <f t="shared" si="12"/>
        <v>5.8127572016460904E-3</v>
      </c>
      <c r="AM23" s="121">
        <v>5.8127572016460904E-3</v>
      </c>
      <c r="AN23" s="103">
        <v>5.8127572016460904E-3</v>
      </c>
      <c r="AO23" s="29" t="s">
        <v>687</v>
      </c>
      <c r="AP23" s="103" t="s">
        <v>62</v>
      </c>
      <c r="AQ23" s="103" t="s">
        <v>62</v>
      </c>
      <c r="AR23" s="103" t="s">
        <v>61</v>
      </c>
      <c r="AS23" s="32">
        <v>2.9063786008230452E-3</v>
      </c>
      <c r="AT23" s="103" t="s">
        <v>687</v>
      </c>
      <c r="AU23" s="32">
        <v>2.9063786008230452E-3</v>
      </c>
      <c r="AV23" s="121">
        <v>4.1666666666666664E-2</v>
      </c>
      <c r="AW23" s="103" t="s">
        <v>60</v>
      </c>
      <c r="AX23" s="103" t="s">
        <v>61</v>
      </c>
      <c r="AY23" s="103" t="s">
        <v>61</v>
      </c>
      <c r="AZ23" s="121">
        <v>0.10416666666666667</v>
      </c>
      <c r="BA23" s="103" t="s">
        <v>60</v>
      </c>
      <c r="BB23" s="103" t="s">
        <v>61</v>
      </c>
      <c r="BC23" s="103" t="s">
        <v>61</v>
      </c>
      <c r="BD23" s="29" t="s">
        <v>60</v>
      </c>
      <c r="BE23" s="29" t="s">
        <v>60</v>
      </c>
      <c r="BF23" s="103" t="s">
        <v>61</v>
      </c>
      <c r="BG23" s="103" t="s">
        <v>61</v>
      </c>
      <c r="BH23" s="29" t="s">
        <v>62</v>
      </c>
      <c r="BI23" s="33" t="s">
        <v>61</v>
      </c>
      <c r="BJ23" s="29" t="s">
        <v>62</v>
      </c>
      <c r="BK23" s="29" t="s">
        <v>61</v>
      </c>
      <c r="BL23" s="31">
        <f>378/2</f>
        <v>189</v>
      </c>
      <c r="BM23" s="31">
        <f>358/2</f>
        <v>179</v>
      </c>
      <c r="BN23" s="31">
        <f>343/2</f>
        <v>171.5</v>
      </c>
      <c r="BO23" s="33" t="s">
        <v>60</v>
      </c>
      <c r="BP23" s="33" t="s">
        <v>61</v>
      </c>
      <c r="BQ23" s="33" t="s">
        <v>61</v>
      </c>
      <c r="BR23" s="31">
        <v>113</v>
      </c>
      <c r="BS23" s="31">
        <v>113</v>
      </c>
      <c r="BT23" s="31">
        <v>113</v>
      </c>
      <c r="BU23" s="33" t="s">
        <v>60</v>
      </c>
      <c r="BV23" s="33" t="s">
        <v>61</v>
      </c>
      <c r="BW23" s="33" t="s">
        <v>61</v>
      </c>
      <c r="BX23" s="31">
        <f>378/2</f>
        <v>189</v>
      </c>
      <c r="BY23" s="31">
        <f>358/2</f>
        <v>179</v>
      </c>
      <c r="BZ23" s="31">
        <f>343/2</f>
        <v>171.5</v>
      </c>
      <c r="CA23" s="33" t="s">
        <v>60</v>
      </c>
      <c r="CB23" s="33" t="s">
        <v>61</v>
      </c>
      <c r="CC23" s="33" t="s">
        <v>61</v>
      </c>
      <c r="CD23" s="31">
        <v>113</v>
      </c>
      <c r="CE23" s="31">
        <v>113</v>
      </c>
      <c r="CF23" s="31">
        <v>113</v>
      </c>
      <c r="CG23" s="33" t="s">
        <v>60</v>
      </c>
      <c r="CH23" s="33" t="s">
        <v>61</v>
      </c>
      <c r="CI23" s="33" t="s">
        <v>61</v>
      </c>
      <c r="CJ23" s="25">
        <v>4</v>
      </c>
      <c r="CK23" s="25">
        <v>2.5000000000000001E-2</v>
      </c>
      <c r="CL23" s="25">
        <v>23.98</v>
      </c>
      <c r="CM23" s="33" t="s">
        <v>60</v>
      </c>
      <c r="CR23" s="12">
        <v>2003</v>
      </c>
      <c r="CS23" s="12" t="s">
        <v>363</v>
      </c>
      <c r="CT23" s="12" t="s">
        <v>91</v>
      </c>
      <c r="CU23" s="12"/>
      <c r="CV23" s="29" t="s">
        <v>404</v>
      </c>
      <c r="CW23" s="78" t="s">
        <v>93</v>
      </c>
      <c r="CX23" s="129">
        <v>44077</v>
      </c>
      <c r="CY23" s="131" t="s">
        <v>836</v>
      </c>
      <c r="CZ23" s="124" t="s">
        <v>1724</v>
      </c>
    </row>
    <row r="24" spans="1:104" s="29" customFormat="1" ht="17.100000000000001" customHeight="1" x14ac:dyDescent="0.3">
      <c r="A24" s="25">
        <v>2631</v>
      </c>
      <c r="B24" s="25" t="s">
        <v>547</v>
      </c>
      <c r="C24" s="28">
        <v>2611</v>
      </c>
      <c r="D24" s="25">
        <v>2616</v>
      </c>
      <c r="E24" s="29" t="s">
        <v>388</v>
      </c>
      <c r="F24" s="29" t="s">
        <v>138</v>
      </c>
      <c r="G24" s="29" t="s">
        <v>139</v>
      </c>
      <c r="H24" s="29" t="s">
        <v>180</v>
      </c>
      <c r="I24" s="25" t="s">
        <v>531</v>
      </c>
      <c r="J24" s="140">
        <v>150</v>
      </c>
      <c r="K24" s="98">
        <f>378/2</f>
        <v>189</v>
      </c>
      <c r="L24" s="98">
        <f>358/2</f>
        <v>179</v>
      </c>
      <c r="M24" s="98">
        <f>343/2</f>
        <v>171.5</v>
      </c>
      <c r="N24" s="29" t="s">
        <v>60</v>
      </c>
      <c r="O24" s="29" t="s">
        <v>61</v>
      </c>
      <c r="P24" s="29" t="s">
        <v>61</v>
      </c>
      <c r="Q24" s="98">
        <v>113</v>
      </c>
      <c r="R24" s="98">
        <v>113</v>
      </c>
      <c r="S24" s="98">
        <v>113</v>
      </c>
      <c r="T24" s="29" t="s">
        <v>60</v>
      </c>
      <c r="U24" s="29" t="s">
        <v>61</v>
      </c>
      <c r="V24" s="29" t="s">
        <v>61</v>
      </c>
      <c r="W24" s="102">
        <f t="shared" si="3"/>
        <v>0.59788359788359791</v>
      </c>
      <c r="X24" s="102">
        <f t="shared" si="4"/>
        <v>0.63128491620111726</v>
      </c>
      <c r="Y24" s="102">
        <f t="shared" si="5"/>
        <v>0.65889212827988342</v>
      </c>
      <c r="Z24" s="29" t="s">
        <v>62</v>
      </c>
      <c r="AA24" s="29" t="s">
        <v>61</v>
      </c>
      <c r="AB24" s="31">
        <v>13.5</v>
      </c>
      <c r="AC24" s="31">
        <v>13.5</v>
      </c>
      <c r="AD24" s="103" t="s">
        <v>60</v>
      </c>
      <c r="AE24" s="103" t="s">
        <v>61</v>
      </c>
      <c r="AF24" s="103" t="s">
        <v>61</v>
      </c>
      <c r="AG24" s="121">
        <v>1.5833333333333335E-2</v>
      </c>
      <c r="AH24" s="121">
        <v>1.5833333333333335E-2</v>
      </c>
      <c r="AI24" s="121">
        <v>1.5833333333333335E-2</v>
      </c>
      <c r="AJ24" s="103" t="s">
        <v>686</v>
      </c>
      <c r="AK24" s="32">
        <v>1.5833333333333335E-2</v>
      </c>
      <c r="AL24" s="121">
        <f t="shared" si="12"/>
        <v>5.8127572016460904E-3</v>
      </c>
      <c r="AM24" s="121">
        <v>5.8127572016460904E-3</v>
      </c>
      <c r="AN24" s="103">
        <v>5.8127572016460904E-3</v>
      </c>
      <c r="AO24" s="29" t="s">
        <v>687</v>
      </c>
      <c r="AP24" s="103" t="s">
        <v>62</v>
      </c>
      <c r="AQ24" s="103" t="s">
        <v>62</v>
      </c>
      <c r="AR24" s="103" t="s">
        <v>61</v>
      </c>
      <c r="AS24" s="32">
        <v>2.9063786008230452E-3</v>
      </c>
      <c r="AT24" s="103" t="s">
        <v>687</v>
      </c>
      <c r="AU24" s="32">
        <v>2.9063786008230452E-3</v>
      </c>
      <c r="AV24" s="121">
        <v>4.1666666666666664E-2</v>
      </c>
      <c r="AW24" s="103" t="s">
        <v>60</v>
      </c>
      <c r="AX24" s="103" t="s">
        <v>61</v>
      </c>
      <c r="AY24" s="103" t="s">
        <v>61</v>
      </c>
      <c r="AZ24" s="121">
        <v>0.10416666666666667</v>
      </c>
      <c r="BA24" s="103" t="s">
        <v>60</v>
      </c>
      <c r="BB24" s="103" t="s">
        <v>61</v>
      </c>
      <c r="BC24" s="103" t="s">
        <v>61</v>
      </c>
      <c r="BD24" s="29" t="s">
        <v>60</v>
      </c>
      <c r="BE24" s="29" t="s">
        <v>60</v>
      </c>
      <c r="BF24" s="103" t="s">
        <v>61</v>
      </c>
      <c r="BG24" s="103" t="s">
        <v>61</v>
      </c>
      <c r="BH24" s="29" t="s">
        <v>62</v>
      </c>
      <c r="BI24" s="33" t="s">
        <v>61</v>
      </c>
      <c r="BJ24" s="29" t="s">
        <v>62</v>
      </c>
      <c r="BK24" s="29" t="s">
        <v>61</v>
      </c>
      <c r="BL24" s="31">
        <f>378/2</f>
        <v>189</v>
      </c>
      <c r="BM24" s="31">
        <f>358/2</f>
        <v>179</v>
      </c>
      <c r="BN24" s="31">
        <f>343/2</f>
        <v>171.5</v>
      </c>
      <c r="BO24" s="33" t="s">
        <v>60</v>
      </c>
      <c r="BP24" s="33" t="s">
        <v>61</v>
      </c>
      <c r="BQ24" s="33" t="s">
        <v>61</v>
      </c>
      <c r="BR24" s="31">
        <v>113</v>
      </c>
      <c r="BS24" s="31">
        <v>113</v>
      </c>
      <c r="BT24" s="31">
        <v>113</v>
      </c>
      <c r="BU24" s="33" t="s">
        <v>60</v>
      </c>
      <c r="BV24" s="33" t="s">
        <v>61</v>
      </c>
      <c r="BW24" s="33" t="s">
        <v>61</v>
      </c>
      <c r="BX24" s="31">
        <f>378/2</f>
        <v>189</v>
      </c>
      <c r="BY24" s="31">
        <f>358/2</f>
        <v>179</v>
      </c>
      <c r="BZ24" s="31">
        <f>343/2</f>
        <v>171.5</v>
      </c>
      <c r="CA24" s="33" t="s">
        <v>60</v>
      </c>
      <c r="CB24" s="33" t="s">
        <v>61</v>
      </c>
      <c r="CC24" s="33" t="s">
        <v>61</v>
      </c>
      <c r="CD24" s="31">
        <v>113</v>
      </c>
      <c r="CE24" s="31">
        <v>113</v>
      </c>
      <c r="CF24" s="31">
        <v>113</v>
      </c>
      <c r="CG24" s="33" t="s">
        <v>60</v>
      </c>
      <c r="CH24" s="33" t="s">
        <v>61</v>
      </c>
      <c r="CI24" s="33" t="s">
        <v>61</v>
      </c>
      <c r="CJ24" s="25">
        <v>4</v>
      </c>
      <c r="CK24" s="25">
        <v>2.5000000000000001E-2</v>
      </c>
      <c r="CL24" s="25">
        <v>22.36</v>
      </c>
      <c r="CM24" s="33" t="s">
        <v>60</v>
      </c>
      <c r="CR24" s="12">
        <v>2003</v>
      </c>
      <c r="CS24" s="12" t="s">
        <v>363</v>
      </c>
      <c r="CT24" s="12" t="s">
        <v>91</v>
      </c>
      <c r="CU24" s="12"/>
      <c r="CV24" s="29" t="s">
        <v>404</v>
      </c>
      <c r="CW24" s="78" t="s">
        <v>93</v>
      </c>
      <c r="CX24" s="129">
        <v>44077</v>
      </c>
      <c r="CY24" s="131" t="s">
        <v>836</v>
      </c>
      <c r="CZ24" s="124" t="s">
        <v>1724</v>
      </c>
    </row>
    <row r="25" spans="1:104" s="29" customFormat="1" ht="17.100000000000001" customHeight="1" x14ac:dyDescent="0.3">
      <c r="A25" s="25">
        <v>2632</v>
      </c>
      <c r="B25" s="25" t="s">
        <v>511</v>
      </c>
      <c r="C25" s="28">
        <v>2612</v>
      </c>
      <c r="D25" s="25">
        <v>2617</v>
      </c>
      <c r="E25" s="29" t="s">
        <v>388</v>
      </c>
      <c r="F25" s="29" t="s">
        <v>138</v>
      </c>
      <c r="G25" s="29" t="s">
        <v>139</v>
      </c>
      <c r="H25" s="29" t="s">
        <v>180</v>
      </c>
      <c r="I25" s="25" t="s">
        <v>532</v>
      </c>
      <c r="J25" s="140">
        <v>150</v>
      </c>
      <c r="K25" s="98">
        <f>382/2</f>
        <v>191</v>
      </c>
      <c r="L25" s="98">
        <f>362/2</f>
        <v>181</v>
      </c>
      <c r="M25" s="98">
        <f>347/2</f>
        <v>173.5</v>
      </c>
      <c r="N25" s="29" t="s">
        <v>60</v>
      </c>
      <c r="O25" s="29" t="s">
        <v>61</v>
      </c>
      <c r="P25" s="29" t="s">
        <v>61</v>
      </c>
      <c r="Q25" s="98">
        <v>115</v>
      </c>
      <c r="R25" s="98">
        <v>115</v>
      </c>
      <c r="S25" s="98">
        <v>115</v>
      </c>
      <c r="T25" s="29" t="s">
        <v>60</v>
      </c>
      <c r="U25" s="29" t="s">
        <v>61</v>
      </c>
      <c r="V25" s="29" t="s">
        <v>61</v>
      </c>
      <c r="W25" s="102">
        <f t="shared" si="3"/>
        <v>0.60209424083769636</v>
      </c>
      <c r="X25" s="102">
        <f t="shared" si="4"/>
        <v>0.63535911602209949</v>
      </c>
      <c r="Y25" s="102">
        <f t="shared" si="5"/>
        <v>0.66282420749279536</v>
      </c>
      <c r="Z25" s="29" t="s">
        <v>62</v>
      </c>
      <c r="AA25" s="29" t="s">
        <v>61</v>
      </c>
      <c r="AB25" s="31">
        <v>13.5</v>
      </c>
      <c r="AC25" s="31">
        <v>13.5</v>
      </c>
      <c r="AD25" s="103" t="s">
        <v>60</v>
      </c>
      <c r="AE25" s="103" t="s">
        <v>61</v>
      </c>
      <c r="AF25" s="103" t="s">
        <v>61</v>
      </c>
      <c r="AG25" s="121">
        <v>1.5833333333333335E-2</v>
      </c>
      <c r="AH25" s="121">
        <v>1.5833333333333335E-2</v>
      </c>
      <c r="AI25" s="121">
        <v>1.5833333333333335E-2</v>
      </c>
      <c r="AJ25" s="103" t="s">
        <v>686</v>
      </c>
      <c r="AK25" s="32">
        <v>1.5833333333333335E-2</v>
      </c>
      <c r="AL25" s="121">
        <f t="shared" si="12"/>
        <v>5.9156378600823054E-3</v>
      </c>
      <c r="AM25" s="121">
        <v>5.9156378600823054E-3</v>
      </c>
      <c r="AN25" s="103">
        <v>5.9156378600823054E-3</v>
      </c>
      <c r="AO25" s="29" t="s">
        <v>687</v>
      </c>
      <c r="AP25" s="103" t="s">
        <v>62</v>
      </c>
      <c r="AQ25" s="103" t="s">
        <v>62</v>
      </c>
      <c r="AR25" s="103" t="s">
        <v>61</v>
      </c>
      <c r="AS25" s="32">
        <v>2.9578189300411527E-3</v>
      </c>
      <c r="AT25" s="103" t="s">
        <v>687</v>
      </c>
      <c r="AU25" s="32">
        <v>2.9578189300411527E-3</v>
      </c>
      <c r="AV25" s="121">
        <v>4.1666666666666664E-2</v>
      </c>
      <c r="AW25" s="103" t="s">
        <v>60</v>
      </c>
      <c r="AX25" s="103" t="s">
        <v>61</v>
      </c>
      <c r="AY25" s="103" t="s">
        <v>61</v>
      </c>
      <c r="AZ25" s="121">
        <v>0.10416666666666667</v>
      </c>
      <c r="BA25" s="103" t="s">
        <v>60</v>
      </c>
      <c r="BB25" s="103" t="s">
        <v>61</v>
      </c>
      <c r="BC25" s="103" t="s">
        <v>61</v>
      </c>
      <c r="BD25" s="29" t="s">
        <v>60</v>
      </c>
      <c r="BE25" s="29" t="s">
        <v>60</v>
      </c>
      <c r="BF25" s="103" t="s">
        <v>61</v>
      </c>
      <c r="BG25" s="103" t="s">
        <v>61</v>
      </c>
      <c r="BH25" s="29" t="s">
        <v>62</v>
      </c>
      <c r="BI25" s="33" t="s">
        <v>61</v>
      </c>
      <c r="BJ25" s="29" t="s">
        <v>62</v>
      </c>
      <c r="BK25" s="29" t="s">
        <v>61</v>
      </c>
      <c r="BL25" s="31">
        <f>382/2</f>
        <v>191</v>
      </c>
      <c r="BM25" s="31">
        <f>362/2</f>
        <v>181</v>
      </c>
      <c r="BN25" s="31">
        <f>347/2</f>
        <v>173.5</v>
      </c>
      <c r="BO25" s="33" t="s">
        <v>60</v>
      </c>
      <c r="BP25" s="33" t="s">
        <v>61</v>
      </c>
      <c r="BQ25" s="33" t="s">
        <v>61</v>
      </c>
      <c r="BR25" s="31">
        <v>115</v>
      </c>
      <c r="BS25" s="31">
        <v>115</v>
      </c>
      <c r="BT25" s="31">
        <v>115</v>
      </c>
      <c r="BU25" s="33" t="s">
        <v>60</v>
      </c>
      <c r="BV25" s="33" t="s">
        <v>61</v>
      </c>
      <c r="BW25" s="33" t="s">
        <v>61</v>
      </c>
      <c r="BX25" s="31">
        <f>382/2</f>
        <v>191</v>
      </c>
      <c r="BY25" s="31">
        <f>362/2</f>
        <v>181</v>
      </c>
      <c r="BZ25" s="31">
        <f>347/2</f>
        <v>173.5</v>
      </c>
      <c r="CA25" s="33" t="s">
        <v>60</v>
      </c>
      <c r="CB25" s="33" t="s">
        <v>61</v>
      </c>
      <c r="CC25" s="33" t="s">
        <v>61</v>
      </c>
      <c r="CD25" s="31">
        <v>115</v>
      </c>
      <c r="CE25" s="31">
        <v>115</v>
      </c>
      <c r="CF25" s="31">
        <v>115</v>
      </c>
      <c r="CG25" s="33" t="s">
        <v>60</v>
      </c>
      <c r="CH25" s="33" t="s">
        <v>61</v>
      </c>
      <c r="CI25" s="33" t="s">
        <v>61</v>
      </c>
      <c r="CJ25" s="25">
        <v>4</v>
      </c>
      <c r="CK25" s="25">
        <v>2.5000000000000001E-2</v>
      </c>
      <c r="CL25" s="25">
        <v>17.28</v>
      </c>
      <c r="CM25" s="33" t="s">
        <v>60</v>
      </c>
      <c r="CR25" s="12">
        <v>2003</v>
      </c>
      <c r="CS25" s="12" t="s">
        <v>363</v>
      </c>
      <c r="CT25" s="12" t="s">
        <v>91</v>
      </c>
      <c r="CU25" s="12"/>
      <c r="CV25" s="29" t="s">
        <v>404</v>
      </c>
      <c r="CW25" s="78" t="s">
        <v>93</v>
      </c>
      <c r="CX25" s="129">
        <v>44077</v>
      </c>
      <c r="CY25" s="131" t="s">
        <v>836</v>
      </c>
      <c r="CZ25" s="124" t="s">
        <v>1724</v>
      </c>
    </row>
    <row r="26" spans="1:104" s="29" customFormat="1" ht="17.100000000000001" customHeight="1" x14ac:dyDescent="0.3">
      <c r="A26" s="25">
        <v>2632</v>
      </c>
      <c r="B26" s="25" t="s">
        <v>511</v>
      </c>
      <c r="C26" s="28">
        <v>2612</v>
      </c>
      <c r="D26" s="25">
        <v>2618</v>
      </c>
      <c r="E26" s="29" t="s">
        <v>388</v>
      </c>
      <c r="F26" s="29" t="s">
        <v>138</v>
      </c>
      <c r="G26" s="29" t="s">
        <v>139</v>
      </c>
      <c r="H26" s="29" t="s">
        <v>180</v>
      </c>
      <c r="I26" s="25" t="s">
        <v>533</v>
      </c>
      <c r="J26" s="140">
        <v>150</v>
      </c>
      <c r="K26" s="98">
        <f>382/2</f>
        <v>191</v>
      </c>
      <c r="L26" s="98">
        <f>362/2</f>
        <v>181</v>
      </c>
      <c r="M26" s="98">
        <f>347/2</f>
        <v>173.5</v>
      </c>
      <c r="N26" s="29" t="s">
        <v>60</v>
      </c>
      <c r="O26" s="29" t="s">
        <v>61</v>
      </c>
      <c r="P26" s="29" t="s">
        <v>61</v>
      </c>
      <c r="Q26" s="98">
        <v>115</v>
      </c>
      <c r="R26" s="98">
        <v>115</v>
      </c>
      <c r="S26" s="98">
        <v>115</v>
      </c>
      <c r="T26" s="29" t="s">
        <v>60</v>
      </c>
      <c r="U26" s="29" t="s">
        <v>61</v>
      </c>
      <c r="V26" s="29" t="s">
        <v>61</v>
      </c>
      <c r="W26" s="102">
        <f t="shared" si="3"/>
        <v>0.60209424083769636</v>
      </c>
      <c r="X26" s="102">
        <f t="shared" si="4"/>
        <v>0.63535911602209949</v>
      </c>
      <c r="Y26" s="102">
        <f t="shared" si="5"/>
        <v>0.66282420749279536</v>
      </c>
      <c r="Z26" s="29" t="s">
        <v>62</v>
      </c>
      <c r="AA26" s="29" t="s">
        <v>61</v>
      </c>
      <c r="AB26" s="31">
        <v>13.5</v>
      </c>
      <c r="AC26" s="31">
        <v>13.5</v>
      </c>
      <c r="AD26" s="103" t="s">
        <v>60</v>
      </c>
      <c r="AE26" s="103" t="s">
        <v>61</v>
      </c>
      <c r="AF26" s="103" t="s">
        <v>61</v>
      </c>
      <c r="AG26" s="121">
        <v>1.5833333333333335E-2</v>
      </c>
      <c r="AH26" s="121">
        <v>1.5833333333333335E-2</v>
      </c>
      <c r="AI26" s="121">
        <v>1.5833333333333335E-2</v>
      </c>
      <c r="AJ26" s="103" t="s">
        <v>686</v>
      </c>
      <c r="AK26" s="32">
        <v>1.5833333333333335E-2</v>
      </c>
      <c r="AL26" s="121">
        <f t="shared" si="12"/>
        <v>5.9156378600823054E-3</v>
      </c>
      <c r="AM26" s="121">
        <v>5.9156378600823054E-3</v>
      </c>
      <c r="AN26" s="103">
        <v>5.9156378600823054E-3</v>
      </c>
      <c r="AO26" s="29" t="s">
        <v>687</v>
      </c>
      <c r="AP26" s="103" t="s">
        <v>62</v>
      </c>
      <c r="AQ26" s="103" t="s">
        <v>62</v>
      </c>
      <c r="AR26" s="103" t="s">
        <v>61</v>
      </c>
      <c r="AS26" s="32">
        <v>2.9578189300411527E-3</v>
      </c>
      <c r="AT26" s="103" t="s">
        <v>687</v>
      </c>
      <c r="AU26" s="32">
        <v>2.9578189300411527E-3</v>
      </c>
      <c r="AV26" s="121">
        <v>4.1666666666666664E-2</v>
      </c>
      <c r="AW26" s="103" t="s">
        <v>60</v>
      </c>
      <c r="AX26" s="103" t="s">
        <v>61</v>
      </c>
      <c r="AY26" s="103" t="s">
        <v>61</v>
      </c>
      <c r="AZ26" s="121">
        <v>0.10416666666666667</v>
      </c>
      <c r="BA26" s="103" t="s">
        <v>60</v>
      </c>
      <c r="BB26" s="103" t="s">
        <v>61</v>
      </c>
      <c r="BC26" s="103" t="s">
        <v>61</v>
      </c>
      <c r="BD26" s="29" t="s">
        <v>60</v>
      </c>
      <c r="BE26" s="29" t="s">
        <v>60</v>
      </c>
      <c r="BF26" s="103" t="s">
        <v>61</v>
      </c>
      <c r="BG26" s="103" t="s">
        <v>61</v>
      </c>
      <c r="BH26" s="29" t="s">
        <v>62</v>
      </c>
      <c r="BI26" s="33" t="s">
        <v>61</v>
      </c>
      <c r="BJ26" s="29" t="s">
        <v>62</v>
      </c>
      <c r="BK26" s="29" t="s">
        <v>61</v>
      </c>
      <c r="BL26" s="31">
        <f>382/2</f>
        <v>191</v>
      </c>
      <c r="BM26" s="31">
        <f>362/2</f>
        <v>181</v>
      </c>
      <c r="BN26" s="31">
        <f>347/2</f>
        <v>173.5</v>
      </c>
      <c r="BO26" s="33" t="s">
        <v>60</v>
      </c>
      <c r="BP26" s="33" t="s">
        <v>61</v>
      </c>
      <c r="BQ26" s="33" t="s">
        <v>61</v>
      </c>
      <c r="BR26" s="31">
        <v>115</v>
      </c>
      <c r="BS26" s="31">
        <v>115</v>
      </c>
      <c r="BT26" s="31">
        <v>115</v>
      </c>
      <c r="BU26" s="33" t="s">
        <v>60</v>
      </c>
      <c r="BV26" s="33" t="s">
        <v>61</v>
      </c>
      <c r="BW26" s="33" t="s">
        <v>61</v>
      </c>
      <c r="BX26" s="31">
        <f>382/2</f>
        <v>191</v>
      </c>
      <c r="BY26" s="31">
        <f>362/2</f>
        <v>181</v>
      </c>
      <c r="BZ26" s="31">
        <f>347/2</f>
        <v>173.5</v>
      </c>
      <c r="CA26" s="33" t="s">
        <v>60</v>
      </c>
      <c r="CB26" s="33" t="s">
        <v>61</v>
      </c>
      <c r="CC26" s="33" t="s">
        <v>61</v>
      </c>
      <c r="CD26" s="31">
        <v>115</v>
      </c>
      <c r="CE26" s="31">
        <v>115</v>
      </c>
      <c r="CF26" s="31">
        <v>115</v>
      </c>
      <c r="CG26" s="33" t="s">
        <v>60</v>
      </c>
      <c r="CH26" s="33" t="s">
        <v>61</v>
      </c>
      <c r="CI26" s="33" t="s">
        <v>61</v>
      </c>
      <c r="CJ26" s="25">
        <v>4</v>
      </c>
      <c r="CK26" s="25">
        <v>2.5000000000000001E-2</v>
      </c>
      <c r="CL26" s="25">
        <v>16.850000000000001</v>
      </c>
      <c r="CM26" s="33" t="s">
        <v>60</v>
      </c>
      <c r="CR26" s="12">
        <v>2003</v>
      </c>
      <c r="CS26" s="12" t="s">
        <v>363</v>
      </c>
      <c r="CT26" s="12" t="s">
        <v>91</v>
      </c>
      <c r="CU26" s="12"/>
      <c r="CV26" s="29" t="s">
        <v>404</v>
      </c>
      <c r="CW26" s="78" t="s">
        <v>93</v>
      </c>
      <c r="CX26" s="129">
        <v>44077</v>
      </c>
      <c r="CY26" s="131" t="s">
        <v>836</v>
      </c>
      <c r="CZ26" s="124" t="s">
        <v>1724</v>
      </c>
    </row>
    <row r="27" spans="1:104" s="29" customFormat="1" ht="17.100000000000001" customHeight="1" x14ac:dyDescent="0.3">
      <c r="A27" s="25">
        <v>2633</v>
      </c>
      <c r="B27" s="25" t="s">
        <v>548</v>
      </c>
      <c r="C27" s="28">
        <v>2613</v>
      </c>
      <c r="D27" s="25">
        <v>2625</v>
      </c>
      <c r="E27" s="29" t="s">
        <v>388</v>
      </c>
      <c r="F27" s="29" t="s">
        <v>138</v>
      </c>
      <c r="G27" s="29" t="s">
        <v>139</v>
      </c>
      <c r="H27" s="29" t="s">
        <v>180</v>
      </c>
      <c r="I27" s="25" t="s">
        <v>534</v>
      </c>
      <c r="J27" s="140">
        <v>150</v>
      </c>
      <c r="K27" s="98">
        <f>383/2</f>
        <v>191.5</v>
      </c>
      <c r="L27" s="98">
        <f>361/2</f>
        <v>180.5</v>
      </c>
      <c r="M27" s="98">
        <f>346/2</f>
        <v>173</v>
      </c>
      <c r="N27" s="29" t="s">
        <v>60</v>
      </c>
      <c r="O27" s="29" t="s">
        <v>61</v>
      </c>
      <c r="P27" s="29" t="s">
        <v>61</v>
      </c>
      <c r="Q27" s="98">
        <v>115</v>
      </c>
      <c r="R27" s="98">
        <v>114</v>
      </c>
      <c r="S27" s="98">
        <v>114</v>
      </c>
      <c r="T27" s="29" t="s">
        <v>60</v>
      </c>
      <c r="U27" s="29" t="s">
        <v>61</v>
      </c>
      <c r="V27" s="29" t="s">
        <v>61</v>
      </c>
      <c r="W27" s="102">
        <f t="shared" si="3"/>
        <v>0.60052219321148825</v>
      </c>
      <c r="X27" s="102">
        <f t="shared" si="4"/>
        <v>0.63157894736842102</v>
      </c>
      <c r="Y27" s="102">
        <f t="shared" si="5"/>
        <v>0.65895953757225434</v>
      </c>
      <c r="Z27" s="29" t="s">
        <v>62</v>
      </c>
      <c r="AA27" s="29" t="s">
        <v>61</v>
      </c>
      <c r="AB27" s="31">
        <v>13.5</v>
      </c>
      <c r="AC27" s="31">
        <v>13.5</v>
      </c>
      <c r="AD27" s="103" t="s">
        <v>60</v>
      </c>
      <c r="AE27" s="103" t="s">
        <v>61</v>
      </c>
      <c r="AF27" s="103" t="s">
        <v>61</v>
      </c>
      <c r="AG27" s="121">
        <v>1.5833333333333335E-2</v>
      </c>
      <c r="AH27" s="121">
        <v>1.5833333333333335E-2</v>
      </c>
      <c r="AI27" s="121">
        <v>1.5833333333333335E-2</v>
      </c>
      <c r="AJ27" s="103" t="s">
        <v>686</v>
      </c>
      <c r="AK27" s="32">
        <v>1.5833333333333335E-2</v>
      </c>
      <c r="AL27" s="121">
        <f t="shared" si="12"/>
        <v>5.8641975308641979E-3</v>
      </c>
      <c r="AM27" s="121">
        <v>5.8641975308641979E-3</v>
      </c>
      <c r="AN27" s="103">
        <v>5.8641975308641979E-3</v>
      </c>
      <c r="AO27" s="29" t="s">
        <v>687</v>
      </c>
      <c r="AP27" s="103" t="s">
        <v>62</v>
      </c>
      <c r="AQ27" s="103" t="s">
        <v>62</v>
      </c>
      <c r="AR27" s="103" t="s">
        <v>61</v>
      </c>
      <c r="AS27" s="32">
        <v>2.9578189300411527E-3</v>
      </c>
      <c r="AT27" s="103" t="s">
        <v>687</v>
      </c>
      <c r="AU27" s="32">
        <v>2.9578189300411527E-3</v>
      </c>
      <c r="AV27" s="121">
        <v>4.1666666666666664E-2</v>
      </c>
      <c r="AW27" s="103" t="s">
        <v>60</v>
      </c>
      <c r="AX27" s="103" t="s">
        <v>61</v>
      </c>
      <c r="AY27" s="103" t="s">
        <v>61</v>
      </c>
      <c r="AZ27" s="121">
        <v>0.10416666666666667</v>
      </c>
      <c r="BA27" s="103" t="s">
        <v>60</v>
      </c>
      <c r="BB27" s="103" t="s">
        <v>61</v>
      </c>
      <c r="BC27" s="103" t="s">
        <v>61</v>
      </c>
      <c r="BD27" s="29" t="s">
        <v>60</v>
      </c>
      <c r="BE27" s="29" t="s">
        <v>60</v>
      </c>
      <c r="BF27" s="103" t="s">
        <v>61</v>
      </c>
      <c r="BG27" s="103" t="s">
        <v>61</v>
      </c>
      <c r="BH27" s="29" t="s">
        <v>62</v>
      </c>
      <c r="BI27" s="33" t="s">
        <v>61</v>
      </c>
      <c r="BJ27" s="29" t="s">
        <v>62</v>
      </c>
      <c r="BK27" s="29" t="s">
        <v>61</v>
      </c>
      <c r="BL27" s="31">
        <f>383/2</f>
        <v>191.5</v>
      </c>
      <c r="BM27" s="31">
        <f>361/2</f>
        <v>180.5</v>
      </c>
      <c r="BN27" s="31">
        <f>346/2</f>
        <v>173</v>
      </c>
      <c r="BO27" s="33" t="s">
        <v>60</v>
      </c>
      <c r="BP27" s="33" t="s">
        <v>61</v>
      </c>
      <c r="BQ27" s="33" t="s">
        <v>61</v>
      </c>
      <c r="BR27" s="31">
        <v>115</v>
      </c>
      <c r="BS27" s="31">
        <v>114</v>
      </c>
      <c r="BT27" s="31">
        <v>114</v>
      </c>
      <c r="BU27" s="33" t="s">
        <v>60</v>
      </c>
      <c r="BV27" s="33" t="s">
        <v>61</v>
      </c>
      <c r="BW27" s="33" t="s">
        <v>61</v>
      </c>
      <c r="BX27" s="31">
        <f>383/2</f>
        <v>191.5</v>
      </c>
      <c r="BY27" s="31">
        <f>361/2</f>
        <v>180.5</v>
      </c>
      <c r="BZ27" s="31">
        <f>346/2</f>
        <v>173</v>
      </c>
      <c r="CA27" s="33" t="s">
        <v>60</v>
      </c>
      <c r="CB27" s="33" t="s">
        <v>61</v>
      </c>
      <c r="CC27" s="33" t="s">
        <v>61</v>
      </c>
      <c r="CD27" s="31">
        <v>115</v>
      </c>
      <c r="CE27" s="31">
        <v>114</v>
      </c>
      <c r="CF27" s="31">
        <v>114</v>
      </c>
      <c r="CG27" s="33" t="s">
        <v>60</v>
      </c>
      <c r="CH27" s="33" t="s">
        <v>61</v>
      </c>
      <c r="CI27" s="33" t="s">
        <v>61</v>
      </c>
      <c r="CJ27" s="25">
        <v>4</v>
      </c>
      <c r="CK27" s="25">
        <v>2.5000000000000001E-2</v>
      </c>
      <c r="CL27" s="25">
        <v>24.98</v>
      </c>
      <c r="CM27" s="33" t="s">
        <v>60</v>
      </c>
      <c r="CR27" s="12">
        <v>2004</v>
      </c>
      <c r="CS27" s="12" t="s">
        <v>363</v>
      </c>
      <c r="CT27" s="12" t="s">
        <v>91</v>
      </c>
      <c r="CU27" s="12"/>
      <c r="CV27" s="29" t="s">
        <v>404</v>
      </c>
      <c r="CW27" s="78" t="s">
        <v>93</v>
      </c>
      <c r="CX27" s="129">
        <v>44077</v>
      </c>
      <c r="CY27" s="131" t="s">
        <v>836</v>
      </c>
      <c r="CZ27" s="124" t="s">
        <v>1724</v>
      </c>
    </row>
    <row r="28" spans="1:104" s="29" customFormat="1" ht="17.100000000000001" customHeight="1" x14ac:dyDescent="0.3">
      <c r="A28" s="25">
        <v>2633</v>
      </c>
      <c r="B28" s="25" t="s">
        <v>548</v>
      </c>
      <c r="C28" s="28">
        <v>2613</v>
      </c>
      <c r="D28" s="25">
        <v>2626</v>
      </c>
      <c r="E28" s="29" t="s">
        <v>388</v>
      </c>
      <c r="F28" s="29" t="s">
        <v>138</v>
      </c>
      <c r="G28" s="29" t="s">
        <v>139</v>
      </c>
      <c r="H28" s="29" t="s">
        <v>180</v>
      </c>
      <c r="I28" s="25" t="s">
        <v>535</v>
      </c>
      <c r="J28" s="140">
        <v>150</v>
      </c>
      <c r="K28" s="98">
        <f>383/2</f>
        <v>191.5</v>
      </c>
      <c r="L28" s="98">
        <f>361/2</f>
        <v>180.5</v>
      </c>
      <c r="M28" s="98">
        <f>346/2</f>
        <v>173</v>
      </c>
      <c r="N28" s="29" t="s">
        <v>60</v>
      </c>
      <c r="O28" s="29" t="s">
        <v>61</v>
      </c>
      <c r="P28" s="29" t="s">
        <v>61</v>
      </c>
      <c r="Q28" s="98">
        <v>115</v>
      </c>
      <c r="R28" s="98">
        <v>114</v>
      </c>
      <c r="S28" s="98">
        <v>114</v>
      </c>
      <c r="T28" s="29" t="s">
        <v>60</v>
      </c>
      <c r="U28" s="29" t="s">
        <v>61</v>
      </c>
      <c r="V28" s="29" t="s">
        <v>61</v>
      </c>
      <c r="W28" s="102">
        <f t="shared" si="3"/>
        <v>0.60052219321148825</v>
      </c>
      <c r="X28" s="102">
        <f t="shared" si="4"/>
        <v>0.63157894736842102</v>
      </c>
      <c r="Y28" s="102">
        <f t="shared" si="5"/>
        <v>0.65895953757225434</v>
      </c>
      <c r="Z28" s="29" t="s">
        <v>62</v>
      </c>
      <c r="AA28" s="29" t="s">
        <v>61</v>
      </c>
      <c r="AB28" s="31">
        <v>13.5</v>
      </c>
      <c r="AC28" s="31">
        <v>13.5</v>
      </c>
      <c r="AD28" s="103" t="s">
        <v>60</v>
      </c>
      <c r="AE28" s="103" t="s">
        <v>61</v>
      </c>
      <c r="AF28" s="103" t="s">
        <v>61</v>
      </c>
      <c r="AG28" s="121">
        <v>1.5833333333333335E-2</v>
      </c>
      <c r="AH28" s="121">
        <v>1.5833333333333335E-2</v>
      </c>
      <c r="AI28" s="121">
        <v>1.5833333333333335E-2</v>
      </c>
      <c r="AJ28" s="103" t="s">
        <v>686</v>
      </c>
      <c r="AK28" s="32">
        <v>1.5833333333333335E-2</v>
      </c>
      <c r="AL28" s="121">
        <f t="shared" si="12"/>
        <v>5.8641975308641979E-3</v>
      </c>
      <c r="AM28" s="121">
        <v>5.8641975308641979E-3</v>
      </c>
      <c r="AN28" s="103">
        <v>5.8641975308641979E-3</v>
      </c>
      <c r="AO28" s="29" t="s">
        <v>687</v>
      </c>
      <c r="AP28" s="103" t="s">
        <v>62</v>
      </c>
      <c r="AQ28" s="103" t="s">
        <v>62</v>
      </c>
      <c r="AR28" s="103" t="s">
        <v>61</v>
      </c>
      <c r="AS28" s="32">
        <v>2.9578189300411527E-3</v>
      </c>
      <c r="AT28" s="103" t="s">
        <v>687</v>
      </c>
      <c r="AU28" s="32">
        <v>2.9578189300411527E-3</v>
      </c>
      <c r="AV28" s="121">
        <v>4.1666666666666664E-2</v>
      </c>
      <c r="AW28" s="103" t="s">
        <v>60</v>
      </c>
      <c r="AX28" s="103" t="s">
        <v>61</v>
      </c>
      <c r="AY28" s="103" t="s">
        <v>61</v>
      </c>
      <c r="AZ28" s="121">
        <v>0.10416666666666667</v>
      </c>
      <c r="BA28" s="103" t="s">
        <v>60</v>
      </c>
      <c r="BB28" s="103" t="s">
        <v>61</v>
      </c>
      <c r="BC28" s="103" t="s">
        <v>61</v>
      </c>
      <c r="BD28" s="29" t="s">
        <v>60</v>
      </c>
      <c r="BE28" s="29" t="s">
        <v>60</v>
      </c>
      <c r="BF28" s="103" t="s">
        <v>61</v>
      </c>
      <c r="BG28" s="103" t="s">
        <v>61</v>
      </c>
      <c r="BH28" s="29" t="s">
        <v>62</v>
      </c>
      <c r="BI28" s="33" t="s">
        <v>61</v>
      </c>
      <c r="BJ28" s="29" t="s">
        <v>62</v>
      </c>
      <c r="BK28" s="29" t="s">
        <v>61</v>
      </c>
      <c r="BL28" s="31">
        <f>383/2</f>
        <v>191.5</v>
      </c>
      <c r="BM28" s="31">
        <f>361/2</f>
        <v>180.5</v>
      </c>
      <c r="BN28" s="31">
        <f>346/2</f>
        <v>173</v>
      </c>
      <c r="BO28" s="33" t="s">
        <v>60</v>
      </c>
      <c r="BP28" s="33" t="s">
        <v>61</v>
      </c>
      <c r="BQ28" s="33" t="s">
        <v>61</v>
      </c>
      <c r="BR28" s="31">
        <v>115</v>
      </c>
      <c r="BS28" s="31">
        <v>114</v>
      </c>
      <c r="BT28" s="31">
        <v>114</v>
      </c>
      <c r="BU28" s="33" t="s">
        <v>60</v>
      </c>
      <c r="BV28" s="33" t="s">
        <v>61</v>
      </c>
      <c r="BW28" s="33" t="s">
        <v>61</v>
      </c>
      <c r="BX28" s="31">
        <f>383/2</f>
        <v>191.5</v>
      </c>
      <c r="BY28" s="31">
        <f>361/2</f>
        <v>180.5</v>
      </c>
      <c r="BZ28" s="31">
        <f>346/2</f>
        <v>173</v>
      </c>
      <c r="CA28" s="33" t="s">
        <v>60</v>
      </c>
      <c r="CB28" s="33" t="s">
        <v>61</v>
      </c>
      <c r="CC28" s="33" t="s">
        <v>61</v>
      </c>
      <c r="CD28" s="31">
        <v>115</v>
      </c>
      <c r="CE28" s="31">
        <v>114</v>
      </c>
      <c r="CF28" s="31">
        <v>114</v>
      </c>
      <c r="CG28" s="33" t="s">
        <v>60</v>
      </c>
      <c r="CH28" s="33" t="s">
        <v>61</v>
      </c>
      <c r="CI28" s="33" t="s">
        <v>61</v>
      </c>
      <c r="CJ28" s="25">
        <v>4</v>
      </c>
      <c r="CK28" s="25">
        <v>2.5000000000000001E-2</v>
      </c>
      <c r="CL28" s="25">
        <v>20.69</v>
      </c>
      <c r="CM28" s="33" t="s">
        <v>60</v>
      </c>
      <c r="CR28" s="12">
        <v>2004</v>
      </c>
      <c r="CS28" s="12" t="s">
        <v>363</v>
      </c>
      <c r="CT28" s="12" t="s">
        <v>91</v>
      </c>
      <c r="CU28" s="12"/>
      <c r="CV28" s="29" t="s">
        <v>404</v>
      </c>
      <c r="CW28" s="78" t="s">
        <v>93</v>
      </c>
      <c r="CX28" s="129">
        <v>44077</v>
      </c>
      <c r="CY28" s="131" t="s">
        <v>836</v>
      </c>
      <c r="CZ28" s="124" t="s">
        <v>1724</v>
      </c>
    </row>
    <row r="29" spans="1:104" s="29" customFormat="1" ht="17.100000000000001" customHeight="1" x14ac:dyDescent="0.3">
      <c r="A29" s="25">
        <v>2634</v>
      </c>
      <c r="B29" s="25" t="s">
        <v>545</v>
      </c>
      <c r="C29" s="28">
        <v>2614</v>
      </c>
      <c r="D29" s="25">
        <v>2627</v>
      </c>
      <c r="E29" s="29" t="s">
        <v>388</v>
      </c>
      <c r="F29" s="29" t="s">
        <v>138</v>
      </c>
      <c r="G29" s="29" t="s">
        <v>139</v>
      </c>
      <c r="H29" s="29" t="s">
        <v>180</v>
      </c>
      <c r="I29" s="25" t="s">
        <v>536</v>
      </c>
      <c r="J29" s="140">
        <v>150</v>
      </c>
      <c r="K29" s="98">
        <f>399/2</f>
        <v>199.5</v>
      </c>
      <c r="L29" s="98">
        <f>380/2</f>
        <v>190</v>
      </c>
      <c r="M29" s="98">
        <f>364/2</f>
        <v>182</v>
      </c>
      <c r="N29" s="29" t="s">
        <v>60</v>
      </c>
      <c r="O29" s="29" t="s">
        <v>61</v>
      </c>
      <c r="P29" s="29" t="s">
        <v>61</v>
      </c>
      <c r="Q29" s="98">
        <v>120</v>
      </c>
      <c r="R29" s="98">
        <v>115</v>
      </c>
      <c r="S29" s="98">
        <v>115</v>
      </c>
      <c r="T29" s="29" t="s">
        <v>60</v>
      </c>
      <c r="U29" s="29" t="s">
        <v>61</v>
      </c>
      <c r="V29" s="29" t="s">
        <v>61</v>
      </c>
      <c r="W29" s="102">
        <f t="shared" si="3"/>
        <v>0.60150375939849621</v>
      </c>
      <c r="X29" s="102">
        <f t="shared" si="4"/>
        <v>0.60526315789473684</v>
      </c>
      <c r="Y29" s="102">
        <f t="shared" si="5"/>
        <v>0.63186813186813184</v>
      </c>
      <c r="Z29" s="29" t="s">
        <v>62</v>
      </c>
      <c r="AA29" s="29" t="s">
        <v>61</v>
      </c>
      <c r="AB29" s="31">
        <v>13.5</v>
      </c>
      <c r="AC29" s="31">
        <v>13.5</v>
      </c>
      <c r="AD29" s="103" t="s">
        <v>60</v>
      </c>
      <c r="AE29" s="103" t="s">
        <v>61</v>
      </c>
      <c r="AF29" s="103" t="s">
        <v>61</v>
      </c>
      <c r="AG29" s="121">
        <v>1.5833333333333335E-2</v>
      </c>
      <c r="AH29" s="121">
        <v>1.5833333333333335E-2</v>
      </c>
      <c r="AI29" s="121">
        <v>1.5833333333333335E-2</v>
      </c>
      <c r="AJ29" s="103" t="s">
        <v>686</v>
      </c>
      <c r="AK29" s="32">
        <v>1.5833333333333335E-2</v>
      </c>
      <c r="AL29" s="121">
        <f t="shared" si="12"/>
        <v>5.9156378600823054E-3</v>
      </c>
      <c r="AM29" s="121">
        <v>5.9156378600823054E-3</v>
      </c>
      <c r="AN29" s="103">
        <v>5.9156378600823054E-3</v>
      </c>
      <c r="AO29" s="29" t="s">
        <v>687</v>
      </c>
      <c r="AP29" s="103" t="s">
        <v>62</v>
      </c>
      <c r="AQ29" s="103" t="s">
        <v>62</v>
      </c>
      <c r="AR29" s="103" t="s">
        <v>61</v>
      </c>
      <c r="AS29" s="32">
        <v>3.08641975308642E-3</v>
      </c>
      <c r="AT29" s="103" t="s">
        <v>687</v>
      </c>
      <c r="AU29" s="32">
        <v>3.08641975308642E-3</v>
      </c>
      <c r="AV29" s="121">
        <v>4.1666666666666664E-2</v>
      </c>
      <c r="AW29" s="103" t="s">
        <v>60</v>
      </c>
      <c r="AX29" s="103" t="s">
        <v>61</v>
      </c>
      <c r="AY29" s="103" t="s">
        <v>61</v>
      </c>
      <c r="AZ29" s="121">
        <v>0.10416666666666667</v>
      </c>
      <c r="BA29" s="103" t="s">
        <v>60</v>
      </c>
      <c r="BB29" s="103" t="s">
        <v>61</v>
      </c>
      <c r="BC29" s="103" t="s">
        <v>61</v>
      </c>
      <c r="BD29" s="29" t="s">
        <v>60</v>
      </c>
      <c r="BE29" s="29" t="s">
        <v>60</v>
      </c>
      <c r="BF29" s="103" t="s">
        <v>61</v>
      </c>
      <c r="BG29" s="103" t="s">
        <v>61</v>
      </c>
      <c r="BH29" s="29" t="s">
        <v>62</v>
      </c>
      <c r="BI29" s="33" t="s">
        <v>61</v>
      </c>
      <c r="BJ29" s="29" t="s">
        <v>62</v>
      </c>
      <c r="BK29" s="29" t="s">
        <v>61</v>
      </c>
      <c r="BL29" s="31">
        <f>399/2</f>
        <v>199.5</v>
      </c>
      <c r="BM29" s="31">
        <f>380/2</f>
        <v>190</v>
      </c>
      <c r="BN29" s="31">
        <f>364/2</f>
        <v>182</v>
      </c>
      <c r="BO29" s="33" t="s">
        <v>60</v>
      </c>
      <c r="BP29" s="33" t="s">
        <v>61</v>
      </c>
      <c r="BQ29" s="33" t="s">
        <v>61</v>
      </c>
      <c r="BR29" s="31">
        <v>120</v>
      </c>
      <c r="BS29" s="31">
        <v>115</v>
      </c>
      <c r="BT29" s="31">
        <v>115</v>
      </c>
      <c r="BU29" s="33" t="s">
        <v>60</v>
      </c>
      <c r="BV29" s="33" t="s">
        <v>61</v>
      </c>
      <c r="BW29" s="33" t="s">
        <v>61</v>
      </c>
      <c r="BX29" s="31">
        <f>399/2</f>
        <v>199.5</v>
      </c>
      <c r="BY29" s="31">
        <f>380/2</f>
        <v>190</v>
      </c>
      <c r="BZ29" s="31">
        <f>364/2</f>
        <v>182</v>
      </c>
      <c r="CA29" s="33" t="s">
        <v>60</v>
      </c>
      <c r="CB29" s="33" t="s">
        <v>61</v>
      </c>
      <c r="CC29" s="33" t="s">
        <v>61</v>
      </c>
      <c r="CD29" s="31">
        <v>120</v>
      </c>
      <c r="CE29" s="31">
        <v>115</v>
      </c>
      <c r="CF29" s="31">
        <v>115</v>
      </c>
      <c r="CG29" s="33" t="s">
        <v>60</v>
      </c>
      <c r="CH29" s="33" t="s">
        <v>61</v>
      </c>
      <c r="CI29" s="33" t="s">
        <v>61</v>
      </c>
      <c r="CJ29" s="25">
        <v>4</v>
      </c>
      <c r="CK29" s="25">
        <v>2.5000000000000001E-2</v>
      </c>
      <c r="CL29" s="25">
        <v>18.95</v>
      </c>
      <c r="CM29" s="33" t="s">
        <v>60</v>
      </c>
      <c r="CR29" s="12">
        <v>2004</v>
      </c>
      <c r="CS29" s="12" t="s">
        <v>363</v>
      </c>
      <c r="CT29" s="12" t="s">
        <v>91</v>
      </c>
      <c r="CU29" s="12"/>
      <c r="CV29" s="29" t="s">
        <v>404</v>
      </c>
      <c r="CW29" s="78" t="s">
        <v>93</v>
      </c>
      <c r="CX29" s="129">
        <v>44077</v>
      </c>
      <c r="CY29" s="131" t="s">
        <v>836</v>
      </c>
      <c r="CZ29" s="124" t="s">
        <v>1724</v>
      </c>
    </row>
    <row r="30" spans="1:104" s="29" customFormat="1" ht="17.100000000000001" customHeight="1" x14ac:dyDescent="0.3">
      <c r="A30" s="25">
        <v>2634</v>
      </c>
      <c r="B30" s="25" t="s">
        <v>545</v>
      </c>
      <c r="C30" s="28">
        <v>2614</v>
      </c>
      <c r="D30" s="25">
        <v>2628</v>
      </c>
      <c r="E30" s="29" t="s">
        <v>388</v>
      </c>
      <c r="F30" s="29" t="s">
        <v>138</v>
      </c>
      <c r="G30" s="29" t="s">
        <v>139</v>
      </c>
      <c r="H30" s="29" t="s">
        <v>180</v>
      </c>
      <c r="I30" s="25" t="s">
        <v>537</v>
      </c>
      <c r="J30" s="140">
        <v>150</v>
      </c>
      <c r="K30" s="98">
        <f>399/2</f>
        <v>199.5</v>
      </c>
      <c r="L30" s="98">
        <f>380/2</f>
        <v>190</v>
      </c>
      <c r="M30" s="98">
        <f>364/2</f>
        <v>182</v>
      </c>
      <c r="N30" s="29" t="s">
        <v>60</v>
      </c>
      <c r="O30" s="29" t="s">
        <v>61</v>
      </c>
      <c r="P30" s="29" t="s">
        <v>61</v>
      </c>
      <c r="Q30" s="98">
        <v>120</v>
      </c>
      <c r="R30" s="98">
        <v>115</v>
      </c>
      <c r="S30" s="98">
        <v>115</v>
      </c>
      <c r="T30" s="29" t="s">
        <v>60</v>
      </c>
      <c r="U30" s="29" t="s">
        <v>61</v>
      </c>
      <c r="V30" s="29" t="s">
        <v>61</v>
      </c>
      <c r="W30" s="102">
        <f t="shared" si="3"/>
        <v>0.60150375939849621</v>
      </c>
      <c r="X30" s="102">
        <f t="shared" si="4"/>
        <v>0.60526315789473684</v>
      </c>
      <c r="Y30" s="102">
        <f t="shared" si="5"/>
        <v>0.63186813186813184</v>
      </c>
      <c r="Z30" s="29" t="s">
        <v>62</v>
      </c>
      <c r="AA30" s="29" t="s">
        <v>61</v>
      </c>
      <c r="AB30" s="31">
        <v>13.5</v>
      </c>
      <c r="AC30" s="31">
        <v>13.5</v>
      </c>
      <c r="AD30" s="103" t="s">
        <v>60</v>
      </c>
      <c r="AE30" s="103" t="s">
        <v>61</v>
      </c>
      <c r="AF30" s="103" t="s">
        <v>61</v>
      </c>
      <c r="AG30" s="121">
        <v>1.5833333333333335E-2</v>
      </c>
      <c r="AH30" s="121">
        <v>1.5833333333333335E-2</v>
      </c>
      <c r="AI30" s="121">
        <v>1.5833333333333335E-2</v>
      </c>
      <c r="AJ30" s="103" t="s">
        <v>686</v>
      </c>
      <c r="AK30" s="32">
        <v>1.5833333333333335E-2</v>
      </c>
      <c r="AL30" s="121">
        <f t="shared" si="12"/>
        <v>5.9156378600823054E-3</v>
      </c>
      <c r="AM30" s="121">
        <v>5.9156378600823054E-3</v>
      </c>
      <c r="AN30" s="103">
        <v>5.9156378600823054E-3</v>
      </c>
      <c r="AO30" s="29" t="s">
        <v>687</v>
      </c>
      <c r="AP30" s="103" t="s">
        <v>62</v>
      </c>
      <c r="AQ30" s="103" t="s">
        <v>62</v>
      </c>
      <c r="AR30" s="103" t="s">
        <v>61</v>
      </c>
      <c r="AS30" s="32">
        <v>3.08641975308642E-3</v>
      </c>
      <c r="AT30" s="103" t="s">
        <v>687</v>
      </c>
      <c r="AU30" s="32">
        <v>3.08641975308642E-3</v>
      </c>
      <c r="AV30" s="121">
        <v>4.1666666666666664E-2</v>
      </c>
      <c r="AW30" s="103" t="s">
        <v>60</v>
      </c>
      <c r="AX30" s="103" t="s">
        <v>61</v>
      </c>
      <c r="AY30" s="103" t="s">
        <v>61</v>
      </c>
      <c r="AZ30" s="121">
        <v>0.10416666666666667</v>
      </c>
      <c r="BA30" s="103" t="s">
        <v>60</v>
      </c>
      <c r="BB30" s="103" t="s">
        <v>61</v>
      </c>
      <c r="BC30" s="103" t="s">
        <v>61</v>
      </c>
      <c r="BD30" s="29" t="s">
        <v>60</v>
      </c>
      <c r="BE30" s="29" t="s">
        <v>60</v>
      </c>
      <c r="BF30" s="103" t="s">
        <v>61</v>
      </c>
      <c r="BG30" s="103" t="s">
        <v>61</v>
      </c>
      <c r="BH30" s="29" t="s">
        <v>62</v>
      </c>
      <c r="BI30" s="33" t="s">
        <v>61</v>
      </c>
      <c r="BJ30" s="29" t="s">
        <v>62</v>
      </c>
      <c r="BK30" s="29" t="s">
        <v>61</v>
      </c>
      <c r="BL30" s="31">
        <f>399/2</f>
        <v>199.5</v>
      </c>
      <c r="BM30" s="31">
        <f>380/2</f>
        <v>190</v>
      </c>
      <c r="BN30" s="31">
        <f>364/2</f>
        <v>182</v>
      </c>
      <c r="BO30" s="33" t="s">
        <v>60</v>
      </c>
      <c r="BP30" s="33" t="s">
        <v>61</v>
      </c>
      <c r="BQ30" s="33" t="s">
        <v>61</v>
      </c>
      <c r="BR30" s="31">
        <v>120</v>
      </c>
      <c r="BS30" s="31">
        <v>115</v>
      </c>
      <c r="BT30" s="31">
        <v>115</v>
      </c>
      <c r="BU30" s="33" t="s">
        <v>60</v>
      </c>
      <c r="BV30" s="33" t="s">
        <v>61</v>
      </c>
      <c r="BW30" s="33" t="s">
        <v>61</v>
      </c>
      <c r="BX30" s="31">
        <f>399/2</f>
        <v>199.5</v>
      </c>
      <c r="BY30" s="31">
        <f>380/2</f>
        <v>190</v>
      </c>
      <c r="BZ30" s="31">
        <f>364/2</f>
        <v>182</v>
      </c>
      <c r="CA30" s="33" t="s">
        <v>60</v>
      </c>
      <c r="CB30" s="33" t="s">
        <v>61</v>
      </c>
      <c r="CC30" s="33" t="s">
        <v>61</v>
      </c>
      <c r="CD30" s="31">
        <v>120</v>
      </c>
      <c r="CE30" s="31">
        <v>115</v>
      </c>
      <c r="CF30" s="31">
        <v>115</v>
      </c>
      <c r="CG30" s="33" t="s">
        <v>60</v>
      </c>
      <c r="CH30" s="33" t="s">
        <v>61</v>
      </c>
      <c r="CI30" s="33" t="s">
        <v>61</v>
      </c>
      <c r="CJ30" s="25">
        <v>4</v>
      </c>
      <c r="CK30" s="25">
        <v>2.5000000000000001E-2</v>
      </c>
      <c r="CL30" s="25">
        <v>16.13</v>
      </c>
      <c r="CM30" s="33" t="s">
        <v>60</v>
      </c>
      <c r="CR30" s="12">
        <v>2004</v>
      </c>
      <c r="CS30" s="12" t="s">
        <v>363</v>
      </c>
      <c r="CT30" s="12" t="s">
        <v>91</v>
      </c>
      <c r="CU30" s="12"/>
      <c r="CV30" s="29" t="s">
        <v>404</v>
      </c>
      <c r="CW30" s="78" t="s">
        <v>93</v>
      </c>
      <c r="CX30" s="129">
        <v>44077</v>
      </c>
      <c r="CY30" s="131" t="s">
        <v>836</v>
      </c>
      <c r="CZ30" s="124" t="s">
        <v>1724</v>
      </c>
    </row>
    <row r="31" spans="1:104" s="29" customFormat="1" ht="17.100000000000001" customHeight="1" x14ac:dyDescent="0.3">
      <c r="A31" s="25">
        <v>8321</v>
      </c>
      <c r="B31" s="25" t="s">
        <v>549</v>
      </c>
      <c r="C31" s="29">
        <v>8301</v>
      </c>
      <c r="D31" s="25">
        <v>8311</v>
      </c>
      <c r="E31" s="29" t="s">
        <v>388</v>
      </c>
      <c r="F31" s="29" t="s">
        <v>138</v>
      </c>
      <c r="G31" s="29" t="s">
        <v>139</v>
      </c>
      <c r="H31" s="29" t="s">
        <v>180</v>
      </c>
      <c r="I31" s="25" t="s">
        <v>538</v>
      </c>
      <c r="J31" s="140">
        <v>35</v>
      </c>
      <c r="K31" s="29">
        <v>43</v>
      </c>
      <c r="L31" s="29">
        <v>39</v>
      </c>
      <c r="M31" s="29">
        <v>38</v>
      </c>
      <c r="N31" s="29" t="s">
        <v>60</v>
      </c>
      <c r="O31" s="29" t="s">
        <v>61</v>
      </c>
      <c r="P31" s="29" t="s">
        <v>61</v>
      </c>
      <c r="Q31" s="29">
        <v>27</v>
      </c>
      <c r="R31" s="29">
        <v>27</v>
      </c>
      <c r="S31" s="29">
        <v>27</v>
      </c>
      <c r="T31" s="29" t="s">
        <v>60</v>
      </c>
      <c r="U31" s="29" t="s">
        <v>61</v>
      </c>
      <c r="V31" s="29" t="s">
        <v>61</v>
      </c>
      <c r="W31" s="102">
        <f t="shared" si="3"/>
        <v>0.62790697674418605</v>
      </c>
      <c r="X31" s="102">
        <f t="shared" si="4"/>
        <v>0.69230769230769229</v>
      </c>
      <c r="Y31" s="102">
        <f t="shared" si="5"/>
        <v>0.71052631578947367</v>
      </c>
      <c r="Z31" s="29" t="s">
        <v>62</v>
      </c>
      <c r="AA31" s="29" t="s">
        <v>61</v>
      </c>
      <c r="AB31" s="31">
        <v>3.5</v>
      </c>
      <c r="AC31" s="31">
        <v>3.5</v>
      </c>
      <c r="AD31" s="103" t="s">
        <v>60</v>
      </c>
      <c r="AE31" s="103" t="s">
        <v>61</v>
      </c>
      <c r="AF31" s="103" t="s">
        <v>61</v>
      </c>
      <c r="AG31" s="121">
        <v>1.7361111111111112E-2</v>
      </c>
      <c r="AH31" s="121">
        <v>1.7361111111111112E-2</v>
      </c>
      <c r="AI31" s="121">
        <v>1.7361111111111112E-2</v>
      </c>
      <c r="AJ31" s="103" t="s">
        <v>686</v>
      </c>
      <c r="AK31" s="32">
        <v>1.7361111111111112E-2</v>
      </c>
      <c r="AL31" s="121">
        <v>4.8611111111111112E-3</v>
      </c>
      <c r="AM31" s="121">
        <v>4.8611111111111112E-3</v>
      </c>
      <c r="AN31" s="103">
        <v>4.8611111111111112E-3</v>
      </c>
      <c r="AO31" s="29" t="s">
        <v>687</v>
      </c>
      <c r="AP31" s="103" t="s">
        <v>62</v>
      </c>
      <c r="AQ31" s="103" t="s">
        <v>62</v>
      </c>
      <c r="AR31" s="103" t="s">
        <v>61</v>
      </c>
      <c r="AS31" s="32">
        <v>6.2499999999999995E-3</v>
      </c>
      <c r="AT31" s="103" t="s">
        <v>687</v>
      </c>
      <c r="AU31" s="32">
        <v>6.2499999999999995E-3</v>
      </c>
      <c r="AV31" s="121">
        <v>4.1666666666666664E-2</v>
      </c>
      <c r="AW31" s="103" t="s">
        <v>60</v>
      </c>
      <c r="AX31" s="103" t="s">
        <v>61</v>
      </c>
      <c r="AY31" s="103" t="s">
        <v>61</v>
      </c>
      <c r="AZ31" s="121">
        <v>4.1666666666666664E-2</v>
      </c>
      <c r="BA31" s="103" t="s">
        <v>60</v>
      </c>
      <c r="BB31" s="103" t="s">
        <v>61</v>
      </c>
      <c r="BC31" s="103" t="s">
        <v>61</v>
      </c>
      <c r="BD31" s="29" t="s">
        <v>86</v>
      </c>
      <c r="BE31" s="29" t="s">
        <v>86</v>
      </c>
      <c r="BF31" s="29" t="s">
        <v>716</v>
      </c>
      <c r="BG31" s="29">
        <v>100</v>
      </c>
      <c r="BH31" s="29" t="s">
        <v>62</v>
      </c>
      <c r="BI31" s="33" t="s">
        <v>61</v>
      </c>
      <c r="BJ31" s="29" t="s">
        <v>62</v>
      </c>
      <c r="BK31" s="29" t="s">
        <v>61</v>
      </c>
      <c r="BL31" s="31">
        <v>43</v>
      </c>
      <c r="BM31" s="31">
        <v>39</v>
      </c>
      <c r="BN31" s="31">
        <v>38</v>
      </c>
      <c r="BO31" s="33" t="s">
        <v>60</v>
      </c>
      <c r="BP31" s="33" t="s">
        <v>61</v>
      </c>
      <c r="BQ31" s="33" t="s">
        <v>61</v>
      </c>
      <c r="BR31" s="31">
        <v>27</v>
      </c>
      <c r="BS31" s="31">
        <v>27</v>
      </c>
      <c r="BT31" s="31">
        <v>27</v>
      </c>
      <c r="BU31" s="33" t="s">
        <v>60</v>
      </c>
      <c r="BV31" s="33" t="s">
        <v>61</v>
      </c>
      <c r="BW31" s="33" t="s">
        <v>61</v>
      </c>
      <c r="BX31" s="31">
        <v>43</v>
      </c>
      <c r="BY31" s="31">
        <v>39</v>
      </c>
      <c r="BZ31" s="31">
        <v>38</v>
      </c>
      <c r="CA31" s="33" t="s">
        <v>60</v>
      </c>
      <c r="CB31" s="33" t="s">
        <v>61</v>
      </c>
      <c r="CC31" s="33" t="s">
        <v>61</v>
      </c>
      <c r="CD31" s="31">
        <v>27</v>
      </c>
      <c r="CE31" s="31">
        <v>27</v>
      </c>
      <c r="CF31" s="31">
        <v>27</v>
      </c>
      <c r="CG31" s="33" t="s">
        <v>60</v>
      </c>
      <c r="CH31" s="33" t="s">
        <v>61</v>
      </c>
      <c r="CI31" s="33" t="s">
        <v>61</v>
      </c>
      <c r="CJ31" s="25">
        <v>4</v>
      </c>
      <c r="CK31" s="25">
        <v>0.01</v>
      </c>
      <c r="CL31" s="25">
        <v>4.7</v>
      </c>
      <c r="CM31" s="33" t="s">
        <v>60</v>
      </c>
      <c r="CR31" s="12">
        <v>1995</v>
      </c>
      <c r="CS31" s="12" t="s">
        <v>89</v>
      </c>
      <c r="CT31" s="12" t="s">
        <v>89</v>
      </c>
      <c r="CV31" s="29" t="s">
        <v>404</v>
      </c>
      <c r="CW31" s="78" t="s">
        <v>93</v>
      </c>
      <c r="CX31" s="129">
        <v>44077</v>
      </c>
      <c r="CY31" s="131" t="s">
        <v>836</v>
      </c>
      <c r="CZ31" s="124" t="s">
        <v>1724</v>
      </c>
    </row>
    <row r="32" spans="1:104" s="29" customFormat="1" ht="17.100000000000001" customHeight="1" x14ac:dyDescent="0.3">
      <c r="A32" s="25">
        <v>8321</v>
      </c>
      <c r="B32" s="25" t="s">
        <v>549</v>
      </c>
      <c r="C32" s="29">
        <v>8301</v>
      </c>
      <c r="D32" s="25">
        <v>8312</v>
      </c>
      <c r="E32" s="29" t="s">
        <v>388</v>
      </c>
      <c r="F32" s="29" t="s">
        <v>138</v>
      </c>
      <c r="G32" s="29" t="s">
        <v>139</v>
      </c>
      <c r="H32" s="29" t="s">
        <v>180</v>
      </c>
      <c r="I32" s="25" t="s">
        <v>539</v>
      </c>
      <c r="J32" s="140">
        <v>35</v>
      </c>
      <c r="K32" s="29">
        <v>43</v>
      </c>
      <c r="L32" s="29">
        <v>39</v>
      </c>
      <c r="M32" s="29">
        <v>38</v>
      </c>
      <c r="N32" s="29" t="s">
        <v>60</v>
      </c>
      <c r="O32" s="29" t="s">
        <v>61</v>
      </c>
      <c r="P32" s="29" t="s">
        <v>61</v>
      </c>
      <c r="Q32" s="29">
        <v>27</v>
      </c>
      <c r="R32" s="29">
        <v>27</v>
      </c>
      <c r="S32" s="29">
        <v>27</v>
      </c>
      <c r="T32" s="29" t="s">
        <v>60</v>
      </c>
      <c r="U32" s="29" t="s">
        <v>61</v>
      </c>
      <c r="V32" s="29" t="s">
        <v>61</v>
      </c>
      <c r="W32" s="102">
        <f t="shared" si="3"/>
        <v>0.62790697674418605</v>
      </c>
      <c r="X32" s="102">
        <f t="shared" si="4"/>
        <v>0.69230769230769229</v>
      </c>
      <c r="Y32" s="102">
        <f t="shared" si="5"/>
        <v>0.71052631578947367</v>
      </c>
      <c r="Z32" s="29" t="s">
        <v>62</v>
      </c>
      <c r="AA32" s="29" t="s">
        <v>61</v>
      </c>
      <c r="AB32" s="31">
        <v>3.5</v>
      </c>
      <c r="AC32" s="31">
        <v>3.5</v>
      </c>
      <c r="AD32" s="103" t="s">
        <v>60</v>
      </c>
      <c r="AE32" s="103" t="s">
        <v>61</v>
      </c>
      <c r="AF32" s="103" t="s">
        <v>61</v>
      </c>
      <c r="AG32" s="121">
        <v>1.7361111111111112E-2</v>
      </c>
      <c r="AH32" s="121">
        <v>1.7361111111111112E-2</v>
      </c>
      <c r="AI32" s="121">
        <v>1.7361111111111112E-2</v>
      </c>
      <c r="AJ32" s="103" t="s">
        <v>686</v>
      </c>
      <c r="AK32" s="32">
        <v>1.7361111111111112E-2</v>
      </c>
      <c r="AL32" s="121">
        <v>4.8611111111111112E-3</v>
      </c>
      <c r="AM32" s="121">
        <v>4.8611111111111112E-3</v>
      </c>
      <c r="AN32" s="103">
        <v>4.8611111111111112E-3</v>
      </c>
      <c r="AO32" s="29" t="s">
        <v>687</v>
      </c>
      <c r="AP32" s="103" t="s">
        <v>62</v>
      </c>
      <c r="AQ32" s="103" t="s">
        <v>62</v>
      </c>
      <c r="AR32" s="103" t="s">
        <v>61</v>
      </c>
      <c r="AS32" s="32">
        <v>6.2499999999999995E-3</v>
      </c>
      <c r="AT32" s="103" t="s">
        <v>687</v>
      </c>
      <c r="AU32" s="32">
        <v>6.2499999999999995E-3</v>
      </c>
      <c r="AV32" s="121">
        <v>4.1666666666666664E-2</v>
      </c>
      <c r="AW32" s="103" t="s">
        <v>60</v>
      </c>
      <c r="AX32" s="103" t="s">
        <v>61</v>
      </c>
      <c r="AY32" s="103" t="s">
        <v>61</v>
      </c>
      <c r="AZ32" s="121">
        <v>4.1666666666666664E-2</v>
      </c>
      <c r="BA32" s="103" t="s">
        <v>60</v>
      </c>
      <c r="BB32" s="103" t="s">
        <v>61</v>
      </c>
      <c r="BC32" s="103" t="s">
        <v>61</v>
      </c>
      <c r="BD32" s="29" t="s">
        <v>86</v>
      </c>
      <c r="BE32" s="29" t="s">
        <v>86</v>
      </c>
      <c r="BF32" s="29" t="s">
        <v>716</v>
      </c>
      <c r="BG32" s="29">
        <v>100</v>
      </c>
      <c r="BH32" s="29" t="s">
        <v>62</v>
      </c>
      <c r="BI32" s="33" t="s">
        <v>61</v>
      </c>
      <c r="BJ32" s="29" t="s">
        <v>62</v>
      </c>
      <c r="BK32" s="29" t="s">
        <v>61</v>
      </c>
      <c r="BL32" s="31">
        <v>43</v>
      </c>
      <c r="BM32" s="31">
        <v>39</v>
      </c>
      <c r="BN32" s="31">
        <v>38</v>
      </c>
      <c r="BO32" s="33" t="s">
        <v>60</v>
      </c>
      <c r="BP32" s="33" t="s">
        <v>61</v>
      </c>
      <c r="BQ32" s="33" t="s">
        <v>61</v>
      </c>
      <c r="BR32" s="31">
        <v>27</v>
      </c>
      <c r="BS32" s="31">
        <v>27</v>
      </c>
      <c r="BT32" s="31">
        <v>27</v>
      </c>
      <c r="BU32" s="33" t="s">
        <v>60</v>
      </c>
      <c r="BV32" s="33" t="s">
        <v>61</v>
      </c>
      <c r="BW32" s="33" t="s">
        <v>61</v>
      </c>
      <c r="BX32" s="31">
        <v>43</v>
      </c>
      <c r="BY32" s="31">
        <v>39</v>
      </c>
      <c r="BZ32" s="31">
        <v>38</v>
      </c>
      <c r="CA32" s="33" t="s">
        <v>60</v>
      </c>
      <c r="CB32" s="33" t="s">
        <v>61</v>
      </c>
      <c r="CC32" s="33" t="s">
        <v>61</v>
      </c>
      <c r="CD32" s="31">
        <v>27</v>
      </c>
      <c r="CE32" s="31">
        <v>27</v>
      </c>
      <c r="CF32" s="31">
        <v>27</v>
      </c>
      <c r="CG32" s="33" t="s">
        <v>60</v>
      </c>
      <c r="CH32" s="33" t="s">
        <v>61</v>
      </c>
      <c r="CI32" s="33" t="s">
        <v>61</v>
      </c>
      <c r="CJ32" s="25">
        <v>4</v>
      </c>
      <c r="CK32" s="25">
        <v>0.01</v>
      </c>
      <c r="CL32" s="25">
        <v>4.7</v>
      </c>
      <c r="CM32" s="33" t="s">
        <v>60</v>
      </c>
      <c r="CR32" s="12">
        <v>1995</v>
      </c>
      <c r="CS32" s="12" t="s">
        <v>89</v>
      </c>
      <c r="CT32" s="12" t="s">
        <v>89</v>
      </c>
      <c r="CV32" s="29" t="s">
        <v>404</v>
      </c>
      <c r="CW32" s="78" t="s">
        <v>93</v>
      </c>
      <c r="CX32" s="129">
        <v>44077</v>
      </c>
      <c r="CY32" s="131" t="s">
        <v>836</v>
      </c>
      <c r="CZ32" s="124" t="s">
        <v>1724</v>
      </c>
    </row>
    <row r="33" spans="1:104" s="29" customFormat="1" ht="17.100000000000001" customHeight="1" x14ac:dyDescent="0.3">
      <c r="A33" s="25">
        <v>2835</v>
      </c>
      <c r="B33" s="25" t="s">
        <v>550</v>
      </c>
      <c r="C33" s="28">
        <v>2815</v>
      </c>
      <c r="D33" s="25">
        <v>2845</v>
      </c>
      <c r="E33" s="29" t="s">
        <v>388</v>
      </c>
      <c r="F33" s="29" t="s">
        <v>138</v>
      </c>
      <c r="G33" s="29" t="s">
        <v>139</v>
      </c>
      <c r="H33" s="29" t="s">
        <v>180</v>
      </c>
      <c r="I33" s="25" t="s">
        <v>540</v>
      </c>
      <c r="J33" s="140">
        <v>183</v>
      </c>
      <c r="K33" s="29">
        <v>197</v>
      </c>
      <c r="L33" s="29">
        <v>192</v>
      </c>
      <c r="M33" s="29">
        <v>179</v>
      </c>
      <c r="N33" s="29" t="s">
        <v>60</v>
      </c>
      <c r="O33" s="29" t="s">
        <v>61</v>
      </c>
      <c r="P33" s="29" t="s">
        <v>61</v>
      </c>
      <c r="Q33" s="29">
        <v>115</v>
      </c>
      <c r="R33" s="29">
        <v>112</v>
      </c>
      <c r="S33" s="29">
        <v>105</v>
      </c>
      <c r="T33" s="29" t="s">
        <v>60</v>
      </c>
      <c r="U33" s="29" t="s">
        <v>61</v>
      </c>
      <c r="V33" s="29" t="s">
        <v>61</v>
      </c>
      <c r="W33" s="102">
        <f t="shared" si="3"/>
        <v>0.58375634517766495</v>
      </c>
      <c r="X33" s="102">
        <f t="shared" si="4"/>
        <v>0.58333333333333337</v>
      </c>
      <c r="Y33" s="102">
        <f t="shared" si="5"/>
        <v>0.58659217877094971</v>
      </c>
      <c r="Z33" s="29" t="s">
        <v>62</v>
      </c>
      <c r="AA33" s="29" t="s">
        <v>61</v>
      </c>
      <c r="AB33" s="31">
        <v>12.2</v>
      </c>
      <c r="AC33" s="31">
        <v>12.2</v>
      </c>
      <c r="AD33" s="103" t="s">
        <v>60</v>
      </c>
      <c r="AE33" s="103" t="s">
        <v>61</v>
      </c>
      <c r="AF33" s="103" t="s">
        <v>61</v>
      </c>
      <c r="AG33" s="121">
        <v>2.0833333333333332E-2</v>
      </c>
      <c r="AH33" s="121">
        <v>2.0833333333333332E-2</v>
      </c>
      <c r="AI33" s="121">
        <v>2.0833333333333332E-2</v>
      </c>
      <c r="AJ33" s="103" t="s">
        <v>686</v>
      </c>
      <c r="AK33" s="32">
        <v>2.0833333333333332E-2</v>
      </c>
      <c r="AL33" s="121">
        <f t="shared" si="12"/>
        <v>6.3752276867030978E-3</v>
      </c>
      <c r="AM33" s="121">
        <v>6.3752276867030978E-3</v>
      </c>
      <c r="AN33" s="103">
        <v>6.3752276867030978E-3</v>
      </c>
      <c r="AO33" s="29" t="s">
        <v>687</v>
      </c>
      <c r="AP33" s="103" t="s">
        <v>62</v>
      </c>
      <c r="AQ33" s="103" t="s">
        <v>62</v>
      </c>
      <c r="AR33" s="103" t="s">
        <v>61</v>
      </c>
      <c r="AS33" s="32">
        <v>2.1819975713418338E-3</v>
      </c>
      <c r="AT33" s="103" t="s">
        <v>687</v>
      </c>
      <c r="AU33" s="32">
        <v>2.1819975713418338E-3</v>
      </c>
      <c r="AV33" s="121">
        <v>0.17083333333333331</v>
      </c>
      <c r="AW33" s="103" t="s">
        <v>60</v>
      </c>
      <c r="AX33" s="103" t="s">
        <v>61</v>
      </c>
      <c r="AY33" s="103" t="s">
        <v>61</v>
      </c>
      <c r="AZ33" s="121">
        <v>0.1125</v>
      </c>
      <c r="BA33" s="103" t="s">
        <v>60</v>
      </c>
      <c r="BB33" s="103" t="s">
        <v>61</v>
      </c>
      <c r="BC33" s="103" t="s">
        <v>61</v>
      </c>
      <c r="BD33" s="29" t="s">
        <v>60</v>
      </c>
      <c r="BE33" s="29" t="s">
        <v>60</v>
      </c>
      <c r="BF33" s="103" t="s">
        <v>61</v>
      </c>
      <c r="BG33" s="103" t="s">
        <v>61</v>
      </c>
      <c r="BH33" s="29" t="s">
        <v>62</v>
      </c>
      <c r="BI33" s="33" t="s">
        <v>61</v>
      </c>
      <c r="BJ33" s="29" t="s">
        <v>62</v>
      </c>
      <c r="BK33" s="29" t="s">
        <v>61</v>
      </c>
      <c r="BL33" s="31">
        <v>197</v>
      </c>
      <c r="BM33" s="31">
        <v>192</v>
      </c>
      <c r="BN33" s="31">
        <v>179</v>
      </c>
      <c r="BO33" s="33" t="s">
        <v>60</v>
      </c>
      <c r="BP33" s="33" t="s">
        <v>61</v>
      </c>
      <c r="BQ33" s="33" t="s">
        <v>61</v>
      </c>
      <c r="BR33" s="31">
        <v>115</v>
      </c>
      <c r="BS33" s="31">
        <v>112</v>
      </c>
      <c r="BT33" s="31">
        <v>105</v>
      </c>
      <c r="BU33" s="33" t="s">
        <v>60</v>
      </c>
      <c r="BV33" s="33" t="s">
        <v>61</v>
      </c>
      <c r="BW33" s="33" t="s">
        <v>61</v>
      </c>
      <c r="BX33" s="31">
        <v>197</v>
      </c>
      <c r="BY33" s="31">
        <v>192</v>
      </c>
      <c r="BZ33" s="31">
        <v>179</v>
      </c>
      <c r="CA33" s="33" t="s">
        <v>60</v>
      </c>
      <c r="CB33" s="33" t="s">
        <v>61</v>
      </c>
      <c r="CC33" s="33" t="s">
        <v>61</v>
      </c>
      <c r="CD33" s="31">
        <v>115</v>
      </c>
      <c r="CE33" s="31">
        <v>112</v>
      </c>
      <c r="CF33" s="31">
        <v>105</v>
      </c>
      <c r="CG33" s="33" t="s">
        <v>60</v>
      </c>
      <c r="CH33" s="33" t="s">
        <v>61</v>
      </c>
      <c r="CI33" s="33" t="s">
        <v>61</v>
      </c>
      <c r="CJ33" s="25">
        <v>4</v>
      </c>
      <c r="CK33" s="25">
        <v>0.01</v>
      </c>
      <c r="CL33" s="25">
        <v>8.27</v>
      </c>
      <c r="CM33" s="33" t="s">
        <v>60</v>
      </c>
      <c r="CR33" s="29">
        <v>2010</v>
      </c>
      <c r="CS33" s="12" t="s">
        <v>91</v>
      </c>
      <c r="CT33" s="12" t="s">
        <v>91</v>
      </c>
      <c r="CU33" s="12"/>
      <c r="CV33" s="29" t="s">
        <v>404</v>
      </c>
      <c r="CW33" s="78" t="s">
        <v>93</v>
      </c>
      <c r="CX33" s="129">
        <v>44077</v>
      </c>
      <c r="CY33" s="131" t="s">
        <v>836</v>
      </c>
      <c r="CZ33" s="124" t="s">
        <v>1724</v>
      </c>
    </row>
    <row r="34" spans="1:104" s="29" customFormat="1" ht="17.100000000000001" customHeight="1" x14ac:dyDescent="0.3">
      <c r="A34" s="25">
        <v>2835</v>
      </c>
      <c r="B34" s="25" t="s">
        <v>550</v>
      </c>
      <c r="C34" s="28">
        <v>2815</v>
      </c>
      <c r="D34" s="25">
        <v>2846</v>
      </c>
      <c r="E34" s="29" t="s">
        <v>388</v>
      </c>
      <c r="F34" s="29" t="s">
        <v>138</v>
      </c>
      <c r="G34" s="29" t="s">
        <v>139</v>
      </c>
      <c r="H34" s="29" t="s">
        <v>180</v>
      </c>
      <c r="I34" s="25" t="s">
        <v>541</v>
      </c>
      <c r="J34" s="140">
        <v>183</v>
      </c>
      <c r="K34" s="29">
        <v>199</v>
      </c>
      <c r="L34" s="29">
        <v>194</v>
      </c>
      <c r="M34" s="29">
        <v>181</v>
      </c>
      <c r="N34" s="29" t="s">
        <v>60</v>
      </c>
      <c r="O34" s="29" t="s">
        <v>61</v>
      </c>
      <c r="P34" s="29" t="s">
        <v>61</v>
      </c>
      <c r="Q34" s="29">
        <v>119</v>
      </c>
      <c r="R34" s="29">
        <v>116</v>
      </c>
      <c r="S34" s="29">
        <v>109</v>
      </c>
      <c r="T34" s="29" t="s">
        <v>60</v>
      </c>
      <c r="U34" s="29" t="s">
        <v>61</v>
      </c>
      <c r="V34" s="29" t="s">
        <v>61</v>
      </c>
      <c r="W34" s="102">
        <f t="shared" si="3"/>
        <v>0.59798994974874375</v>
      </c>
      <c r="X34" s="102">
        <f t="shared" si="4"/>
        <v>0.59793814432989689</v>
      </c>
      <c r="Y34" s="102">
        <f t="shared" si="5"/>
        <v>0.60220994475138123</v>
      </c>
      <c r="Z34" s="29" t="s">
        <v>62</v>
      </c>
      <c r="AA34" s="29" t="s">
        <v>61</v>
      </c>
      <c r="AB34" s="31">
        <v>12.2</v>
      </c>
      <c r="AC34" s="31">
        <v>12.2</v>
      </c>
      <c r="AD34" s="103" t="s">
        <v>60</v>
      </c>
      <c r="AE34" s="103" t="s">
        <v>61</v>
      </c>
      <c r="AF34" s="103" t="s">
        <v>61</v>
      </c>
      <c r="AG34" s="121">
        <v>2.0833333333333332E-2</v>
      </c>
      <c r="AH34" s="121">
        <v>2.0833333333333332E-2</v>
      </c>
      <c r="AI34" s="121">
        <v>2.0833333333333332E-2</v>
      </c>
      <c r="AJ34" s="103" t="s">
        <v>686</v>
      </c>
      <c r="AK34" s="32">
        <v>2.0833333333333332E-2</v>
      </c>
      <c r="AL34" s="121">
        <f t="shared" si="12"/>
        <v>6.6029143897996358E-3</v>
      </c>
      <c r="AM34" s="121">
        <v>6.6029143897996358E-3</v>
      </c>
      <c r="AN34" s="103">
        <v>6.6029143897996358E-3</v>
      </c>
      <c r="AO34" s="29" t="s">
        <v>687</v>
      </c>
      <c r="AP34" s="103" t="s">
        <v>62</v>
      </c>
      <c r="AQ34" s="103" t="s">
        <v>62</v>
      </c>
      <c r="AR34" s="103" t="s">
        <v>61</v>
      </c>
      <c r="AS34" s="32">
        <v>2.25789313904068E-3</v>
      </c>
      <c r="AT34" s="103" t="s">
        <v>687</v>
      </c>
      <c r="AU34" s="32">
        <v>2.25789313904068E-3</v>
      </c>
      <c r="AV34" s="121">
        <v>0.17083333333333331</v>
      </c>
      <c r="AW34" s="103" t="s">
        <v>60</v>
      </c>
      <c r="AX34" s="103" t="s">
        <v>61</v>
      </c>
      <c r="AY34" s="103" t="s">
        <v>61</v>
      </c>
      <c r="AZ34" s="121">
        <v>0.1125</v>
      </c>
      <c r="BA34" s="103" t="s">
        <v>60</v>
      </c>
      <c r="BB34" s="103" t="s">
        <v>61</v>
      </c>
      <c r="BC34" s="103" t="s">
        <v>61</v>
      </c>
      <c r="BD34" s="29" t="s">
        <v>60</v>
      </c>
      <c r="BE34" s="29" t="s">
        <v>60</v>
      </c>
      <c r="BF34" s="103" t="s">
        <v>61</v>
      </c>
      <c r="BG34" s="103" t="s">
        <v>61</v>
      </c>
      <c r="BH34" s="29" t="s">
        <v>62</v>
      </c>
      <c r="BI34" s="33" t="s">
        <v>61</v>
      </c>
      <c r="BJ34" s="29" t="s">
        <v>62</v>
      </c>
      <c r="BK34" s="29" t="s">
        <v>61</v>
      </c>
      <c r="BL34" s="31">
        <v>199</v>
      </c>
      <c r="BM34" s="31">
        <v>194</v>
      </c>
      <c r="BN34" s="31">
        <v>181</v>
      </c>
      <c r="BO34" s="33" t="s">
        <v>60</v>
      </c>
      <c r="BP34" s="33" t="s">
        <v>61</v>
      </c>
      <c r="BQ34" s="33" t="s">
        <v>61</v>
      </c>
      <c r="BR34" s="31">
        <v>119</v>
      </c>
      <c r="BS34" s="31">
        <v>116</v>
      </c>
      <c r="BT34" s="31">
        <v>109</v>
      </c>
      <c r="BU34" s="33" t="s">
        <v>60</v>
      </c>
      <c r="BV34" s="33" t="s">
        <v>61</v>
      </c>
      <c r="BW34" s="33" t="s">
        <v>61</v>
      </c>
      <c r="BX34" s="31">
        <v>199</v>
      </c>
      <c r="BY34" s="31">
        <v>194</v>
      </c>
      <c r="BZ34" s="31">
        <v>181</v>
      </c>
      <c r="CA34" s="33" t="s">
        <v>60</v>
      </c>
      <c r="CB34" s="33" t="s">
        <v>61</v>
      </c>
      <c r="CC34" s="33" t="s">
        <v>61</v>
      </c>
      <c r="CD34" s="31">
        <v>119</v>
      </c>
      <c r="CE34" s="31">
        <v>116</v>
      </c>
      <c r="CF34" s="31">
        <v>109</v>
      </c>
      <c r="CG34" s="33" t="s">
        <v>60</v>
      </c>
      <c r="CH34" s="33" t="s">
        <v>61</v>
      </c>
      <c r="CI34" s="33" t="s">
        <v>61</v>
      </c>
      <c r="CJ34" s="25">
        <v>4</v>
      </c>
      <c r="CK34" s="25">
        <v>0.01</v>
      </c>
      <c r="CL34" s="25">
        <v>7.12</v>
      </c>
      <c r="CM34" s="33" t="s">
        <v>60</v>
      </c>
      <c r="CP34" s="38">
        <v>3783000</v>
      </c>
      <c r="CQ34" s="38">
        <v>5259000</v>
      </c>
      <c r="CR34" s="29">
        <v>2010</v>
      </c>
      <c r="CS34" s="12" t="s">
        <v>91</v>
      </c>
      <c r="CT34" s="12" t="s">
        <v>91</v>
      </c>
      <c r="CU34" s="12"/>
      <c r="CV34" s="29" t="s">
        <v>404</v>
      </c>
      <c r="CW34" s="78" t="s">
        <v>93</v>
      </c>
      <c r="CX34" s="129">
        <v>44077</v>
      </c>
      <c r="CY34" s="131" t="s">
        <v>836</v>
      </c>
      <c r="CZ34" s="124" t="s">
        <v>1724</v>
      </c>
    </row>
    <row r="35" spans="1:104" s="29" customFormat="1" ht="17.100000000000001" customHeight="1" x14ac:dyDescent="0.3">
      <c r="A35" s="25">
        <v>2835</v>
      </c>
      <c r="B35" s="25" t="s">
        <v>550</v>
      </c>
      <c r="C35" s="28">
        <v>2815</v>
      </c>
      <c r="D35" s="25">
        <v>2847</v>
      </c>
      <c r="E35" s="29" t="s">
        <v>388</v>
      </c>
      <c r="F35" s="29" t="s">
        <v>138</v>
      </c>
      <c r="G35" s="29" t="s">
        <v>139</v>
      </c>
      <c r="H35" s="29" t="s">
        <v>180</v>
      </c>
      <c r="I35" s="25" t="s">
        <v>542</v>
      </c>
      <c r="J35" s="140">
        <v>183</v>
      </c>
      <c r="K35" s="29">
        <v>188</v>
      </c>
      <c r="L35" s="29">
        <v>183</v>
      </c>
      <c r="M35" s="29">
        <v>169</v>
      </c>
      <c r="N35" s="29" t="s">
        <v>60</v>
      </c>
      <c r="O35" s="29" t="s">
        <v>61</v>
      </c>
      <c r="P35" s="29" t="s">
        <v>61</v>
      </c>
      <c r="Q35" s="29">
        <v>106</v>
      </c>
      <c r="R35" s="29">
        <v>103</v>
      </c>
      <c r="S35" s="29">
        <v>96</v>
      </c>
      <c r="T35" s="29" t="s">
        <v>60</v>
      </c>
      <c r="U35" s="29" t="s">
        <v>61</v>
      </c>
      <c r="V35" s="29" t="s">
        <v>61</v>
      </c>
      <c r="W35" s="102">
        <f t="shared" si="3"/>
        <v>0.56382978723404253</v>
      </c>
      <c r="X35" s="102">
        <f t="shared" si="4"/>
        <v>0.56284153005464477</v>
      </c>
      <c r="Y35" s="102">
        <f t="shared" si="5"/>
        <v>0.56804733727810652</v>
      </c>
      <c r="Z35" s="29" t="s">
        <v>62</v>
      </c>
      <c r="AA35" s="29" t="s">
        <v>61</v>
      </c>
      <c r="AB35" s="31">
        <v>12.2</v>
      </c>
      <c r="AC35" s="31">
        <v>12.2</v>
      </c>
      <c r="AD35" s="103" t="s">
        <v>60</v>
      </c>
      <c r="AE35" s="103" t="s">
        <v>61</v>
      </c>
      <c r="AF35" s="103" t="s">
        <v>61</v>
      </c>
      <c r="AG35" s="121">
        <v>2.0833333333333332E-2</v>
      </c>
      <c r="AH35" s="121">
        <v>2.0833333333333332E-2</v>
      </c>
      <c r="AI35" s="121">
        <v>2.0833333333333332E-2</v>
      </c>
      <c r="AJ35" s="103" t="s">
        <v>686</v>
      </c>
      <c r="AK35" s="32">
        <v>2.0833333333333332E-2</v>
      </c>
      <c r="AL35" s="121">
        <f t="shared" si="12"/>
        <v>5.8629326047358833E-3</v>
      </c>
      <c r="AM35" s="121">
        <v>5.8629326047358833E-3</v>
      </c>
      <c r="AN35" s="103">
        <v>5.8629326047358833E-3</v>
      </c>
      <c r="AO35" s="29" t="s">
        <v>687</v>
      </c>
      <c r="AP35" s="103" t="s">
        <v>62</v>
      </c>
      <c r="AQ35" s="103" t="s">
        <v>62</v>
      </c>
      <c r="AR35" s="103" t="s">
        <v>61</v>
      </c>
      <c r="AS35" s="32">
        <v>2.0833333333333333E-3</v>
      </c>
      <c r="AT35" s="103" t="s">
        <v>687</v>
      </c>
      <c r="AU35" s="32">
        <v>2.0112325440194297E-3</v>
      </c>
      <c r="AV35" s="121">
        <v>0.17083333333333331</v>
      </c>
      <c r="AW35" s="103" t="s">
        <v>60</v>
      </c>
      <c r="AX35" s="103" t="s">
        <v>61</v>
      </c>
      <c r="AY35" s="103" t="s">
        <v>61</v>
      </c>
      <c r="AZ35" s="121">
        <v>0.1125</v>
      </c>
      <c r="BA35" s="103" t="s">
        <v>60</v>
      </c>
      <c r="BB35" s="103" t="s">
        <v>61</v>
      </c>
      <c r="BC35" s="103" t="s">
        <v>61</v>
      </c>
      <c r="BD35" s="29" t="s">
        <v>60</v>
      </c>
      <c r="BE35" s="29" t="s">
        <v>60</v>
      </c>
      <c r="BF35" s="103" t="s">
        <v>61</v>
      </c>
      <c r="BG35" s="103" t="s">
        <v>61</v>
      </c>
      <c r="BH35" s="29" t="s">
        <v>62</v>
      </c>
      <c r="BI35" s="33" t="s">
        <v>61</v>
      </c>
      <c r="BJ35" s="29" t="s">
        <v>62</v>
      </c>
      <c r="BK35" s="29" t="s">
        <v>61</v>
      </c>
      <c r="BL35" s="31">
        <v>188</v>
      </c>
      <c r="BM35" s="31">
        <v>183</v>
      </c>
      <c r="BN35" s="31">
        <v>169</v>
      </c>
      <c r="BO35" s="33" t="s">
        <v>60</v>
      </c>
      <c r="BP35" s="33" t="s">
        <v>61</v>
      </c>
      <c r="BQ35" s="33" t="s">
        <v>61</v>
      </c>
      <c r="BR35" s="31">
        <v>106</v>
      </c>
      <c r="BS35" s="31">
        <v>103</v>
      </c>
      <c r="BT35" s="31">
        <v>96</v>
      </c>
      <c r="BU35" s="33" t="s">
        <v>60</v>
      </c>
      <c r="BV35" s="33" t="s">
        <v>61</v>
      </c>
      <c r="BW35" s="33" t="s">
        <v>61</v>
      </c>
      <c r="BX35" s="31">
        <v>188</v>
      </c>
      <c r="BY35" s="31">
        <v>183</v>
      </c>
      <c r="BZ35" s="31">
        <v>169</v>
      </c>
      <c r="CA35" s="33" t="s">
        <v>60</v>
      </c>
      <c r="CB35" s="33" t="s">
        <v>61</v>
      </c>
      <c r="CC35" s="33" t="s">
        <v>61</v>
      </c>
      <c r="CD35" s="31">
        <v>106</v>
      </c>
      <c r="CE35" s="31">
        <v>103</v>
      </c>
      <c r="CF35" s="31">
        <v>96</v>
      </c>
      <c r="CG35" s="33" t="s">
        <v>60</v>
      </c>
      <c r="CH35" s="33" t="s">
        <v>61</v>
      </c>
      <c r="CI35" s="33" t="s">
        <v>61</v>
      </c>
      <c r="CJ35" s="25">
        <v>4</v>
      </c>
      <c r="CK35" s="25">
        <v>0.01</v>
      </c>
      <c r="CL35" s="25">
        <v>8.0299999999999994</v>
      </c>
      <c r="CM35" s="33" t="s">
        <v>60</v>
      </c>
      <c r="CP35" s="38">
        <v>3783000</v>
      </c>
      <c r="CQ35" s="38">
        <v>5259000</v>
      </c>
      <c r="CR35" s="29">
        <v>2010</v>
      </c>
      <c r="CS35" s="12" t="s">
        <v>91</v>
      </c>
      <c r="CT35" s="12" t="s">
        <v>91</v>
      </c>
      <c r="CV35" s="29" t="s">
        <v>404</v>
      </c>
      <c r="CW35" s="78" t="s">
        <v>93</v>
      </c>
      <c r="CX35" s="129">
        <v>44077</v>
      </c>
      <c r="CY35" s="131" t="s">
        <v>836</v>
      </c>
      <c r="CZ35" s="124" t="s">
        <v>1724</v>
      </c>
    </row>
    <row r="36" spans="1:104" s="29" customFormat="1" ht="17.100000000000001" customHeight="1" x14ac:dyDescent="0.3">
      <c r="A36" s="25">
        <v>2637</v>
      </c>
      <c r="B36" s="25" t="s">
        <v>516</v>
      </c>
      <c r="C36" s="28">
        <v>2636</v>
      </c>
      <c r="D36" s="28">
        <v>2636</v>
      </c>
      <c r="E36" s="29" t="s">
        <v>388</v>
      </c>
      <c r="F36" s="29" t="s">
        <v>138</v>
      </c>
      <c r="G36" s="29" t="s">
        <v>139</v>
      </c>
      <c r="H36" s="29" t="s">
        <v>180</v>
      </c>
      <c r="I36" s="25" t="s">
        <v>551</v>
      </c>
      <c r="J36" s="140">
        <v>234.5</v>
      </c>
      <c r="K36" s="29">
        <v>314</v>
      </c>
      <c r="L36" s="29">
        <v>294</v>
      </c>
      <c r="M36" s="29">
        <v>275</v>
      </c>
      <c r="N36" s="29" t="s">
        <v>60</v>
      </c>
      <c r="O36" s="29" t="s">
        <v>61</v>
      </c>
      <c r="P36" s="29" t="s">
        <v>61</v>
      </c>
      <c r="Q36" s="29">
        <v>175</v>
      </c>
      <c r="R36" s="29">
        <v>175</v>
      </c>
      <c r="S36" s="29">
        <v>175</v>
      </c>
      <c r="T36" s="29" t="s">
        <v>60</v>
      </c>
      <c r="U36" s="29" t="s">
        <v>61</v>
      </c>
      <c r="V36" s="29" t="s">
        <v>61</v>
      </c>
      <c r="W36" s="102">
        <f t="shared" si="3"/>
        <v>0.5573248407643312</v>
      </c>
      <c r="X36" s="102">
        <f t="shared" si="4"/>
        <v>0.59523809523809523</v>
      </c>
      <c r="Y36" s="102">
        <f t="shared" si="5"/>
        <v>0.63636363636363635</v>
      </c>
      <c r="Z36" s="29" t="s">
        <v>62</v>
      </c>
      <c r="AA36" s="29" t="s">
        <v>61</v>
      </c>
      <c r="AB36" s="31">
        <v>13.3</v>
      </c>
      <c r="AC36" s="31">
        <v>13.3</v>
      </c>
      <c r="AD36" s="103" t="s">
        <v>60</v>
      </c>
      <c r="AE36" s="103" t="s">
        <v>61</v>
      </c>
      <c r="AF36" s="103" t="s">
        <v>61</v>
      </c>
      <c r="AG36" s="121">
        <v>1.5416666666666667E-2</v>
      </c>
      <c r="AH36" s="121">
        <v>1.5416666666666667E-2</v>
      </c>
      <c r="AI36" s="121">
        <v>1.5416666666666667E-2</v>
      </c>
      <c r="AJ36" s="103" t="s">
        <v>686</v>
      </c>
      <c r="AK36" s="32">
        <v>1.5416666666666667E-2</v>
      </c>
      <c r="AL36" s="121">
        <f t="shared" si="12"/>
        <v>9.1374269005847948E-3</v>
      </c>
      <c r="AM36" s="121">
        <v>9.1374269005847948E-3</v>
      </c>
      <c r="AN36" s="103">
        <v>9.1374269005847948E-3</v>
      </c>
      <c r="AO36" s="29" t="s">
        <v>687</v>
      </c>
      <c r="AP36" s="103" t="s">
        <v>62</v>
      </c>
      <c r="AQ36" s="103" t="s">
        <v>62</v>
      </c>
      <c r="AR36" s="103" t="s">
        <v>61</v>
      </c>
      <c r="AS36" s="32">
        <v>9.1374269005847948E-3</v>
      </c>
      <c r="AT36" s="103" t="s">
        <v>687</v>
      </c>
      <c r="AU36" s="32">
        <v>9.1374269005847948E-3</v>
      </c>
      <c r="AV36" s="121">
        <v>0.16666666666666666</v>
      </c>
      <c r="AW36" s="103" t="s">
        <v>60</v>
      </c>
      <c r="AX36" s="103" t="s">
        <v>61</v>
      </c>
      <c r="AY36" s="103" t="s">
        <v>61</v>
      </c>
      <c r="AZ36" s="121">
        <v>0.125</v>
      </c>
      <c r="BA36" s="103" t="s">
        <v>60</v>
      </c>
      <c r="BB36" s="103" t="s">
        <v>61</v>
      </c>
      <c r="BC36" s="103" t="s">
        <v>61</v>
      </c>
      <c r="BD36" s="29" t="s">
        <v>60</v>
      </c>
      <c r="BE36" s="29" t="s">
        <v>60</v>
      </c>
      <c r="BF36" s="103" t="s">
        <v>61</v>
      </c>
      <c r="BG36" s="103" t="s">
        <v>61</v>
      </c>
      <c r="BH36" s="29" t="s">
        <v>62</v>
      </c>
      <c r="BI36" s="33" t="s">
        <v>61</v>
      </c>
      <c r="BJ36" s="29" t="s">
        <v>62</v>
      </c>
      <c r="BK36" s="29" t="s">
        <v>61</v>
      </c>
      <c r="BL36" s="31">
        <v>314</v>
      </c>
      <c r="BM36" s="31">
        <v>294</v>
      </c>
      <c r="BN36" s="31">
        <v>275</v>
      </c>
      <c r="BO36" s="33" t="s">
        <v>60</v>
      </c>
      <c r="BP36" s="33" t="s">
        <v>61</v>
      </c>
      <c r="BQ36" s="33" t="s">
        <v>61</v>
      </c>
      <c r="BR36" s="31">
        <v>175</v>
      </c>
      <c r="BS36" s="31">
        <v>175</v>
      </c>
      <c r="BT36" s="31">
        <v>175</v>
      </c>
      <c r="BU36" s="33" t="s">
        <v>60</v>
      </c>
      <c r="BV36" s="33" t="s">
        <v>61</v>
      </c>
      <c r="BW36" s="33" t="s">
        <v>61</v>
      </c>
      <c r="BX36" s="31">
        <v>314</v>
      </c>
      <c r="BY36" s="31">
        <v>294</v>
      </c>
      <c r="BZ36" s="31">
        <v>275</v>
      </c>
      <c r="CA36" s="33" t="s">
        <v>60</v>
      </c>
      <c r="CB36" s="33" t="s">
        <v>61</v>
      </c>
      <c r="CC36" s="33" t="s">
        <v>61</v>
      </c>
      <c r="CD36" s="31">
        <v>175</v>
      </c>
      <c r="CE36" s="31">
        <v>175</v>
      </c>
      <c r="CF36" s="31">
        <v>175</v>
      </c>
      <c r="CG36" s="33" t="s">
        <v>60</v>
      </c>
      <c r="CH36" s="33" t="s">
        <v>61</v>
      </c>
      <c r="CI36" s="33" t="s">
        <v>61</v>
      </c>
      <c r="CJ36" s="25" t="s">
        <v>1468</v>
      </c>
      <c r="CK36" s="25" t="s">
        <v>1468</v>
      </c>
      <c r="CL36" s="25" t="s">
        <v>1468</v>
      </c>
      <c r="CM36" s="33" t="s">
        <v>60</v>
      </c>
      <c r="CP36" s="38">
        <v>3783000</v>
      </c>
      <c r="CQ36" s="38">
        <v>5259000</v>
      </c>
      <c r="CR36" s="12">
        <v>2014</v>
      </c>
      <c r="CS36" s="12" t="s">
        <v>500</v>
      </c>
      <c r="CT36" s="12" t="s">
        <v>500</v>
      </c>
      <c r="CV36" s="29" t="s">
        <v>404</v>
      </c>
      <c r="CW36" s="78" t="s">
        <v>93</v>
      </c>
      <c r="CX36" s="129">
        <v>44077</v>
      </c>
      <c r="CY36" s="131" t="s">
        <v>836</v>
      </c>
      <c r="CZ36" s="124" t="s">
        <v>1724</v>
      </c>
    </row>
    <row r="37" spans="1:104" s="29" customFormat="1" ht="17.100000000000001" customHeight="1" x14ac:dyDescent="0.3">
      <c r="A37" s="29">
        <v>2110</v>
      </c>
      <c r="B37" s="29" t="s">
        <v>546</v>
      </c>
      <c r="C37" s="29">
        <v>2115</v>
      </c>
      <c r="D37" s="29">
        <v>2116</v>
      </c>
      <c r="E37" s="29" t="s">
        <v>388</v>
      </c>
      <c r="F37" s="29" t="s">
        <v>138</v>
      </c>
      <c r="G37" s="29" t="s">
        <v>518</v>
      </c>
      <c r="H37" s="29" t="s">
        <v>180</v>
      </c>
      <c r="I37" s="29" t="s">
        <v>543</v>
      </c>
      <c r="J37" s="140">
        <f>95.4/2</f>
        <v>47.7</v>
      </c>
      <c r="K37" s="130">
        <f>114/2</f>
        <v>57</v>
      </c>
      <c r="L37" s="130">
        <f>109/2</f>
        <v>54.5</v>
      </c>
      <c r="M37" s="130">
        <f>106/2</f>
        <v>53</v>
      </c>
      <c r="N37" s="29" t="s">
        <v>60</v>
      </c>
      <c r="O37" s="29" t="s">
        <v>61</v>
      </c>
      <c r="P37" s="29" t="s">
        <v>61</v>
      </c>
      <c r="Q37" s="29">
        <v>40</v>
      </c>
      <c r="R37" s="29">
        <v>38</v>
      </c>
      <c r="S37" s="29">
        <v>37</v>
      </c>
      <c r="T37" s="29" t="s">
        <v>60</v>
      </c>
      <c r="U37" s="29" t="s">
        <v>61</v>
      </c>
      <c r="V37" s="29" t="s">
        <v>61</v>
      </c>
      <c r="W37" s="102">
        <f t="shared" si="3"/>
        <v>0.70175438596491224</v>
      </c>
      <c r="X37" s="102">
        <f t="shared" si="4"/>
        <v>0.69724770642201839</v>
      </c>
      <c r="Y37" s="102">
        <f t="shared" si="5"/>
        <v>0.69811320754716977</v>
      </c>
      <c r="Z37" s="29" t="s">
        <v>62</v>
      </c>
      <c r="AA37" s="29" t="s">
        <v>61</v>
      </c>
      <c r="AB37" s="31">
        <v>2.4</v>
      </c>
      <c r="AC37" s="31">
        <v>2.4</v>
      </c>
      <c r="AD37" s="103" t="s">
        <v>60</v>
      </c>
      <c r="AE37" s="103" t="s">
        <v>61</v>
      </c>
      <c r="AF37" s="103" t="s">
        <v>61</v>
      </c>
      <c r="AG37" s="121">
        <v>1.6666666666666666E-2</v>
      </c>
      <c r="AH37" s="121">
        <v>1.6666666666666666E-2</v>
      </c>
      <c r="AI37" s="121">
        <v>1.6666666666666666E-2</v>
      </c>
      <c r="AJ37" s="103" t="s">
        <v>686</v>
      </c>
      <c r="AK37" s="32">
        <v>1.6666666666666666E-2</v>
      </c>
      <c r="AL37" s="121">
        <f t="shared" si="12"/>
        <v>1.0995370370370371E-2</v>
      </c>
      <c r="AM37" s="121">
        <v>1.0995370370370371E-2</v>
      </c>
      <c r="AN37" s="103">
        <v>1.0995370370370371E-2</v>
      </c>
      <c r="AO37" s="29" t="s">
        <v>687</v>
      </c>
      <c r="AP37" s="103" t="s">
        <v>62</v>
      </c>
      <c r="AQ37" s="103" t="s">
        <v>62</v>
      </c>
      <c r="AR37" s="103" t="s">
        <v>61</v>
      </c>
      <c r="AS37" s="32">
        <v>5.7870370370370376E-3</v>
      </c>
      <c r="AT37" s="103" t="s">
        <v>687</v>
      </c>
      <c r="AU37" s="32">
        <v>5.7870370370370376E-3</v>
      </c>
      <c r="AV37" s="121">
        <v>5.4166666666666669E-2</v>
      </c>
      <c r="AW37" s="103" t="s">
        <v>60</v>
      </c>
      <c r="AX37" s="103" t="s">
        <v>61</v>
      </c>
      <c r="AY37" s="103" t="s">
        <v>61</v>
      </c>
      <c r="AZ37" s="121">
        <v>0.11583333333333333</v>
      </c>
      <c r="BA37" s="103" t="s">
        <v>60</v>
      </c>
      <c r="BB37" s="103" t="s">
        <v>61</v>
      </c>
      <c r="BC37" s="103" t="s">
        <v>61</v>
      </c>
      <c r="BD37" s="29" t="s">
        <v>60</v>
      </c>
      <c r="BE37" s="29" t="s">
        <v>86</v>
      </c>
      <c r="BF37" s="103" t="s">
        <v>61</v>
      </c>
      <c r="BG37" s="103" t="s">
        <v>61</v>
      </c>
      <c r="BH37" s="29" t="s">
        <v>62</v>
      </c>
      <c r="BI37" s="33" t="s">
        <v>61</v>
      </c>
      <c r="BJ37" s="29" t="s">
        <v>62</v>
      </c>
      <c r="BK37" s="29" t="s">
        <v>61</v>
      </c>
      <c r="BL37" s="31">
        <f>114/2</f>
        <v>57</v>
      </c>
      <c r="BM37" s="31">
        <f>109/2</f>
        <v>54.5</v>
      </c>
      <c r="BN37" s="31">
        <f>106/2</f>
        <v>53</v>
      </c>
      <c r="BO37" s="33" t="s">
        <v>60</v>
      </c>
      <c r="BP37" s="33" t="s">
        <v>61</v>
      </c>
      <c r="BQ37" s="33" t="s">
        <v>61</v>
      </c>
      <c r="BR37" s="31">
        <v>40</v>
      </c>
      <c r="BS37" s="31">
        <v>38</v>
      </c>
      <c r="BT37" s="31">
        <v>37</v>
      </c>
      <c r="BU37" s="33" t="s">
        <v>60</v>
      </c>
      <c r="BV37" s="33" t="s">
        <v>61</v>
      </c>
      <c r="BW37" s="33" t="s">
        <v>61</v>
      </c>
      <c r="BX37" s="31">
        <f>114/2</f>
        <v>57</v>
      </c>
      <c r="BY37" s="31">
        <f>109/2</f>
        <v>54.5</v>
      </c>
      <c r="BZ37" s="31">
        <f>106/2</f>
        <v>53</v>
      </c>
      <c r="CA37" s="33" t="s">
        <v>60</v>
      </c>
      <c r="CB37" s="33" t="s">
        <v>61</v>
      </c>
      <c r="CC37" s="33" t="s">
        <v>61</v>
      </c>
      <c r="CD37" s="31">
        <v>40</v>
      </c>
      <c r="CE37" s="31">
        <v>38</v>
      </c>
      <c r="CF37" s="31">
        <v>37</v>
      </c>
      <c r="CG37" s="33" t="s">
        <v>60</v>
      </c>
      <c r="CH37" s="33" t="s">
        <v>61</v>
      </c>
      <c r="CI37" s="33" t="s">
        <v>61</v>
      </c>
      <c r="CJ37" s="29">
        <v>5</v>
      </c>
      <c r="CK37" s="29">
        <v>0.02</v>
      </c>
      <c r="CL37" s="29">
        <v>2.0299999999999998</v>
      </c>
      <c r="CM37" s="33" t="s">
        <v>60</v>
      </c>
      <c r="CR37" s="29">
        <v>2020</v>
      </c>
      <c r="CS37" s="29" t="s">
        <v>363</v>
      </c>
      <c r="CT37" s="29" t="s">
        <v>363</v>
      </c>
      <c r="CV37" s="29" t="s">
        <v>404</v>
      </c>
      <c r="CW37" s="78" t="s">
        <v>93</v>
      </c>
      <c r="CX37" s="129">
        <v>44077</v>
      </c>
      <c r="CY37" s="131" t="s">
        <v>836</v>
      </c>
      <c r="CZ37" s="124" t="s">
        <v>1724</v>
      </c>
    </row>
    <row r="38" spans="1:104" s="29" customFormat="1" ht="17.100000000000001" customHeight="1" x14ac:dyDescent="0.3">
      <c r="A38" s="29">
        <v>2110</v>
      </c>
      <c r="B38" s="29" t="s">
        <v>546</v>
      </c>
      <c r="C38" s="29">
        <v>2115</v>
      </c>
      <c r="D38" s="29">
        <v>2117</v>
      </c>
      <c r="E38" s="29" t="s">
        <v>388</v>
      </c>
      <c r="F38" s="29" t="s">
        <v>138</v>
      </c>
      <c r="G38" s="29" t="s">
        <v>518</v>
      </c>
      <c r="H38" s="29" t="s">
        <v>180</v>
      </c>
      <c r="I38" s="29" t="s">
        <v>544</v>
      </c>
      <c r="J38" s="140">
        <f>95.4/2</f>
        <v>47.7</v>
      </c>
      <c r="K38" s="130">
        <f>114/2</f>
        <v>57</v>
      </c>
      <c r="L38" s="130">
        <f>109/2</f>
        <v>54.5</v>
      </c>
      <c r="M38" s="130">
        <f>106/2</f>
        <v>53</v>
      </c>
      <c r="N38" s="29" t="s">
        <v>60</v>
      </c>
      <c r="O38" s="29" t="s">
        <v>61</v>
      </c>
      <c r="P38" s="29" t="s">
        <v>61</v>
      </c>
      <c r="Q38" s="29">
        <v>40</v>
      </c>
      <c r="R38" s="29">
        <v>38</v>
      </c>
      <c r="S38" s="29">
        <v>37</v>
      </c>
      <c r="T38" s="29" t="s">
        <v>60</v>
      </c>
      <c r="U38" s="29" t="s">
        <v>61</v>
      </c>
      <c r="V38" s="29" t="s">
        <v>61</v>
      </c>
      <c r="W38" s="102">
        <f t="shared" si="3"/>
        <v>0.70175438596491224</v>
      </c>
      <c r="X38" s="102">
        <f t="shared" si="4"/>
        <v>0.69724770642201839</v>
      </c>
      <c r="Y38" s="102">
        <f t="shared" si="5"/>
        <v>0.69811320754716977</v>
      </c>
      <c r="Z38" s="29" t="s">
        <v>62</v>
      </c>
      <c r="AA38" s="29" t="s">
        <v>61</v>
      </c>
      <c r="AB38" s="31">
        <v>2.4</v>
      </c>
      <c r="AC38" s="31">
        <v>2.4</v>
      </c>
      <c r="AD38" s="103" t="s">
        <v>60</v>
      </c>
      <c r="AE38" s="103" t="s">
        <v>61</v>
      </c>
      <c r="AF38" s="103" t="s">
        <v>61</v>
      </c>
      <c r="AG38" s="121">
        <v>1.6666666666666666E-2</v>
      </c>
      <c r="AH38" s="121">
        <v>1.6666666666666666E-2</v>
      </c>
      <c r="AI38" s="121">
        <v>1.6666666666666666E-2</v>
      </c>
      <c r="AJ38" s="103" t="s">
        <v>686</v>
      </c>
      <c r="AK38" s="32">
        <v>1.6666666666666666E-2</v>
      </c>
      <c r="AL38" s="121">
        <f t="shared" si="12"/>
        <v>1.0995370370370371E-2</v>
      </c>
      <c r="AM38" s="121">
        <v>1.0995370370370371E-2</v>
      </c>
      <c r="AN38" s="103">
        <v>1.0995370370370371E-2</v>
      </c>
      <c r="AO38" s="29" t="s">
        <v>687</v>
      </c>
      <c r="AP38" s="103" t="s">
        <v>62</v>
      </c>
      <c r="AQ38" s="103" t="s">
        <v>62</v>
      </c>
      <c r="AR38" s="103" t="s">
        <v>61</v>
      </c>
      <c r="AS38" s="32">
        <v>5.7870370370370376E-3</v>
      </c>
      <c r="AT38" s="103" t="s">
        <v>687</v>
      </c>
      <c r="AU38" s="32">
        <v>5.7870370370370376E-3</v>
      </c>
      <c r="AV38" s="121">
        <v>5.4166666666666669E-2</v>
      </c>
      <c r="AW38" s="103" t="s">
        <v>60</v>
      </c>
      <c r="AX38" s="103" t="s">
        <v>61</v>
      </c>
      <c r="AY38" s="103" t="s">
        <v>61</v>
      </c>
      <c r="AZ38" s="121">
        <v>0.11583333333333333</v>
      </c>
      <c r="BA38" s="103" t="s">
        <v>60</v>
      </c>
      <c r="BB38" s="103" t="s">
        <v>61</v>
      </c>
      <c r="BC38" s="103" t="s">
        <v>61</v>
      </c>
      <c r="BD38" s="29" t="s">
        <v>60</v>
      </c>
      <c r="BE38" s="29" t="s">
        <v>86</v>
      </c>
      <c r="BF38" s="103" t="s">
        <v>61</v>
      </c>
      <c r="BG38" s="103" t="s">
        <v>61</v>
      </c>
      <c r="BH38" s="29" t="s">
        <v>62</v>
      </c>
      <c r="BI38" s="33" t="s">
        <v>61</v>
      </c>
      <c r="BJ38" s="29" t="s">
        <v>62</v>
      </c>
      <c r="BK38" s="29" t="s">
        <v>61</v>
      </c>
      <c r="BL38" s="31">
        <f>114/2</f>
        <v>57</v>
      </c>
      <c r="BM38" s="31">
        <f>109/2</f>
        <v>54.5</v>
      </c>
      <c r="BN38" s="31">
        <f>106/2</f>
        <v>53</v>
      </c>
      <c r="BO38" s="33" t="s">
        <v>60</v>
      </c>
      <c r="BP38" s="33" t="s">
        <v>61</v>
      </c>
      <c r="BQ38" s="33" t="s">
        <v>61</v>
      </c>
      <c r="BR38" s="31">
        <v>40</v>
      </c>
      <c r="BS38" s="31">
        <v>38</v>
      </c>
      <c r="BT38" s="31">
        <v>37</v>
      </c>
      <c r="BU38" s="33" t="s">
        <v>60</v>
      </c>
      <c r="BV38" s="33" t="s">
        <v>61</v>
      </c>
      <c r="BW38" s="33" t="s">
        <v>61</v>
      </c>
      <c r="BX38" s="31">
        <f>114/2</f>
        <v>57</v>
      </c>
      <c r="BY38" s="31">
        <f>109/2</f>
        <v>54.5</v>
      </c>
      <c r="BZ38" s="31">
        <f>106/2</f>
        <v>53</v>
      </c>
      <c r="CA38" s="33" t="s">
        <v>60</v>
      </c>
      <c r="CB38" s="33" t="s">
        <v>61</v>
      </c>
      <c r="CC38" s="33" t="s">
        <v>61</v>
      </c>
      <c r="CD38" s="31">
        <v>40</v>
      </c>
      <c r="CE38" s="31">
        <v>38</v>
      </c>
      <c r="CF38" s="31">
        <v>37</v>
      </c>
      <c r="CG38" s="33" t="s">
        <v>60</v>
      </c>
      <c r="CH38" s="33" t="s">
        <v>61</v>
      </c>
      <c r="CI38" s="33" t="s">
        <v>61</v>
      </c>
      <c r="CJ38" s="29">
        <v>5</v>
      </c>
      <c r="CK38" s="29">
        <v>0.02</v>
      </c>
      <c r="CL38" s="29">
        <v>2.0299999999999998</v>
      </c>
      <c r="CM38" s="33" t="s">
        <v>60</v>
      </c>
      <c r="CR38" s="29">
        <v>2020</v>
      </c>
      <c r="CS38" s="29" t="s">
        <v>363</v>
      </c>
      <c r="CT38" s="29" t="s">
        <v>363</v>
      </c>
      <c r="CV38" s="29" t="s">
        <v>404</v>
      </c>
      <c r="CW38" s="78" t="s">
        <v>93</v>
      </c>
      <c r="CX38" s="129">
        <v>44077</v>
      </c>
      <c r="CY38" s="131" t="s">
        <v>836</v>
      </c>
      <c r="CZ38" s="124" t="s">
        <v>1724</v>
      </c>
    </row>
    <row r="39" spans="1:104" s="29" customFormat="1" ht="17.100000000000001" customHeight="1" x14ac:dyDescent="0.3">
      <c r="A39" s="29">
        <v>2384</v>
      </c>
      <c r="B39" s="29" t="s">
        <v>621</v>
      </c>
      <c r="C39" s="29">
        <v>2383</v>
      </c>
      <c r="D39" s="29">
        <v>2385</v>
      </c>
      <c r="E39" s="29" t="s">
        <v>407</v>
      </c>
      <c r="F39" s="29" t="s">
        <v>138</v>
      </c>
      <c r="G39" s="29" t="s">
        <v>139</v>
      </c>
      <c r="H39" s="29" t="s">
        <v>180</v>
      </c>
      <c r="I39" s="29" t="s">
        <v>622</v>
      </c>
      <c r="J39" s="140">
        <v>286.3</v>
      </c>
      <c r="K39" s="17">
        <v>353.5</v>
      </c>
      <c r="L39" s="31">
        <v>338.5</v>
      </c>
      <c r="M39" s="31">
        <v>319</v>
      </c>
      <c r="N39" s="29" t="s">
        <v>60</v>
      </c>
      <c r="O39" s="29" t="s">
        <v>61</v>
      </c>
      <c r="P39" s="29" t="s">
        <v>61</v>
      </c>
      <c r="Q39" s="29">
        <v>240</v>
      </c>
      <c r="R39" s="29">
        <v>165</v>
      </c>
      <c r="S39" s="29">
        <v>155</v>
      </c>
      <c r="T39" s="29" t="s">
        <v>60</v>
      </c>
      <c r="U39" s="29" t="s">
        <v>61</v>
      </c>
      <c r="V39" s="29" t="s">
        <v>61</v>
      </c>
      <c r="W39" s="102">
        <f t="shared" si="3"/>
        <v>0.67892503536067894</v>
      </c>
      <c r="X39" s="102">
        <f t="shared" si="4"/>
        <v>0.48744460856720828</v>
      </c>
      <c r="Y39" s="102">
        <f t="shared" si="5"/>
        <v>0.48589341692789967</v>
      </c>
      <c r="Z39" s="29" t="s">
        <v>62</v>
      </c>
      <c r="AA39" s="29" t="s">
        <v>61</v>
      </c>
      <c r="AB39" s="31">
        <v>15</v>
      </c>
      <c r="AC39" s="31">
        <v>15</v>
      </c>
      <c r="AD39" s="29" t="s">
        <v>60</v>
      </c>
      <c r="AE39" s="29" t="s">
        <v>61</v>
      </c>
      <c r="AF39" s="29" t="s">
        <v>61</v>
      </c>
      <c r="AG39" s="121" t="s">
        <v>898</v>
      </c>
      <c r="AH39" s="121" t="s">
        <v>898</v>
      </c>
      <c r="AI39" s="121" t="s">
        <v>898</v>
      </c>
      <c r="AJ39" s="103" t="s">
        <v>686</v>
      </c>
      <c r="AK39" s="33" t="s">
        <v>898</v>
      </c>
      <c r="AL39" s="121" t="s">
        <v>899</v>
      </c>
      <c r="AM39" s="121" t="s">
        <v>1467</v>
      </c>
      <c r="AN39" s="103" t="s">
        <v>1467</v>
      </c>
      <c r="AO39" s="29" t="s">
        <v>687</v>
      </c>
      <c r="AP39" s="29" t="s">
        <v>62</v>
      </c>
      <c r="AQ39" s="29" t="s">
        <v>62</v>
      </c>
      <c r="AR39" s="29" t="s">
        <v>61</v>
      </c>
      <c r="AS39" s="33" t="s">
        <v>899</v>
      </c>
      <c r="AT39" s="29" t="s">
        <v>687</v>
      </c>
      <c r="AV39" s="121" t="s">
        <v>901</v>
      </c>
      <c r="AW39" s="121" t="s">
        <v>60</v>
      </c>
      <c r="AX39" s="121" t="s">
        <v>61</v>
      </c>
      <c r="AY39" s="121" t="s">
        <v>61</v>
      </c>
      <c r="AZ39" s="121" t="s">
        <v>903</v>
      </c>
      <c r="BA39" s="29" t="s">
        <v>60</v>
      </c>
      <c r="BB39" s="29" t="s">
        <v>61</v>
      </c>
      <c r="BC39" s="29" t="s">
        <v>61</v>
      </c>
      <c r="BD39" s="29" t="s">
        <v>60</v>
      </c>
      <c r="BE39" s="29" t="s">
        <v>60</v>
      </c>
      <c r="BF39" s="29" t="s">
        <v>61</v>
      </c>
      <c r="BG39" s="29" t="s">
        <v>61</v>
      </c>
      <c r="BH39" s="29" t="s">
        <v>62</v>
      </c>
      <c r="BI39" s="29" t="s">
        <v>61</v>
      </c>
      <c r="BJ39" s="29" t="s">
        <v>62</v>
      </c>
      <c r="BK39" s="29" t="s">
        <v>61</v>
      </c>
      <c r="BL39" s="158">
        <v>318</v>
      </c>
      <c r="BM39" s="100">
        <v>304</v>
      </c>
      <c r="BN39" s="100">
        <v>287</v>
      </c>
      <c r="BO39" s="29" t="s">
        <v>60</v>
      </c>
      <c r="BP39" s="29" t="s">
        <v>61</v>
      </c>
      <c r="BQ39" s="29" t="s">
        <v>61</v>
      </c>
      <c r="BR39" s="158">
        <v>240</v>
      </c>
      <c r="BS39" s="31">
        <v>165</v>
      </c>
      <c r="BT39" s="31">
        <v>155</v>
      </c>
      <c r="BU39" s="29" t="s">
        <v>61</v>
      </c>
      <c r="BV39" s="29" t="s">
        <v>61</v>
      </c>
      <c r="BW39" s="29" t="s">
        <v>61</v>
      </c>
      <c r="BX39" s="158">
        <v>318</v>
      </c>
      <c r="BY39" s="100">
        <v>304</v>
      </c>
      <c r="BZ39" s="100">
        <v>287</v>
      </c>
      <c r="CA39" s="29" t="s">
        <v>61</v>
      </c>
      <c r="CB39" s="29" t="s">
        <v>61</v>
      </c>
      <c r="CC39" s="29" t="s">
        <v>61</v>
      </c>
      <c r="CD39" s="158">
        <v>240</v>
      </c>
      <c r="CE39" s="31">
        <v>165</v>
      </c>
      <c r="CF39" s="31">
        <v>155</v>
      </c>
      <c r="CG39" s="29" t="s">
        <v>61</v>
      </c>
      <c r="CH39" s="29" t="s">
        <v>61</v>
      </c>
      <c r="CI39" s="29" t="s">
        <v>61</v>
      </c>
      <c r="CJ39" s="22">
        <v>5</v>
      </c>
      <c r="CK39" s="22">
        <v>0</v>
      </c>
      <c r="CL39" s="25">
        <v>12.77</v>
      </c>
      <c r="CM39" s="29" t="s">
        <v>61</v>
      </c>
      <c r="CN39" s="29" t="s">
        <v>61</v>
      </c>
      <c r="CO39" s="29" t="s">
        <v>61</v>
      </c>
      <c r="CP39" s="29" t="s">
        <v>61</v>
      </c>
      <c r="CQ39" s="13" t="s">
        <v>61</v>
      </c>
      <c r="CR39" s="13">
        <v>2013</v>
      </c>
      <c r="CS39" s="13" t="s">
        <v>360</v>
      </c>
      <c r="CT39" s="13" t="s">
        <v>360</v>
      </c>
      <c r="CU39" s="13"/>
      <c r="CV39" s="29" t="s">
        <v>409</v>
      </c>
      <c r="CW39" s="29" t="s">
        <v>93</v>
      </c>
      <c r="CX39" s="34">
        <v>44077</v>
      </c>
      <c r="CY39" s="131" t="s">
        <v>836</v>
      </c>
      <c r="CZ39" s="124" t="s">
        <v>1724</v>
      </c>
    </row>
    <row r="40" spans="1:104" s="29" customFormat="1" ht="17.100000000000001" customHeight="1" x14ac:dyDescent="0.3">
      <c r="A40" s="29">
        <v>2384</v>
      </c>
      <c r="B40" s="29" t="s">
        <v>621</v>
      </c>
      <c r="C40" s="29">
        <v>2383</v>
      </c>
      <c r="D40" s="29">
        <v>2386</v>
      </c>
      <c r="E40" s="29" t="s">
        <v>407</v>
      </c>
      <c r="F40" s="29" t="s">
        <v>138</v>
      </c>
      <c r="G40" s="29" t="s">
        <v>139</v>
      </c>
      <c r="H40" s="29" t="s">
        <v>180</v>
      </c>
      <c r="I40" s="29" t="s">
        <v>623</v>
      </c>
      <c r="J40" s="140">
        <v>286.3</v>
      </c>
      <c r="K40" s="17">
        <v>353.5</v>
      </c>
      <c r="L40" s="31">
        <v>338.5</v>
      </c>
      <c r="M40" s="31">
        <v>319</v>
      </c>
      <c r="N40" s="29" t="s">
        <v>60</v>
      </c>
      <c r="O40" s="29" t="s">
        <v>61</v>
      </c>
      <c r="P40" s="29" t="s">
        <v>61</v>
      </c>
      <c r="Q40" s="29">
        <v>240</v>
      </c>
      <c r="R40" s="29">
        <v>165</v>
      </c>
      <c r="S40" s="29">
        <v>155</v>
      </c>
      <c r="T40" s="29" t="s">
        <v>60</v>
      </c>
      <c r="U40" s="29" t="s">
        <v>61</v>
      </c>
      <c r="V40" s="29" t="s">
        <v>61</v>
      </c>
      <c r="W40" s="102">
        <f t="shared" si="3"/>
        <v>0.67892503536067894</v>
      </c>
      <c r="X40" s="102">
        <f t="shared" si="4"/>
        <v>0.48744460856720828</v>
      </c>
      <c r="Y40" s="102">
        <f t="shared" si="5"/>
        <v>0.48589341692789967</v>
      </c>
      <c r="Z40" s="29" t="s">
        <v>62</v>
      </c>
      <c r="AA40" s="29" t="s">
        <v>61</v>
      </c>
      <c r="AB40" s="31">
        <v>15</v>
      </c>
      <c r="AC40" s="31">
        <v>15</v>
      </c>
      <c r="AD40" s="29" t="s">
        <v>60</v>
      </c>
      <c r="AE40" s="29" t="s">
        <v>61</v>
      </c>
      <c r="AF40" s="29" t="s">
        <v>61</v>
      </c>
      <c r="AG40" s="121" t="s">
        <v>898</v>
      </c>
      <c r="AH40" s="121" t="s">
        <v>898</v>
      </c>
      <c r="AI40" s="121" t="s">
        <v>898</v>
      </c>
      <c r="AJ40" s="103" t="s">
        <v>686</v>
      </c>
      <c r="AK40" s="33" t="s">
        <v>898</v>
      </c>
      <c r="AL40" s="121" t="s">
        <v>899</v>
      </c>
      <c r="AM40" s="121" t="s">
        <v>1467</v>
      </c>
      <c r="AN40" s="103" t="s">
        <v>1467</v>
      </c>
      <c r="AO40" s="29" t="s">
        <v>687</v>
      </c>
      <c r="AP40" s="29" t="s">
        <v>62</v>
      </c>
      <c r="AQ40" s="29" t="s">
        <v>62</v>
      </c>
      <c r="AR40" s="29" t="s">
        <v>61</v>
      </c>
      <c r="AS40" s="33" t="s">
        <v>899</v>
      </c>
      <c r="AT40" s="29" t="s">
        <v>687</v>
      </c>
      <c r="AV40" s="121" t="s">
        <v>901</v>
      </c>
      <c r="AW40" s="121" t="s">
        <v>60</v>
      </c>
      <c r="AX40" s="121" t="s">
        <v>61</v>
      </c>
      <c r="AY40" s="121" t="s">
        <v>61</v>
      </c>
      <c r="AZ40" s="121" t="s">
        <v>903</v>
      </c>
      <c r="BA40" s="29" t="s">
        <v>60</v>
      </c>
      <c r="BB40" s="29" t="s">
        <v>61</v>
      </c>
      <c r="BC40" s="29" t="s">
        <v>61</v>
      </c>
      <c r="BD40" s="29" t="s">
        <v>60</v>
      </c>
      <c r="BE40" s="29" t="s">
        <v>60</v>
      </c>
      <c r="BF40" s="29" t="s">
        <v>61</v>
      </c>
      <c r="BG40" s="29" t="s">
        <v>61</v>
      </c>
      <c r="BH40" s="29" t="s">
        <v>62</v>
      </c>
      <c r="BI40" s="29" t="s">
        <v>61</v>
      </c>
      <c r="BJ40" s="29" t="s">
        <v>62</v>
      </c>
      <c r="BK40" s="29" t="s">
        <v>61</v>
      </c>
      <c r="BL40" s="158">
        <v>318</v>
      </c>
      <c r="BM40" s="100">
        <v>304</v>
      </c>
      <c r="BN40" s="100">
        <v>287</v>
      </c>
      <c r="BO40" s="29" t="s">
        <v>60</v>
      </c>
      <c r="BP40" s="29" t="s">
        <v>61</v>
      </c>
      <c r="BQ40" s="29" t="s">
        <v>61</v>
      </c>
      <c r="BR40" s="158">
        <v>240</v>
      </c>
      <c r="BS40" s="31">
        <v>165</v>
      </c>
      <c r="BT40" s="31">
        <v>155</v>
      </c>
      <c r="BU40" s="29" t="s">
        <v>61</v>
      </c>
      <c r="BV40" s="29" t="s">
        <v>61</v>
      </c>
      <c r="BW40" s="29" t="s">
        <v>61</v>
      </c>
      <c r="BX40" s="158">
        <v>318</v>
      </c>
      <c r="BY40" s="100">
        <v>304</v>
      </c>
      <c r="BZ40" s="100">
        <v>287</v>
      </c>
      <c r="CA40" s="29" t="s">
        <v>61</v>
      </c>
      <c r="CB40" s="29" t="s">
        <v>61</v>
      </c>
      <c r="CC40" s="29" t="s">
        <v>61</v>
      </c>
      <c r="CD40" s="158">
        <v>240</v>
      </c>
      <c r="CE40" s="31">
        <v>165</v>
      </c>
      <c r="CF40" s="31">
        <v>155</v>
      </c>
      <c r="CG40" s="29" t="s">
        <v>61</v>
      </c>
      <c r="CH40" s="29" t="s">
        <v>61</v>
      </c>
      <c r="CI40" s="29" t="s">
        <v>61</v>
      </c>
      <c r="CJ40" s="22">
        <v>5</v>
      </c>
      <c r="CK40" s="22">
        <v>0</v>
      </c>
      <c r="CL40" s="25">
        <v>12.95</v>
      </c>
      <c r="CM40" s="29" t="s">
        <v>61</v>
      </c>
      <c r="CN40" s="29" t="s">
        <v>61</v>
      </c>
      <c r="CO40" s="29" t="s">
        <v>61</v>
      </c>
      <c r="CP40" s="29" t="s">
        <v>61</v>
      </c>
      <c r="CQ40" s="13" t="s">
        <v>61</v>
      </c>
      <c r="CR40" s="13">
        <v>2013</v>
      </c>
      <c r="CS40" s="13" t="s">
        <v>360</v>
      </c>
      <c r="CT40" s="13" t="s">
        <v>360</v>
      </c>
      <c r="CU40" s="13"/>
      <c r="CV40" s="29" t="s">
        <v>409</v>
      </c>
      <c r="CW40" s="29" t="s">
        <v>93</v>
      </c>
      <c r="CX40" s="34">
        <v>44077</v>
      </c>
      <c r="CY40" s="131" t="s">
        <v>836</v>
      </c>
      <c r="CZ40" s="124" t="s">
        <v>1724</v>
      </c>
    </row>
    <row r="41" spans="1:104" s="29" customFormat="1" ht="17.100000000000001" customHeight="1" x14ac:dyDescent="0.3">
      <c r="A41" s="29">
        <v>2031</v>
      </c>
      <c r="B41" s="29" t="s">
        <v>566</v>
      </c>
      <c r="C41" s="29">
        <v>2021</v>
      </c>
      <c r="D41" s="29">
        <v>2021</v>
      </c>
      <c r="E41" s="29" t="s">
        <v>407</v>
      </c>
      <c r="F41" s="29" t="s">
        <v>138</v>
      </c>
      <c r="G41" s="29" t="s">
        <v>139</v>
      </c>
      <c r="H41" s="29" t="s">
        <v>180</v>
      </c>
      <c r="I41" s="29" t="s">
        <v>624</v>
      </c>
      <c r="J41" s="140">
        <v>150</v>
      </c>
      <c r="K41" s="31">
        <v>190</v>
      </c>
      <c r="L41" s="31">
        <v>177</v>
      </c>
      <c r="M41" s="31">
        <v>172</v>
      </c>
      <c r="N41" s="29" t="s">
        <v>60</v>
      </c>
      <c r="O41" s="29" t="s">
        <v>61</v>
      </c>
      <c r="P41" s="29" t="s">
        <v>61</v>
      </c>
      <c r="Q41" s="29">
        <v>100</v>
      </c>
      <c r="R41" s="29">
        <v>100</v>
      </c>
      <c r="S41" s="29">
        <v>100</v>
      </c>
      <c r="T41" s="29" t="s">
        <v>60</v>
      </c>
      <c r="U41" s="29" t="s">
        <v>61</v>
      </c>
      <c r="V41" s="29" t="s">
        <v>61</v>
      </c>
      <c r="W41" s="102">
        <f t="shared" si="3"/>
        <v>0.52631578947368418</v>
      </c>
      <c r="X41" s="102">
        <f t="shared" si="4"/>
        <v>0.56497175141242939</v>
      </c>
      <c r="Y41" s="102">
        <f t="shared" si="5"/>
        <v>0.58139534883720934</v>
      </c>
      <c r="Z41" s="29" t="s">
        <v>62</v>
      </c>
      <c r="AA41" s="29" t="s">
        <v>61</v>
      </c>
      <c r="AB41" s="31">
        <v>12.9</v>
      </c>
      <c r="AC41" s="31">
        <v>12.9</v>
      </c>
      <c r="AD41" s="29" t="s">
        <v>60</v>
      </c>
      <c r="AE41" s="29" t="s">
        <v>61</v>
      </c>
      <c r="AF41" s="29" t="s">
        <v>61</v>
      </c>
      <c r="AG41" s="121" t="s">
        <v>655</v>
      </c>
      <c r="AH41" s="121" t="s">
        <v>655</v>
      </c>
      <c r="AI41" s="121" t="s">
        <v>655</v>
      </c>
      <c r="AJ41" s="103" t="s">
        <v>686</v>
      </c>
      <c r="AK41" s="33" t="s">
        <v>655</v>
      </c>
      <c r="AL41" s="121" t="s">
        <v>505</v>
      </c>
      <c r="AM41" s="121" t="s">
        <v>1466</v>
      </c>
      <c r="AN41" s="103" t="s">
        <v>1466</v>
      </c>
      <c r="AO41" s="29" t="s">
        <v>687</v>
      </c>
      <c r="AP41" s="29" t="s">
        <v>62</v>
      </c>
      <c r="AQ41" s="29" t="s">
        <v>62</v>
      </c>
      <c r="AR41" s="29" t="s">
        <v>61</v>
      </c>
      <c r="AS41" s="33" t="s">
        <v>505</v>
      </c>
      <c r="AT41" s="29" t="s">
        <v>687</v>
      </c>
      <c r="AV41" s="121" t="s">
        <v>192</v>
      </c>
      <c r="AW41" s="121" t="s">
        <v>60</v>
      </c>
      <c r="AX41" s="121" t="s">
        <v>61</v>
      </c>
      <c r="AY41" s="121" t="s">
        <v>61</v>
      </c>
      <c r="AZ41" s="121" t="s">
        <v>192</v>
      </c>
      <c r="BA41" s="29" t="s">
        <v>60</v>
      </c>
      <c r="BB41" s="29" t="s">
        <v>61</v>
      </c>
      <c r="BC41" s="29" t="s">
        <v>61</v>
      </c>
      <c r="BD41" s="29" t="s">
        <v>60</v>
      </c>
      <c r="BE41" s="29" t="s">
        <v>60</v>
      </c>
      <c r="BF41" s="29" t="s">
        <v>61</v>
      </c>
      <c r="BG41" s="29" t="s">
        <v>61</v>
      </c>
      <c r="BH41" s="29" t="s">
        <v>62</v>
      </c>
      <c r="BI41" s="29" t="s">
        <v>61</v>
      </c>
      <c r="BJ41" s="29" t="s">
        <v>62</v>
      </c>
      <c r="BK41" s="29" t="s">
        <v>61</v>
      </c>
      <c r="BL41" s="158">
        <v>190</v>
      </c>
      <c r="BM41" s="31">
        <v>177</v>
      </c>
      <c r="BN41" s="31">
        <v>172</v>
      </c>
      <c r="BO41" s="29" t="s">
        <v>60</v>
      </c>
      <c r="BP41" s="29" t="s">
        <v>61</v>
      </c>
      <c r="BQ41" s="29" t="s">
        <v>61</v>
      </c>
      <c r="BR41" s="31">
        <v>100</v>
      </c>
      <c r="BS41" s="31">
        <v>100</v>
      </c>
      <c r="BT41" s="31">
        <v>100</v>
      </c>
      <c r="BU41" s="29" t="s">
        <v>61</v>
      </c>
      <c r="BV41" s="29" t="s">
        <v>61</v>
      </c>
      <c r="BW41" s="29" t="s">
        <v>61</v>
      </c>
      <c r="BX41" s="158">
        <v>190</v>
      </c>
      <c r="BY41" s="31">
        <v>177</v>
      </c>
      <c r="BZ41" s="31">
        <v>172</v>
      </c>
      <c r="CA41" s="29" t="s">
        <v>61</v>
      </c>
      <c r="CB41" s="29" t="s">
        <v>61</v>
      </c>
      <c r="CC41" s="29" t="s">
        <v>61</v>
      </c>
      <c r="CD41" s="31">
        <v>100</v>
      </c>
      <c r="CE41" s="31">
        <v>100</v>
      </c>
      <c r="CF41" s="31">
        <v>100</v>
      </c>
      <c r="CG41" s="29" t="s">
        <v>61</v>
      </c>
      <c r="CH41" s="29" t="s">
        <v>61</v>
      </c>
      <c r="CI41" s="29" t="s">
        <v>61</v>
      </c>
      <c r="CJ41" s="22">
        <v>4</v>
      </c>
      <c r="CK41" s="22">
        <v>5.0000000000000001E-3</v>
      </c>
      <c r="CL41" s="25">
        <v>9.4499999999999993</v>
      </c>
      <c r="CM41" s="29" t="s">
        <v>61</v>
      </c>
      <c r="CN41" s="29" t="s">
        <v>61</v>
      </c>
      <c r="CO41" s="29" t="s">
        <v>61</v>
      </c>
      <c r="CP41" s="29" t="s">
        <v>61</v>
      </c>
      <c r="CQ41" s="13" t="s">
        <v>61</v>
      </c>
      <c r="CR41" s="13">
        <v>1998</v>
      </c>
      <c r="CS41" s="13" t="s">
        <v>363</v>
      </c>
      <c r="CT41" s="13" t="s">
        <v>363</v>
      </c>
      <c r="CU41" s="13"/>
      <c r="CV41" s="29" t="s">
        <v>409</v>
      </c>
      <c r="CW41" s="29" t="s">
        <v>93</v>
      </c>
      <c r="CX41" s="34">
        <v>44077</v>
      </c>
      <c r="CY41" s="131" t="s">
        <v>836</v>
      </c>
      <c r="CZ41" s="124" t="s">
        <v>1724</v>
      </c>
    </row>
    <row r="42" spans="1:104" s="29" customFormat="1" ht="17.100000000000001" customHeight="1" x14ac:dyDescent="0.3">
      <c r="A42" s="29">
        <v>2032</v>
      </c>
      <c r="B42" s="29" t="s">
        <v>574</v>
      </c>
      <c r="C42" s="29">
        <v>2022</v>
      </c>
      <c r="D42" s="29">
        <v>2022</v>
      </c>
      <c r="E42" s="29" t="s">
        <v>407</v>
      </c>
      <c r="F42" s="29" t="s">
        <v>138</v>
      </c>
      <c r="G42" s="29" t="s">
        <v>139</v>
      </c>
      <c r="H42" s="29" t="s">
        <v>180</v>
      </c>
      <c r="I42" s="29" t="s">
        <v>625</v>
      </c>
      <c r="J42" s="140">
        <v>150</v>
      </c>
      <c r="K42" s="31">
        <v>190</v>
      </c>
      <c r="L42" s="31">
        <v>177</v>
      </c>
      <c r="M42" s="31">
        <v>172</v>
      </c>
      <c r="N42" s="29" t="s">
        <v>60</v>
      </c>
      <c r="O42" s="29" t="s">
        <v>61</v>
      </c>
      <c r="P42" s="29" t="s">
        <v>61</v>
      </c>
      <c r="Q42" s="29">
        <v>100</v>
      </c>
      <c r="R42" s="29">
        <v>100</v>
      </c>
      <c r="S42" s="29">
        <v>100</v>
      </c>
      <c r="T42" s="29" t="s">
        <v>60</v>
      </c>
      <c r="U42" s="29" t="s">
        <v>61</v>
      </c>
      <c r="V42" s="29" t="s">
        <v>61</v>
      </c>
      <c r="W42" s="102">
        <f t="shared" si="3"/>
        <v>0.52631578947368418</v>
      </c>
      <c r="X42" s="102">
        <f t="shared" si="4"/>
        <v>0.56497175141242939</v>
      </c>
      <c r="Y42" s="102">
        <f t="shared" si="5"/>
        <v>0.58139534883720934</v>
      </c>
      <c r="Z42" s="29" t="s">
        <v>62</v>
      </c>
      <c r="AA42" s="29" t="s">
        <v>61</v>
      </c>
      <c r="AB42" s="31">
        <v>12.9</v>
      </c>
      <c r="AC42" s="31">
        <v>12.9</v>
      </c>
      <c r="AD42" s="29" t="s">
        <v>60</v>
      </c>
      <c r="AE42" s="29" t="s">
        <v>61</v>
      </c>
      <c r="AF42" s="29" t="s">
        <v>61</v>
      </c>
      <c r="AG42" s="121" t="s">
        <v>655</v>
      </c>
      <c r="AH42" s="121" t="s">
        <v>655</v>
      </c>
      <c r="AI42" s="121" t="s">
        <v>655</v>
      </c>
      <c r="AJ42" s="103" t="s">
        <v>686</v>
      </c>
      <c r="AK42" s="33" t="s">
        <v>655</v>
      </c>
      <c r="AL42" s="121" t="s">
        <v>505</v>
      </c>
      <c r="AM42" s="121" t="s">
        <v>1466</v>
      </c>
      <c r="AN42" s="103" t="s">
        <v>1466</v>
      </c>
      <c r="AO42" s="29" t="s">
        <v>687</v>
      </c>
      <c r="AP42" s="29" t="s">
        <v>62</v>
      </c>
      <c r="AQ42" s="29" t="s">
        <v>62</v>
      </c>
      <c r="AR42" s="29" t="s">
        <v>61</v>
      </c>
      <c r="AS42" s="33" t="s">
        <v>505</v>
      </c>
      <c r="AT42" s="29" t="s">
        <v>687</v>
      </c>
      <c r="AV42" s="121" t="s">
        <v>192</v>
      </c>
      <c r="AW42" s="121" t="s">
        <v>60</v>
      </c>
      <c r="AX42" s="121" t="s">
        <v>61</v>
      </c>
      <c r="AY42" s="121" t="s">
        <v>61</v>
      </c>
      <c r="AZ42" s="121" t="s">
        <v>192</v>
      </c>
      <c r="BA42" s="29" t="s">
        <v>60</v>
      </c>
      <c r="BB42" s="29" t="s">
        <v>61</v>
      </c>
      <c r="BC42" s="29" t="s">
        <v>61</v>
      </c>
      <c r="BD42" s="29" t="s">
        <v>60</v>
      </c>
      <c r="BE42" s="29" t="s">
        <v>60</v>
      </c>
      <c r="BF42" s="29" t="s">
        <v>61</v>
      </c>
      <c r="BG42" s="29" t="s">
        <v>61</v>
      </c>
      <c r="BH42" s="29" t="s">
        <v>62</v>
      </c>
      <c r="BI42" s="29" t="s">
        <v>61</v>
      </c>
      <c r="BJ42" s="29" t="s">
        <v>62</v>
      </c>
      <c r="BK42" s="29" t="s">
        <v>61</v>
      </c>
      <c r="BL42" s="158">
        <v>190</v>
      </c>
      <c r="BM42" s="31">
        <v>177</v>
      </c>
      <c r="BN42" s="31">
        <v>172</v>
      </c>
      <c r="BO42" s="29" t="s">
        <v>60</v>
      </c>
      <c r="BP42" s="29" t="s">
        <v>61</v>
      </c>
      <c r="BQ42" s="29" t="s">
        <v>61</v>
      </c>
      <c r="BR42" s="31">
        <v>100</v>
      </c>
      <c r="BS42" s="31">
        <v>100</v>
      </c>
      <c r="BT42" s="31">
        <v>100</v>
      </c>
      <c r="BU42" s="29" t="s">
        <v>61</v>
      </c>
      <c r="BV42" s="29" t="s">
        <v>61</v>
      </c>
      <c r="BW42" s="29" t="s">
        <v>61</v>
      </c>
      <c r="BX42" s="158">
        <v>190</v>
      </c>
      <c r="BY42" s="31">
        <v>177</v>
      </c>
      <c r="BZ42" s="31">
        <v>172</v>
      </c>
      <c r="CA42" s="29" t="s">
        <v>61</v>
      </c>
      <c r="CB42" s="29" t="s">
        <v>61</v>
      </c>
      <c r="CC42" s="29" t="s">
        <v>61</v>
      </c>
      <c r="CD42" s="31">
        <v>100</v>
      </c>
      <c r="CE42" s="31">
        <v>100</v>
      </c>
      <c r="CF42" s="31">
        <v>100</v>
      </c>
      <c r="CG42" s="29" t="s">
        <v>61</v>
      </c>
      <c r="CH42" s="29" t="s">
        <v>61</v>
      </c>
      <c r="CI42" s="29" t="s">
        <v>61</v>
      </c>
      <c r="CJ42" s="22">
        <v>4</v>
      </c>
      <c r="CK42" s="22">
        <v>5.0000000000000001E-3</v>
      </c>
      <c r="CL42" s="25">
        <v>5.39</v>
      </c>
      <c r="CM42" s="29" t="s">
        <v>61</v>
      </c>
      <c r="CN42" s="29" t="s">
        <v>61</v>
      </c>
      <c r="CO42" s="29" t="s">
        <v>61</v>
      </c>
      <c r="CP42" s="29" t="s">
        <v>61</v>
      </c>
      <c r="CQ42" s="13" t="s">
        <v>61</v>
      </c>
      <c r="CR42" s="13">
        <v>1992</v>
      </c>
      <c r="CS42" s="13" t="s">
        <v>363</v>
      </c>
      <c r="CT42" s="13" t="s">
        <v>363</v>
      </c>
      <c r="CU42" s="13"/>
      <c r="CV42" s="29" t="s">
        <v>409</v>
      </c>
      <c r="CW42" s="29" t="s">
        <v>93</v>
      </c>
      <c r="CX42" s="34">
        <v>44077</v>
      </c>
      <c r="CY42" s="131" t="s">
        <v>836</v>
      </c>
      <c r="CZ42" s="124" t="s">
        <v>1724</v>
      </c>
    </row>
    <row r="43" spans="1:104" s="29" customFormat="1" ht="17.100000000000001" customHeight="1" x14ac:dyDescent="0.3">
      <c r="A43" s="29">
        <v>2033</v>
      </c>
      <c r="B43" s="29" t="s">
        <v>575</v>
      </c>
      <c r="C43" s="29">
        <v>2023</v>
      </c>
      <c r="D43" s="29">
        <v>2023</v>
      </c>
      <c r="E43" s="29" t="s">
        <v>407</v>
      </c>
      <c r="F43" s="29" t="s">
        <v>138</v>
      </c>
      <c r="G43" s="29" t="s">
        <v>139</v>
      </c>
      <c r="H43" s="29" t="s">
        <v>180</v>
      </c>
      <c r="I43" s="29" t="s">
        <v>626</v>
      </c>
      <c r="J43" s="140">
        <v>150</v>
      </c>
      <c r="K43" s="31">
        <v>190</v>
      </c>
      <c r="L43" s="31">
        <v>177</v>
      </c>
      <c r="M43" s="31">
        <v>172</v>
      </c>
      <c r="N43" s="29" t="s">
        <v>60</v>
      </c>
      <c r="O43" s="29" t="s">
        <v>61</v>
      </c>
      <c r="P43" s="29" t="s">
        <v>61</v>
      </c>
      <c r="Q43" s="29">
        <v>100</v>
      </c>
      <c r="R43" s="29">
        <v>100</v>
      </c>
      <c r="S43" s="29">
        <v>100</v>
      </c>
      <c r="T43" s="29" t="s">
        <v>60</v>
      </c>
      <c r="U43" s="29" t="s">
        <v>61</v>
      </c>
      <c r="V43" s="29" t="s">
        <v>61</v>
      </c>
      <c r="W43" s="102">
        <f t="shared" si="3"/>
        <v>0.52631578947368418</v>
      </c>
      <c r="X43" s="102">
        <f t="shared" si="4"/>
        <v>0.56497175141242939</v>
      </c>
      <c r="Y43" s="102">
        <f t="shared" si="5"/>
        <v>0.58139534883720934</v>
      </c>
      <c r="Z43" s="29" t="s">
        <v>62</v>
      </c>
      <c r="AA43" s="29" t="s">
        <v>61</v>
      </c>
      <c r="AB43" s="31">
        <v>12.9</v>
      </c>
      <c r="AC43" s="31">
        <v>12.9</v>
      </c>
      <c r="AD43" s="29" t="s">
        <v>60</v>
      </c>
      <c r="AE43" s="29" t="s">
        <v>61</v>
      </c>
      <c r="AF43" s="29" t="s">
        <v>61</v>
      </c>
      <c r="AG43" s="121" t="s">
        <v>655</v>
      </c>
      <c r="AH43" s="121" t="s">
        <v>655</v>
      </c>
      <c r="AI43" s="121" t="s">
        <v>655</v>
      </c>
      <c r="AJ43" s="103" t="s">
        <v>686</v>
      </c>
      <c r="AK43" s="33" t="s">
        <v>655</v>
      </c>
      <c r="AL43" s="121" t="s">
        <v>505</v>
      </c>
      <c r="AM43" s="121" t="s">
        <v>1466</v>
      </c>
      <c r="AN43" s="103" t="s">
        <v>1466</v>
      </c>
      <c r="AO43" s="29" t="s">
        <v>687</v>
      </c>
      <c r="AP43" s="29" t="s">
        <v>62</v>
      </c>
      <c r="AQ43" s="29" t="s">
        <v>62</v>
      </c>
      <c r="AR43" s="29" t="s">
        <v>61</v>
      </c>
      <c r="AS43" s="33" t="s">
        <v>505</v>
      </c>
      <c r="AT43" s="29" t="s">
        <v>687</v>
      </c>
      <c r="AV43" s="121" t="s">
        <v>192</v>
      </c>
      <c r="AW43" s="121" t="s">
        <v>60</v>
      </c>
      <c r="AX43" s="121" t="s">
        <v>61</v>
      </c>
      <c r="AY43" s="121" t="s">
        <v>61</v>
      </c>
      <c r="AZ43" s="121" t="s">
        <v>192</v>
      </c>
      <c r="BA43" s="29" t="s">
        <v>60</v>
      </c>
      <c r="BB43" s="29" t="s">
        <v>61</v>
      </c>
      <c r="BC43" s="29" t="s">
        <v>61</v>
      </c>
      <c r="BD43" s="29" t="s">
        <v>60</v>
      </c>
      <c r="BE43" s="29" t="s">
        <v>60</v>
      </c>
      <c r="BF43" s="29" t="s">
        <v>61</v>
      </c>
      <c r="BG43" s="29" t="s">
        <v>61</v>
      </c>
      <c r="BH43" s="29" t="s">
        <v>62</v>
      </c>
      <c r="BI43" s="29" t="s">
        <v>61</v>
      </c>
      <c r="BJ43" s="29" t="s">
        <v>62</v>
      </c>
      <c r="BK43" s="29" t="s">
        <v>61</v>
      </c>
      <c r="BL43" s="158">
        <v>190</v>
      </c>
      <c r="BM43" s="31">
        <v>177</v>
      </c>
      <c r="BN43" s="31">
        <v>172</v>
      </c>
      <c r="BO43" s="29" t="s">
        <v>60</v>
      </c>
      <c r="BP43" s="29" t="s">
        <v>61</v>
      </c>
      <c r="BQ43" s="29" t="s">
        <v>61</v>
      </c>
      <c r="BR43" s="31">
        <v>100</v>
      </c>
      <c r="BS43" s="31">
        <v>100</v>
      </c>
      <c r="BT43" s="31">
        <v>100</v>
      </c>
      <c r="BU43" s="29" t="s">
        <v>61</v>
      </c>
      <c r="BV43" s="29" t="s">
        <v>61</v>
      </c>
      <c r="BW43" s="29" t="s">
        <v>61</v>
      </c>
      <c r="BX43" s="158">
        <v>190</v>
      </c>
      <c r="BY43" s="31">
        <v>177</v>
      </c>
      <c r="BZ43" s="31">
        <v>172</v>
      </c>
      <c r="CA43" s="29" t="s">
        <v>61</v>
      </c>
      <c r="CB43" s="29" t="s">
        <v>61</v>
      </c>
      <c r="CC43" s="29" t="s">
        <v>61</v>
      </c>
      <c r="CD43" s="31">
        <v>100</v>
      </c>
      <c r="CE43" s="31">
        <v>100</v>
      </c>
      <c r="CF43" s="31">
        <v>100</v>
      </c>
      <c r="CG43" s="29" t="s">
        <v>61</v>
      </c>
      <c r="CH43" s="29" t="s">
        <v>61</v>
      </c>
      <c r="CI43" s="29" t="s">
        <v>61</v>
      </c>
      <c r="CJ43" s="22">
        <v>4</v>
      </c>
      <c r="CK43" s="22">
        <v>5.0000000000000001E-3</v>
      </c>
      <c r="CL43" s="25">
        <v>5.31</v>
      </c>
      <c r="CM43" s="29" t="s">
        <v>61</v>
      </c>
      <c r="CN43" s="29" t="s">
        <v>61</v>
      </c>
      <c r="CO43" s="29" t="s">
        <v>61</v>
      </c>
      <c r="CP43" s="29" t="s">
        <v>61</v>
      </c>
      <c r="CQ43" s="13" t="s">
        <v>61</v>
      </c>
      <c r="CR43" s="13">
        <v>1992</v>
      </c>
      <c r="CS43" s="13" t="s">
        <v>363</v>
      </c>
      <c r="CT43" s="13" t="s">
        <v>363</v>
      </c>
      <c r="CU43" s="13"/>
      <c r="CV43" s="29" t="s">
        <v>409</v>
      </c>
      <c r="CW43" s="29" t="s">
        <v>93</v>
      </c>
      <c r="CX43" s="34">
        <v>44077</v>
      </c>
      <c r="CY43" s="131" t="s">
        <v>836</v>
      </c>
      <c r="CZ43" s="124" t="s">
        <v>1724</v>
      </c>
    </row>
    <row r="44" spans="1:104" s="29" customFormat="1" ht="17.100000000000001" customHeight="1" x14ac:dyDescent="0.3">
      <c r="A44" s="29">
        <v>2034</v>
      </c>
      <c r="B44" s="29" t="s">
        <v>577</v>
      </c>
      <c r="C44" s="29">
        <v>2024</v>
      </c>
      <c r="D44" s="29">
        <v>2024</v>
      </c>
      <c r="E44" s="29" t="s">
        <v>407</v>
      </c>
      <c r="F44" s="29" t="s">
        <v>138</v>
      </c>
      <c r="G44" s="29" t="s">
        <v>139</v>
      </c>
      <c r="H44" s="29" t="s">
        <v>180</v>
      </c>
      <c r="I44" s="29" t="s">
        <v>627</v>
      </c>
      <c r="J44" s="140">
        <v>150</v>
      </c>
      <c r="K44" s="31">
        <v>190</v>
      </c>
      <c r="L44" s="31">
        <v>177</v>
      </c>
      <c r="M44" s="31">
        <v>172</v>
      </c>
      <c r="N44" s="29" t="s">
        <v>60</v>
      </c>
      <c r="O44" s="29" t="s">
        <v>61</v>
      </c>
      <c r="P44" s="29" t="s">
        <v>61</v>
      </c>
      <c r="Q44" s="29">
        <v>100</v>
      </c>
      <c r="R44" s="29">
        <v>100</v>
      </c>
      <c r="S44" s="29">
        <v>100</v>
      </c>
      <c r="T44" s="29" t="s">
        <v>60</v>
      </c>
      <c r="U44" s="29" t="s">
        <v>61</v>
      </c>
      <c r="V44" s="29" t="s">
        <v>61</v>
      </c>
      <c r="W44" s="102">
        <f t="shared" si="3"/>
        <v>0.52631578947368418</v>
      </c>
      <c r="X44" s="102">
        <f t="shared" si="4"/>
        <v>0.56497175141242939</v>
      </c>
      <c r="Y44" s="102">
        <f t="shared" si="5"/>
        <v>0.58139534883720934</v>
      </c>
      <c r="Z44" s="29" t="s">
        <v>62</v>
      </c>
      <c r="AA44" s="29" t="s">
        <v>61</v>
      </c>
      <c r="AB44" s="31">
        <v>12.9</v>
      </c>
      <c r="AC44" s="31">
        <v>12.9</v>
      </c>
      <c r="AD44" s="29" t="s">
        <v>60</v>
      </c>
      <c r="AE44" s="29" t="s">
        <v>61</v>
      </c>
      <c r="AF44" s="29" t="s">
        <v>61</v>
      </c>
      <c r="AG44" s="121" t="s">
        <v>655</v>
      </c>
      <c r="AH44" s="121" t="s">
        <v>655</v>
      </c>
      <c r="AI44" s="121" t="s">
        <v>655</v>
      </c>
      <c r="AJ44" s="103" t="s">
        <v>686</v>
      </c>
      <c r="AK44" s="33" t="s">
        <v>655</v>
      </c>
      <c r="AL44" s="121" t="s">
        <v>505</v>
      </c>
      <c r="AM44" s="121" t="s">
        <v>1466</v>
      </c>
      <c r="AN44" s="103" t="s">
        <v>1466</v>
      </c>
      <c r="AO44" s="29" t="s">
        <v>687</v>
      </c>
      <c r="AP44" s="29" t="s">
        <v>62</v>
      </c>
      <c r="AQ44" s="29" t="s">
        <v>62</v>
      </c>
      <c r="AR44" s="29" t="s">
        <v>61</v>
      </c>
      <c r="AS44" s="33" t="s">
        <v>505</v>
      </c>
      <c r="AT44" s="29" t="s">
        <v>687</v>
      </c>
      <c r="AV44" s="121" t="s">
        <v>192</v>
      </c>
      <c r="AW44" s="121" t="s">
        <v>60</v>
      </c>
      <c r="AX44" s="121" t="s">
        <v>61</v>
      </c>
      <c r="AY44" s="121" t="s">
        <v>61</v>
      </c>
      <c r="AZ44" s="121" t="s">
        <v>192</v>
      </c>
      <c r="BA44" s="29" t="s">
        <v>60</v>
      </c>
      <c r="BB44" s="29" t="s">
        <v>61</v>
      </c>
      <c r="BC44" s="29" t="s">
        <v>61</v>
      </c>
      <c r="BD44" s="29" t="s">
        <v>60</v>
      </c>
      <c r="BE44" s="29" t="s">
        <v>60</v>
      </c>
      <c r="BF44" s="29" t="s">
        <v>61</v>
      </c>
      <c r="BG44" s="29" t="s">
        <v>61</v>
      </c>
      <c r="BH44" s="29" t="s">
        <v>62</v>
      </c>
      <c r="BI44" s="29" t="s">
        <v>61</v>
      </c>
      <c r="BJ44" s="29" t="s">
        <v>62</v>
      </c>
      <c r="BK44" s="29" t="s">
        <v>61</v>
      </c>
      <c r="BL44" s="158">
        <v>190</v>
      </c>
      <c r="BM44" s="31">
        <v>177</v>
      </c>
      <c r="BN44" s="31">
        <v>172</v>
      </c>
      <c r="BO44" s="29" t="s">
        <v>60</v>
      </c>
      <c r="BP44" s="29" t="s">
        <v>61</v>
      </c>
      <c r="BQ44" s="29" t="s">
        <v>61</v>
      </c>
      <c r="BR44" s="31">
        <v>100</v>
      </c>
      <c r="BS44" s="31">
        <v>100</v>
      </c>
      <c r="BT44" s="31">
        <v>100</v>
      </c>
      <c r="BU44" s="29" t="s">
        <v>61</v>
      </c>
      <c r="BV44" s="29" t="s">
        <v>61</v>
      </c>
      <c r="BW44" s="29" t="s">
        <v>61</v>
      </c>
      <c r="BX44" s="158">
        <v>190</v>
      </c>
      <c r="BY44" s="31">
        <v>177</v>
      </c>
      <c r="BZ44" s="31">
        <v>172</v>
      </c>
      <c r="CA44" s="29" t="s">
        <v>61</v>
      </c>
      <c r="CB44" s="29" t="s">
        <v>61</v>
      </c>
      <c r="CC44" s="29" t="s">
        <v>61</v>
      </c>
      <c r="CD44" s="31">
        <v>100</v>
      </c>
      <c r="CE44" s="31">
        <v>100</v>
      </c>
      <c r="CF44" s="31">
        <v>100</v>
      </c>
      <c r="CG44" s="29" t="s">
        <v>61</v>
      </c>
      <c r="CH44" s="29" t="s">
        <v>61</v>
      </c>
      <c r="CI44" s="29" t="s">
        <v>61</v>
      </c>
      <c r="CJ44" s="22">
        <v>4</v>
      </c>
      <c r="CK44" s="22">
        <v>5.0000000000000001E-3</v>
      </c>
      <c r="CL44" s="25">
        <v>9.0299999999999994</v>
      </c>
      <c r="CM44" s="29" t="s">
        <v>61</v>
      </c>
      <c r="CN44" s="29" t="s">
        <v>61</v>
      </c>
      <c r="CO44" s="29" t="s">
        <v>61</v>
      </c>
      <c r="CP44" s="29" t="s">
        <v>61</v>
      </c>
      <c r="CQ44" s="13" t="s">
        <v>61</v>
      </c>
      <c r="CR44" s="13">
        <v>1992</v>
      </c>
      <c r="CS44" s="13" t="s">
        <v>363</v>
      </c>
      <c r="CT44" s="13" t="s">
        <v>363</v>
      </c>
      <c r="CU44" s="13"/>
      <c r="CV44" s="29" t="s">
        <v>409</v>
      </c>
      <c r="CW44" s="29" t="s">
        <v>93</v>
      </c>
      <c r="CX44" s="34">
        <v>44077</v>
      </c>
      <c r="CY44" s="131" t="s">
        <v>836</v>
      </c>
      <c r="CZ44" s="124" t="s">
        <v>1724</v>
      </c>
    </row>
    <row r="45" spans="1:104" s="29" customFormat="1" ht="17.100000000000001" customHeight="1" x14ac:dyDescent="0.3">
      <c r="A45" s="29">
        <v>2061</v>
      </c>
      <c r="B45" s="29" t="s">
        <v>578</v>
      </c>
      <c r="C45" s="29">
        <v>2051</v>
      </c>
      <c r="D45" s="29">
        <v>2051</v>
      </c>
      <c r="E45" s="29" t="s">
        <v>407</v>
      </c>
      <c r="F45" s="29" t="s">
        <v>138</v>
      </c>
      <c r="G45" s="29" t="s">
        <v>139</v>
      </c>
      <c r="H45" s="29" t="s">
        <v>180</v>
      </c>
      <c r="I45" s="29" t="s">
        <v>628</v>
      </c>
      <c r="J45" s="140">
        <v>150</v>
      </c>
      <c r="K45" s="31">
        <v>190</v>
      </c>
      <c r="L45" s="31">
        <v>177</v>
      </c>
      <c r="M45" s="31">
        <v>172</v>
      </c>
      <c r="N45" s="29" t="s">
        <v>60</v>
      </c>
      <c r="O45" s="29" t="s">
        <v>61</v>
      </c>
      <c r="P45" s="29" t="s">
        <v>61</v>
      </c>
      <c r="Q45" s="29">
        <v>100</v>
      </c>
      <c r="R45" s="29">
        <v>100</v>
      </c>
      <c r="S45" s="29">
        <v>100</v>
      </c>
      <c r="T45" s="29" t="s">
        <v>60</v>
      </c>
      <c r="U45" s="29" t="s">
        <v>61</v>
      </c>
      <c r="V45" s="29" t="s">
        <v>61</v>
      </c>
      <c r="W45" s="102">
        <f t="shared" si="3"/>
        <v>0.52631578947368418</v>
      </c>
      <c r="X45" s="102">
        <f t="shared" si="4"/>
        <v>0.56497175141242939</v>
      </c>
      <c r="Y45" s="102">
        <f t="shared" si="5"/>
        <v>0.58139534883720934</v>
      </c>
      <c r="Z45" s="29" t="s">
        <v>62</v>
      </c>
      <c r="AA45" s="29" t="s">
        <v>61</v>
      </c>
      <c r="AB45" s="31">
        <v>12.9</v>
      </c>
      <c r="AC45" s="31">
        <v>12.9</v>
      </c>
      <c r="AD45" s="29" t="s">
        <v>60</v>
      </c>
      <c r="AE45" s="29" t="s">
        <v>61</v>
      </c>
      <c r="AF45" s="29" t="s">
        <v>61</v>
      </c>
      <c r="AG45" s="121" t="s">
        <v>655</v>
      </c>
      <c r="AH45" s="121" t="s">
        <v>655</v>
      </c>
      <c r="AI45" s="121" t="s">
        <v>655</v>
      </c>
      <c r="AJ45" s="103" t="s">
        <v>686</v>
      </c>
      <c r="AK45" s="33" t="s">
        <v>655</v>
      </c>
      <c r="AL45" s="121" t="s">
        <v>505</v>
      </c>
      <c r="AM45" s="121" t="s">
        <v>1466</v>
      </c>
      <c r="AN45" s="103" t="s">
        <v>1466</v>
      </c>
      <c r="AO45" s="29" t="s">
        <v>687</v>
      </c>
      <c r="AP45" s="29" t="s">
        <v>62</v>
      </c>
      <c r="AQ45" s="29" t="s">
        <v>62</v>
      </c>
      <c r="AR45" s="29" t="s">
        <v>61</v>
      </c>
      <c r="AS45" s="33" t="s">
        <v>505</v>
      </c>
      <c r="AT45" s="29" t="s">
        <v>687</v>
      </c>
      <c r="AV45" s="121" t="s">
        <v>192</v>
      </c>
      <c r="AW45" s="121" t="s">
        <v>60</v>
      </c>
      <c r="AX45" s="121" t="s">
        <v>61</v>
      </c>
      <c r="AY45" s="121" t="s">
        <v>61</v>
      </c>
      <c r="AZ45" s="121" t="s">
        <v>192</v>
      </c>
      <c r="BA45" s="29" t="s">
        <v>60</v>
      </c>
      <c r="BB45" s="29" t="s">
        <v>61</v>
      </c>
      <c r="BC45" s="29" t="s">
        <v>61</v>
      </c>
      <c r="BD45" s="29" t="s">
        <v>60</v>
      </c>
      <c r="BE45" s="29" t="s">
        <v>60</v>
      </c>
      <c r="BF45" s="29" t="s">
        <v>61</v>
      </c>
      <c r="BG45" s="29" t="s">
        <v>61</v>
      </c>
      <c r="BH45" s="29" t="s">
        <v>62</v>
      </c>
      <c r="BI45" s="29" t="s">
        <v>61</v>
      </c>
      <c r="BJ45" s="29" t="s">
        <v>62</v>
      </c>
      <c r="BK45" s="29" t="s">
        <v>61</v>
      </c>
      <c r="BL45" s="158">
        <v>190</v>
      </c>
      <c r="BM45" s="31">
        <v>177</v>
      </c>
      <c r="BN45" s="31">
        <v>172</v>
      </c>
      <c r="BO45" s="29" t="s">
        <v>60</v>
      </c>
      <c r="BP45" s="29" t="s">
        <v>61</v>
      </c>
      <c r="BQ45" s="29" t="s">
        <v>61</v>
      </c>
      <c r="BR45" s="31">
        <v>100</v>
      </c>
      <c r="BS45" s="31">
        <v>100</v>
      </c>
      <c r="BT45" s="31">
        <v>100</v>
      </c>
      <c r="BU45" s="29" t="s">
        <v>61</v>
      </c>
      <c r="BV45" s="29" t="s">
        <v>61</v>
      </c>
      <c r="BW45" s="29" t="s">
        <v>61</v>
      </c>
      <c r="BX45" s="158">
        <v>190</v>
      </c>
      <c r="BY45" s="31">
        <v>177</v>
      </c>
      <c r="BZ45" s="31">
        <v>172</v>
      </c>
      <c r="CA45" s="29" t="s">
        <v>61</v>
      </c>
      <c r="CB45" s="29" t="s">
        <v>61</v>
      </c>
      <c r="CC45" s="29" t="s">
        <v>61</v>
      </c>
      <c r="CD45" s="31">
        <v>100</v>
      </c>
      <c r="CE45" s="31">
        <v>100</v>
      </c>
      <c r="CF45" s="31">
        <v>100</v>
      </c>
      <c r="CG45" s="29" t="s">
        <v>61</v>
      </c>
      <c r="CH45" s="29" t="s">
        <v>61</v>
      </c>
      <c r="CI45" s="29" t="s">
        <v>61</v>
      </c>
      <c r="CJ45" s="22">
        <v>4</v>
      </c>
      <c r="CK45" s="22">
        <v>5.0000000000000001E-3</v>
      </c>
      <c r="CL45" s="25">
        <v>8.08</v>
      </c>
      <c r="CM45" s="29" t="s">
        <v>61</v>
      </c>
      <c r="CN45" s="29" t="s">
        <v>61</v>
      </c>
      <c r="CO45" s="29" t="s">
        <v>61</v>
      </c>
      <c r="CP45" s="29" t="s">
        <v>61</v>
      </c>
      <c r="CQ45" s="13" t="s">
        <v>61</v>
      </c>
      <c r="CR45" s="13">
        <v>1992</v>
      </c>
      <c r="CS45" s="13" t="s">
        <v>363</v>
      </c>
      <c r="CT45" s="13" t="s">
        <v>363</v>
      </c>
      <c r="CU45" s="13"/>
      <c r="CV45" s="29" t="s">
        <v>409</v>
      </c>
      <c r="CW45" s="29" t="s">
        <v>93</v>
      </c>
      <c r="CX45" s="34">
        <v>44077</v>
      </c>
      <c r="CY45" s="131" t="s">
        <v>836</v>
      </c>
      <c r="CZ45" s="124" t="s">
        <v>1724</v>
      </c>
    </row>
    <row r="46" spans="1:104" s="29" customFormat="1" ht="17.100000000000001" customHeight="1" x14ac:dyDescent="0.3">
      <c r="A46" s="29">
        <v>2062</v>
      </c>
      <c r="B46" s="29" t="s">
        <v>579</v>
      </c>
      <c r="C46" s="29">
        <v>2052</v>
      </c>
      <c r="D46" s="29">
        <v>2052</v>
      </c>
      <c r="E46" s="29" t="s">
        <v>407</v>
      </c>
      <c r="F46" s="29" t="s">
        <v>138</v>
      </c>
      <c r="G46" s="29" t="s">
        <v>139</v>
      </c>
      <c r="H46" s="29" t="s">
        <v>180</v>
      </c>
      <c r="I46" s="29" t="s">
        <v>629</v>
      </c>
      <c r="J46" s="140">
        <v>150</v>
      </c>
      <c r="K46" s="31">
        <v>190</v>
      </c>
      <c r="L46" s="31">
        <v>177</v>
      </c>
      <c r="M46" s="31">
        <v>172</v>
      </c>
      <c r="N46" s="29" t="s">
        <v>60</v>
      </c>
      <c r="O46" s="29" t="s">
        <v>61</v>
      </c>
      <c r="P46" s="29" t="s">
        <v>61</v>
      </c>
      <c r="Q46" s="29">
        <v>100</v>
      </c>
      <c r="R46" s="29">
        <v>100</v>
      </c>
      <c r="S46" s="29">
        <v>100</v>
      </c>
      <c r="T46" s="29" t="s">
        <v>60</v>
      </c>
      <c r="U46" s="29" t="s">
        <v>61</v>
      </c>
      <c r="V46" s="29" t="s">
        <v>61</v>
      </c>
      <c r="W46" s="102">
        <f t="shared" si="3"/>
        <v>0.52631578947368418</v>
      </c>
      <c r="X46" s="102">
        <f t="shared" si="4"/>
        <v>0.56497175141242939</v>
      </c>
      <c r="Y46" s="102">
        <f t="shared" si="5"/>
        <v>0.58139534883720934</v>
      </c>
      <c r="Z46" s="29" t="s">
        <v>62</v>
      </c>
      <c r="AA46" s="29" t="s">
        <v>61</v>
      </c>
      <c r="AB46" s="31">
        <v>12.9</v>
      </c>
      <c r="AC46" s="31">
        <v>12.9</v>
      </c>
      <c r="AD46" s="29" t="s">
        <v>60</v>
      </c>
      <c r="AE46" s="29" t="s">
        <v>61</v>
      </c>
      <c r="AF46" s="29" t="s">
        <v>61</v>
      </c>
      <c r="AG46" s="121" t="s">
        <v>655</v>
      </c>
      <c r="AH46" s="121" t="s">
        <v>655</v>
      </c>
      <c r="AI46" s="121" t="s">
        <v>655</v>
      </c>
      <c r="AJ46" s="103" t="s">
        <v>686</v>
      </c>
      <c r="AK46" s="33" t="s">
        <v>655</v>
      </c>
      <c r="AL46" s="121" t="s">
        <v>505</v>
      </c>
      <c r="AM46" s="121" t="s">
        <v>1466</v>
      </c>
      <c r="AN46" s="103" t="s">
        <v>1466</v>
      </c>
      <c r="AO46" s="29" t="s">
        <v>687</v>
      </c>
      <c r="AP46" s="29" t="s">
        <v>62</v>
      </c>
      <c r="AQ46" s="29" t="s">
        <v>62</v>
      </c>
      <c r="AR46" s="29" t="s">
        <v>61</v>
      </c>
      <c r="AS46" s="33" t="s">
        <v>505</v>
      </c>
      <c r="AT46" s="29" t="s">
        <v>687</v>
      </c>
      <c r="AV46" s="121" t="s">
        <v>192</v>
      </c>
      <c r="AW46" s="121" t="s">
        <v>60</v>
      </c>
      <c r="AX46" s="121" t="s">
        <v>61</v>
      </c>
      <c r="AY46" s="121" t="s">
        <v>61</v>
      </c>
      <c r="AZ46" s="121" t="s">
        <v>192</v>
      </c>
      <c r="BA46" s="29" t="s">
        <v>60</v>
      </c>
      <c r="BB46" s="29" t="s">
        <v>61</v>
      </c>
      <c r="BC46" s="29" t="s">
        <v>61</v>
      </c>
      <c r="BD46" s="29" t="s">
        <v>60</v>
      </c>
      <c r="BE46" s="29" t="s">
        <v>60</v>
      </c>
      <c r="BF46" s="29" t="s">
        <v>61</v>
      </c>
      <c r="BG46" s="29" t="s">
        <v>61</v>
      </c>
      <c r="BH46" s="29" t="s">
        <v>62</v>
      </c>
      <c r="BI46" s="29" t="s">
        <v>61</v>
      </c>
      <c r="BJ46" s="29" t="s">
        <v>62</v>
      </c>
      <c r="BK46" s="29" t="s">
        <v>61</v>
      </c>
      <c r="BL46" s="158">
        <v>190</v>
      </c>
      <c r="BM46" s="31">
        <v>177</v>
      </c>
      <c r="BN46" s="31">
        <v>172</v>
      </c>
      <c r="BO46" s="29" t="s">
        <v>60</v>
      </c>
      <c r="BP46" s="29" t="s">
        <v>61</v>
      </c>
      <c r="BQ46" s="29" t="s">
        <v>61</v>
      </c>
      <c r="BR46" s="31">
        <v>100</v>
      </c>
      <c r="BS46" s="31">
        <v>100</v>
      </c>
      <c r="BT46" s="31">
        <v>100</v>
      </c>
      <c r="BU46" s="29" t="s">
        <v>61</v>
      </c>
      <c r="BV46" s="29" t="s">
        <v>61</v>
      </c>
      <c r="BW46" s="29" t="s">
        <v>61</v>
      </c>
      <c r="BX46" s="158">
        <v>190</v>
      </c>
      <c r="BY46" s="31">
        <v>177</v>
      </c>
      <c r="BZ46" s="31">
        <v>172</v>
      </c>
      <c r="CA46" s="29" t="s">
        <v>61</v>
      </c>
      <c r="CB46" s="29" t="s">
        <v>61</v>
      </c>
      <c r="CC46" s="29" t="s">
        <v>61</v>
      </c>
      <c r="CD46" s="31">
        <v>100</v>
      </c>
      <c r="CE46" s="31">
        <v>100</v>
      </c>
      <c r="CF46" s="31">
        <v>100</v>
      </c>
      <c r="CG46" s="29" t="s">
        <v>61</v>
      </c>
      <c r="CH46" s="29" t="s">
        <v>61</v>
      </c>
      <c r="CI46" s="29" t="s">
        <v>61</v>
      </c>
      <c r="CJ46" s="22">
        <v>4</v>
      </c>
      <c r="CK46" s="22">
        <v>5.0000000000000001E-3</v>
      </c>
      <c r="CL46" s="25">
        <v>6.54</v>
      </c>
      <c r="CM46" s="29" t="s">
        <v>61</v>
      </c>
      <c r="CN46" s="29" t="s">
        <v>61</v>
      </c>
      <c r="CO46" s="29" t="s">
        <v>61</v>
      </c>
      <c r="CP46" s="29" t="s">
        <v>61</v>
      </c>
      <c r="CQ46" s="13" t="s">
        <v>61</v>
      </c>
      <c r="CR46" s="13">
        <v>1992</v>
      </c>
      <c r="CS46" s="13" t="s">
        <v>363</v>
      </c>
      <c r="CT46" s="13" t="s">
        <v>363</v>
      </c>
      <c r="CU46" s="13"/>
      <c r="CV46" s="29" t="s">
        <v>409</v>
      </c>
      <c r="CW46" s="29" t="s">
        <v>93</v>
      </c>
      <c r="CX46" s="34">
        <v>44077</v>
      </c>
      <c r="CY46" s="131" t="s">
        <v>836</v>
      </c>
      <c r="CZ46" s="124" t="s">
        <v>1724</v>
      </c>
    </row>
    <row r="47" spans="1:104" s="29" customFormat="1" ht="17.100000000000001" customHeight="1" x14ac:dyDescent="0.3">
      <c r="A47" s="29">
        <v>2063</v>
      </c>
      <c r="B47" s="29" t="s">
        <v>580</v>
      </c>
      <c r="C47" s="29">
        <v>2053</v>
      </c>
      <c r="D47" s="29">
        <v>2053</v>
      </c>
      <c r="E47" s="29" t="s">
        <v>407</v>
      </c>
      <c r="F47" s="29" t="s">
        <v>138</v>
      </c>
      <c r="G47" s="29" t="s">
        <v>139</v>
      </c>
      <c r="H47" s="29" t="s">
        <v>180</v>
      </c>
      <c r="I47" s="29" t="s">
        <v>630</v>
      </c>
      <c r="J47" s="140">
        <v>150</v>
      </c>
      <c r="K47" s="31">
        <v>190</v>
      </c>
      <c r="L47" s="31">
        <v>177</v>
      </c>
      <c r="M47" s="31">
        <v>172</v>
      </c>
      <c r="N47" s="29" t="s">
        <v>60</v>
      </c>
      <c r="O47" s="29" t="s">
        <v>61</v>
      </c>
      <c r="P47" s="29" t="s">
        <v>61</v>
      </c>
      <c r="Q47" s="29">
        <v>100</v>
      </c>
      <c r="R47" s="29">
        <v>100</v>
      </c>
      <c r="S47" s="29">
        <v>100</v>
      </c>
      <c r="T47" s="29" t="s">
        <v>60</v>
      </c>
      <c r="U47" s="29" t="s">
        <v>61</v>
      </c>
      <c r="V47" s="29" t="s">
        <v>61</v>
      </c>
      <c r="W47" s="102">
        <f t="shared" si="3"/>
        <v>0.52631578947368418</v>
      </c>
      <c r="X47" s="102">
        <f t="shared" si="4"/>
        <v>0.56497175141242939</v>
      </c>
      <c r="Y47" s="102">
        <f t="shared" si="5"/>
        <v>0.58139534883720934</v>
      </c>
      <c r="Z47" s="29" t="s">
        <v>62</v>
      </c>
      <c r="AA47" s="29" t="s">
        <v>61</v>
      </c>
      <c r="AB47" s="31">
        <v>12.9</v>
      </c>
      <c r="AC47" s="31">
        <v>12.9</v>
      </c>
      <c r="AD47" s="29" t="s">
        <v>60</v>
      </c>
      <c r="AE47" s="29" t="s">
        <v>61</v>
      </c>
      <c r="AF47" s="29" t="s">
        <v>61</v>
      </c>
      <c r="AG47" s="121" t="s">
        <v>655</v>
      </c>
      <c r="AH47" s="121" t="s">
        <v>655</v>
      </c>
      <c r="AI47" s="121" t="s">
        <v>655</v>
      </c>
      <c r="AJ47" s="103" t="s">
        <v>686</v>
      </c>
      <c r="AK47" s="33" t="s">
        <v>655</v>
      </c>
      <c r="AL47" s="121" t="s">
        <v>505</v>
      </c>
      <c r="AM47" s="121" t="s">
        <v>1466</v>
      </c>
      <c r="AN47" s="103" t="s">
        <v>1466</v>
      </c>
      <c r="AO47" s="29" t="s">
        <v>687</v>
      </c>
      <c r="AP47" s="29" t="s">
        <v>62</v>
      </c>
      <c r="AQ47" s="29" t="s">
        <v>62</v>
      </c>
      <c r="AR47" s="29" t="s">
        <v>61</v>
      </c>
      <c r="AS47" s="33" t="s">
        <v>505</v>
      </c>
      <c r="AT47" s="29" t="s">
        <v>687</v>
      </c>
      <c r="AV47" s="121" t="s">
        <v>192</v>
      </c>
      <c r="AW47" s="121" t="s">
        <v>60</v>
      </c>
      <c r="AX47" s="121" t="s">
        <v>61</v>
      </c>
      <c r="AY47" s="121" t="s">
        <v>61</v>
      </c>
      <c r="AZ47" s="121" t="s">
        <v>192</v>
      </c>
      <c r="BA47" s="29" t="s">
        <v>60</v>
      </c>
      <c r="BB47" s="29" t="s">
        <v>61</v>
      </c>
      <c r="BC47" s="29" t="s">
        <v>61</v>
      </c>
      <c r="BD47" s="29" t="s">
        <v>60</v>
      </c>
      <c r="BE47" s="29" t="s">
        <v>60</v>
      </c>
      <c r="BF47" s="29" t="s">
        <v>61</v>
      </c>
      <c r="BG47" s="29" t="s">
        <v>61</v>
      </c>
      <c r="BH47" s="29" t="s">
        <v>62</v>
      </c>
      <c r="BI47" s="29" t="s">
        <v>61</v>
      </c>
      <c r="BJ47" s="29" t="s">
        <v>62</v>
      </c>
      <c r="BK47" s="29" t="s">
        <v>61</v>
      </c>
      <c r="BL47" s="158">
        <v>190</v>
      </c>
      <c r="BM47" s="31">
        <v>177</v>
      </c>
      <c r="BN47" s="31">
        <v>172</v>
      </c>
      <c r="BO47" s="29" t="s">
        <v>60</v>
      </c>
      <c r="BP47" s="29" t="s">
        <v>61</v>
      </c>
      <c r="BQ47" s="29" t="s">
        <v>61</v>
      </c>
      <c r="BR47" s="31">
        <v>100</v>
      </c>
      <c r="BS47" s="31">
        <v>100</v>
      </c>
      <c r="BT47" s="31">
        <v>100</v>
      </c>
      <c r="BU47" s="29" t="s">
        <v>61</v>
      </c>
      <c r="BV47" s="29" t="s">
        <v>61</v>
      </c>
      <c r="BW47" s="29" t="s">
        <v>61</v>
      </c>
      <c r="BX47" s="158">
        <v>190</v>
      </c>
      <c r="BY47" s="31">
        <v>177</v>
      </c>
      <c r="BZ47" s="31">
        <v>172</v>
      </c>
      <c r="CA47" s="29" t="s">
        <v>61</v>
      </c>
      <c r="CB47" s="29" t="s">
        <v>61</v>
      </c>
      <c r="CC47" s="29" t="s">
        <v>61</v>
      </c>
      <c r="CD47" s="31">
        <v>100</v>
      </c>
      <c r="CE47" s="31">
        <v>100</v>
      </c>
      <c r="CF47" s="31">
        <v>100</v>
      </c>
      <c r="CG47" s="29" t="s">
        <v>61</v>
      </c>
      <c r="CH47" s="29" t="s">
        <v>61</v>
      </c>
      <c r="CI47" s="29" t="s">
        <v>61</v>
      </c>
      <c r="CJ47" s="22">
        <v>4</v>
      </c>
      <c r="CK47" s="22">
        <v>5.0000000000000001E-3</v>
      </c>
      <c r="CL47" s="25">
        <v>7.38</v>
      </c>
      <c r="CM47" s="29" t="s">
        <v>61</v>
      </c>
      <c r="CN47" s="29" t="s">
        <v>61</v>
      </c>
      <c r="CO47" s="29" t="s">
        <v>61</v>
      </c>
      <c r="CP47" s="29" t="s">
        <v>61</v>
      </c>
      <c r="CQ47" s="13" t="s">
        <v>61</v>
      </c>
      <c r="CR47" s="13">
        <v>1992</v>
      </c>
      <c r="CS47" s="13" t="s">
        <v>363</v>
      </c>
      <c r="CT47" s="13" t="s">
        <v>363</v>
      </c>
      <c r="CU47" s="13"/>
      <c r="CV47" s="29" t="s">
        <v>409</v>
      </c>
      <c r="CW47" s="29" t="s">
        <v>93</v>
      </c>
      <c r="CX47" s="34">
        <v>44077</v>
      </c>
      <c r="CY47" s="131" t="s">
        <v>836</v>
      </c>
      <c r="CZ47" s="124" t="s">
        <v>1724</v>
      </c>
    </row>
    <row r="48" spans="1:104" s="29" customFormat="1" ht="17.100000000000001" customHeight="1" x14ac:dyDescent="0.3">
      <c r="A48" s="29">
        <v>2064</v>
      </c>
      <c r="B48" s="29" t="s">
        <v>581</v>
      </c>
      <c r="C48" s="29">
        <v>2054</v>
      </c>
      <c r="D48" s="29">
        <v>2054</v>
      </c>
      <c r="E48" s="29" t="s">
        <v>407</v>
      </c>
      <c r="F48" s="29" t="s">
        <v>138</v>
      </c>
      <c r="G48" s="29" t="s">
        <v>139</v>
      </c>
      <c r="H48" s="29" t="s">
        <v>180</v>
      </c>
      <c r="I48" s="29" t="s">
        <v>631</v>
      </c>
      <c r="J48" s="140">
        <v>150</v>
      </c>
      <c r="K48" s="31">
        <v>190</v>
      </c>
      <c r="L48" s="31">
        <v>177</v>
      </c>
      <c r="M48" s="31">
        <v>172</v>
      </c>
      <c r="N48" s="29" t="s">
        <v>60</v>
      </c>
      <c r="O48" s="29" t="s">
        <v>61</v>
      </c>
      <c r="P48" s="29" t="s">
        <v>61</v>
      </c>
      <c r="Q48" s="29">
        <v>100</v>
      </c>
      <c r="R48" s="29">
        <v>100</v>
      </c>
      <c r="S48" s="29">
        <v>100</v>
      </c>
      <c r="T48" s="29" t="s">
        <v>60</v>
      </c>
      <c r="U48" s="29" t="s">
        <v>61</v>
      </c>
      <c r="V48" s="29" t="s">
        <v>61</v>
      </c>
      <c r="W48" s="102">
        <f t="shared" si="3"/>
        <v>0.52631578947368418</v>
      </c>
      <c r="X48" s="102">
        <f t="shared" si="4"/>
        <v>0.56497175141242939</v>
      </c>
      <c r="Y48" s="102">
        <f t="shared" si="5"/>
        <v>0.58139534883720934</v>
      </c>
      <c r="Z48" s="29" t="s">
        <v>62</v>
      </c>
      <c r="AA48" s="29" t="s">
        <v>61</v>
      </c>
      <c r="AB48" s="31">
        <v>12.9</v>
      </c>
      <c r="AC48" s="31">
        <v>12.9</v>
      </c>
      <c r="AD48" s="29" t="s">
        <v>60</v>
      </c>
      <c r="AE48" s="29" t="s">
        <v>61</v>
      </c>
      <c r="AF48" s="29" t="s">
        <v>61</v>
      </c>
      <c r="AG48" s="121" t="s">
        <v>655</v>
      </c>
      <c r="AH48" s="121" t="s">
        <v>655</v>
      </c>
      <c r="AI48" s="121" t="s">
        <v>655</v>
      </c>
      <c r="AJ48" s="103" t="s">
        <v>686</v>
      </c>
      <c r="AK48" s="33" t="s">
        <v>655</v>
      </c>
      <c r="AL48" s="121" t="s">
        <v>505</v>
      </c>
      <c r="AM48" s="121" t="s">
        <v>1466</v>
      </c>
      <c r="AN48" s="103" t="s">
        <v>1466</v>
      </c>
      <c r="AO48" s="29" t="s">
        <v>687</v>
      </c>
      <c r="AP48" s="29" t="s">
        <v>62</v>
      </c>
      <c r="AQ48" s="29" t="s">
        <v>62</v>
      </c>
      <c r="AR48" s="29" t="s">
        <v>61</v>
      </c>
      <c r="AS48" s="33" t="s">
        <v>505</v>
      </c>
      <c r="AT48" s="29" t="s">
        <v>687</v>
      </c>
      <c r="AV48" s="121" t="s">
        <v>192</v>
      </c>
      <c r="AW48" s="121" t="s">
        <v>60</v>
      </c>
      <c r="AX48" s="121" t="s">
        <v>61</v>
      </c>
      <c r="AY48" s="121" t="s">
        <v>61</v>
      </c>
      <c r="AZ48" s="121" t="s">
        <v>192</v>
      </c>
      <c r="BA48" s="29" t="s">
        <v>60</v>
      </c>
      <c r="BB48" s="29" t="s">
        <v>61</v>
      </c>
      <c r="BC48" s="29" t="s">
        <v>61</v>
      </c>
      <c r="BD48" s="29" t="s">
        <v>60</v>
      </c>
      <c r="BE48" s="29" t="s">
        <v>60</v>
      </c>
      <c r="BF48" s="29" t="s">
        <v>61</v>
      </c>
      <c r="BG48" s="29" t="s">
        <v>61</v>
      </c>
      <c r="BH48" s="29" t="s">
        <v>62</v>
      </c>
      <c r="BI48" s="29" t="s">
        <v>61</v>
      </c>
      <c r="BJ48" s="29" t="s">
        <v>62</v>
      </c>
      <c r="BK48" s="29" t="s">
        <v>61</v>
      </c>
      <c r="BL48" s="158">
        <v>190</v>
      </c>
      <c r="BM48" s="31">
        <v>177</v>
      </c>
      <c r="BN48" s="31">
        <v>172</v>
      </c>
      <c r="BO48" s="29" t="s">
        <v>60</v>
      </c>
      <c r="BP48" s="29" t="s">
        <v>61</v>
      </c>
      <c r="BQ48" s="29" t="s">
        <v>61</v>
      </c>
      <c r="BR48" s="31">
        <v>100</v>
      </c>
      <c r="BS48" s="31">
        <v>100</v>
      </c>
      <c r="BT48" s="31">
        <v>100</v>
      </c>
      <c r="BU48" s="29" t="s">
        <v>61</v>
      </c>
      <c r="BV48" s="29" t="s">
        <v>61</v>
      </c>
      <c r="BW48" s="29" t="s">
        <v>61</v>
      </c>
      <c r="BX48" s="158">
        <v>190</v>
      </c>
      <c r="BY48" s="31">
        <v>177</v>
      </c>
      <c r="BZ48" s="31">
        <v>172</v>
      </c>
      <c r="CA48" s="29" t="s">
        <v>61</v>
      </c>
      <c r="CB48" s="29" t="s">
        <v>61</v>
      </c>
      <c r="CC48" s="29" t="s">
        <v>61</v>
      </c>
      <c r="CD48" s="31">
        <v>100</v>
      </c>
      <c r="CE48" s="31">
        <v>100</v>
      </c>
      <c r="CF48" s="31">
        <v>100</v>
      </c>
      <c r="CG48" s="29" t="s">
        <v>61</v>
      </c>
      <c r="CH48" s="29" t="s">
        <v>61</v>
      </c>
      <c r="CI48" s="29" t="s">
        <v>61</v>
      </c>
      <c r="CJ48" s="22">
        <v>4</v>
      </c>
      <c r="CK48" s="22">
        <v>5.0000000000000001E-3</v>
      </c>
      <c r="CL48" s="25">
        <v>6.39</v>
      </c>
      <c r="CM48" s="29" t="s">
        <v>61</v>
      </c>
      <c r="CN48" s="29" t="s">
        <v>61</v>
      </c>
      <c r="CO48" s="29" t="s">
        <v>61</v>
      </c>
      <c r="CP48" s="29" t="s">
        <v>61</v>
      </c>
      <c r="CQ48" s="13" t="s">
        <v>61</v>
      </c>
      <c r="CR48" s="13">
        <v>1992</v>
      </c>
      <c r="CS48" s="13" t="s">
        <v>363</v>
      </c>
      <c r="CT48" s="13" t="s">
        <v>363</v>
      </c>
      <c r="CU48" s="13"/>
      <c r="CV48" s="29" t="s">
        <v>409</v>
      </c>
      <c r="CW48" s="29" t="s">
        <v>93</v>
      </c>
      <c r="CX48" s="34">
        <v>44077</v>
      </c>
      <c r="CY48" s="131" t="s">
        <v>836</v>
      </c>
      <c r="CZ48" s="124" t="s">
        <v>1724</v>
      </c>
    </row>
    <row r="49" spans="1:104" s="29" customFormat="1" ht="17.100000000000001" customHeight="1" x14ac:dyDescent="0.3">
      <c r="A49" s="29">
        <v>2756</v>
      </c>
      <c r="B49" s="29" t="s">
        <v>582</v>
      </c>
      <c r="C49" s="29">
        <v>2746</v>
      </c>
      <c r="D49" s="29">
        <v>2775</v>
      </c>
      <c r="E49" s="29" t="s">
        <v>407</v>
      </c>
      <c r="F49" s="29" t="s">
        <v>138</v>
      </c>
      <c r="G49" s="29" t="s">
        <v>139</v>
      </c>
      <c r="H49" s="29" t="s">
        <v>180</v>
      </c>
      <c r="I49" s="29" t="s">
        <v>632</v>
      </c>
      <c r="J49" s="29">
        <v>233.3</v>
      </c>
      <c r="K49" s="31">
        <v>282</v>
      </c>
      <c r="L49" s="31">
        <v>277.5</v>
      </c>
      <c r="M49" s="31">
        <v>259</v>
      </c>
      <c r="N49" s="29" t="s">
        <v>60</v>
      </c>
      <c r="O49" s="29" t="s">
        <v>61</v>
      </c>
      <c r="P49" s="29" t="s">
        <v>61</v>
      </c>
      <c r="Q49" s="29">
        <v>131</v>
      </c>
      <c r="R49" s="29">
        <v>131</v>
      </c>
      <c r="S49" s="29">
        <v>131</v>
      </c>
      <c r="T49" s="29" t="s">
        <v>60</v>
      </c>
      <c r="U49" s="29" t="s">
        <v>61</v>
      </c>
      <c r="V49" s="29" t="s">
        <v>61</v>
      </c>
      <c r="W49" s="102">
        <f t="shared" si="3"/>
        <v>0.46453900709219859</v>
      </c>
      <c r="X49" s="102">
        <f t="shared" si="4"/>
        <v>0.47207207207207208</v>
      </c>
      <c r="Y49" s="102">
        <f t="shared" si="5"/>
        <v>0.50579150579150578</v>
      </c>
      <c r="Z49" s="29" t="s">
        <v>62</v>
      </c>
      <c r="AA49" s="29" t="s">
        <v>61</v>
      </c>
      <c r="AB49" s="31">
        <v>17</v>
      </c>
      <c r="AC49" s="31">
        <v>17</v>
      </c>
      <c r="AD49" s="29" t="s">
        <v>60</v>
      </c>
      <c r="AE49" s="29" t="s">
        <v>61</v>
      </c>
      <c r="AF49" s="29" t="s">
        <v>61</v>
      </c>
      <c r="AG49" s="121" t="s">
        <v>900</v>
      </c>
      <c r="AH49" s="121" t="s">
        <v>900</v>
      </c>
      <c r="AI49" s="121" t="s">
        <v>900</v>
      </c>
      <c r="AJ49" s="103" t="s">
        <v>686</v>
      </c>
      <c r="AK49" s="33" t="s">
        <v>900</v>
      </c>
      <c r="AL49" s="121" t="s">
        <v>505</v>
      </c>
      <c r="AM49" s="121" t="s">
        <v>1466</v>
      </c>
      <c r="AN49" s="103" t="s">
        <v>1466</v>
      </c>
      <c r="AO49" s="29" t="s">
        <v>687</v>
      </c>
      <c r="AP49" s="29" t="s">
        <v>62</v>
      </c>
      <c r="AQ49" s="29" t="s">
        <v>62</v>
      </c>
      <c r="AR49" s="29" t="s">
        <v>61</v>
      </c>
      <c r="AS49" s="33" t="s">
        <v>505</v>
      </c>
      <c r="AT49" s="29" t="s">
        <v>687</v>
      </c>
      <c r="AV49" s="121" t="s">
        <v>902</v>
      </c>
      <c r="AW49" s="121" t="s">
        <v>60</v>
      </c>
      <c r="AX49" s="121" t="s">
        <v>61</v>
      </c>
      <c r="AY49" s="121" t="s">
        <v>61</v>
      </c>
      <c r="AZ49" s="121" t="s">
        <v>904</v>
      </c>
      <c r="BA49" s="29" t="s">
        <v>60</v>
      </c>
      <c r="BB49" s="29" t="s">
        <v>61</v>
      </c>
      <c r="BC49" s="29" t="s">
        <v>61</v>
      </c>
      <c r="BD49" s="29" t="s">
        <v>60</v>
      </c>
      <c r="BE49" s="29" t="s">
        <v>60</v>
      </c>
      <c r="BF49" s="29" t="s">
        <v>61</v>
      </c>
      <c r="BG49" s="29" t="s">
        <v>61</v>
      </c>
      <c r="BH49" s="29" t="s">
        <v>62</v>
      </c>
      <c r="BI49" s="29" t="s">
        <v>61</v>
      </c>
      <c r="BJ49" s="29" t="s">
        <v>62</v>
      </c>
      <c r="BK49" s="29" t="s">
        <v>61</v>
      </c>
      <c r="BL49" s="158">
        <v>282</v>
      </c>
      <c r="BM49" s="31">
        <v>277.5</v>
      </c>
      <c r="BN49" s="31">
        <v>259</v>
      </c>
      <c r="BO49" s="29" t="s">
        <v>60</v>
      </c>
      <c r="BP49" s="29" t="s">
        <v>61</v>
      </c>
      <c r="BQ49" s="29" t="s">
        <v>61</v>
      </c>
      <c r="BR49" s="158">
        <v>131</v>
      </c>
      <c r="BS49" s="31">
        <v>131</v>
      </c>
      <c r="BT49" s="31">
        <v>131</v>
      </c>
      <c r="BU49" s="29" t="s">
        <v>61</v>
      </c>
      <c r="BV49" s="29" t="s">
        <v>61</v>
      </c>
      <c r="BW49" s="29" t="s">
        <v>61</v>
      </c>
      <c r="BX49" s="158">
        <v>282</v>
      </c>
      <c r="BY49" s="31">
        <v>277.5</v>
      </c>
      <c r="BZ49" s="31">
        <v>259</v>
      </c>
      <c r="CA49" s="29" t="s">
        <v>61</v>
      </c>
      <c r="CB49" s="29" t="s">
        <v>61</v>
      </c>
      <c r="CC49" s="29" t="s">
        <v>61</v>
      </c>
      <c r="CD49" s="158">
        <v>131</v>
      </c>
      <c r="CE49" s="31">
        <v>131</v>
      </c>
      <c r="CF49" s="31">
        <v>131</v>
      </c>
      <c r="CG49" s="29" t="s">
        <v>61</v>
      </c>
      <c r="CH49" s="29" t="s">
        <v>61</v>
      </c>
      <c r="CI49" s="29" t="s">
        <v>61</v>
      </c>
      <c r="CJ49" s="22">
        <v>4</v>
      </c>
      <c r="CK49" s="22">
        <v>3.0000000000000001E-3</v>
      </c>
      <c r="CL49" s="25">
        <v>13.8</v>
      </c>
      <c r="CM49" s="29" t="s">
        <v>61</v>
      </c>
      <c r="CN49" s="29" t="s">
        <v>61</v>
      </c>
      <c r="CO49" s="29" t="s">
        <v>61</v>
      </c>
      <c r="CP49" s="29" t="s">
        <v>61</v>
      </c>
      <c r="CQ49" s="13" t="s">
        <v>61</v>
      </c>
      <c r="CR49" s="13">
        <v>2010</v>
      </c>
      <c r="CS49" s="13" t="s">
        <v>360</v>
      </c>
      <c r="CT49" s="13" t="s">
        <v>360</v>
      </c>
      <c r="CU49" s="13"/>
      <c r="CV49" s="29" t="s">
        <v>409</v>
      </c>
      <c r="CW49" s="29" t="s">
        <v>93</v>
      </c>
      <c r="CX49" s="34">
        <v>44077</v>
      </c>
      <c r="CY49" s="131" t="s">
        <v>836</v>
      </c>
      <c r="CZ49" s="124" t="s">
        <v>1724</v>
      </c>
    </row>
    <row r="50" spans="1:104" s="29" customFormat="1" ht="17.100000000000001" customHeight="1" x14ac:dyDescent="0.3">
      <c r="A50" s="29">
        <v>2756</v>
      </c>
      <c r="B50" s="29" t="s">
        <v>582</v>
      </c>
      <c r="C50" s="29">
        <v>2746</v>
      </c>
      <c r="D50" s="29">
        <v>2776</v>
      </c>
      <c r="E50" s="29" t="s">
        <v>407</v>
      </c>
      <c r="F50" s="29" t="s">
        <v>138</v>
      </c>
      <c r="G50" s="29" t="s">
        <v>139</v>
      </c>
      <c r="H50" s="29" t="s">
        <v>180</v>
      </c>
      <c r="I50" s="29" t="s">
        <v>633</v>
      </c>
      <c r="J50" s="29">
        <v>233.3</v>
      </c>
      <c r="K50" s="31">
        <v>282</v>
      </c>
      <c r="L50" s="31">
        <v>277.5</v>
      </c>
      <c r="M50" s="31">
        <v>259</v>
      </c>
      <c r="N50" s="29" t="s">
        <v>60</v>
      </c>
      <c r="O50" s="29" t="s">
        <v>61</v>
      </c>
      <c r="P50" s="29" t="s">
        <v>61</v>
      </c>
      <c r="Q50" s="29">
        <v>131</v>
      </c>
      <c r="R50" s="29">
        <v>131</v>
      </c>
      <c r="S50" s="29">
        <v>131</v>
      </c>
      <c r="T50" s="29" t="s">
        <v>60</v>
      </c>
      <c r="U50" s="29" t="s">
        <v>61</v>
      </c>
      <c r="V50" s="29" t="s">
        <v>61</v>
      </c>
      <c r="W50" s="102">
        <f t="shared" si="3"/>
        <v>0.46453900709219859</v>
      </c>
      <c r="X50" s="102">
        <f t="shared" si="4"/>
        <v>0.47207207207207208</v>
      </c>
      <c r="Y50" s="102">
        <f t="shared" si="5"/>
        <v>0.50579150579150578</v>
      </c>
      <c r="Z50" s="29" t="s">
        <v>62</v>
      </c>
      <c r="AA50" s="29" t="s">
        <v>61</v>
      </c>
      <c r="AB50" s="31">
        <v>17</v>
      </c>
      <c r="AC50" s="31">
        <v>17</v>
      </c>
      <c r="AD50" s="29" t="s">
        <v>60</v>
      </c>
      <c r="AE50" s="29" t="s">
        <v>61</v>
      </c>
      <c r="AF50" s="29" t="s">
        <v>61</v>
      </c>
      <c r="AG50" s="121" t="s">
        <v>900</v>
      </c>
      <c r="AH50" s="121" t="s">
        <v>900</v>
      </c>
      <c r="AI50" s="121" t="s">
        <v>900</v>
      </c>
      <c r="AJ50" s="103" t="s">
        <v>686</v>
      </c>
      <c r="AK50" s="33" t="s">
        <v>900</v>
      </c>
      <c r="AL50" s="121" t="s">
        <v>505</v>
      </c>
      <c r="AM50" s="121" t="s">
        <v>1466</v>
      </c>
      <c r="AN50" s="103" t="s">
        <v>1466</v>
      </c>
      <c r="AO50" s="29" t="s">
        <v>687</v>
      </c>
      <c r="AP50" s="29" t="s">
        <v>62</v>
      </c>
      <c r="AQ50" s="29" t="s">
        <v>62</v>
      </c>
      <c r="AR50" s="29" t="s">
        <v>61</v>
      </c>
      <c r="AS50" s="33" t="s">
        <v>505</v>
      </c>
      <c r="AT50" s="29" t="s">
        <v>687</v>
      </c>
      <c r="AV50" s="121" t="s">
        <v>902</v>
      </c>
      <c r="AW50" s="121" t="s">
        <v>60</v>
      </c>
      <c r="AX50" s="121" t="s">
        <v>61</v>
      </c>
      <c r="AY50" s="121" t="s">
        <v>61</v>
      </c>
      <c r="AZ50" s="121" t="s">
        <v>904</v>
      </c>
      <c r="BA50" s="29" t="s">
        <v>60</v>
      </c>
      <c r="BB50" s="29" t="s">
        <v>61</v>
      </c>
      <c r="BC50" s="29" t="s">
        <v>61</v>
      </c>
      <c r="BD50" s="29" t="s">
        <v>60</v>
      </c>
      <c r="BE50" s="29" t="s">
        <v>60</v>
      </c>
      <c r="BF50" s="29" t="s">
        <v>61</v>
      </c>
      <c r="BG50" s="29" t="s">
        <v>61</v>
      </c>
      <c r="BH50" s="29" t="s">
        <v>62</v>
      </c>
      <c r="BI50" s="29" t="s">
        <v>61</v>
      </c>
      <c r="BJ50" s="29" t="s">
        <v>62</v>
      </c>
      <c r="BK50" s="29" t="s">
        <v>61</v>
      </c>
      <c r="BL50" s="158">
        <v>282</v>
      </c>
      <c r="BM50" s="31">
        <v>277.5</v>
      </c>
      <c r="BN50" s="31">
        <v>259</v>
      </c>
      <c r="BO50" s="29" t="s">
        <v>60</v>
      </c>
      <c r="BP50" s="29" t="s">
        <v>61</v>
      </c>
      <c r="BQ50" s="29" t="s">
        <v>61</v>
      </c>
      <c r="BR50" s="158">
        <v>131</v>
      </c>
      <c r="BS50" s="31">
        <v>131</v>
      </c>
      <c r="BT50" s="31">
        <v>131</v>
      </c>
      <c r="BU50" s="29" t="s">
        <v>61</v>
      </c>
      <c r="BV50" s="29" t="s">
        <v>61</v>
      </c>
      <c r="BW50" s="29" t="s">
        <v>61</v>
      </c>
      <c r="BX50" s="158">
        <v>282</v>
      </c>
      <c r="BY50" s="31">
        <v>277.5</v>
      </c>
      <c r="BZ50" s="31">
        <v>259</v>
      </c>
      <c r="CA50" s="29" t="s">
        <v>61</v>
      </c>
      <c r="CB50" s="29" t="s">
        <v>61</v>
      </c>
      <c r="CC50" s="29" t="s">
        <v>61</v>
      </c>
      <c r="CD50" s="158">
        <v>131</v>
      </c>
      <c r="CE50" s="31">
        <v>131</v>
      </c>
      <c r="CF50" s="31">
        <v>131</v>
      </c>
      <c r="CG50" s="29" t="s">
        <v>61</v>
      </c>
      <c r="CH50" s="29" t="s">
        <v>61</v>
      </c>
      <c r="CI50" s="29" t="s">
        <v>61</v>
      </c>
      <c r="CJ50" s="22">
        <v>4</v>
      </c>
      <c r="CK50" s="22">
        <v>3.0000000000000001E-3</v>
      </c>
      <c r="CL50" s="25">
        <v>11.45</v>
      </c>
      <c r="CM50" s="29" t="s">
        <v>61</v>
      </c>
      <c r="CN50" s="29" t="s">
        <v>61</v>
      </c>
      <c r="CO50" s="29" t="s">
        <v>61</v>
      </c>
      <c r="CP50" s="29" t="s">
        <v>61</v>
      </c>
      <c r="CQ50" s="13" t="s">
        <v>61</v>
      </c>
      <c r="CR50" s="13">
        <v>2010</v>
      </c>
      <c r="CS50" s="13" t="s">
        <v>360</v>
      </c>
      <c r="CT50" s="13" t="s">
        <v>360</v>
      </c>
      <c r="CU50" s="13"/>
      <c r="CV50" s="29" t="s">
        <v>409</v>
      </c>
      <c r="CW50" s="29" t="s">
        <v>93</v>
      </c>
      <c r="CX50" s="34">
        <v>44077</v>
      </c>
      <c r="CY50" s="131" t="s">
        <v>836</v>
      </c>
      <c r="CZ50" s="124" t="s">
        <v>1724</v>
      </c>
    </row>
    <row r="51" spans="1:104" s="29" customFormat="1" ht="17.100000000000001" customHeight="1" x14ac:dyDescent="0.3">
      <c r="A51" s="29">
        <v>2311</v>
      </c>
      <c r="B51" s="29" t="s">
        <v>586</v>
      </c>
      <c r="C51" s="29">
        <v>2283</v>
      </c>
      <c r="D51" s="29">
        <v>2291</v>
      </c>
      <c r="E51" s="29" t="s">
        <v>429</v>
      </c>
      <c r="F51" s="29" t="s">
        <v>138</v>
      </c>
      <c r="G51" s="29" t="s">
        <v>139</v>
      </c>
      <c r="H51" s="29" t="s">
        <v>180</v>
      </c>
      <c r="I51" s="29" t="s">
        <v>634</v>
      </c>
      <c r="J51" s="140">
        <v>100</v>
      </c>
      <c r="K51" s="140">
        <v>121</v>
      </c>
      <c r="L51" s="140">
        <v>111</v>
      </c>
      <c r="M51" s="140">
        <v>104</v>
      </c>
      <c r="N51" s="29" t="s">
        <v>60</v>
      </c>
      <c r="O51" s="29" t="s">
        <v>61</v>
      </c>
      <c r="P51" s="29" t="s">
        <v>61</v>
      </c>
      <c r="Q51" s="140">
        <v>37</v>
      </c>
      <c r="R51" s="140">
        <v>34</v>
      </c>
      <c r="S51" s="140">
        <v>32</v>
      </c>
      <c r="T51" s="29" t="s">
        <v>60</v>
      </c>
      <c r="U51" s="29" t="s">
        <v>61</v>
      </c>
      <c r="V51" s="29" t="s">
        <v>61</v>
      </c>
      <c r="W51" s="102">
        <f t="shared" si="3"/>
        <v>0.30578512396694213</v>
      </c>
      <c r="X51" s="102">
        <f t="shared" si="4"/>
        <v>0.30630630630630629</v>
      </c>
      <c r="Y51" s="102">
        <f t="shared" si="5"/>
        <v>0.30769230769230771</v>
      </c>
      <c r="Z51" s="29" t="s">
        <v>62</v>
      </c>
      <c r="AA51" s="29" t="s">
        <v>61</v>
      </c>
      <c r="AB51" s="98">
        <v>10</v>
      </c>
      <c r="AC51" s="98">
        <v>10</v>
      </c>
      <c r="AD51" s="29" t="s">
        <v>60</v>
      </c>
      <c r="AE51" s="29" t="s">
        <v>61</v>
      </c>
      <c r="AF51" s="29" t="s">
        <v>61</v>
      </c>
      <c r="AG51" s="103">
        <v>1.6666666666666666E-2</v>
      </c>
      <c r="AH51" s="103">
        <v>1.6666666666666666E-2</v>
      </c>
      <c r="AI51" s="103">
        <v>1.6666666666666666E-2</v>
      </c>
      <c r="AJ51" s="29" t="s">
        <v>931</v>
      </c>
      <c r="AK51" s="103">
        <v>1.6666666666666666E-2</v>
      </c>
      <c r="AL51" s="103">
        <f>Q51/$AC51/60/24</f>
        <v>2.5694444444444445E-3</v>
      </c>
      <c r="AM51" s="103">
        <v>2.5694444444444445E-3</v>
      </c>
      <c r="AN51" s="103">
        <v>2.5694444444444445E-3</v>
      </c>
      <c r="AO51" s="29" t="s">
        <v>931</v>
      </c>
      <c r="AP51" s="103" t="s">
        <v>62</v>
      </c>
      <c r="AQ51" s="103" t="s">
        <v>62</v>
      </c>
      <c r="AR51" s="103" t="s">
        <v>61</v>
      </c>
      <c r="AS51" s="103">
        <v>2.5694444444444445E-3</v>
      </c>
      <c r="AT51" s="29" t="s">
        <v>931</v>
      </c>
      <c r="AU51" s="103">
        <v>2.5694444444444445E-3</v>
      </c>
      <c r="AV51" s="103">
        <v>4.1666666666666664E-2</v>
      </c>
      <c r="AW51" s="103" t="s">
        <v>60</v>
      </c>
      <c r="AX51" s="103" t="s">
        <v>61</v>
      </c>
      <c r="AY51" s="103" t="s">
        <v>61</v>
      </c>
      <c r="AZ51" s="103">
        <v>4.1666666666666664E-2</v>
      </c>
      <c r="BA51" s="103" t="s">
        <v>60</v>
      </c>
      <c r="BB51" s="103" t="s">
        <v>61</v>
      </c>
      <c r="BC51" s="103" t="s">
        <v>61</v>
      </c>
      <c r="BD51" s="103" t="s">
        <v>60</v>
      </c>
      <c r="BE51" s="103" t="s">
        <v>86</v>
      </c>
      <c r="BF51" s="103" t="s">
        <v>61</v>
      </c>
      <c r="BG51" s="103" t="s">
        <v>61</v>
      </c>
      <c r="BH51" s="29" t="s">
        <v>62</v>
      </c>
      <c r="BI51" s="33" t="s">
        <v>61</v>
      </c>
      <c r="BJ51" s="29" t="s">
        <v>62</v>
      </c>
      <c r="BK51" s="29" t="s">
        <v>61</v>
      </c>
      <c r="BL51" s="31">
        <f>K51</f>
        <v>121</v>
      </c>
      <c r="BM51" s="31">
        <f t="shared" ref="BM51:BN64" si="13">L51</f>
        <v>111</v>
      </c>
      <c r="BN51" s="31">
        <f t="shared" si="13"/>
        <v>104</v>
      </c>
      <c r="BO51" s="29" t="s">
        <v>60</v>
      </c>
      <c r="BP51" s="29" t="s">
        <v>61</v>
      </c>
      <c r="BQ51" s="29" t="s">
        <v>61</v>
      </c>
      <c r="BR51" s="31">
        <f>Q51</f>
        <v>37</v>
      </c>
      <c r="BS51" s="31">
        <f t="shared" ref="BS51:BT64" si="14">R51</f>
        <v>34</v>
      </c>
      <c r="BT51" s="31">
        <f t="shared" si="14"/>
        <v>32</v>
      </c>
      <c r="BU51" s="29" t="s">
        <v>86</v>
      </c>
      <c r="BV51" s="29" t="s">
        <v>932</v>
      </c>
      <c r="BW51" s="29" t="s">
        <v>890</v>
      </c>
      <c r="BX51" s="31">
        <v>121</v>
      </c>
      <c r="BY51" s="31">
        <v>111</v>
      </c>
      <c r="BZ51" s="31">
        <v>104</v>
      </c>
      <c r="CA51" s="29" t="s">
        <v>934</v>
      </c>
      <c r="CB51" s="29" t="s">
        <v>935</v>
      </c>
      <c r="CC51" s="29" t="s">
        <v>935</v>
      </c>
      <c r="CD51" s="31">
        <v>37</v>
      </c>
      <c r="CE51" s="31">
        <v>34</v>
      </c>
      <c r="CF51" s="31">
        <v>32</v>
      </c>
      <c r="CG51" s="29" t="s">
        <v>936</v>
      </c>
      <c r="CH51" s="29" t="s">
        <v>937</v>
      </c>
      <c r="CI51" s="29" t="s">
        <v>938</v>
      </c>
      <c r="CJ51" s="132">
        <v>5</v>
      </c>
      <c r="CK51" s="132">
        <v>2.7E-2</v>
      </c>
      <c r="CL51" s="132">
        <v>5.78</v>
      </c>
      <c r="CM51" s="29" t="s">
        <v>60</v>
      </c>
      <c r="CP51" s="29" t="s">
        <v>61</v>
      </c>
      <c r="CQ51" s="13" t="s">
        <v>61</v>
      </c>
      <c r="CR51" s="13">
        <v>1993</v>
      </c>
      <c r="CS51" s="13" t="s">
        <v>635</v>
      </c>
      <c r="CT51" s="13" t="s">
        <v>270</v>
      </c>
      <c r="CU51" s="13"/>
      <c r="CV51" s="29" t="s">
        <v>431</v>
      </c>
      <c r="CW51" s="78" t="s">
        <v>93</v>
      </c>
      <c r="CX51" s="129">
        <v>44067</v>
      </c>
      <c r="CY51" s="131" t="s">
        <v>836</v>
      </c>
      <c r="CZ51" s="124" t="s">
        <v>1724</v>
      </c>
    </row>
    <row r="52" spans="1:104" s="29" customFormat="1" ht="17.100000000000001" customHeight="1" x14ac:dyDescent="0.3">
      <c r="A52" s="29">
        <v>2311</v>
      </c>
      <c r="B52" s="29" t="s">
        <v>586</v>
      </c>
      <c r="C52" s="29">
        <v>2283</v>
      </c>
      <c r="D52" s="29">
        <v>2292</v>
      </c>
      <c r="E52" s="29" t="s">
        <v>429</v>
      </c>
      <c r="F52" s="29" t="s">
        <v>138</v>
      </c>
      <c r="G52" s="29" t="s">
        <v>139</v>
      </c>
      <c r="H52" s="29" t="s">
        <v>180</v>
      </c>
      <c r="I52" s="29" t="s">
        <v>636</v>
      </c>
      <c r="J52" s="140">
        <v>100</v>
      </c>
      <c r="K52" s="140">
        <v>121</v>
      </c>
      <c r="L52" s="140">
        <v>111</v>
      </c>
      <c r="M52" s="140">
        <v>104</v>
      </c>
      <c r="N52" s="29" t="s">
        <v>60</v>
      </c>
      <c r="O52" s="29" t="s">
        <v>61</v>
      </c>
      <c r="P52" s="29" t="s">
        <v>61</v>
      </c>
      <c r="Q52" s="140">
        <v>37</v>
      </c>
      <c r="R52" s="140">
        <v>34</v>
      </c>
      <c r="S52" s="140">
        <v>32</v>
      </c>
      <c r="T52" s="29" t="s">
        <v>60</v>
      </c>
      <c r="U52" s="29" t="s">
        <v>61</v>
      </c>
      <c r="V52" s="29" t="s">
        <v>61</v>
      </c>
      <c r="W52" s="102">
        <f t="shared" si="3"/>
        <v>0.30578512396694213</v>
      </c>
      <c r="X52" s="102">
        <f t="shared" si="4"/>
        <v>0.30630630630630629</v>
      </c>
      <c r="Y52" s="102">
        <f t="shared" si="5"/>
        <v>0.30769230769230771</v>
      </c>
      <c r="Z52" s="29" t="s">
        <v>62</v>
      </c>
      <c r="AA52" s="29" t="s">
        <v>61</v>
      </c>
      <c r="AB52" s="98">
        <v>10</v>
      </c>
      <c r="AC52" s="98">
        <v>10</v>
      </c>
      <c r="AD52" s="29" t="s">
        <v>60</v>
      </c>
      <c r="AE52" s="29" t="s">
        <v>61</v>
      </c>
      <c r="AF52" s="29" t="s">
        <v>61</v>
      </c>
      <c r="AG52" s="103">
        <v>1.6666666666666666E-2</v>
      </c>
      <c r="AH52" s="103">
        <v>1.6666666666666666E-2</v>
      </c>
      <c r="AI52" s="103">
        <v>1.6666666666666666E-2</v>
      </c>
      <c r="AJ52" s="29" t="s">
        <v>931</v>
      </c>
      <c r="AK52" s="103">
        <v>1.6666666666666666E-2</v>
      </c>
      <c r="AL52" s="103">
        <f t="shared" ref="AL52:AL64" si="15">Q52/$AC52/60/24</f>
        <v>2.5694444444444445E-3</v>
      </c>
      <c r="AM52" s="103">
        <v>2.5694444444444445E-3</v>
      </c>
      <c r="AN52" s="103">
        <v>2.5694444444444445E-3</v>
      </c>
      <c r="AO52" s="29" t="s">
        <v>931</v>
      </c>
      <c r="AP52" s="103" t="s">
        <v>62</v>
      </c>
      <c r="AQ52" s="103" t="s">
        <v>62</v>
      </c>
      <c r="AR52" s="103" t="s">
        <v>61</v>
      </c>
      <c r="AS52" s="103">
        <v>2.5694444444444445E-3</v>
      </c>
      <c r="AT52" s="29" t="s">
        <v>931</v>
      </c>
      <c r="AU52" s="103">
        <v>2.5694444444444445E-3</v>
      </c>
      <c r="AV52" s="103">
        <v>4.1666666666666664E-2</v>
      </c>
      <c r="AW52" s="103" t="s">
        <v>60</v>
      </c>
      <c r="AX52" s="103" t="s">
        <v>61</v>
      </c>
      <c r="AY52" s="103" t="s">
        <v>61</v>
      </c>
      <c r="AZ52" s="103">
        <v>4.1666666666666664E-2</v>
      </c>
      <c r="BA52" s="103" t="s">
        <v>60</v>
      </c>
      <c r="BB52" s="103" t="s">
        <v>61</v>
      </c>
      <c r="BC52" s="103" t="s">
        <v>61</v>
      </c>
      <c r="BD52" s="103" t="s">
        <v>60</v>
      </c>
      <c r="BE52" s="103" t="s">
        <v>86</v>
      </c>
      <c r="BF52" s="103" t="s">
        <v>61</v>
      </c>
      <c r="BG52" s="103" t="s">
        <v>61</v>
      </c>
      <c r="BH52" s="29" t="s">
        <v>62</v>
      </c>
      <c r="BI52" s="33" t="s">
        <v>61</v>
      </c>
      <c r="BJ52" s="29" t="s">
        <v>62</v>
      </c>
      <c r="BK52" s="29" t="s">
        <v>61</v>
      </c>
      <c r="BL52" s="31">
        <f t="shared" ref="BL52:BL64" si="16">K52</f>
        <v>121</v>
      </c>
      <c r="BM52" s="31">
        <f t="shared" si="13"/>
        <v>111</v>
      </c>
      <c r="BN52" s="31">
        <f t="shared" si="13"/>
        <v>104</v>
      </c>
      <c r="BO52" s="29" t="s">
        <v>60</v>
      </c>
      <c r="BP52" s="29" t="s">
        <v>61</v>
      </c>
      <c r="BQ52" s="29" t="s">
        <v>61</v>
      </c>
      <c r="BR52" s="31">
        <f t="shared" ref="BR52:BR57" si="17">Q52</f>
        <v>37</v>
      </c>
      <c r="BS52" s="31">
        <f t="shared" si="14"/>
        <v>34</v>
      </c>
      <c r="BT52" s="31">
        <f t="shared" si="14"/>
        <v>32</v>
      </c>
      <c r="BU52" s="29" t="s">
        <v>86</v>
      </c>
      <c r="BV52" s="29" t="s">
        <v>932</v>
      </c>
      <c r="BW52" s="29" t="s">
        <v>890</v>
      </c>
      <c r="BX52" s="31">
        <v>121</v>
      </c>
      <c r="BY52" s="31">
        <v>111</v>
      </c>
      <c r="BZ52" s="31">
        <v>104</v>
      </c>
      <c r="CA52" s="29" t="s">
        <v>934</v>
      </c>
      <c r="CB52" s="29" t="s">
        <v>935</v>
      </c>
      <c r="CC52" s="29" t="s">
        <v>935</v>
      </c>
      <c r="CD52" s="31">
        <v>37</v>
      </c>
      <c r="CE52" s="31">
        <v>34</v>
      </c>
      <c r="CF52" s="31">
        <v>32</v>
      </c>
      <c r="CG52" s="29" t="s">
        <v>936</v>
      </c>
      <c r="CH52" s="29" t="s">
        <v>937</v>
      </c>
      <c r="CI52" s="29" t="s">
        <v>938</v>
      </c>
      <c r="CJ52" s="132">
        <v>5</v>
      </c>
      <c r="CK52" s="132">
        <v>2.7E-2</v>
      </c>
      <c r="CL52" s="132">
        <v>3.96</v>
      </c>
      <c r="CM52" s="29" t="s">
        <v>60</v>
      </c>
      <c r="CP52" s="29" t="s">
        <v>61</v>
      </c>
      <c r="CQ52" s="13" t="s">
        <v>61</v>
      </c>
      <c r="CR52" s="13">
        <v>1993</v>
      </c>
      <c r="CS52" s="13" t="s">
        <v>635</v>
      </c>
      <c r="CT52" s="13" t="s">
        <v>270</v>
      </c>
      <c r="CU52" s="13"/>
      <c r="CV52" s="29" t="s">
        <v>431</v>
      </c>
      <c r="CW52" s="78" t="s">
        <v>93</v>
      </c>
      <c r="CX52" s="129">
        <v>44068</v>
      </c>
      <c r="CY52" s="131" t="s">
        <v>836</v>
      </c>
      <c r="CZ52" s="124" t="s">
        <v>1724</v>
      </c>
    </row>
    <row r="53" spans="1:104" s="29" customFormat="1" ht="17.100000000000001" customHeight="1" x14ac:dyDescent="0.3">
      <c r="A53" s="29">
        <v>2311</v>
      </c>
      <c r="B53" s="29" t="s">
        <v>586</v>
      </c>
      <c r="C53" s="29">
        <v>2283</v>
      </c>
      <c r="D53" s="29">
        <v>2293</v>
      </c>
      <c r="E53" s="29" t="s">
        <v>429</v>
      </c>
      <c r="F53" s="29" t="s">
        <v>138</v>
      </c>
      <c r="G53" s="29" t="s">
        <v>139</v>
      </c>
      <c r="H53" s="29" t="s">
        <v>180</v>
      </c>
      <c r="I53" s="29" t="s">
        <v>637</v>
      </c>
      <c r="J53" s="140">
        <v>100</v>
      </c>
      <c r="K53" s="140">
        <v>121</v>
      </c>
      <c r="L53" s="140">
        <v>111</v>
      </c>
      <c r="M53" s="140">
        <v>104</v>
      </c>
      <c r="N53" s="29" t="s">
        <v>60</v>
      </c>
      <c r="O53" s="29" t="s">
        <v>61</v>
      </c>
      <c r="P53" s="29" t="s">
        <v>61</v>
      </c>
      <c r="Q53" s="140">
        <v>37</v>
      </c>
      <c r="R53" s="140">
        <v>34</v>
      </c>
      <c r="S53" s="140">
        <v>32</v>
      </c>
      <c r="T53" s="29" t="s">
        <v>60</v>
      </c>
      <c r="U53" s="29" t="s">
        <v>61</v>
      </c>
      <c r="V53" s="29" t="s">
        <v>61</v>
      </c>
      <c r="W53" s="102">
        <f t="shared" si="3"/>
        <v>0.30578512396694213</v>
      </c>
      <c r="X53" s="102">
        <f t="shared" si="4"/>
        <v>0.30630630630630629</v>
      </c>
      <c r="Y53" s="102">
        <f t="shared" si="5"/>
        <v>0.30769230769230771</v>
      </c>
      <c r="Z53" s="29" t="s">
        <v>62</v>
      </c>
      <c r="AA53" s="29" t="s">
        <v>61</v>
      </c>
      <c r="AB53" s="98">
        <v>10</v>
      </c>
      <c r="AC53" s="98">
        <v>10</v>
      </c>
      <c r="AD53" s="29" t="s">
        <v>60</v>
      </c>
      <c r="AE53" s="29" t="s">
        <v>61</v>
      </c>
      <c r="AF53" s="29" t="s">
        <v>61</v>
      </c>
      <c r="AG53" s="103">
        <v>1.6666666666666666E-2</v>
      </c>
      <c r="AH53" s="103">
        <v>1.6666666666666666E-2</v>
      </c>
      <c r="AI53" s="103">
        <v>1.6666666666666666E-2</v>
      </c>
      <c r="AJ53" s="29" t="s">
        <v>931</v>
      </c>
      <c r="AK53" s="103">
        <v>1.6666666666666666E-2</v>
      </c>
      <c r="AL53" s="103">
        <f t="shared" si="15"/>
        <v>2.5694444444444445E-3</v>
      </c>
      <c r="AM53" s="103">
        <v>2.5694444444444445E-3</v>
      </c>
      <c r="AN53" s="103">
        <v>2.5694444444444445E-3</v>
      </c>
      <c r="AO53" s="29" t="s">
        <v>931</v>
      </c>
      <c r="AP53" s="103" t="s">
        <v>62</v>
      </c>
      <c r="AQ53" s="103" t="s">
        <v>62</v>
      </c>
      <c r="AR53" s="103" t="s">
        <v>61</v>
      </c>
      <c r="AS53" s="103">
        <v>2.5694444444444445E-3</v>
      </c>
      <c r="AT53" s="29" t="s">
        <v>931</v>
      </c>
      <c r="AU53" s="103">
        <v>2.5694444444444445E-3</v>
      </c>
      <c r="AV53" s="103">
        <v>4.1666666666666664E-2</v>
      </c>
      <c r="AW53" s="103" t="s">
        <v>60</v>
      </c>
      <c r="AX53" s="103" t="s">
        <v>61</v>
      </c>
      <c r="AY53" s="103" t="s">
        <v>61</v>
      </c>
      <c r="AZ53" s="103">
        <v>4.1666666666666664E-2</v>
      </c>
      <c r="BA53" s="103" t="s">
        <v>60</v>
      </c>
      <c r="BB53" s="103" t="s">
        <v>61</v>
      </c>
      <c r="BC53" s="103" t="s">
        <v>61</v>
      </c>
      <c r="BD53" s="103" t="s">
        <v>60</v>
      </c>
      <c r="BE53" s="103" t="s">
        <v>86</v>
      </c>
      <c r="BF53" s="103" t="s">
        <v>61</v>
      </c>
      <c r="BG53" s="103" t="s">
        <v>61</v>
      </c>
      <c r="BH53" s="29" t="s">
        <v>62</v>
      </c>
      <c r="BI53" s="33" t="s">
        <v>61</v>
      </c>
      <c r="BJ53" s="29" t="s">
        <v>62</v>
      </c>
      <c r="BK53" s="29" t="s">
        <v>61</v>
      </c>
      <c r="BL53" s="31">
        <f t="shared" si="16"/>
        <v>121</v>
      </c>
      <c r="BM53" s="31">
        <f t="shared" si="13"/>
        <v>111</v>
      </c>
      <c r="BN53" s="31">
        <f t="shared" si="13"/>
        <v>104</v>
      </c>
      <c r="BO53" s="29" t="s">
        <v>60</v>
      </c>
      <c r="BP53" s="29" t="s">
        <v>61</v>
      </c>
      <c r="BQ53" s="29" t="s">
        <v>61</v>
      </c>
      <c r="BR53" s="31">
        <f t="shared" si="17"/>
        <v>37</v>
      </c>
      <c r="BS53" s="31">
        <f t="shared" si="14"/>
        <v>34</v>
      </c>
      <c r="BT53" s="31">
        <f t="shared" si="14"/>
        <v>32</v>
      </c>
      <c r="BU53" s="29" t="s">
        <v>86</v>
      </c>
      <c r="BV53" s="29" t="s">
        <v>932</v>
      </c>
      <c r="BW53" s="29" t="s">
        <v>890</v>
      </c>
      <c r="BX53" s="31">
        <v>121</v>
      </c>
      <c r="BY53" s="31">
        <v>111</v>
      </c>
      <c r="BZ53" s="31">
        <v>104</v>
      </c>
      <c r="CA53" s="29" t="s">
        <v>934</v>
      </c>
      <c r="CB53" s="29" t="s">
        <v>935</v>
      </c>
      <c r="CC53" s="29" t="s">
        <v>935</v>
      </c>
      <c r="CD53" s="31">
        <v>37</v>
      </c>
      <c r="CE53" s="31">
        <v>34</v>
      </c>
      <c r="CF53" s="31">
        <v>32</v>
      </c>
      <c r="CG53" s="29" t="s">
        <v>936</v>
      </c>
      <c r="CH53" s="29" t="s">
        <v>937</v>
      </c>
      <c r="CI53" s="29" t="s">
        <v>938</v>
      </c>
      <c r="CJ53" s="132">
        <v>5</v>
      </c>
      <c r="CK53" s="132">
        <v>2.7E-2</v>
      </c>
      <c r="CL53" s="132">
        <v>5.3</v>
      </c>
      <c r="CM53" s="29" t="s">
        <v>60</v>
      </c>
      <c r="CP53" s="29" t="s">
        <v>61</v>
      </c>
      <c r="CQ53" s="13" t="s">
        <v>61</v>
      </c>
      <c r="CR53" s="13">
        <v>1993</v>
      </c>
      <c r="CS53" s="13" t="s">
        <v>635</v>
      </c>
      <c r="CT53" s="13" t="s">
        <v>270</v>
      </c>
      <c r="CU53" s="13"/>
      <c r="CV53" s="29" t="s">
        <v>431</v>
      </c>
      <c r="CW53" s="78" t="s">
        <v>93</v>
      </c>
      <c r="CX53" s="129">
        <v>44069</v>
      </c>
      <c r="CY53" s="131" t="s">
        <v>836</v>
      </c>
      <c r="CZ53" s="124" t="s">
        <v>1724</v>
      </c>
    </row>
    <row r="54" spans="1:104" s="29" customFormat="1" ht="17.100000000000001" customHeight="1" x14ac:dyDescent="0.3">
      <c r="A54" s="29">
        <v>2311</v>
      </c>
      <c r="B54" s="29" t="s">
        <v>586</v>
      </c>
      <c r="C54" s="29">
        <v>2283</v>
      </c>
      <c r="D54" s="29">
        <v>2294</v>
      </c>
      <c r="E54" s="29" t="s">
        <v>429</v>
      </c>
      <c r="F54" s="29" t="s">
        <v>138</v>
      </c>
      <c r="G54" s="29" t="s">
        <v>139</v>
      </c>
      <c r="H54" s="29" t="s">
        <v>180</v>
      </c>
      <c r="I54" s="29" t="s">
        <v>638</v>
      </c>
      <c r="J54" s="140">
        <v>100</v>
      </c>
      <c r="K54" s="140">
        <v>121</v>
      </c>
      <c r="L54" s="140">
        <v>111</v>
      </c>
      <c r="M54" s="140">
        <v>104</v>
      </c>
      <c r="N54" s="29" t="s">
        <v>60</v>
      </c>
      <c r="O54" s="29" t="s">
        <v>61</v>
      </c>
      <c r="P54" s="29" t="s">
        <v>61</v>
      </c>
      <c r="Q54" s="140">
        <v>37</v>
      </c>
      <c r="R54" s="140">
        <v>34</v>
      </c>
      <c r="S54" s="140">
        <v>32</v>
      </c>
      <c r="T54" s="29" t="s">
        <v>60</v>
      </c>
      <c r="U54" s="29" t="s">
        <v>61</v>
      </c>
      <c r="V54" s="29" t="s">
        <v>61</v>
      </c>
      <c r="W54" s="102">
        <f t="shared" si="3"/>
        <v>0.30578512396694213</v>
      </c>
      <c r="X54" s="102">
        <f t="shared" si="4"/>
        <v>0.30630630630630629</v>
      </c>
      <c r="Y54" s="102">
        <f t="shared" si="5"/>
        <v>0.30769230769230771</v>
      </c>
      <c r="Z54" s="29" t="s">
        <v>62</v>
      </c>
      <c r="AA54" s="29" t="s">
        <v>61</v>
      </c>
      <c r="AB54" s="98">
        <v>10</v>
      </c>
      <c r="AC54" s="98">
        <v>10</v>
      </c>
      <c r="AD54" s="29" t="s">
        <v>60</v>
      </c>
      <c r="AE54" s="29" t="s">
        <v>61</v>
      </c>
      <c r="AF54" s="29" t="s">
        <v>61</v>
      </c>
      <c r="AG54" s="103">
        <v>1.6666666666666666E-2</v>
      </c>
      <c r="AH54" s="103">
        <v>1.6666666666666666E-2</v>
      </c>
      <c r="AI54" s="103">
        <v>1.6666666666666666E-2</v>
      </c>
      <c r="AJ54" s="29" t="s">
        <v>931</v>
      </c>
      <c r="AK54" s="103">
        <v>1.6666666666666666E-2</v>
      </c>
      <c r="AL54" s="103">
        <f t="shared" si="15"/>
        <v>2.5694444444444445E-3</v>
      </c>
      <c r="AM54" s="103">
        <v>2.5694444444444445E-3</v>
      </c>
      <c r="AN54" s="103">
        <v>2.5694444444444445E-3</v>
      </c>
      <c r="AO54" s="29" t="s">
        <v>931</v>
      </c>
      <c r="AP54" s="103" t="s">
        <v>62</v>
      </c>
      <c r="AQ54" s="103" t="s">
        <v>62</v>
      </c>
      <c r="AR54" s="103" t="s">
        <v>61</v>
      </c>
      <c r="AS54" s="103">
        <v>2.5694444444444445E-3</v>
      </c>
      <c r="AT54" s="29" t="s">
        <v>931</v>
      </c>
      <c r="AU54" s="103">
        <v>2.5694444444444445E-3</v>
      </c>
      <c r="AV54" s="103">
        <v>4.1666666666666664E-2</v>
      </c>
      <c r="AW54" s="103" t="s">
        <v>60</v>
      </c>
      <c r="AX54" s="103" t="s">
        <v>61</v>
      </c>
      <c r="AY54" s="103" t="s">
        <v>61</v>
      </c>
      <c r="AZ54" s="103">
        <v>4.1666666666666664E-2</v>
      </c>
      <c r="BA54" s="103" t="s">
        <v>60</v>
      </c>
      <c r="BB54" s="103" t="s">
        <v>61</v>
      </c>
      <c r="BC54" s="103" t="s">
        <v>61</v>
      </c>
      <c r="BD54" s="103" t="s">
        <v>60</v>
      </c>
      <c r="BE54" s="103" t="s">
        <v>86</v>
      </c>
      <c r="BF54" s="103" t="s">
        <v>61</v>
      </c>
      <c r="BG54" s="103" t="s">
        <v>61</v>
      </c>
      <c r="BH54" s="29" t="s">
        <v>62</v>
      </c>
      <c r="BI54" s="33" t="s">
        <v>61</v>
      </c>
      <c r="BJ54" s="29" t="s">
        <v>62</v>
      </c>
      <c r="BK54" s="29" t="s">
        <v>61</v>
      </c>
      <c r="BL54" s="31">
        <f t="shared" si="16"/>
        <v>121</v>
      </c>
      <c r="BM54" s="31">
        <f t="shared" si="13"/>
        <v>111</v>
      </c>
      <c r="BN54" s="31">
        <f t="shared" si="13"/>
        <v>104</v>
      </c>
      <c r="BO54" s="29" t="s">
        <v>60</v>
      </c>
      <c r="BP54" s="29" t="s">
        <v>61</v>
      </c>
      <c r="BQ54" s="29" t="s">
        <v>61</v>
      </c>
      <c r="BR54" s="31">
        <f t="shared" si="17"/>
        <v>37</v>
      </c>
      <c r="BS54" s="31">
        <f t="shared" si="14"/>
        <v>34</v>
      </c>
      <c r="BT54" s="31">
        <f t="shared" si="14"/>
        <v>32</v>
      </c>
      <c r="BU54" s="29" t="s">
        <v>86</v>
      </c>
      <c r="BV54" s="29" t="s">
        <v>932</v>
      </c>
      <c r="BW54" s="29" t="s">
        <v>890</v>
      </c>
      <c r="BX54" s="31">
        <v>121</v>
      </c>
      <c r="BY54" s="31">
        <v>111</v>
      </c>
      <c r="BZ54" s="31">
        <v>104</v>
      </c>
      <c r="CA54" s="29" t="s">
        <v>934</v>
      </c>
      <c r="CB54" s="29" t="s">
        <v>935</v>
      </c>
      <c r="CC54" s="29" t="s">
        <v>935</v>
      </c>
      <c r="CD54" s="31">
        <v>37</v>
      </c>
      <c r="CE54" s="31">
        <v>34</v>
      </c>
      <c r="CF54" s="31">
        <v>32</v>
      </c>
      <c r="CG54" s="29" t="s">
        <v>936</v>
      </c>
      <c r="CH54" s="29" t="s">
        <v>937</v>
      </c>
      <c r="CI54" s="29" t="s">
        <v>938</v>
      </c>
      <c r="CJ54" s="132">
        <v>5</v>
      </c>
      <c r="CK54" s="132">
        <v>2.7E-2</v>
      </c>
      <c r="CL54" s="132">
        <v>5.98</v>
      </c>
      <c r="CM54" s="29" t="s">
        <v>60</v>
      </c>
      <c r="CP54" s="29" t="s">
        <v>61</v>
      </c>
      <c r="CQ54" s="13" t="s">
        <v>61</v>
      </c>
      <c r="CR54" s="13">
        <v>1993</v>
      </c>
      <c r="CS54" s="13" t="s">
        <v>635</v>
      </c>
      <c r="CT54" s="13" t="s">
        <v>270</v>
      </c>
      <c r="CU54" s="13"/>
      <c r="CV54" s="29" t="s">
        <v>431</v>
      </c>
      <c r="CW54" s="78" t="s">
        <v>93</v>
      </c>
      <c r="CX54" s="129">
        <v>44070</v>
      </c>
      <c r="CY54" s="131" t="s">
        <v>836</v>
      </c>
      <c r="CZ54" s="124" t="s">
        <v>1724</v>
      </c>
    </row>
    <row r="55" spans="1:104" s="29" customFormat="1" ht="17.100000000000001" customHeight="1" x14ac:dyDescent="0.3">
      <c r="A55" s="29">
        <v>2312</v>
      </c>
      <c r="B55" s="29" t="s">
        <v>591</v>
      </c>
      <c r="C55" s="29">
        <v>2284</v>
      </c>
      <c r="D55" s="29">
        <v>2295</v>
      </c>
      <c r="E55" s="29" t="s">
        <v>429</v>
      </c>
      <c r="F55" s="29" t="s">
        <v>138</v>
      </c>
      <c r="G55" s="29" t="s">
        <v>139</v>
      </c>
      <c r="H55" s="29" t="s">
        <v>180</v>
      </c>
      <c r="I55" s="29" t="s">
        <v>639</v>
      </c>
      <c r="J55" s="140">
        <v>100</v>
      </c>
      <c r="K55" s="140">
        <v>123</v>
      </c>
      <c r="L55" s="140">
        <v>112</v>
      </c>
      <c r="M55" s="140">
        <v>105</v>
      </c>
      <c r="N55" s="29" t="s">
        <v>60</v>
      </c>
      <c r="O55" s="29" t="s">
        <v>61</v>
      </c>
      <c r="P55" s="29" t="s">
        <v>61</v>
      </c>
      <c r="Q55" s="140">
        <v>37</v>
      </c>
      <c r="R55" s="140">
        <v>34</v>
      </c>
      <c r="S55" s="140">
        <v>32</v>
      </c>
      <c r="T55" s="29" t="s">
        <v>60</v>
      </c>
      <c r="U55" s="29" t="s">
        <v>61</v>
      </c>
      <c r="V55" s="29" t="s">
        <v>61</v>
      </c>
      <c r="W55" s="102">
        <f t="shared" si="3"/>
        <v>0.30081300813008133</v>
      </c>
      <c r="X55" s="102">
        <f t="shared" si="4"/>
        <v>0.30357142857142855</v>
      </c>
      <c r="Y55" s="102">
        <f t="shared" si="5"/>
        <v>0.30476190476190479</v>
      </c>
      <c r="Z55" s="29" t="s">
        <v>62</v>
      </c>
      <c r="AA55" s="29" t="s">
        <v>61</v>
      </c>
      <c r="AB55" s="98">
        <v>10</v>
      </c>
      <c r="AC55" s="98">
        <v>10</v>
      </c>
      <c r="AD55" s="29" t="s">
        <v>60</v>
      </c>
      <c r="AE55" s="29" t="s">
        <v>61</v>
      </c>
      <c r="AF55" s="29" t="s">
        <v>61</v>
      </c>
      <c r="AG55" s="103">
        <v>1.7361111111111112E-2</v>
      </c>
      <c r="AH55" s="103">
        <v>1.7361111111111112E-2</v>
      </c>
      <c r="AI55" s="103">
        <v>1.7361111111111112E-2</v>
      </c>
      <c r="AJ55" s="29" t="s">
        <v>931</v>
      </c>
      <c r="AK55" s="103">
        <v>1.7361111111111112E-2</v>
      </c>
      <c r="AL55" s="103">
        <f t="shared" si="15"/>
        <v>2.5694444444444445E-3</v>
      </c>
      <c r="AM55" s="103">
        <v>2.5694444444444445E-3</v>
      </c>
      <c r="AN55" s="103">
        <v>2.5694444444444445E-3</v>
      </c>
      <c r="AO55" s="29" t="s">
        <v>931</v>
      </c>
      <c r="AP55" s="103" t="s">
        <v>62</v>
      </c>
      <c r="AQ55" s="103" t="s">
        <v>62</v>
      </c>
      <c r="AR55" s="103" t="s">
        <v>61</v>
      </c>
      <c r="AS55" s="103">
        <v>2.5694444444444445E-3</v>
      </c>
      <c r="AT55" s="29" t="s">
        <v>931</v>
      </c>
      <c r="AU55" s="103">
        <v>2.5694444444444445E-3</v>
      </c>
      <c r="AV55" s="103">
        <v>4.1666666666666664E-2</v>
      </c>
      <c r="AW55" s="103" t="s">
        <v>60</v>
      </c>
      <c r="AX55" s="103" t="s">
        <v>61</v>
      </c>
      <c r="AY55" s="103" t="s">
        <v>61</v>
      </c>
      <c r="AZ55" s="103">
        <v>4.1666666666666664E-2</v>
      </c>
      <c r="BA55" s="103" t="s">
        <v>60</v>
      </c>
      <c r="BB55" s="103" t="s">
        <v>61</v>
      </c>
      <c r="BC55" s="103" t="s">
        <v>61</v>
      </c>
      <c r="BD55" s="103" t="s">
        <v>60</v>
      </c>
      <c r="BE55" s="103" t="s">
        <v>86</v>
      </c>
      <c r="BF55" s="103" t="s">
        <v>61</v>
      </c>
      <c r="BG55" s="103" t="s">
        <v>61</v>
      </c>
      <c r="BH55" s="29" t="s">
        <v>62</v>
      </c>
      <c r="BI55" s="33" t="s">
        <v>61</v>
      </c>
      <c r="BJ55" s="29" t="s">
        <v>62</v>
      </c>
      <c r="BK55" s="29" t="s">
        <v>61</v>
      </c>
      <c r="BL55" s="31">
        <f t="shared" si="16"/>
        <v>123</v>
      </c>
      <c r="BM55" s="31">
        <f t="shared" si="13"/>
        <v>112</v>
      </c>
      <c r="BN55" s="31">
        <f t="shared" si="13"/>
        <v>105</v>
      </c>
      <c r="BO55" s="29" t="s">
        <v>60</v>
      </c>
      <c r="BP55" s="29" t="s">
        <v>61</v>
      </c>
      <c r="BQ55" s="29" t="s">
        <v>61</v>
      </c>
      <c r="BR55" s="31">
        <f t="shared" si="17"/>
        <v>37</v>
      </c>
      <c r="BS55" s="31">
        <f t="shared" si="14"/>
        <v>34</v>
      </c>
      <c r="BT55" s="31">
        <f t="shared" si="14"/>
        <v>32</v>
      </c>
      <c r="BU55" s="29" t="s">
        <v>86</v>
      </c>
      <c r="BV55" s="29" t="s">
        <v>932</v>
      </c>
      <c r="BW55" s="29" t="s">
        <v>890</v>
      </c>
      <c r="BX55" s="31">
        <v>123</v>
      </c>
      <c r="BY55" s="31">
        <v>112</v>
      </c>
      <c r="BZ55" s="31">
        <v>105</v>
      </c>
      <c r="CA55" s="29" t="s">
        <v>934</v>
      </c>
      <c r="CB55" s="29" t="s">
        <v>935</v>
      </c>
      <c r="CC55" s="29" t="s">
        <v>935</v>
      </c>
      <c r="CD55" s="31">
        <v>37</v>
      </c>
      <c r="CE55" s="31">
        <v>34</v>
      </c>
      <c r="CF55" s="31">
        <v>32</v>
      </c>
      <c r="CG55" s="29" t="s">
        <v>936</v>
      </c>
      <c r="CH55" s="29" t="s">
        <v>937</v>
      </c>
      <c r="CI55" s="29" t="s">
        <v>938</v>
      </c>
      <c r="CJ55" s="132">
        <v>5</v>
      </c>
      <c r="CK55" s="132">
        <v>2.7E-2</v>
      </c>
      <c r="CL55" s="132">
        <v>6.07</v>
      </c>
      <c r="CM55" s="29" t="s">
        <v>60</v>
      </c>
      <c r="CP55" s="29" t="s">
        <v>61</v>
      </c>
      <c r="CQ55" s="13" t="s">
        <v>61</v>
      </c>
      <c r="CR55" s="13">
        <v>1995</v>
      </c>
      <c r="CS55" s="13" t="s">
        <v>360</v>
      </c>
      <c r="CT55" s="13" t="s">
        <v>270</v>
      </c>
      <c r="CU55" s="13"/>
      <c r="CV55" s="29" t="s">
        <v>431</v>
      </c>
      <c r="CW55" s="78" t="s">
        <v>93</v>
      </c>
      <c r="CX55" s="129">
        <v>44071</v>
      </c>
      <c r="CY55" s="131" t="s">
        <v>836</v>
      </c>
      <c r="CZ55" s="124" t="s">
        <v>1724</v>
      </c>
    </row>
    <row r="56" spans="1:104" s="29" customFormat="1" ht="17.100000000000001" customHeight="1" x14ac:dyDescent="0.3">
      <c r="A56" s="29">
        <v>2312</v>
      </c>
      <c r="B56" s="29" t="s">
        <v>591</v>
      </c>
      <c r="C56" s="29">
        <v>2284</v>
      </c>
      <c r="D56" s="29">
        <v>2296</v>
      </c>
      <c r="E56" s="29" t="s">
        <v>429</v>
      </c>
      <c r="F56" s="29" t="s">
        <v>138</v>
      </c>
      <c r="G56" s="29" t="s">
        <v>139</v>
      </c>
      <c r="H56" s="29" t="s">
        <v>180</v>
      </c>
      <c r="I56" s="29" t="s">
        <v>640</v>
      </c>
      <c r="J56" s="140">
        <v>100</v>
      </c>
      <c r="K56" s="140">
        <v>123</v>
      </c>
      <c r="L56" s="140">
        <v>112</v>
      </c>
      <c r="M56" s="140">
        <v>105</v>
      </c>
      <c r="N56" s="29" t="s">
        <v>60</v>
      </c>
      <c r="O56" s="29" t="s">
        <v>61</v>
      </c>
      <c r="P56" s="29" t="s">
        <v>61</v>
      </c>
      <c r="Q56" s="140">
        <v>37</v>
      </c>
      <c r="R56" s="140">
        <v>34</v>
      </c>
      <c r="S56" s="140">
        <v>32</v>
      </c>
      <c r="T56" s="29" t="s">
        <v>60</v>
      </c>
      <c r="U56" s="29" t="s">
        <v>61</v>
      </c>
      <c r="V56" s="29" t="s">
        <v>61</v>
      </c>
      <c r="W56" s="102">
        <f t="shared" si="3"/>
        <v>0.30081300813008133</v>
      </c>
      <c r="X56" s="102">
        <f t="shared" si="4"/>
        <v>0.30357142857142855</v>
      </c>
      <c r="Y56" s="102">
        <f t="shared" si="5"/>
        <v>0.30476190476190479</v>
      </c>
      <c r="Z56" s="29" t="s">
        <v>62</v>
      </c>
      <c r="AA56" s="29" t="s">
        <v>61</v>
      </c>
      <c r="AB56" s="98">
        <v>10</v>
      </c>
      <c r="AC56" s="98">
        <v>10</v>
      </c>
      <c r="AD56" s="29" t="s">
        <v>60</v>
      </c>
      <c r="AE56" s="29" t="s">
        <v>61</v>
      </c>
      <c r="AF56" s="29" t="s">
        <v>61</v>
      </c>
      <c r="AG56" s="103">
        <v>1.7361111111111112E-2</v>
      </c>
      <c r="AH56" s="103">
        <v>1.7361111111111112E-2</v>
      </c>
      <c r="AI56" s="103">
        <v>1.7361111111111112E-2</v>
      </c>
      <c r="AJ56" s="29" t="s">
        <v>931</v>
      </c>
      <c r="AK56" s="103">
        <v>1.7361111111111112E-2</v>
      </c>
      <c r="AL56" s="103">
        <f t="shared" si="15"/>
        <v>2.5694444444444445E-3</v>
      </c>
      <c r="AM56" s="103">
        <v>2.5694444444444445E-3</v>
      </c>
      <c r="AN56" s="103">
        <v>2.5694444444444445E-3</v>
      </c>
      <c r="AO56" s="29" t="s">
        <v>931</v>
      </c>
      <c r="AP56" s="103" t="s">
        <v>62</v>
      </c>
      <c r="AQ56" s="103" t="s">
        <v>62</v>
      </c>
      <c r="AR56" s="103" t="s">
        <v>61</v>
      </c>
      <c r="AS56" s="103">
        <v>2.5694444444444445E-3</v>
      </c>
      <c r="AT56" s="29" t="s">
        <v>931</v>
      </c>
      <c r="AU56" s="103">
        <v>2.5694444444444445E-3</v>
      </c>
      <c r="AV56" s="103">
        <v>4.1666666666666664E-2</v>
      </c>
      <c r="AW56" s="103" t="s">
        <v>60</v>
      </c>
      <c r="AX56" s="103" t="s">
        <v>61</v>
      </c>
      <c r="AY56" s="103" t="s">
        <v>61</v>
      </c>
      <c r="AZ56" s="103">
        <v>4.1666666666666664E-2</v>
      </c>
      <c r="BA56" s="103" t="s">
        <v>60</v>
      </c>
      <c r="BB56" s="103" t="s">
        <v>61</v>
      </c>
      <c r="BC56" s="103" t="s">
        <v>61</v>
      </c>
      <c r="BD56" s="103" t="s">
        <v>60</v>
      </c>
      <c r="BE56" s="103" t="s">
        <v>86</v>
      </c>
      <c r="BF56" s="103" t="s">
        <v>61</v>
      </c>
      <c r="BG56" s="103" t="s">
        <v>61</v>
      </c>
      <c r="BH56" s="29" t="s">
        <v>62</v>
      </c>
      <c r="BI56" s="33" t="s">
        <v>61</v>
      </c>
      <c r="BJ56" s="29" t="s">
        <v>62</v>
      </c>
      <c r="BK56" s="29" t="s">
        <v>61</v>
      </c>
      <c r="BL56" s="31">
        <f t="shared" si="16"/>
        <v>123</v>
      </c>
      <c r="BM56" s="31">
        <f t="shared" si="13"/>
        <v>112</v>
      </c>
      <c r="BN56" s="31">
        <f t="shared" si="13"/>
        <v>105</v>
      </c>
      <c r="BO56" s="29" t="s">
        <v>60</v>
      </c>
      <c r="BP56" s="29" t="s">
        <v>61</v>
      </c>
      <c r="BQ56" s="29" t="s">
        <v>61</v>
      </c>
      <c r="BR56" s="31">
        <f t="shared" si="17"/>
        <v>37</v>
      </c>
      <c r="BS56" s="31">
        <f t="shared" si="14"/>
        <v>34</v>
      </c>
      <c r="BT56" s="31">
        <f t="shared" si="14"/>
        <v>32</v>
      </c>
      <c r="BU56" s="29" t="s">
        <v>86</v>
      </c>
      <c r="BV56" s="29" t="s">
        <v>932</v>
      </c>
      <c r="BW56" s="29" t="s">
        <v>890</v>
      </c>
      <c r="BX56" s="31">
        <v>123</v>
      </c>
      <c r="BY56" s="31">
        <v>112</v>
      </c>
      <c r="BZ56" s="31">
        <v>105</v>
      </c>
      <c r="CA56" s="29" t="s">
        <v>934</v>
      </c>
      <c r="CB56" s="29" t="s">
        <v>935</v>
      </c>
      <c r="CC56" s="29" t="s">
        <v>935</v>
      </c>
      <c r="CD56" s="31">
        <v>37</v>
      </c>
      <c r="CE56" s="31">
        <v>34</v>
      </c>
      <c r="CF56" s="31">
        <v>32</v>
      </c>
      <c r="CG56" s="29" t="s">
        <v>936</v>
      </c>
      <c r="CH56" s="29" t="s">
        <v>937</v>
      </c>
      <c r="CI56" s="29" t="s">
        <v>938</v>
      </c>
      <c r="CJ56" s="132">
        <v>5</v>
      </c>
      <c r="CK56" s="132">
        <v>2.7E-2</v>
      </c>
      <c r="CL56" s="132">
        <v>6.58</v>
      </c>
      <c r="CM56" s="29" t="s">
        <v>60</v>
      </c>
      <c r="CP56" s="29" t="s">
        <v>61</v>
      </c>
      <c r="CQ56" s="13" t="s">
        <v>61</v>
      </c>
      <c r="CR56" s="13">
        <v>1995</v>
      </c>
      <c r="CS56" s="13" t="s">
        <v>360</v>
      </c>
      <c r="CT56" s="13" t="s">
        <v>270</v>
      </c>
      <c r="CU56" s="13"/>
      <c r="CV56" s="29" t="s">
        <v>431</v>
      </c>
      <c r="CW56" s="78" t="s">
        <v>93</v>
      </c>
      <c r="CX56" s="129">
        <v>44072</v>
      </c>
      <c r="CY56" s="131" t="s">
        <v>836</v>
      </c>
      <c r="CZ56" s="124" t="s">
        <v>1724</v>
      </c>
    </row>
    <row r="57" spans="1:104" s="29" customFormat="1" ht="17.100000000000001" customHeight="1" x14ac:dyDescent="0.3">
      <c r="A57" s="29">
        <v>2431</v>
      </c>
      <c r="B57" s="29" t="s">
        <v>595</v>
      </c>
      <c r="C57" s="29">
        <v>2393</v>
      </c>
      <c r="D57" s="29">
        <v>2411</v>
      </c>
      <c r="E57" s="29" t="s">
        <v>429</v>
      </c>
      <c r="F57" s="29" t="s">
        <v>138</v>
      </c>
      <c r="G57" s="29" t="s">
        <v>139</v>
      </c>
      <c r="H57" s="29" t="s">
        <v>180</v>
      </c>
      <c r="I57" s="29" t="s">
        <v>641</v>
      </c>
      <c r="J57" s="140">
        <v>100</v>
      </c>
      <c r="K57" s="140">
        <v>108</v>
      </c>
      <c r="L57" s="140">
        <v>106</v>
      </c>
      <c r="M57" s="140">
        <v>102</v>
      </c>
      <c r="N57" s="29" t="s">
        <v>60</v>
      </c>
      <c r="O57" s="29" t="s">
        <v>61</v>
      </c>
      <c r="P57" s="29" t="s">
        <v>61</v>
      </c>
      <c r="Q57" s="140">
        <v>33</v>
      </c>
      <c r="R57" s="140">
        <v>32</v>
      </c>
      <c r="S57" s="140">
        <v>31</v>
      </c>
      <c r="T57" s="29" t="s">
        <v>60</v>
      </c>
      <c r="U57" s="29" t="s">
        <v>61</v>
      </c>
      <c r="V57" s="29" t="s">
        <v>61</v>
      </c>
      <c r="W57" s="102">
        <f t="shared" si="3"/>
        <v>0.30555555555555558</v>
      </c>
      <c r="X57" s="102">
        <f t="shared" si="4"/>
        <v>0.30188679245283018</v>
      </c>
      <c r="Y57" s="102">
        <f t="shared" si="5"/>
        <v>0.30392156862745096</v>
      </c>
      <c r="Z57" s="29" t="s">
        <v>62</v>
      </c>
      <c r="AA57" s="29" t="s">
        <v>61</v>
      </c>
      <c r="AB57" s="98">
        <v>5</v>
      </c>
      <c r="AC57" s="98">
        <v>5</v>
      </c>
      <c r="AD57" s="29" t="s">
        <v>60</v>
      </c>
      <c r="AE57" s="29" t="s">
        <v>61</v>
      </c>
      <c r="AF57" s="29" t="s">
        <v>61</v>
      </c>
      <c r="AG57" s="103">
        <v>1.2499999999999999E-2</v>
      </c>
      <c r="AH57" s="103">
        <v>1.2499999999999999E-2</v>
      </c>
      <c r="AI57" s="103">
        <v>1.2499999999999999E-2</v>
      </c>
      <c r="AJ57" s="29" t="s">
        <v>931</v>
      </c>
      <c r="AK57" s="103">
        <v>1.2499999999999999E-2</v>
      </c>
      <c r="AL57" s="103">
        <f t="shared" si="15"/>
        <v>4.5833333333333334E-3</v>
      </c>
      <c r="AM57" s="103">
        <v>4.5833333333333334E-3</v>
      </c>
      <c r="AN57" s="103">
        <v>4.5833333333333334E-3</v>
      </c>
      <c r="AO57" s="29" t="s">
        <v>931</v>
      </c>
      <c r="AP57" s="103" t="s">
        <v>62</v>
      </c>
      <c r="AQ57" s="103" t="s">
        <v>62</v>
      </c>
      <c r="AR57" s="103" t="s">
        <v>61</v>
      </c>
      <c r="AS57" s="103">
        <v>4.5833333333333334E-3</v>
      </c>
      <c r="AT57" s="29" t="s">
        <v>931</v>
      </c>
      <c r="AU57" s="103">
        <v>4.5833333333333334E-3</v>
      </c>
      <c r="AV57" s="103">
        <v>4.1666666666666664E-2</v>
      </c>
      <c r="AW57" s="103" t="s">
        <v>60</v>
      </c>
      <c r="AX57" s="103" t="s">
        <v>61</v>
      </c>
      <c r="AY57" s="103" t="s">
        <v>61</v>
      </c>
      <c r="AZ57" s="103">
        <v>4.1666666666666664E-2</v>
      </c>
      <c r="BA57" s="103" t="s">
        <v>60</v>
      </c>
      <c r="BB57" s="103" t="s">
        <v>61</v>
      </c>
      <c r="BC57" s="103" t="s">
        <v>61</v>
      </c>
      <c r="BD57" s="103" t="s">
        <v>60</v>
      </c>
      <c r="BE57" s="103" t="s">
        <v>86</v>
      </c>
      <c r="BF57" s="103" t="s">
        <v>61</v>
      </c>
      <c r="BG57" s="103" t="s">
        <v>61</v>
      </c>
      <c r="BH57" s="29" t="s">
        <v>62</v>
      </c>
      <c r="BI57" s="33" t="s">
        <v>61</v>
      </c>
      <c r="BJ57" s="29" t="s">
        <v>62</v>
      </c>
      <c r="BK57" s="29" t="s">
        <v>61</v>
      </c>
      <c r="BL57" s="31">
        <f t="shared" si="16"/>
        <v>108</v>
      </c>
      <c r="BM57" s="31">
        <f t="shared" si="13"/>
        <v>106</v>
      </c>
      <c r="BN57" s="31">
        <f t="shared" si="13"/>
        <v>102</v>
      </c>
      <c r="BO57" s="29" t="s">
        <v>60</v>
      </c>
      <c r="BP57" s="29" t="s">
        <v>61</v>
      </c>
      <c r="BQ57" s="29" t="s">
        <v>61</v>
      </c>
      <c r="BR57" s="31">
        <f t="shared" si="17"/>
        <v>33</v>
      </c>
      <c r="BS57" s="31">
        <f t="shared" si="14"/>
        <v>32</v>
      </c>
      <c r="BT57" s="31">
        <f t="shared" si="14"/>
        <v>31</v>
      </c>
      <c r="BU57" s="29" t="s">
        <v>86</v>
      </c>
      <c r="BV57" s="29" t="s">
        <v>933</v>
      </c>
      <c r="BW57" s="29" t="s">
        <v>890</v>
      </c>
      <c r="BX57" s="31">
        <v>108</v>
      </c>
      <c r="BY57" s="31">
        <v>106</v>
      </c>
      <c r="BZ57" s="31">
        <v>102</v>
      </c>
      <c r="CA57" s="29" t="s">
        <v>934</v>
      </c>
      <c r="CB57" s="29" t="s">
        <v>935</v>
      </c>
      <c r="CC57" s="29" t="s">
        <v>935</v>
      </c>
      <c r="CD57" s="31">
        <v>33</v>
      </c>
      <c r="CE57" s="31">
        <v>32</v>
      </c>
      <c r="CF57" s="31">
        <v>31</v>
      </c>
      <c r="CG57" s="29" t="s">
        <v>936</v>
      </c>
      <c r="CH57" s="29" t="s">
        <v>939</v>
      </c>
      <c r="CI57" s="29" t="s">
        <v>938</v>
      </c>
      <c r="CJ57" s="132">
        <v>4</v>
      </c>
      <c r="CK57" s="132">
        <v>0.02</v>
      </c>
      <c r="CL57" s="132">
        <v>6.66</v>
      </c>
      <c r="CM57" s="29" t="s">
        <v>60</v>
      </c>
      <c r="CP57" s="29" t="s">
        <v>61</v>
      </c>
      <c r="CQ57" s="13" t="s">
        <v>61</v>
      </c>
      <c r="CR57" s="13">
        <v>1995</v>
      </c>
      <c r="CS57" s="13" t="s">
        <v>270</v>
      </c>
      <c r="CT57" s="13" t="s">
        <v>270</v>
      </c>
      <c r="CU57" s="13"/>
      <c r="CV57" s="29" t="s">
        <v>431</v>
      </c>
      <c r="CW57" s="78" t="s">
        <v>93</v>
      </c>
      <c r="CX57" s="129">
        <v>44073</v>
      </c>
      <c r="CY57" s="131" t="s">
        <v>836</v>
      </c>
      <c r="CZ57" s="124" t="s">
        <v>1724</v>
      </c>
    </row>
    <row r="58" spans="1:104" s="29" customFormat="1" ht="17.100000000000001" customHeight="1" x14ac:dyDescent="0.3">
      <c r="A58" s="29">
        <v>2431</v>
      </c>
      <c r="B58" s="29" t="s">
        <v>595</v>
      </c>
      <c r="C58" s="29">
        <v>2393</v>
      </c>
      <c r="D58" s="29">
        <v>2412</v>
      </c>
      <c r="E58" s="29" t="s">
        <v>429</v>
      </c>
      <c r="F58" s="29" t="s">
        <v>138</v>
      </c>
      <c r="G58" s="29" t="s">
        <v>139</v>
      </c>
      <c r="H58" s="29" t="s">
        <v>180</v>
      </c>
      <c r="I58" s="29" t="s">
        <v>642</v>
      </c>
      <c r="J58" s="140">
        <v>100</v>
      </c>
      <c r="K58" s="140">
        <v>108</v>
      </c>
      <c r="L58" s="140">
        <v>106</v>
      </c>
      <c r="M58" s="140">
        <v>102</v>
      </c>
      <c r="N58" s="29" t="s">
        <v>60</v>
      </c>
      <c r="O58" s="29" t="s">
        <v>61</v>
      </c>
      <c r="P58" s="29" t="s">
        <v>61</v>
      </c>
      <c r="Q58" s="140">
        <v>33</v>
      </c>
      <c r="R58" s="140">
        <v>32</v>
      </c>
      <c r="S58" s="140">
        <v>31</v>
      </c>
      <c r="T58" s="29" t="s">
        <v>60</v>
      </c>
      <c r="U58" s="29" t="s">
        <v>61</v>
      </c>
      <c r="V58" s="29" t="s">
        <v>61</v>
      </c>
      <c r="W58" s="102">
        <f t="shared" si="3"/>
        <v>0.30555555555555558</v>
      </c>
      <c r="X58" s="102">
        <f t="shared" si="4"/>
        <v>0.30188679245283018</v>
      </c>
      <c r="Y58" s="102">
        <f t="shared" si="5"/>
        <v>0.30392156862745096</v>
      </c>
      <c r="Z58" s="29" t="s">
        <v>62</v>
      </c>
      <c r="AA58" s="29" t="s">
        <v>61</v>
      </c>
      <c r="AB58" s="98">
        <v>5</v>
      </c>
      <c r="AC58" s="98">
        <v>5</v>
      </c>
      <c r="AD58" s="29" t="s">
        <v>60</v>
      </c>
      <c r="AE58" s="29" t="s">
        <v>61</v>
      </c>
      <c r="AF58" s="29" t="s">
        <v>61</v>
      </c>
      <c r="AG58" s="103">
        <v>1.2499999999999999E-2</v>
      </c>
      <c r="AH58" s="103">
        <v>1.2499999999999999E-2</v>
      </c>
      <c r="AI58" s="103">
        <v>1.2499999999999999E-2</v>
      </c>
      <c r="AJ58" s="29" t="s">
        <v>931</v>
      </c>
      <c r="AK58" s="103">
        <v>1.2499999999999999E-2</v>
      </c>
      <c r="AL58" s="103">
        <f t="shared" si="15"/>
        <v>4.5833333333333334E-3</v>
      </c>
      <c r="AM58" s="103">
        <v>4.5833333333333334E-3</v>
      </c>
      <c r="AN58" s="103">
        <v>4.5833333333333334E-3</v>
      </c>
      <c r="AO58" s="29" t="s">
        <v>931</v>
      </c>
      <c r="AP58" s="103" t="s">
        <v>62</v>
      </c>
      <c r="AQ58" s="103" t="s">
        <v>62</v>
      </c>
      <c r="AR58" s="103" t="s">
        <v>61</v>
      </c>
      <c r="AS58" s="103">
        <v>4.5833333333333334E-3</v>
      </c>
      <c r="AT58" s="29" t="s">
        <v>931</v>
      </c>
      <c r="AU58" s="103">
        <v>4.5833333333333334E-3</v>
      </c>
      <c r="AV58" s="103">
        <v>4.1666666666666664E-2</v>
      </c>
      <c r="AW58" s="103" t="s">
        <v>60</v>
      </c>
      <c r="AX58" s="103" t="s">
        <v>61</v>
      </c>
      <c r="AY58" s="103" t="s">
        <v>61</v>
      </c>
      <c r="AZ58" s="103">
        <v>4.1666666666666664E-2</v>
      </c>
      <c r="BA58" s="103" t="s">
        <v>60</v>
      </c>
      <c r="BB58" s="103" t="s">
        <v>61</v>
      </c>
      <c r="BC58" s="103" t="s">
        <v>61</v>
      </c>
      <c r="BD58" s="103" t="s">
        <v>60</v>
      </c>
      <c r="BE58" s="103" t="s">
        <v>86</v>
      </c>
      <c r="BF58" s="103" t="s">
        <v>61</v>
      </c>
      <c r="BG58" s="103" t="s">
        <v>61</v>
      </c>
      <c r="BH58" s="29" t="s">
        <v>62</v>
      </c>
      <c r="BI58" s="33" t="s">
        <v>61</v>
      </c>
      <c r="BJ58" s="29" t="s">
        <v>62</v>
      </c>
      <c r="BK58" s="29" t="s">
        <v>61</v>
      </c>
      <c r="BL58" s="31">
        <f t="shared" si="16"/>
        <v>108</v>
      </c>
      <c r="BM58" s="31">
        <f t="shared" si="13"/>
        <v>106</v>
      </c>
      <c r="BN58" s="31">
        <f t="shared" si="13"/>
        <v>102</v>
      </c>
      <c r="BO58" s="29" t="s">
        <v>60</v>
      </c>
      <c r="BP58" s="29" t="s">
        <v>61</v>
      </c>
      <c r="BQ58" s="29" t="s">
        <v>61</v>
      </c>
      <c r="BR58" s="31">
        <f>Q58</f>
        <v>33</v>
      </c>
      <c r="BS58" s="31">
        <f t="shared" si="14"/>
        <v>32</v>
      </c>
      <c r="BT58" s="31">
        <f t="shared" si="14"/>
        <v>31</v>
      </c>
      <c r="BU58" s="29" t="s">
        <v>86</v>
      </c>
      <c r="BV58" s="29" t="s">
        <v>933</v>
      </c>
      <c r="BW58" s="29" t="s">
        <v>890</v>
      </c>
      <c r="BX58" s="31">
        <v>108</v>
      </c>
      <c r="BY58" s="31">
        <v>106</v>
      </c>
      <c r="BZ58" s="31">
        <v>102</v>
      </c>
      <c r="CA58" s="29" t="s">
        <v>934</v>
      </c>
      <c r="CB58" s="29" t="s">
        <v>935</v>
      </c>
      <c r="CC58" s="29" t="s">
        <v>935</v>
      </c>
      <c r="CD58" s="31">
        <v>33</v>
      </c>
      <c r="CE58" s="31">
        <v>32</v>
      </c>
      <c r="CF58" s="31">
        <v>31</v>
      </c>
      <c r="CG58" s="29" t="s">
        <v>936</v>
      </c>
      <c r="CH58" s="29" t="s">
        <v>939</v>
      </c>
      <c r="CI58" s="29" t="s">
        <v>938</v>
      </c>
      <c r="CJ58" s="132">
        <v>4</v>
      </c>
      <c r="CK58" s="132">
        <v>0.02</v>
      </c>
      <c r="CL58" s="132">
        <v>5.15</v>
      </c>
      <c r="CM58" s="29" t="s">
        <v>60</v>
      </c>
      <c r="CP58" s="29" t="s">
        <v>61</v>
      </c>
      <c r="CQ58" s="13" t="s">
        <v>61</v>
      </c>
      <c r="CR58" s="13">
        <v>1995</v>
      </c>
      <c r="CS58" s="13" t="s">
        <v>270</v>
      </c>
      <c r="CT58" s="13" t="s">
        <v>270</v>
      </c>
      <c r="CU58" s="13"/>
      <c r="CV58" s="29" t="s">
        <v>431</v>
      </c>
      <c r="CW58" s="78" t="s">
        <v>93</v>
      </c>
      <c r="CX58" s="129">
        <v>44074</v>
      </c>
      <c r="CY58" s="131" t="s">
        <v>836</v>
      </c>
      <c r="CZ58" s="124" t="s">
        <v>1724</v>
      </c>
    </row>
    <row r="59" spans="1:104" s="29" customFormat="1" ht="17.100000000000001" customHeight="1" x14ac:dyDescent="0.3">
      <c r="A59" s="29">
        <v>2432</v>
      </c>
      <c r="B59" s="29" t="s">
        <v>602</v>
      </c>
      <c r="C59" s="29">
        <v>2394</v>
      </c>
      <c r="D59" s="29">
        <v>2413</v>
      </c>
      <c r="E59" s="29" t="s">
        <v>429</v>
      </c>
      <c r="F59" s="29" t="s">
        <v>138</v>
      </c>
      <c r="G59" s="29" t="s">
        <v>139</v>
      </c>
      <c r="H59" s="29" t="s">
        <v>180</v>
      </c>
      <c r="I59" s="29" t="s">
        <v>643</v>
      </c>
      <c r="J59" s="140">
        <v>150</v>
      </c>
      <c r="K59" s="140">
        <v>182</v>
      </c>
      <c r="L59" s="140">
        <v>173</v>
      </c>
      <c r="M59" s="140">
        <v>168</v>
      </c>
      <c r="N59" s="29" t="s">
        <v>60</v>
      </c>
      <c r="O59" s="29" t="s">
        <v>61</v>
      </c>
      <c r="P59" s="29" t="s">
        <v>61</v>
      </c>
      <c r="Q59" s="140">
        <v>55</v>
      </c>
      <c r="R59" s="140">
        <v>52</v>
      </c>
      <c r="S59" s="140">
        <v>51</v>
      </c>
      <c r="T59" s="29" t="s">
        <v>60</v>
      </c>
      <c r="U59" s="29" t="s">
        <v>61</v>
      </c>
      <c r="V59" s="29" t="s">
        <v>61</v>
      </c>
      <c r="W59" s="102">
        <f t="shared" si="3"/>
        <v>0.30219780219780218</v>
      </c>
      <c r="X59" s="102">
        <f t="shared" si="4"/>
        <v>0.30057803468208094</v>
      </c>
      <c r="Y59" s="102">
        <f t="shared" si="5"/>
        <v>0.30357142857142855</v>
      </c>
      <c r="Z59" s="29" t="s">
        <v>62</v>
      </c>
      <c r="AA59" s="29" t="s">
        <v>61</v>
      </c>
      <c r="AB59" s="98">
        <v>8</v>
      </c>
      <c r="AC59" s="98">
        <v>8</v>
      </c>
      <c r="AD59" s="29" t="s">
        <v>60</v>
      </c>
      <c r="AE59" s="29" t="s">
        <v>61</v>
      </c>
      <c r="AF59" s="29" t="s">
        <v>61</v>
      </c>
      <c r="AG59" s="103">
        <v>1.2499999999999999E-2</v>
      </c>
      <c r="AH59" s="103">
        <v>1.2499999999999999E-2</v>
      </c>
      <c r="AI59" s="103">
        <v>1.2499999999999999E-2</v>
      </c>
      <c r="AJ59" s="29" t="s">
        <v>931</v>
      </c>
      <c r="AK59" s="103">
        <v>1.2499999999999999E-2</v>
      </c>
      <c r="AL59" s="103">
        <f t="shared" si="15"/>
        <v>4.7743055555555551E-3</v>
      </c>
      <c r="AM59" s="103">
        <v>4.7743055555555551E-3</v>
      </c>
      <c r="AN59" s="103">
        <v>4.7743055555555551E-3</v>
      </c>
      <c r="AO59" s="29" t="s">
        <v>931</v>
      </c>
      <c r="AP59" s="103" t="s">
        <v>62</v>
      </c>
      <c r="AQ59" s="103" t="s">
        <v>62</v>
      </c>
      <c r="AR59" s="103" t="s">
        <v>61</v>
      </c>
      <c r="AS59" s="103">
        <v>4.7743055555555551E-3</v>
      </c>
      <c r="AT59" s="29" t="s">
        <v>931</v>
      </c>
      <c r="AU59" s="103">
        <v>4.7743055555555551E-3</v>
      </c>
      <c r="AV59" s="103">
        <v>4.1666666666666664E-2</v>
      </c>
      <c r="AW59" s="103" t="s">
        <v>60</v>
      </c>
      <c r="AX59" s="103" t="s">
        <v>61</v>
      </c>
      <c r="AY59" s="103" t="s">
        <v>61</v>
      </c>
      <c r="AZ59" s="103">
        <v>4.1666666666666664E-2</v>
      </c>
      <c r="BA59" s="103" t="s">
        <v>60</v>
      </c>
      <c r="BB59" s="103" t="s">
        <v>61</v>
      </c>
      <c r="BC59" s="103" t="s">
        <v>61</v>
      </c>
      <c r="BD59" s="103" t="s">
        <v>60</v>
      </c>
      <c r="BE59" s="103" t="s">
        <v>86</v>
      </c>
      <c r="BF59" s="103" t="s">
        <v>61</v>
      </c>
      <c r="BG59" s="103" t="s">
        <v>61</v>
      </c>
      <c r="BH59" s="29" t="s">
        <v>62</v>
      </c>
      <c r="BI59" s="33" t="s">
        <v>61</v>
      </c>
      <c r="BJ59" s="29" t="s">
        <v>62</v>
      </c>
      <c r="BK59" s="29" t="s">
        <v>61</v>
      </c>
      <c r="BL59" s="31">
        <f t="shared" si="16"/>
        <v>182</v>
      </c>
      <c r="BM59" s="31">
        <f t="shared" si="13"/>
        <v>173</v>
      </c>
      <c r="BN59" s="31">
        <f t="shared" si="13"/>
        <v>168</v>
      </c>
      <c r="BO59" s="29" t="s">
        <v>60</v>
      </c>
      <c r="BP59" s="29" t="s">
        <v>61</v>
      </c>
      <c r="BQ59" s="29" t="s">
        <v>61</v>
      </c>
      <c r="BR59" s="31">
        <f t="shared" ref="BR59:BR64" si="18">Q59</f>
        <v>55</v>
      </c>
      <c r="BS59" s="31">
        <f t="shared" si="14"/>
        <v>52</v>
      </c>
      <c r="BT59" s="31">
        <f t="shared" si="14"/>
        <v>51</v>
      </c>
      <c r="BU59" s="29" t="s">
        <v>60</v>
      </c>
      <c r="BV59" s="29" t="s">
        <v>61</v>
      </c>
      <c r="BW59" s="29" t="s">
        <v>61</v>
      </c>
      <c r="BX59" s="31">
        <v>182</v>
      </c>
      <c r="BY59" s="31">
        <v>173</v>
      </c>
      <c r="BZ59" s="31">
        <v>168</v>
      </c>
      <c r="CA59" s="29" t="s">
        <v>934</v>
      </c>
      <c r="CB59" s="29" t="s">
        <v>935</v>
      </c>
      <c r="CC59" s="29" t="s">
        <v>935</v>
      </c>
      <c r="CD59" s="31">
        <v>55</v>
      </c>
      <c r="CE59" s="31">
        <v>52</v>
      </c>
      <c r="CF59" s="31">
        <v>51</v>
      </c>
      <c r="CG59" s="29" t="s">
        <v>934</v>
      </c>
      <c r="CH59" s="29" t="s">
        <v>935</v>
      </c>
      <c r="CI59" s="29" t="s">
        <v>935</v>
      </c>
      <c r="CJ59" s="38">
        <v>5</v>
      </c>
      <c r="CK59" s="132">
        <v>0.02</v>
      </c>
      <c r="CL59" s="132">
        <v>7.66</v>
      </c>
      <c r="CM59" s="29" t="s">
        <v>60</v>
      </c>
      <c r="CP59" s="29" t="s">
        <v>61</v>
      </c>
      <c r="CQ59" s="13" t="s">
        <v>61</v>
      </c>
      <c r="CR59" s="13">
        <v>1996</v>
      </c>
      <c r="CS59" s="13" t="s">
        <v>270</v>
      </c>
      <c r="CT59" s="13" t="s">
        <v>270</v>
      </c>
      <c r="CU59" s="13"/>
      <c r="CV59" s="29" t="s">
        <v>431</v>
      </c>
      <c r="CW59" s="78" t="s">
        <v>93</v>
      </c>
      <c r="CX59" s="129">
        <v>44075</v>
      </c>
      <c r="CY59" s="131" t="s">
        <v>836</v>
      </c>
      <c r="CZ59" s="124" t="s">
        <v>1724</v>
      </c>
    </row>
    <row r="60" spans="1:104" s="29" customFormat="1" ht="17.100000000000001" customHeight="1" x14ac:dyDescent="0.3">
      <c r="A60" s="29">
        <v>2432</v>
      </c>
      <c r="B60" s="29" t="s">
        <v>602</v>
      </c>
      <c r="C60" s="29">
        <v>2394</v>
      </c>
      <c r="D60" s="29">
        <v>2414</v>
      </c>
      <c r="E60" s="29" t="s">
        <v>429</v>
      </c>
      <c r="F60" s="29" t="s">
        <v>138</v>
      </c>
      <c r="G60" s="29" t="s">
        <v>139</v>
      </c>
      <c r="H60" s="29" t="s">
        <v>180</v>
      </c>
      <c r="I60" s="29" t="s">
        <v>644</v>
      </c>
      <c r="J60" s="140">
        <v>150</v>
      </c>
      <c r="K60" s="140">
        <v>182</v>
      </c>
      <c r="L60" s="140">
        <v>173</v>
      </c>
      <c r="M60" s="140">
        <v>168</v>
      </c>
      <c r="N60" s="29" t="s">
        <v>60</v>
      </c>
      <c r="O60" s="29" t="s">
        <v>61</v>
      </c>
      <c r="P60" s="29" t="s">
        <v>61</v>
      </c>
      <c r="Q60" s="140">
        <v>55</v>
      </c>
      <c r="R60" s="140">
        <v>52</v>
      </c>
      <c r="S60" s="140">
        <v>51</v>
      </c>
      <c r="T60" s="29" t="s">
        <v>60</v>
      </c>
      <c r="U60" s="29" t="s">
        <v>61</v>
      </c>
      <c r="V60" s="29" t="s">
        <v>61</v>
      </c>
      <c r="W60" s="102">
        <f t="shared" si="3"/>
        <v>0.30219780219780218</v>
      </c>
      <c r="X60" s="102">
        <f t="shared" si="4"/>
        <v>0.30057803468208094</v>
      </c>
      <c r="Y60" s="102">
        <f t="shared" si="5"/>
        <v>0.30357142857142855</v>
      </c>
      <c r="Z60" s="29" t="s">
        <v>62</v>
      </c>
      <c r="AA60" s="29" t="s">
        <v>61</v>
      </c>
      <c r="AB60" s="98">
        <v>8</v>
      </c>
      <c r="AC60" s="98">
        <v>8</v>
      </c>
      <c r="AD60" s="29" t="s">
        <v>60</v>
      </c>
      <c r="AE60" s="29" t="s">
        <v>61</v>
      </c>
      <c r="AF60" s="29" t="s">
        <v>61</v>
      </c>
      <c r="AG60" s="103">
        <v>1.2499999999999999E-2</v>
      </c>
      <c r="AH60" s="103">
        <v>1.2499999999999999E-2</v>
      </c>
      <c r="AI60" s="103">
        <v>1.2499999999999999E-2</v>
      </c>
      <c r="AJ60" s="29" t="s">
        <v>931</v>
      </c>
      <c r="AK60" s="103">
        <v>1.2499999999999999E-2</v>
      </c>
      <c r="AL60" s="103">
        <f t="shared" si="15"/>
        <v>4.7743055555555551E-3</v>
      </c>
      <c r="AM60" s="103">
        <v>4.7743055555555551E-3</v>
      </c>
      <c r="AN60" s="103">
        <v>4.7743055555555551E-3</v>
      </c>
      <c r="AO60" s="29" t="s">
        <v>931</v>
      </c>
      <c r="AP60" s="103" t="s">
        <v>62</v>
      </c>
      <c r="AQ60" s="103" t="s">
        <v>62</v>
      </c>
      <c r="AR60" s="103" t="s">
        <v>61</v>
      </c>
      <c r="AS60" s="103">
        <v>4.7743055555555551E-3</v>
      </c>
      <c r="AT60" s="29" t="s">
        <v>931</v>
      </c>
      <c r="AU60" s="103">
        <v>4.7743055555555551E-3</v>
      </c>
      <c r="AV60" s="103">
        <v>4.1666666666666664E-2</v>
      </c>
      <c r="AW60" s="103" t="s">
        <v>60</v>
      </c>
      <c r="AX60" s="103" t="s">
        <v>61</v>
      </c>
      <c r="AY60" s="103" t="s">
        <v>61</v>
      </c>
      <c r="AZ60" s="103">
        <v>4.1666666666666664E-2</v>
      </c>
      <c r="BA60" s="103" t="s">
        <v>60</v>
      </c>
      <c r="BB60" s="103" t="s">
        <v>61</v>
      </c>
      <c r="BC60" s="103" t="s">
        <v>61</v>
      </c>
      <c r="BD60" s="103" t="s">
        <v>60</v>
      </c>
      <c r="BE60" s="103" t="s">
        <v>86</v>
      </c>
      <c r="BF60" s="103" t="s">
        <v>61</v>
      </c>
      <c r="BG60" s="103" t="s">
        <v>61</v>
      </c>
      <c r="BH60" s="29" t="s">
        <v>62</v>
      </c>
      <c r="BI60" s="33" t="s">
        <v>61</v>
      </c>
      <c r="BJ60" s="29" t="s">
        <v>62</v>
      </c>
      <c r="BK60" s="29" t="s">
        <v>61</v>
      </c>
      <c r="BL60" s="31">
        <f t="shared" si="16"/>
        <v>182</v>
      </c>
      <c r="BM60" s="31">
        <f t="shared" si="13"/>
        <v>173</v>
      </c>
      <c r="BN60" s="31">
        <f t="shared" si="13"/>
        <v>168</v>
      </c>
      <c r="BO60" s="29" t="s">
        <v>60</v>
      </c>
      <c r="BP60" s="29" t="s">
        <v>61</v>
      </c>
      <c r="BQ60" s="29" t="s">
        <v>61</v>
      </c>
      <c r="BR60" s="31">
        <f t="shared" si="18"/>
        <v>55</v>
      </c>
      <c r="BS60" s="31">
        <f t="shared" si="14"/>
        <v>52</v>
      </c>
      <c r="BT60" s="31">
        <f t="shared" si="14"/>
        <v>51</v>
      </c>
      <c r="BU60" s="29" t="s">
        <v>60</v>
      </c>
      <c r="BV60" s="29" t="s">
        <v>61</v>
      </c>
      <c r="BW60" s="29" t="s">
        <v>61</v>
      </c>
      <c r="BX60" s="31">
        <v>182</v>
      </c>
      <c r="BY60" s="31">
        <v>173</v>
      </c>
      <c r="BZ60" s="31">
        <v>168</v>
      </c>
      <c r="CA60" s="29" t="s">
        <v>934</v>
      </c>
      <c r="CB60" s="29" t="s">
        <v>935</v>
      </c>
      <c r="CC60" s="29" t="s">
        <v>935</v>
      </c>
      <c r="CD60" s="31">
        <v>55</v>
      </c>
      <c r="CE60" s="31">
        <v>52</v>
      </c>
      <c r="CF60" s="31">
        <v>51</v>
      </c>
      <c r="CG60" s="29" t="s">
        <v>934</v>
      </c>
      <c r="CH60" s="29" t="s">
        <v>935</v>
      </c>
      <c r="CI60" s="29" t="s">
        <v>935</v>
      </c>
      <c r="CJ60" s="38">
        <v>5</v>
      </c>
      <c r="CK60" s="132">
        <v>0.02</v>
      </c>
      <c r="CL60" s="132">
        <v>5.2</v>
      </c>
      <c r="CM60" s="29" t="s">
        <v>60</v>
      </c>
      <c r="CP60" s="29" t="s">
        <v>61</v>
      </c>
      <c r="CQ60" s="13" t="s">
        <v>61</v>
      </c>
      <c r="CR60" s="13">
        <v>1996</v>
      </c>
      <c r="CS60" s="13" t="s">
        <v>270</v>
      </c>
      <c r="CT60" s="13" t="s">
        <v>270</v>
      </c>
      <c r="CU60" s="13"/>
      <c r="CV60" s="29" t="s">
        <v>431</v>
      </c>
      <c r="CW60" s="78" t="s">
        <v>93</v>
      </c>
      <c r="CX60" s="129">
        <v>44076</v>
      </c>
      <c r="CY60" s="131" t="s">
        <v>836</v>
      </c>
      <c r="CZ60" s="124" t="s">
        <v>1724</v>
      </c>
    </row>
    <row r="61" spans="1:104" s="29" customFormat="1" ht="17.100000000000001" customHeight="1" x14ac:dyDescent="0.3">
      <c r="A61" s="29">
        <v>2433</v>
      </c>
      <c r="B61" s="29" t="s">
        <v>607</v>
      </c>
      <c r="C61" s="29">
        <v>2395</v>
      </c>
      <c r="D61" s="29">
        <v>2415</v>
      </c>
      <c r="E61" s="29" t="s">
        <v>429</v>
      </c>
      <c r="F61" s="29" t="s">
        <v>138</v>
      </c>
      <c r="G61" s="29" t="s">
        <v>139</v>
      </c>
      <c r="H61" s="29" t="s">
        <v>180</v>
      </c>
      <c r="I61" s="29" t="s">
        <v>645</v>
      </c>
      <c r="J61" s="140">
        <v>150</v>
      </c>
      <c r="K61" s="140">
        <v>182</v>
      </c>
      <c r="L61" s="140">
        <v>173</v>
      </c>
      <c r="M61" s="140">
        <v>168</v>
      </c>
      <c r="N61" s="29" t="s">
        <v>60</v>
      </c>
      <c r="O61" s="29" t="s">
        <v>61</v>
      </c>
      <c r="P61" s="29" t="s">
        <v>61</v>
      </c>
      <c r="Q61" s="140">
        <v>55</v>
      </c>
      <c r="R61" s="140">
        <v>52</v>
      </c>
      <c r="S61" s="140">
        <v>51</v>
      </c>
      <c r="T61" s="29" t="s">
        <v>60</v>
      </c>
      <c r="U61" s="29" t="s">
        <v>61</v>
      </c>
      <c r="V61" s="29" t="s">
        <v>61</v>
      </c>
      <c r="W61" s="102">
        <f t="shared" si="3"/>
        <v>0.30219780219780218</v>
      </c>
      <c r="X61" s="102">
        <f t="shared" si="4"/>
        <v>0.30057803468208094</v>
      </c>
      <c r="Y61" s="102">
        <f t="shared" si="5"/>
        <v>0.30357142857142855</v>
      </c>
      <c r="Z61" s="29" t="s">
        <v>62</v>
      </c>
      <c r="AA61" s="29" t="s">
        <v>61</v>
      </c>
      <c r="AB61" s="98">
        <v>8</v>
      </c>
      <c r="AC61" s="98">
        <v>8</v>
      </c>
      <c r="AD61" s="29" t="s">
        <v>60</v>
      </c>
      <c r="AE61" s="29" t="s">
        <v>61</v>
      </c>
      <c r="AF61" s="29" t="s">
        <v>61</v>
      </c>
      <c r="AG61" s="103">
        <v>1.2499999999999999E-2</v>
      </c>
      <c r="AH61" s="103">
        <v>1.2499999999999999E-2</v>
      </c>
      <c r="AI61" s="103">
        <v>1.2499999999999999E-2</v>
      </c>
      <c r="AJ61" s="29" t="s">
        <v>931</v>
      </c>
      <c r="AK61" s="103">
        <v>1.2499999999999999E-2</v>
      </c>
      <c r="AL61" s="103">
        <f t="shared" si="15"/>
        <v>4.7743055555555551E-3</v>
      </c>
      <c r="AM61" s="103">
        <v>4.7743055555555551E-3</v>
      </c>
      <c r="AN61" s="103">
        <v>4.7743055555555551E-3</v>
      </c>
      <c r="AO61" s="29" t="s">
        <v>931</v>
      </c>
      <c r="AP61" s="103" t="s">
        <v>62</v>
      </c>
      <c r="AQ61" s="103" t="s">
        <v>62</v>
      </c>
      <c r="AR61" s="103" t="s">
        <v>61</v>
      </c>
      <c r="AS61" s="103">
        <v>4.7743055555555551E-3</v>
      </c>
      <c r="AT61" s="29" t="s">
        <v>931</v>
      </c>
      <c r="AU61" s="103">
        <v>4.7743055555555551E-3</v>
      </c>
      <c r="AV61" s="103">
        <v>4.1666666666666664E-2</v>
      </c>
      <c r="AW61" s="103" t="s">
        <v>60</v>
      </c>
      <c r="AX61" s="103" t="s">
        <v>61</v>
      </c>
      <c r="AY61" s="103" t="s">
        <v>61</v>
      </c>
      <c r="AZ61" s="103">
        <v>4.1666666666666664E-2</v>
      </c>
      <c r="BA61" s="103" t="s">
        <v>60</v>
      </c>
      <c r="BB61" s="103" t="s">
        <v>61</v>
      </c>
      <c r="BC61" s="103" t="s">
        <v>61</v>
      </c>
      <c r="BD61" s="103" t="s">
        <v>60</v>
      </c>
      <c r="BE61" s="103" t="s">
        <v>86</v>
      </c>
      <c r="BF61" s="103" t="s">
        <v>61</v>
      </c>
      <c r="BG61" s="103" t="s">
        <v>61</v>
      </c>
      <c r="BH61" s="29" t="s">
        <v>62</v>
      </c>
      <c r="BI61" s="33" t="s">
        <v>61</v>
      </c>
      <c r="BJ61" s="29" t="s">
        <v>62</v>
      </c>
      <c r="BK61" s="29" t="s">
        <v>61</v>
      </c>
      <c r="BL61" s="31">
        <f t="shared" si="16"/>
        <v>182</v>
      </c>
      <c r="BM61" s="31">
        <f t="shared" si="13"/>
        <v>173</v>
      </c>
      <c r="BN61" s="31">
        <f t="shared" si="13"/>
        <v>168</v>
      </c>
      <c r="BO61" s="29" t="s">
        <v>60</v>
      </c>
      <c r="BP61" s="29" t="s">
        <v>61</v>
      </c>
      <c r="BQ61" s="29" t="s">
        <v>61</v>
      </c>
      <c r="BR61" s="31">
        <f t="shared" si="18"/>
        <v>55</v>
      </c>
      <c r="BS61" s="31">
        <f t="shared" si="14"/>
        <v>52</v>
      </c>
      <c r="BT61" s="31">
        <f t="shared" si="14"/>
        <v>51</v>
      </c>
      <c r="BU61" s="29" t="s">
        <v>60</v>
      </c>
      <c r="BV61" s="29" t="s">
        <v>61</v>
      </c>
      <c r="BW61" s="29" t="s">
        <v>61</v>
      </c>
      <c r="BX61" s="31">
        <v>182</v>
      </c>
      <c r="BY61" s="31">
        <v>173</v>
      </c>
      <c r="BZ61" s="31">
        <v>168</v>
      </c>
      <c r="CA61" s="29" t="s">
        <v>934</v>
      </c>
      <c r="CB61" s="29" t="s">
        <v>935</v>
      </c>
      <c r="CC61" s="29" t="s">
        <v>935</v>
      </c>
      <c r="CD61" s="31">
        <v>55</v>
      </c>
      <c r="CE61" s="31">
        <v>52</v>
      </c>
      <c r="CF61" s="31">
        <v>51</v>
      </c>
      <c r="CG61" s="29" t="s">
        <v>934</v>
      </c>
      <c r="CH61" s="29" t="s">
        <v>935</v>
      </c>
      <c r="CI61" s="29" t="s">
        <v>935</v>
      </c>
      <c r="CJ61" s="38">
        <v>5</v>
      </c>
      <c r="CK61" s="132">
        <v>0.02</v>
      </c>
      <c r="CL61" s="132">
        <v>9.0299999999999994</v>
      </c>
      <c r="CM61" s="29" t="s">
        <v>60</v>
      </c>
      <c r="CP61" s="29" t="s">
        <v>61</v>
      </c>
      <c r="CQ61" s="13" t="s">
        <v>61</v>
      </c>
      <c r="CR61" s="13">
        <v>1996</v>
      </c>
      <c r="CS61" s="13" t="s">
        <v>270</v>
      </c>
      <c r="CT61" s="13" t="s">
        <v>270</v>
      </c>
      <c r="CU61" s="13"/>
      <c r="CV61" s="29" t="s">
        <v>431</v>
      </c>
      <c r="CW61" s="78" t="s">
        <v>93</v>
      </c>
      <c r="CX61" s="129">
        <v>44076</v>
      </c>
      <c r="CY61" s="131" t="s">
        <v>836</v>
      </c>
      <c r="CZ61" s="124" t="s">
        <v>1724</v>
      </c>
    </row>
    <row r="62" spans="1:104" s="29" customFormat="1" ht="17.100000000000001" customHeight="1" x14ac:dyDescent="0.3">
      <c r="A62" s="29">
        <v>2433</v>
      </c>
      <c r="B62" s="29" t="s">
        <v>607</v>
      </c>
      <c r="C62" s="29">
        <v>2395</v>
      </c>
      <c r="D62" s="29">
        <v>2416</v>
      </c>
      <c r="E62" s="29" t="s">
        <v>429</v>
      </c>
      <c r="F62" s="29" t="s">
        <v>138</v>
      </c>
      <c r="G62" s="29" t="s">
        <v>139</v>
      </c>
      <c r="H62" s="29" t="s">
        <v>180</v>
      </c>
      <c r="I62" s="29" t="s">
        <v>646</v>
      </c>
      <c r="J62" s="140">
        <v>150</v>
      </c>
      <c r="K62" s="140">
        <v>182</v>
      </c>
      <c r="L62" s="140">
        <v>173</v>
      </c>
      <c r="M62" s="140">
        <v>168</v>
      </c>
      <c r="N62" s="29" t="s">
        <v>60</v>
      </c>
      <c r="O62" s="29" t="s">
        <v>61</v>
      </c>
      <c r="P62" s="29" t="s">
        <v>61</v>
      </c>
      <c r="Q62" s="140">
        <v>55</v>
      </c>
      <c r="R62" s="140">
        <v>52</v>
      </c>
      <c r="S62" s="140">
        <v>51</v>
      </c>
      <c r="T62" s="29" t="s">
        <v>60</v>
      </c>
      <c r="U62" s="29" t="s">
        <v>61</v>
      </c>
      <c r="V62" s="29" t="s">
        <v>61</v>
      </c>
      <c r="W62" s="102">
        <f t="shared" si="3"/>
        <v>0.30219780219780218</v>
      </c>
      <c r="X62" s="102">
        <f t="shared" si="4"/>
        <v>0.30057803468208094</v>
      </c>
      <c r="Y62" s="102">
        <f t="shared" si="5"/>
        <v>0.30357142857142855</v>
      </c>
      <c r="Z62" s="29" t="s">
        <v>62</v>
      </c>
      <c r="AA62" s="29" t="s">
        <v>61</v>
      </c>
      <c r="AB62" s="98">
        <v>8</v>
      </c>
      <c r="AC62" s="98">
        <v>8</v>
      </c>
      <c r="AD62" s="29" t="s">
        <v>60</v>
      </c>
      <c r="AE62" s="29" t="s">
        <v>61</v>
      </c>
      <c r="AF62" s="29" t="s">
        <v>61</v>
      </c>
      <c r="AG62" s="103">
        <v>1.2499999999999999E-2</v>
      </c>
      <c r="AH62" s="103">
        <v>1.2499999999999999E-2</v>
      </c>
      <c r="AI62" s="103">
        <v>1.2499999999999999E-2</v>
      </c>
      <c r="AJ62" s="29" t="s">
        <v>931</v>
      </c>
      <c r="AK62" s="103">
        <v>1.2499999999999999E-2</v>
      </c>
      <c r="AL62" s="103">
        <f t="shared" si="15"/>
        <v>4.7743055555555551E-3</v>
      </c>
      <c r="AM62" s="103">
        <v>4.7743055555555551E-3</v>
      </c>
      <c r="AN62" s="103">
        <v>4.7743055555555551E-3</v>
      </c>
      <c r="AO62" s="29" t="s">
        <v>931</v>
      </c>
      <c r="AP62" s="103" t="s">
        <v>62</v>
      </c>
      <c r="AQ62" s="103" t="s">
        <v>62</v>
      </c>
      <c r="AR62" s="103" t="s">
        <v>61</v>
      </c>
      <c r="AS62" s="103">
        <v>4.7743055555555551E-3</v>
      </c>
      <c r="AT62" s="29" t="s">
        <v>931</v>
      </c>
      <c r="AU62" s="103">
        <v>4.7743055555555551E-3</v>
      </c>
      <c r="AV62" s="103">
        <v>4.1666666666666664E-2</v>
      </c>
      <c r="AW62" s="103" t="s">
        <v>60</v>
      </c>
      <c r="AX62" s="103" t="s">
        <v>61</v>
      </c>
      <c r="AY62" s="103" t="s">
        <v>61</v>
      </c>
      <c r="AZ62" s="103">
        <v>4.1666666666666664E-2</v>
      </c>
      <c r="BA62" s="103" t="s">
        <v>60</v>
      </c>
      <c r="BB62" s="103" t="s">
        <v>61</v>
      </c>
      <c r="BC62" s="103" t="s">
        <v>61</v>
      </c>
      <c r="BD62" s="103" t="s">
        <v>60</v>
      </c>
      <c r="BE62" s="103" t="s">
        <v>86</v>
      </c>
      <c r="BF62" s="103" t="s">
        <v>61</v>
      </c>
      <c r="BG62" s="103" t="s">
        <v>61</v>
      </c>
      <c r="BH62" s="29" t="s">
        <v>62</v>
      </c>
      <c r="BI62" s="33" t="s">
        <v>61</v>
      </c>
      <c r="BJ62" s="29" t="s">
        <v>62</v>
      </c>
      <c r="BK62" s="29" t="s">
        <v>61</v>
      </c>
      <c r="BL62" s="31">
        <f t="shared" si="16"/>
        <v>182</v>
      </c>
      <c r="BM62" s="31">
        <f t="shared" si="13"/>
        <v>173</v>
      </c>
      <c r="BN62" s="31">
        <f t="shared" si="13"/>
        <v>168</v>
      </c>
      <c r="BO62" s="29" t="s">
        <v>60</v>
      </c>
      <c r="BP62" s="29" t="s">
        <v>61</v>
      </c>
      <c r="BQ62" s="29" t="s">
        <v>61</v>
      </c>
      <c r="BR62" s="31">
        <f t="shared" si="18"/>
        <v>55</v>
      </c>
      <c r="BS62" s="31">
        <f t="shared" si="14"/>
        <v>52</v>
      </c>
      <c r="BT62" s="31">
        <f t="shared" si="14"/>
        <v>51</v>
      </c>
      <c r="BU62" s="29" t="s">
        <v>60</v>
      </c>
      <c r="BV62" s="29" t="s">
        <v>61</v>
      </c>
      <c r="BW62" s="29" t="s">
        <v>61</v>
      </c>
      <c r="BX62" s="31">
        <v>182</v>
      </c>
      <c r="BY62" s="31">
        <v>173</v>
      </c>
      <c r="BZ62" s="31">
        <v>168</v>
      </c>
      <c r="CA62" s="29" t="s">
        <v>934</v>
      </c>
      <c r="CB62" s="29" t="s">
        <v>935</v>
      </c>
      <c r="CC62" s="29" t="s">
        <v>935</v>
      </c>
      <c r="CD62" s="31">
        <v>55</v>
      </c>
      <c r="CE62" s="31">
        <v>52</v>
      </c>
      <c r="CF62" s="31">
        <v>51</v>
      </c>
      <c r="CG62" s="29" t="s">
        <v>934</v>
      </c>
      <c r="CH62" s="29" t="s">
        <v>935</v>
      </c>
      <c r="CI62" s="29" t="s">
        <v>935</v>
      </c>
      <c r="CJ62" s="38">
        <v>5</v>
      </c>
      <c r="CK62" s="132">
        <v>0.02</v>
      </c>
      <c r="CL62" s="132">
        <v>11.5</v>
      </c>
      <c r="CM62" s="29" t="s">
        <v>60</v>
      </c>
      <c r="CP62" s="29" t="s">
        <v>61</v>
      </c>
      <c r="CQ62" s="13" t="s">
        <v>61</v>
      </c>
      <c r="CR62" s="13">
        <v>1996</v>
      </c>
      <c r="CS62" s="13" t="s">
        <v>270</v>
      </c>
      <c r="CT62" s="13" t="s">
        <v>270</v>
      </c>
      <c r="CU62" s="13"/>
      <c r="CV62" s="29" t="s">
        <v>431</v>
      </c>
      <c r="CW62" s="78" t="s">
        <v>93</v>
      </c>
      <c r="CX62" s="129">
        <v>44076</v>
      </c>
      <c r="CY62" s="131" t="s">
        <v>836</v>
      </c>
      <c r="CZ62" s="124" t="s">
        <v>1724</v>
      </c>
    </row>
    <row r="63" spans="1:104" s="29" customFormat="1" ht="17.100000000000001" customHeight="1" x14ac:dyDescent="0.3">
      <c r="A63" s="29">
        <v>2434</v>
      </c>
      <c r="B63" s="29" t="s">
        <v>608</v>
      </c>
      <c r="C63" s="29">
        <v>2399</v>
      </c>
      <c r="D63" s="29">
        <v>2417</v>
      </c>
      <c r="E63" s="29" t="s">
        <v>429</v>
      </c>
      <c r="F63" s="29" t="s">
        <v>138</v>
      </c>
      <c r="G63" s="29" t="s">
        <v>139</v>
      </c>
      <c r="H63" s="29" t="s">
        <v>180</v>
      </c>
      <c r="I63" s="29" t="s">
        <v>647</v>
      </c>
      <c r="J63" s="140">
        <v>286.60000000000002</v>
      </c>
      <c r="K63" s="140">
        <v>351</v>
      </c>
      <c r="L63" s="140">
        <v>335</v>
      </c>
      <c r="M63" s="140">
        <v>315</v>
      </c>
      <c r="N63" s="29" t="s">
        <v>60</v>
      </c>
      <c r="O63" s="29" t="s">
        <v>61</v>
      </c>
      <c r="P63" s="29" t="s">
        <v>61</v>
      </c>
      <c r="Q63" s="140">
        <v>170</v>
      </c>
      <c r="R63" s="140">
        <v>162</v>
      </c>
      <c r="S63" s="140">
        <v>152</v>
      </c>
      <c r="T63" s="29" t="s">
        <v>60</v>
      </c>
      <c r="U63" s="29" t="s">
        <v>61</v>
      </c>
      <c r="V63" s="29" t="s">
        <v>61</v>
      </c>
      <c r="W63" s="102">
        <f t="shared" si="3"/>
        <v>0.48433048433048431</v>
      </c>
      <c r="X63" s="102">
        <f t="shared" si="4"/>
        <v>0.4835820895522388</v>
      </c>
      <c r="Y63" s="102">
        <f t="shared" si="5"/>
        <v>0.48253968253968255</v>
      </c>
      <c r="Z63" s="29" t="s">
        <v>62</v>
      </c>
      <c r="AA63" s="29" t="s">
        <v>61</v>
      </c>
      <c r="AB63" s="98">
        <v>15</v>
      </c>
      <c r="AC63" s="98">
        <v>15</v>
      </c>
      <c r="AD63" s="29" t="s">
        <v>60</v>
      </c>
      <c r="AE63" s="29" t="s">
        <v>61</v>
      </c>
      <c r="AF63" s="29" t="s">
        <v>61</v>
      </c>
      <c r="AG63" s="103">
        <v>0.22291666666666665</v>
      </c>
      <c r="AH63" s="103">
        <v>0.22291666666666665</v>
      </c>
      <c r="AI63" s="103">
        <v>0.22291666666666665</v>
      </c>
      <c r="AJ63" s="29" t="s">
        <v>931</v>
      </c>
      <c r="AK63" s="103">
        <v>0.22291666666666665</v>
      </c>
      <c r="AL63" s="103">
        <f t="shared" si="15"/>
        <v>7.8703703703703713E-3</v>
      </c>
      <c r="AM63" s="103">
        <v>7.8703703703703713E-3</v>
      </c>
      <c r="AN63" s="103">
        <v>7.8703703703703713E-3</v>
      </c>
      <c r="AO63" s="29" t="s">
        <v>931</v>
      </c>
      <c r="AP63" s="103" t="s">
        <v>62</v>
      </c>
      <c r="AQ63" s="103" t="s">
        <v>62</v>
      </c>
      <c r="AR63" s="103" t="s">
        <v>61</v>
      </c>
      <c r="AS63" s="103">
        <v>7.8703703703703713E-3</v>
      </c>
      <c r="AT63" s="29" t="s">
        <v>931</v>
      </c>
      <c r="AU63" s="103">
        <v>7.8703703703703713E-3</v>
      </c>
      <c r="AV63" s="103">
        <v>0.12916666666666668</v>
      </c>
      <c r="AW63" s="103" t="s">
        <v>60</v>
      </c>
      <c r="AX63" s="103" t="s">
        <v>61</v>
      </c>
      <c r="AY63" s="103" t="s">
        <v>61</v>
      </c>
      <c r="AZ63" s="103">
        <v>0.22500000000000001</v>
      </c>
      <c r="BA63" s="103" t="s">
        <v>60</v>
      </c>
      <c r="BB63" s="103" t="s">
        <v>61</v>
      </c>
      <c r="BC63" s="103" t="s">
        <v>61</v>
      </c>
      <c r="BD63" s="103" t="s">
        <v>60</v>
      </c>
      <c r="BE63" s="103" t="s">
        <v>60</v>
      </c>
      <c r="BF63" s="103" t="s">
        <v>61</v>
      </c>
      <c r="BG63" s="103" t="s">
        <v>61</v>
      </c>
      <c r="BH63" s="29" t="s">
        <v>62</v>
      </c>
      <c r="BI63" s="33" t="s">
        <v>61</v>
      </c>
      <c r="BJ63" s="29" t="s">
        <v>62</v>
      </c>
      <c r="BK63" s="29" t="s">
        <v>61</v>
      </c>
      <c r="BL63" s="31">
        <f t="shared" si="16"/>
        <v>351</v>
      </c>
      <c r="BM63" s="31">
        <f t="shared" si="13"/>
        <v>335</v>
      </c>
      <c r="BN63" s="31">
        <f t="shared" si="13"/>
        <v>315</v>
      </c>
      <c r="BO63" s="29" t="s">
        <v>60</v>
      </c>
      <c r="BP63" s="29" t="s">
        <v>61</v>
      </c>
      <c r="BQ63" s="29" t="s">
        <v>61</v>
      </c>
      <c r="BR63" s="31">
        <f t="shared" si="18"/>
        <v>170</v>
      </c>
      <c r="BS63" s="31">
        <f t="shared" si="14"/>
        <v>162</v>
      </c>
      <c r="BT63" s="31">
        <f t="shared" si="14"/>
        <v>152</v>
      </c>
      <c r="BU63" s="29" t="s">
        <v>60</v>
      </c>
      <c r="BV63" s="29" t="s">
        <v>61</v>
      </c>
      <c r="BW63" s="29" t="s">
        <v>61</v>
      </c>
      <c r="BX63" s="31">
        <v>351</v>
      </c>
      <c r="BY63" s="31">
        <v>335</v>
      </c>
      <c r="BZ63" s="31">
        <v>315</v>
      </c>
      <c r="CA63" s="29" t="s">
        <v>934</v>
      </c>
      <c r="CB63" s="29" t="s">
        <v>935</v>
      </c>
      <c r="CC63" s="29" t="s">
        <v>935</v>
      </c>
      <c r="CD63" s="31">
        <v>170</v>
      </c>
      <c r="CE63" s="31">
        <v>162</v>
      </c>
      <c r="CF63" s="31">
        <v>152</v>
      </c>
      <c r="CG63" s="29" t="s">
        <v>934</v>
      </c>
      <c r="CH63" s="29" t="s">
        <v>935</v>
      </c>
      <c r="CI63" s="29" t="s">
        <v>935</v>
      </c>
      <c r="CJ63" s="38">
        <v>5</v>
      </c>
      <c r="CK63" s="132">
        <v>0</v>
      </c>
      <c r="CL63" s="132">
        <v>18.899999999999999</v>
      </c>
      <c r="CM63" s="29" t="s">
        <v>60</v>
      </c>
      <c r="CP63" s="29" t="s">
        <v>61</v>
      </c>
      <c r="CQ63" s="13" t="s">
        <v>61</v>
      </c>
      <c r="CR63" s="13">
        <v>2013</v>
      </c>
      <c r="CS63" s="13" t="s">
        <v>360</v>
      </c>
      <c r="CT63" s="13" t="s">
        <v>360</v>
      </c>
      <c r="CU63" s="13"/>
      <c r="CV63" s="29" t="s">
        <v>431</v>
      </c>
      <c r="CW63" s="78" t="s">
        <v>93</v>
      </c>
      <c r="CX63" s="129">
        <v>44076</v>
      </c>
      <c r="CY63" s="131" t="s">
        <v>836</v>
      </c>
      <c r="CZ63" s="124" t="s">
        <v>1724</v>
      </c>
    </row>
    <row r="64" spans="1:104" s="29" customFormat="1" ht="17.100000000000001" customHeight="1" x14ac:dyDescent="0.3">
      <c r="A64" s="29">
        <v>2434</v>
      </c>
      <c r="B64" s="29" t="s">
        <v>608</v>
      </c>
      <c r="C64" s="29">
        <v>2399</v>
      </c>
      <c r="D64" s="29">
        <v>2418</v>
      </c>
      <c r="E64" s="29" t="s">
        <v>429</v>
      </c>
      <c r="F64" s="29" t="s">
        <v>138</v>
      </c>
      <c r="G64" s="29" t="s">
        <v>139</v>
      </c>
      <c r="H64" s="29" t="s">
        <v>180</v>
      </c>
      <c r="I64" s="29" t="s">
        <v>649</v>
      </c>
      <c r="J64" s="140">
        <v>286.60000000000002</v>
      </c>
      <c r="K64" s="140">
        <v>351</v>
      </c>
      <c r="L64" s="140">
        <v>335</v>
      </c>
      <c r="M64" s="140">
        <v>315</v>
      </c>
      <c r="N64" s="29" t="s">
        <v>60</v>
      </c>
      <c r="O64" s="29" t="s">
        <v>61</v>
      </c>
      <c r="P64" s="29" t="s">
        <v>61</v>
      </c>
      <c r="Q64" s="140">
        <v>170</v>
      </c>
      <c r="R64" s="140">
        <v>162</v>
      </c>
      <c r="S64" s="140">
        <v>152</v>
      </c>
      <c r="T64" s="29" t="s">
        <v>60</v>
      </c>
      <c r="U64" s="29" t="s">
        <v>61</v>
      </c>
      <c r="V64" s="29" t="s">
        <v>61</v>
      </c>
      <c r="W64" s="102">
        <f t="shared" si="3"/>
        <v>0.48433048433048431</v>
      </c>
      <c r="X64" s="102">
        <f t="shared" si="4"/>
        <v>0.4835820895522388</v>
      </c>
      <c r="Y64" s="102">
        <f t="shared" si="5"/>
        <v>0.48253968253968255</v>
      </c>
      <c r="Z64" s="29" t="s">
        <v>62</v>
      </c>
      <c r="AA64" s="29" t="s">
        <v>61</v>
      </c>
      <c r="AB64" s="98">
        <v>15</v>
      </c>
      <c r="AC64" s="98">
        <v>15</v>
      </c>
      <c r="AD64" s="29" t="s">
        <v>60</v>
      </c>
      <c r="AE64" s="29" t="s">
        <v>61</v>
      </c>
      <c r="AF64" s="29" t="s">
        <v>61</v>
      </c>
      <c r="AG64" s="103">
        <v>0.22291666666666665</v>
      </c>
      <c r="AH64" s="103">
        <v>0.22291666666666665</v>
      </c>
      <c r="AI64" s="103">
        <v>0.22291666666666665</v>
      </c>
      <c r="AJ64" s="29" t="s">
        <v>931</v>
      </c>
      <c r="AK64" s="103">
        <v>0.22291666666666665</v>
      </c>
      <c r="AL64" s="103">
        <f t="shared" si="15"/>
        <v>7.8703703703703713E-3</v>
      </c>
      <c r="AM64" s="103">
        <v>7.8703703703703713E-3</v>
      </c>
      <c r="AN64" s="103">
        <v>7.8703703703703713E-3</v>
      </c>
      <c r="AO64" s="29" t="s">
        <v>931</v>
      </c>
      <c r="AP64" s="103" t="s">
        <v>62</v>
      </c>
      <c r="AQ64" s="103" t="s">
        <v>62</v>
      </c>
      <c r="AR64" s="103" t="s">
        <v>61</v>
      </c>
      <c r="AS64" s="103">
        <v>7.8703703703703713E-3</v>
      </c>
      <c r="AT64" s="29" t="s">
        <v>931</v>
      </c>
      <c r="AU64" s="103">
        <v>7.8703703703703713E-3</v>
      </c>
      <c r="AV64" s="103">
        <v>0.12916666666666668</v>
      </c>
      <c r="AW64" s="103" t="s">
        <v>60</v>
      </c>
      <c r="AX64" s="103" t="s">
        <v>61</v>
      </c>
      <c r="AY64" s="103" t="s">
        <v>61</v>
      </c>
      <c r="AZ64" s="103">
        <v>0.22500000000000001</v>
      </c>
      <c r="BA64" s="103" t="s">
        <v>60</v>
      </c>
      <c r="BB64" s="103" t="s">
        <v>61</v>
      </c>
      <c r="BC64" s="103" t="s">
        <v>61</v>
      </c>
      <c r="BD64" s="103" t="s">
        <v>60</v>
      </c>
      <c r="BE64" s="103" t="s">
        <v>60</v>
      </c>
      <c r="BF64" s="103" t="s">
        <v>61</v>
      </c>
      <c r="BG64" s="103" t="s">
        <v>61</v>
      </c>
      <c r="BH64" s="29" t="s">
        <v>62</v>
      </c>
      <c r="BI64" s="33" t="s">
        <v>61</v>
      </c>
      <c r="BJ64" s="29" t="s">
        <v>62</v>
      </c>
      <c r="BK64" s="29" t="s">
        <v>61</v>
      </c>
      <c r="BL64" s="31">
        <f t="shared" si="16"/>
        <v>351</v>
      </c>
      <c r="BM64" s="31">
        <f t="shared" si="13"/>
        <v>335</v>
      </c>
      <c r="BN64" s="31">
        <f t="shared" si="13"/>
        <v>315</v>
      </c>
      <c r="BO64" s="29" t="s">
        <v>60</v>
      </c>
      <c r="BP64" s="29" t="s">
        <v>61</v>
      </c>
      <c r="BQ64" s="29" t="s">
        <v>61</v>
      </c>
      <c r="BR64" s="31">
        <f t="shared" si="18"/>
        <v>170</v>
      </c>
      <c r="BS64" s="31">
        <f t="shared" si="14"/>
        <v>162</v>
      </c>
      <c r="BT64" s="31">
        <f t="shared" si="14"/>
        <v>152</v>
      </c>
      <c r="BU64" s="29" t="s">
        <v>60</v>
      </c>
      <c r="BV64" s="29" t="s">
        <v>61</v>
      </c>
      <c r="BW64" s="29" t="s">
        <v>61</v>
      </c>
      <c r="BX64" s="31">
        <v>351</v>
      </c>
      <c r="BY64" s="31">
        <v>335</v>
      </c>
      <c r="BZ64" s="31">
        <v>315</v>
      </c>
      <c r="CA64" s="29" t="s">
        <v>934</v>
      </c>
      <c r="CB64" s="29" t="s">
        <v>935</v>
      </c>
      <c r="CC64" s="29" t="s">
        <v>935</v>
      </c>
      <c r="CD64" s="31">
        <v>170</v>
      </c>
      <c r="CE64" s="31">
        <v>162</v>
      </c>
      <c r="CF64" s="31">
        <v>152</v>
      </c>
      <c r="CG64" s="29" t="s">
        <v>934</v>
      </c>
      <c r="CH64" s="29" t="s">
        <v>935</v>
      </c>
      <c r="CI64" s="29" t="s">
        <v>935</v>
      </c>
      <c r="CJ64" s="38">
        <v>5</v>
      </c>
      <c r="CK64" s="132">
        <v>0</v>
      </c>
      <c r="CL64" s="132">
        <v>18.13</v>
      </c>
      <c r="CM64" s="29" t="s">
        <v>60</v>
      </c>
      <c r="CP64" s="29" t="s">
        <v>61</v>
      </c>
      <c r="CQ64" s="13" t="s">
        <v>61</v>
      </c>
      <c r="CR64" s="13">
        <v>2013</v>
      </c>
      <c r="CS64" s="13" t="s">
        <v>360</v>
      </c>
      <c r="CT64" s="13" t="s">
        <v>360</v>
      </c>
      <c r="CU64" s="13"/>
      <c r="CV64" s="29" t="s">
        <v>431</v>
      </c>
      <c r="CW64" s="78" t="s">
        <v>93</v>
      </c>
      <c r="CX64" s="129">
        <v>44076</v>
      </c>
      <c r="CY64" s="131" t="s">
        <v>836</v>
      </c>
      <c r="CZ64" s="124" t="s">
        <v>1724</v>
      </c>
    </row>
    <row r="65" spans="1:104" s="29" customFormat="1" ht="17.100000000000001" customHeight="1" x14ac:dyDescent="0.3">
      <c r="A65" s="29">
        <v>2481</v>
      </c>
      <c r="B65" s="29" t="s">
        <v>684</v>
      </c>
      <c r="C65" s="29">
        <v>2443</v>
      </c>
      <c r="D65" s="29">
        <v>2461</v>
      </c>
      <c r="E65" s="29" t="s">
        <v>52</v>
      </c>
      <c r="F65" s="29" t="s">
        <v>138</v>
      </c>
      <c r="G65" s="29" t="s">
        <v>139</v>
      </c>
      <c r="H65" s="29" t="s">
        <v>180</v>
      </c>
      <c r="I65" s="29" t="s">
        <v>685</v>
      </c>
      <c r="J65" s="29">
        <v>150</v>
      </c>
      <c r="K65" s="29">
        <v>185</v>
      </c>
      <c r="L65" s="29">
        <v>163</v>
      </c>
      <c r="M65" s="29">
        <v>153</v>
      </c>
      <c r="N65" s="29" t="s">
        <v>60</v>
      </c>
      <c r="O65" s="29" t="s">
        <v>61</v>
      </c>
      <c r="P65" s="29" t="s">
        <v>61</v>
      </c>
      <c r="Q65" s="25">
        <v>112</v>
      </c>
      <c r="R65" s="25">
        <v>112</v>
      </c>
      <c r="S65" s="25">
        <v>112</v>
      </c>
      <c r="T65" s="29" t="s">
        <v>60</v>
      </c>
      <c r="U65" s="29" t="s">
        <v>61</v>
      </c>
      <c r="V65" s="29" t="s">
        <v>61</v>
      </c>
      <c r="W65" s="102">
        <f t="shared" si="3"/>
        <v>0.60540540540540544</v>
      </c>
      <c r="X65" s="102">
        <f t="shared" si="4"/>
        <v>0.68711656441717794</v>
      </c>
      <c r="Y65" s="102">
        <f t="shared" si="5"/>
        <v>0.73202614379084963</v>
      </c>
      <c r="Z65" s="29" t="s">
        <v>62</v>
      </c>
      <c r="AA65" s="29" t="s">
        <v>61</v>
      </c>
      <c r="AB65" s="37">
        <v>7</v>
      </c>
      <c r="AC65" s="37">
        <v>7</v>
      </c>
      <c r="AD65" s="103" t="s">
        <v>60</v>
      </c>
      <c r="AE65" s="103" t="s">
        <v>61</v>
      </c>
      <c r="AF65" s="103" t="s">
        <v>61</v>
      </c>
      <c r="AG65" s="103">
        <v>6.9444444444444441E-3</v>
      </c>
      <c r="AH65" s="103">
        <v>6.9444444444444441E-3</v>
      </c>
      <c r="AI65" s="103">
        <v>6.9444444444444441E-3</v>
      </c>
      <c r="AJ65" s="103" t="s">
        <v>686</v>
      </c>
      <c r="AK65" s="103">
        <v>6.9444444444444441E-3</v>
      </c>
      <c r="AL65" s="103">
        <v>1.1111111111111112E-2</v>
      </c>
      <c r="AM65" s="103">
        <v>1.1111111111111112E-2</v>
      </c>
      <c r="AN65" s="121">
        <v>1.1111111111111112E-2</v>
      </c>
      <c r="AO65" s="103" t="s">
        <v>687</v>
      </c>
      <c r="AP65" s="103" t="s">
        <v>62</v>
      </c>
      <c r="AQ65" s="103" t="s">
        <v>62</v>
      </c>
      <c r="AR65" s="103" t="s">
        <v>61</v>
      </c>
      <c r="AS65" s="103">
        <v>1.1111111111111112E-2</v>
      </c>
      <c r="AT65" s="103" t="s">
        <v>687</v>
      </c>
      <c r="AU65" s="29" t="s">
        <v>61</v>
      </c>
      <c r="AV65" s="121">
        <v>4.1666666666666664E-2</v>
      </c>
      <c r="AW65" s="103" t="s">
        <v>60</v>
      </c>
      <c r="AX65" s="103" t="s">
        <v>61</v>
      </c>
      <c r="AY65" s="103" t="s">
        <v>61</v>
      </c>
      <c r="AZ65" s="103">
        <v>0.10416666666666667</v>
      </c>
      <c r="BA65" s="103" t="s">
        <v>60</v>
      </c>
      <c r="BB65" s="103" t="s">
        <v>61</v>
      </c>
      <c r="BC65" s="103" t="s">
        <v>61</v>
      </c>
      <c r="BD65" s="103" t="s">
        <v>60</v>
      </c>
      <c r="BE65" s="103" t="s">
        <v>86</v>
      </c>
      <c r="BF65" s="103" t="s">
        <v>61</v>
      </c>
      <c r="BG65" s="103" t="s">
        <v>61</v>
      </c>
      <c r="BH65" s="29" t="s">
        <v>62</v>
      </c>
      <c r="BI65" s="33" t="s">
        <v>61</v>
      </c>
      <c r="BJ65" s="29" t="s">
        <v>62</v>
      </c>
      <c r="BK65" s="29" t="s">
        <v>61</v>
      </c>
      <c r="BL65" s="31">
        <v>185</v>
      </c>
      <c r="BM65" s="31">
        <v>163</v>
      </c>
      <c r="BN65" s="31">
        <v>153</v>
      </c>
      <c r="BO65" s="29" t="s">
        <v>60</v>
      </c>
      <c r="BP65" s="29" t="s">
        <v>61</v>
      </c>
      <c r="BQ65" s="29" t="s">
        <v>61</v>
      </c>
      <c r="BR65" s="31">
        <v>112</v>
      </c>
      <c r="BS65" s="31">
        <v>112</v>
      </c>
      <c r="BT65" s="31">
        <v>112</v>
      </c>
      <c r="BU65" s="29" t="s">
        <v>60</v>
      </c>
      <c r="BV65" s="29" t="s">
        <v>61</v>
      </c>
      <c r="BW65" s="29" t="s">
        <v>61</v>
      </c>
      <c r="BX65" s="31">
        <v>185</v>
      </c>
      <c r="BY65" s="31">
        <v>163</v>
      </c>
      <c r="BZ65" s="31">
        <v>153</v>
      </c>
      <c r="CA65" s="29" t="s">
        <v>60</v>
      </c>
      <c r="CB65" s="29" t="s">
        <v>61</v>
      </c>
      <c r="CC65" s="29" t="s">
        <v>61</v>
      </c>
      <c r="CD65" s="31">
        <v>112</v>
      </c>
      <c r="CE65" s="31">
        <v>112</v>
      </c>
      <c r="CF65" s="31">
        <v>112</v>
      </c>
      <c r="CG65" s="29" t="s">
        <v>60</v>
      </c>
      <c r="CH65" s="29" t="s">
        <v>61</v>
      </c>
      <c r="CI65" s="29" t="s">
        <v>61</v>
      </c>
      <c r="CJ65" s="38">
        <v>5</v>
      </c>
      <c r="CK65" s="132">
        <v>0.02</v>
      </c>
      <c r="CL65" s="132">
        <v>7.91</v>
      </c>
      <c r="CM65" s="29" t="s">
        <v>60</v>
      </c>
      <c r="CN65" s="51" t="s">
        <v>881</v>
      </c>
      <c r="CP65" s="13" t="s">
        <v>61</v>
      </c>
      <c r="CQ65" s="13" t="s">
        <v>61</v>
      </c>
      <c r="CR65" s="13">
        <v>1997</v>
      </c>
      <c r="CS65" s="13" t="s">
        <v>683</v>
      </c>
      <c r="CT65" s="13" t="s">
        <v>683</v>
      </c>
      <c r="CU65" s="13"/>
      <c r="CV65" s="29" t="s">
        <v>92</v>
      </c>
      <c r="CW65" s="78" t="s">
        <v>93</v>
      </c>
      <c r="CX65" s="129">
        <v>44076</v>
      </c>
      <c r="CY65" s="131" t="s">
        <v>836</v>
      </c>
      <c r="CZ65" s="124" t="s">
        <v>1724</v>
      </c>
    </row>
    <row r="66" spans="1:104" s="29" customFormat="1" ht="17.100000000000001" customHeight="1" x14ac:dyDescent="0.3">
      <c r="A66" s="29">
        <v>2481</v>
      </c>
      <c r="B66" s="29" t="s">
        <v>684</v>
      </c>
      <c r="C66" s="29">
        <v>2443</v>
      </c>
      <c r="D66" s="29">
        <v>2462</v>
      </c>
      <c r="E66" s="29" t="s">
        <v>52</v>
      </c>
      <c r="F66" s="29" t="s">
        <v>138</v>
      </c>
      <c r="G66" s="29" t="s">
        <v>139</v>
      </c>
      <c r="H66" s="29" t="s">
        <v>180</v>
      </c>
      <c r="I66" s="29" t="s">
        <v>688</v>
      </c>
      <c r="J66" s="29">
        <v>150</v>
      </c>
      <c r="K66" s="29">
        <v>185</v>
      </c>
      <c r="L66" s="29">
        <v>163</v>
      </c>
      <c r="M66" s="29">
        <v>153</v>
      </c>
      <c r="N66" s="29" t="s">
        <v>60</v>
      </c>
      <c r="O66" s="29" t="s">
        <v>61</v>
      </c>
      <c r="P66" s="29" t="s">
        <v>61</v>
      </c>
      <c r="Q66" s="25">
        <v>112</v>
      </c>
      <c r="R66" s="25">
        <v>112</v>
      </c>
      <c r="S66" s="25">
        <v>112</v>
      </c>
      <c r="T66" s="29" t="s">
        <v>60</v>
      </c>
      <c r="U66" s="29" t="s">
        <v>61</v>
      </c>
      <c r="V66" s="29" t="s">
        <v>61</v>
      </c>
      <c r="W66" s="102">
        <f t="shared" si="3"/>
        <v>0.60540540540540544</v>
      </c>
      <c r="X66" s="102">
        <f t="shared" si="4"/>
        <v>0.68711656441717794</v>
      </c>
      <c r="Y66" s="102">
        <f t="shared" si="5"/>
        <v>0.73202614379084963</v>
      </c>
      <c r="Z66" s="29" t="s">
        <v>62</v>
      </c>
      <c r="AA66" s="29" t="s">
        <v>61</v>
      </c>
      <c r="AB66" s="37">
        <v>7</v>
      </c>
      <c r="AC66" s="37">
        <v>7</v>
      </c>
      <c r="AD66" s="103" t="s">
        <v>60</v>
      </c>
      <c r="AE66" s="103" t="s">
        <v>61</v>
      </c>
      <c r="AF66" s="103" t="s">
        <v>61</v>
      </c>
      <c r="AG66" s="103">
        <v>6.9444444444444441E-3</v>
      </c>
      <c r="AH66" s="103">
        <v>6.9444444444444441E-3</v>
      </c>
      <c r="AI66" s="103">
        <v>6.9444444444444441E-3</v>
      </c>
      <c r="AJ66" s="103" t="s">
        <v>686</v>
      </c>
      <c r="AK66" s="103">
        <v>6.9444444444444441E-3</v>
      </c>
      <c r="AL66" s="103">
        <v>1.1111111111111112E-2</v>
      </c>
      <c r="AM66" s="103">
        <v>1.1111111111111112E-2</v>
      </c>
      <c r="AN66" s="121">
        <v>1.1111111111111112E-2</v>
      </c>
      <c r="AO66" s="103" t="s">
        <v>687</v>
      </c>
      <c r="AP66" s="103" t="s">
        <v>62</v>
      </c>
      <c r="AQ66" s="103" t="s">
        <v>62</v>
      </c>
      <c r="AR66" s="103" t="s">
        <v>61</v>
      </c>
      <c r="AS66" s="103">
        <v>1.1111111111111112E-2</v>
      </c>
      <c r="AT66" s="103" t="s">
        <v>687</v>
      </c>
      <c r="AU66" s="29" t="s">
        <v>61</v>
      </c>
      <c r="AV66" s="121">
        <v>4.1666666666666664E-2</v>
      </c>
      <c r="AW66" s="103" t="s">
        <v>60</v>
      </c>
      <c r="AX66" s="103" t="s">
        <v>61</v>
      </c>
      <c r="AY66" s="103" t="s">
        <v>61</v>
      </c>
      <c r="AZ66" s="103">
        <v>0.10416666666666667</v>
      </c>
      <c r="BA66" s="103" t="s">
        <v>60</v>
      </c>
      <c r="BB66" s="103" t="s">
        <v>61</v>
      </c>
      <c r="BC66" s="103" t="s">
        <v>61</v>
      </c>
      <c r="BD66" s="103" t="s">
        <v>60</v>
      </c>
      <c r="BE66" s="103" t="s">
        <v>86</v>
      </c>
      <c r="BF66" s="103" t="s">
        <v>61</v>
      </c>
      <c r="BG66" s="103" t="s">
        <v>61</v>
      </c>
      <c r="BH66" s="29" t="s">
        <v>62</v>
      </c>
      <c r="BI66" s="33" t="s">
        <v>61</v>
      </c>
      <c r="BJ66" s="29" t="s">
        <v>62</v>
      </c>
      <c r="BK66" s="29" t="s">
        <v>61</v>
      </c>
      <c r="BL66" s="31">
        <v>185</v>
      </c>
      <c r="BM66" s="31">
        <v>163</v>
      </c>
      <c r="BN66" s="31">
        <v>153</v>
      </c>
      <c r="BO66" s="29" t="s">
        <v>60</v>
      </c>
      <c r="BP66" s="29" t="s">
        <v>61</v>
      </c>
      <c r="BQ66" s="29" t="s">
        <v>61</v>
      </c>
      <c r="BR66" s="31">
        <v>112</v>
      </c>
      <c r="BS66" s="31">
        <v>112</v>
      </c>
      <c r="BT66" s="31">
        <v>112</v>
      </c>
      <c r="BU66" s="29" t="s">
        <v>60</v>
      </c>
      <c r="BV66" s="29" t="s">
        <v>61</v>
      </c>
      <c r="BW66" s="29" t="s">
        <v>61</v>
      </c>
      <c r="BX66" s="31">
        <v>185</v>
      </c>
      <c r="BY66" s="31">
        <v>163</v>
      </c>
      <c r="BZ66" s="31">
        <v>153</v>
      </c>
      <c r="CA66" s="29" t="s">
        <v>60</v>
      </c>
      <c r="CB66" s="29" t="s">
        <v>61</v>
      </c>
      <c r="CC66" s="29" t="s">
        <v>61</v>
      </c>
      <c r="CD66" s="31">
        <v>112</v>
      </c>
      <c r="CE66" s="31">
        <v>112</v>
      </c>
      <c r="CF66" s="31">
        <v>112</v>
      </c>
      <c r="CG66" s="29" t="s">
        <v>60</v>
      </c>
      <c r="CH66" s="29" t="s">
        <v>61</v>
      </c>
      <c r="CI66" s="29" t="s">
        <v>61</v>
      </c>
      <c r="CJ66" s="38">
        <v>5</v>
      </c>
      <c r="CK66" s="132">
        <v>0.02</v>
      </c>
      <c r="CL66" s="132">
        <v>7.47</v>
      </c>
      <c r="CM66" s="29" t="s">
        <v>60</v>
      </c>
      <c r="CN66" s="51" t="s">
        <v>882</v>
      </c>
      <c r="CP66" s="13" t="s">
        <v>61</v>
      </c>
      <c r="CQ66" s="13" t="s">
        <v>61</v>
      </c>
      <c r="CR66" s="13">
        <v>1997</v>
      </c>
      <c r="CS66" s="13" t="s">
        <v>683</v>
      </c>
      <c r="CT66" s="13" t="s">
        <v>683</v>
      </c>
      <c r="CU66" s="13"/>
      <c r="CV66" s="29" t="s">
        <v>92</v>
      </c>
      <c r="CW66" s="78" t="s">
        <v>93</v>
      </c>
      <c r="CX66" s="129">
        <v>44076</v>
      </c>
      <c r="CY66" s="131" t="s">
        <v>836</v>
      </c>
      <c r="CZ66" s="124" t="s">
        <v>1724</v>
      </c>
    </row>
    <row r="67" spans="1:104" s="29" customFormat="1" ht="17.100000000000001" customHeight="1" x14ac:dyDescent="0.3">
      <c r="A67" s="29">
        <v>2482</v>
      </c>
      <c r="B67" s="29" t="s">
        <v>689</v>
      </c>
      <c r="C67" s="29">
        <v>2444</v>
      </c>
      <c r="D67" s="29">
        <v>2463</v>
      </c>
      <c r="E67" s="29" t="s">
        <v>52</v>
      </c>
      <c r="F67" s="29" t="s">
        <v>138</v>
      </c>
      <c r="G67" s="29" t="s">
        <v>139</v>
      </c>
      <c r="H67" s="29" t="s">
        <v>180</v>
      </c>
      <c r="I67" s="29" t="s">
        <v>690</v>
      </c>
      <c r="J67" s="29">
        <v>150</v>
      </c>
      <c r="K67" s="29">
        <v>185</v>
      </c>
      <c r="L67" s="29">
        <v>163</v>
      </c>
      <c r="M67" s="29">
        <v>153</v>
      </c>
      <c r="N67" s="29" t="s">
        <v>60</v>
      </c>
      <c r="O67" s="29" t="s">
        <v>61</v>
      </c>
      <c r="P67" s="29" t="s">
        <v>61</v>
      </c>
      <c r="Q67" s="25">
        <v>112</v>
      </c>
      <c r="R67" s="25">
        <v>112</v>
      </c>
      <c r="S67" s="25">
        <v>112</v>
      </c>
      <c r="T67" s="29" t="s">
        <v>60</v>
      </c>
      <c r="U67" s="29" t="s">
        <v>61</v>
      </c>
      <c r="V67" s="29" t="s">
        <v>61</v>
      </c>
      <c r="W67" s="102">
        <f t="shared" si="3"/>
        <v>0.60540540540540544</v>
      </c>
      <c r="X67" s="102">
        <f t="shared" si="4"/>
        <v>0.68711656441717794</v>
      </c>
      <c r="Y67" s="102">
        <f t="shared" si="5"/>
        <v>0.73202614379084963</v>
      </c>
      <c r="Z67" s="29" t="s">
        <v>62</v>
      </c>
      <c r="AA67" s="29" t="s">
        <v>61</v>
      </c>
      <c r="AB67" s="37">
        <v>7</v>
      </c>
      <c r="AC67" s="37">
        <v>7</v>
      </c>
      <c r="AD67" s="103" t="s">
        <v>60</v>
      </c>
      <c r="AE67" s="103" t="s">
        <v>61</v>
      </c>
      <c r="AF67" s="103" t="s">
        <v>61</v>
      </c>
      <c r="AG67" s="103">
        <v>6.9444444444444441E-3</v>
      </c>
      <c r="AH67" s="103">
        <v>6.9444444444444441E-3</v>
      </c>
      <c r="AI67" s="103">
        <v>6.9444444444444441E-3</v>
      </c>
      <c r="AJ67" s="103" t="s">
        <v>686</v>
      </c>
      <c r="AK67" s="103">
        <v>6.9444444444444441E-3</v>
      </c>
      <c r="AL67" s="103">
        <v>1.1111111111111112E-2</v>
      </c>
      <c r="AM67" s="103">
        <v>1.1111111111111112E-2</v>
      </c>
      <c r="AN67" s="121">
        <v>1.1111111111111112E-2</v>
      </c>
      <c r="AO67" s="103" t="s">
        <v>687</v>
      </c>
      <c r="AP67" s="103" t="s">
        <v>62</v>
      </c>
      <c r="AQ67" s="103" t="s">
        <v>62</v>
      </c>
      <c r="AR67" s="103" t="s">
        <v>61</v>
      </c>
      <c r="AS67" s="103">
        <v>1.1111111111111112E-2</v>
      </c>
      <c r="AT67" s="103" t="s">
        <v>687</v>
      </c>
      <c r="AU67" s="29" t="s">
        <v>61</v>
      </c>
      <c r="AV67" s="121">
        <v>4.1666666666666664E-2</v>
      </c>
      <c r="AW67" s="103" t="s">
        <v>60</v>
      </c>
      <c r="AX67" s="103" t="s">
        <v>61</v>
      </c>
      <c r="AY67" s="103" t="s">
        <v>61</v>
      </c>
      <c r="AZ67" s="103">
        <v>0.10416666666666667</v>
      </c>
      <c r="BA67" s="103" t="s">
        <v>60</v>
      </c>
      <c r="BB67" s="103" t="s">
        <v>61</v>
      </c>
      <c r="BC67" s="103" t="s">
        <v>61</v>
      </c>
      <c r="BD67" s="103" t="s">
        <v>60</v>
      </c>
      <c r="BE67" s="103" t="s">
        <v>86</v>
      </c>
      <c r="BF67" s="103" t="s">
        <v>61</v>
      </c>
      <c r="BG67" s="103" t="s">
        <v>61</v>
      </c>
      <c r="BH67" s="29" t="s">
        <v>62</v>
      </c>
      <c r="BI67" s="33" t="s">
        <v>61</v>
      </c>
      <c r="BJ67" s="29" t="s">
        <v>62</v>
      </c>
      <c r="BK67" s="29" t="s">
        <v>61</v>
      </c>
      <c r="BL67" s="31">
        <v>185</v>
      </c>
      <c r="BM67" s="31">
        <v>163</v>
      </c>
      <c r="BN67" s="31">
        <v>153</v>
      </c>
      <c r="BO67" s="29" t="s">
        <v>60</v>
      </c>
      <c r="BP67" s="29" t="s">
        <v>61</v>
      </c>
      <c r="BQ67" s="29" t="s">
        <v>61</v>
      </c>
      <c r="BR67" s="31">
        <v>112</v>
      </c>
      <c r="BS67" s="31">
        <v>112</v>
      </c>
      <c r="BT67" s="31">
        <v>112</v>
      </c>
      <c r="BU67" s="29" t="s">
        <v>60</v>
      </c>
      <c r="BV67" s="29" t="s">
        <v>61</v>
      </c>
      <c r="BW67" s="29" t="s">
        <v>61</v>
      </c>
      <c r="BX67" s="31">
        <v>185</v>
      </c>
      <c r="BY67" s="31">
        <v>163</v>
      </c>
      <c r="BZ67" s="31">
        <v>153</v>
      </c>
      <c r="CA67" s="29" t="s">
        <v>60</v>
      </c>
      <c r="CB67" s="29" t="s">
        <v>61</v>
      </c>
      <c r="CC67" s="29" t="s">
        <v>61</v>
      </c>
      <c r="CD67" s="31">
        <v>112</v>
      </c>
      <c r="CE67" s="31">
        <v>112</v>
      </c>
      <c r="CF67" s="31">
        <v>112</v>
      </c>
      <c r="CG67" s="29" t="s">
        <v>60</v>
      </c>
      <c r="CH67" s="29" t="s">
        <v>61</v>
      </c>
      <c r="CI67" s="29" t="s">
        <v>61</v>
      </c>
      <c r="CJ67" s="38">
        <v>5</v>
      </c>
      <c r="CK67" s="132">
        <v>0.02</v>
      </c>
      <c r="CL67" s="132">
        <v>7.28</v>
      </c>
      <c r="CM67" s="29" t="s">
        <v>60</v>
      </c>
      <c r="CN67" s="51" t="s">
        <v>883</v>
      </c>
      <c r="CP67" s="13" t="s">
        <v>61</v>
      </c>
      <c r="CQ67" s="13" t="s">
        <v>61</v>
      </c>
      <c r="CR67" s="13">
        <v>1997</v>
      </c>
      <c r="CS67" s="13" t="s">
        <v>683</v>
      </c>
      <c r="CT67" s="13" t="s">
        <v>683</v>
      </c>
      <c r="CU67" s="13"/>
      <c r="CV67" s="29" t="s">
        <v>92</v>
      </c>
      <c r="CW67" s="78" t="s">
        <v>93</v>
      </c>
      <c r="CX67" s="129">
        <v>44076</v>
      </c>
      <c r="CY67" s="131" t="s">
        <v>836</v>
      </c>
      <c r="CZ67" s="124" t="s">
        <v>1724</v>
      </c>
    </row>
    <row r="68" spans="1:104" s="29" customFormat="1" ht="17.100000000000001" customHeight="1" x14ac:dyDescent="0.3">
      <c r="A68" s="29">
        <v>2482</v>
      </c>
      <c r="B68" s="29" t="s">
        <v>689</v>
      </c>
      <c r="C68" s="29">
        <v>2444</v>
      </c>
      <c r="D68" s="29">
        <v>2464</v>
      </c>
      <c r="E68" s="29" t="s">
        <v>52</v>
      </c>
      <c r="F68" s="29" t="s">
        <v>138</v>
      </c>
      <c r="G68" s="29" t="s">
        <v>139</v>
      </c>
      <c r="H68" s="29" t="s">
        <v>180</v>
      </c>
      <c r="I68" s="29" t="s">
        <v>691</v>
      </c>
      <c r="J68" s="29">
        <v>150</v>
      </c>
      <c r="K68" s="29">
        <v>185</v>
      </c>
      <c r="L68" s="29">
        <v>163</v>
      </c>
      <c r="M68" s="29">
        <v>153</v>
      </c>
      <c r="N68" s="29" t="s">
        <v>60</v>
      </c>
      <c r="O68" s="29" t="s">
        <v>61</v>
      </c>
      <c r="P68" s="29" t="s">
        <v>61</v>
      </c>
      <c r="Q68" s="25">
        <v>112</v>
      </c>
      <c r="R68" s="25">
        <v>112</v>
      </c>
      <c r="S68" s="25">
        <v>112</v>
      </c>
      <c r="T68" s="29" t="s">
        <v>60</v>
      </c>
      <c r="U68" s="29" t="s">
        <v>61</v>
      </c>
      <c r="V68" s="29" t="s">
        <v>61</v>
      </c>
      <c r="W68" s="102">
        <f t="shared" si="3"/>
        <v>0.60540540540540544</v>
      </c>
      <c r="X68" s="102">
        <f t="shared" si="4"/>
        <v>0.68711656441717794</v>
      </c>
      <c r="Y68" s="102">
        <f t="shared" si="5"/>
        <v>0.73202614379084963</v>
      </c>
      <c r="Z68" s="29" t="s">
        <v>62</v>
      </c>
      <c r="AA68" s="29" t="s">
        <v>61</v>
      </c>
      <c r="AB68" s="37">
        <v>7</v>
      </c>
      <c r="AC68" s="37">
        <v>7</v>
      </c>
      <c r="AD68" s="103" t="s">
        <v>60</v>
      </c>
      <c r="AE68" s="103" t="s">
        <v>61</v>
      </c>
      <c r="AF68" s="103" t="s">
        <v>61</v>
      </c>
      <c r="AG68" s="103">
        <v>6.9444444444444441E-3</v>
      </c>
      <c r="AH68" s="103">
        <v>6.9444444444444441E-3</v>
      </c>
      <c r="AI68" s="103">
        <v>6.9444444444444441E-3</v>
      </c>
      <c r="AJ68" s="103" t="s">
        <v>686</v>
      </c>
      <c r="AK68" s="103">
        <v>6.9444444444444441E-3</v>
      </c>
      <c r="AL68" s="103">
        <v>1.1111111111111112E-2</v>
      </c>
      <c r="AM68" s="103">
        <v>1.1111111111111112E-2</v>
      </c>
      <c r="AN68" s="121">
        <v>1.1111111111111112E-2</v>
      </c>
      <c r="AO68" s="103" t="s">
        <v>687</v>
      </c>
      <c r="AP68" s="103" t="s">
        <v>62</v>
      </c>
      <c r="AQ68" s="103" t="s">
        <v>62</v>
      </c>
      <c r="AR68" s="103" t="s">
        <v>61</v>
      </c>
      <c r="AS68" s="103">
        <v>1.1111111111111112E-2</v>
      </c>
      <c r="AT68" s="103" t="s">
        <v>687</v>
      </c>
      <c r="AU68" s="29" t="s">
        <v>61</v>
      </c>
      <c r="AV68" s="121">
        <v>4.1666666666666664E-2</v>
      </c>
      <c r="AW68" s="103" t="s">
        <v>60</v>
      </c>
      <c r="AX68" s="103" t="s">
        <v>61</v>
      </c>
      <c r="AY68" s="103" t="s">
        <v>61</v>
      </c>
      <c r="AZ68" s="103">
        <v>0.10416666666666667</v>
      </c>
      <c r="BA68" s="103" t="s">
        <v>60</v>
      </c>
      <c r="BB68" s="103" t="s">
        <v>61</v>
      </c>
      <c r="BC68" s="103" t="s">
        <v>61</v>
      </c>
      <c r="BD68" s="103" t="s">
        <v>60</v>
      </c>
      <c r="BE68" s="103" t="s">
        <v>86</v>
      </c>
      <c r="BF68" s="103" t="s">
        <v>61</v>
      </c>
      <c r="BG68" s="103" t="s">
        <v>61</v>
      </c>
      <c r="BH68" s="29" t="s">
        <v>62</v>
      </c>
      <c r="BI68" s="33" t="s">
        <v>61</v>
      </c>
      <c r="BJ68" s="29" t="s">
        <v>62</v>
      </c>
      <c r="BK68" s="29" t="s">
        <v>61</v>
      </c>
      <c r="BL68" s="31">
        <v>185</v>
      </c>
      <c r="BM68" s="31">
        <v>163</v>
      </c>
      <c r="BN68" s="31">
        <v>153</v>
      </c>
      <c r="BO68" s="29" t="s">
        <v>60</v>
      </c>
      <c r="BP68" s="29" t="s">
        <v>61</v>
      </c>
      <c r="BQ68" s="29" t="s">
        <v>61</v>
      </c>
      <c r="BR68" s="31">
        <v>112</v>
      </c>
      <c r="BS68" s="31">
        <v>112</v>
      </c>
      <c r="BT68" s="31">
        <v>112</v>
      </c>
      <c r="BU68" s="29" t="s">
        <v>60</v>
      </c>
      <c r="BV68" s="29" t="s">
        <v>61</v>
      </c>
      <c r="BW68" s="29" t="s">
        <v>61</v>
      </c>
      <c r="BX68" s="31">
        <v>185</v>
      </c>
      <c r="BY68" s="31">
        <v>163</v>
      </c>
      <c r="BZ68" s="31">
        <v>153</v>
      </c>
      <c r="CA68" s="29" t="s">
        <v>60</v>
      </c>
      <c r="CB68" s="29" t="s">
        <v>61</v>
      </c>
      <c r="CC68" s="29" t="s">
        <v>61</v>
      </c>
      <c r="CD68" s="31">
        <v>112</v>
      </c>
      <c r="CE68" s="31">
        <v>112</v>
      </c>
      <c r="CF68" s="31">
        <v>112</v>
      </c>
      <c r="CG68" s="29" t="s">
        <v>60</v>
      </c>
      <c r="CH68" s="29" t="s">
        <v>61</v>
      </c>
      <c r="CI68" s="29" t="s">
        <v>61</v>
      </c>
      <c r="CJ68" s="38">
        <v>5</v>
      </c>
      <c r="CK68" s="132">
        <v>0.02</v>
      </c>
      <c r="CL68" s="132">
        <v>10.87</v>
      </c>
      <c r="CM68" s="29" t="s">
        <v>60</v>
      </c>
      <c r="CN68" s="51" t="s">
        <v>884</v>
      </c>
      <c r="CP68" s="13" t="s">
        <v>61</v>
      </c>
      <c r="CQ68" s="13" t="s">
        <v>61</v>
      </c>
      <c r="CR68" s="13">
        <v>1997</v>
      </c>
      <c r="CS68" s="13" t="s">
        <v>683</v>
      </c>
      <c r="CT68" s="13" t="s">
        <v>683</v>
      </c>
      <c r="CU68" s="13"/>
      <c r="CV68" s="29" t="s">
        <v>92</v>
      </c>
      <c r="CW68" s="78" t="s">
        <v>93</v>
      </c>
      <c r="CX68" s="129">
        <v>44076</v>
      </c>
      <c r="CY68" s="131" t="s">
        <v>836</v>
      </c>
      <c r="CZ68" s="124" t="s">
        <v>1724</v>
      </c>
    </row>
    <row r="69" spans="1:104" s="29" customFormat="1" ht="17.100000000000001" customHeight="1" x14ac:dyDescent="0.3">
      <c r="A69" s="29">
        <v>2483</v>
      </c>
      <c r="B69" s="29" t="s">
        <v>692</v>
      </c>
      <c r="C69" s="29">
        <v>2445</v>
      </c>
      <c r="D69" s="29">
        <v>2465</v>
      </c>
      <c r="E69" s="29" t="s">
        <v>52</v>
      </c>
      <c r="F69" s="29" t="s">
        <v>138</v>
      </c>
      <c r="G69" s="29" t="s">
        <v>139</v>
      </c>
      <c r="H69" s="29" t="s">
        <v>180</v>
      </c>
      <c r="I69" s="29" t="s">
        <v>693</v>
      </c>
      <c r="J69" s="29">
        <v>150</v>
      </c>
      <c r="K69" s="29">
        <v>185</v>
      </c>
      <c r="L69" s="29">
        <v>163</v>
      </c>
      <c r="M69" s="29">
        <v>153</v>
      </c>
      <c r="N69" s="29" t="s">
        <v>60</v>
      </c>
      <c r="O69" s="29" t="s">
        <v>61</v>
      </c>
      <c r="P69" s="29" t="s">
        <v>61</v>
      </c>
      <c r="Q69" s="25">
        <v>112</v>
      </c>
      <c r="R69" s="25">
        <v>112</v>
      </c>
      <c r="S69" s="25">
        <v>112</v>
      </c>
      <c r="T69" s="29" t="s">
        <v>60</v>
      </c>
      <c r="U69" s="29" t="s">
        <v>61</v>
      </c>
      <c r="V69" s="29" t="s">
        <v>61</v>
      </c>
      <c r="W69" s="102">
        <f t="shared" si="3"/>
        <v>0.60540540540540544</v>
      </c>
      <c r="X69" s="102">
        <f t="shared" si="4"/>
        <v>0.68711656441717794</v>
      </c>
      <c r="Y69" s="102">
        <f t="shared" si="5"/>
        <v>0.73202614379084963</v>
      </c>
      <c r="Z69" s="29" t="s">
        <v>62</v>
      </c>
      <c r="AA69" s="29" t="s">
        <v>61</v>
      </c>
      <c r="AB69" s="37">
        <v>7</v>
      </c>
      <c r="AC69" s="37">
        <v>7</v>
      </c>
      <c r="AD69" s="103" t="s">
        <v>60</v>
      </c>
      <c r="AE69" s="103" t="s">
        <v>61</v>
      </c>
      <c r="AF69" s="103" t="s">
        <v>61</v>
      </c>
      <c r="AG69" s="103">
        <v>6.9444444444444441E-3</v>
      </c>
      <c r="AH69" s="103">
        <v>6.9444444444444441E-3</v>
      </c>
      <c r="AI69" s="103">
        <v>6.9444444444444441E-3</v>
      </c>
      <c r="AJ69" s="103" t="s">
        <v>686</v>
      </c>
      <c r="AK69" s="103">
        <v>6.9444444444444441E-3</v>
      </c>
      <c r="AL69" s="103">
        <v>1.1111111111111112E-2</v>
      </c>
      <c r="AM69" s="103">
        <v>1.1111111111111112E-2</v>
      </c>
      <c r="AN69" s="121">
        <v>1.1111111111111112E-2</v>
      </c>
      <c r="AO69" s="103" t="s">
        <v>687</v>
      </c>
      <c r="AP69" s="103" t="s">
        <v>62</v>
      </c>
      <c r="AQ69" s="103" t="s">
        <v>62</v>
      </c>
      <c r="AR69" s="103" t="s">
        <v>61</v>
      </c>
      <c r="AS69" s="103">
        <v>1.1111111111111112E-2</v>
      </c>
      <c r="AT69" s="103" t="s">
        <v>687</v>
      </c>
      <c r="AU69" s="29" t="s">
        <v>61</v>
      </c>
      <c r="AV69" s="121">
        <v>4.1666666666666664E-2</v>
      </c>
      <c r="AW69" s="103" t="s">
        <v>60</v>
      </c>
      <c r="AX69" s="103" t="s">
        <v>61</v>
      </c>
      <c r="AY69" s="103" t="s">
        <v>61</v>
      </c>
      <c r="AZ69" s="103">
        <v>0.10416666666666667</v>
      </c>
      <c r="BA69" s="103" t="s">
        <v>60</v>
      </c>
      <c r="BB69" s="103" t="s">
        <v>61</v>
      </c>
      <c r="BC69" s="103" t="s">
        <v>61</v>
      </c>
      <c r="BD69" s="103" t="s">
        <v>60</v>
      </c>
      <c r="BE69" s="103" t="s">
        <v>86</v>
      </c>
      <c r="BF69" s="103" t="s">
        <v>61</v>
      </c>
      <c r="BG69" s="103" t="s">
        <v>61</v>
      </c>
      <c r="BH69" s="29" t="s">
        <v>62</v>
      </c>
      <c r="BI69" s="33" t="s">
        <v>61</v>
      </c>
      <c r="BJ69" s="29" t="s">
        <v>62</v>
      </c>
      <c r="BK69" s="29" t="s">
        <v>61</v>
      </c>
      <c r="BL69" s="31">
        <v>185</v>
      </c>
      <c r="BM69" s="31">
        <v>163</v>
      </c>
      <c r="BN69" s="31">
        <v>153</v>
      </c>
      <c r="BO69" s="29" t="s">
        <v>60</v>
      </c>
      <c r="BP69" s="29" t="s">
        <v>61</v>
      </c>
      <c r="BQ69" s="29" t="s">
        <v>61</v>
      </c>
      <c r="BR69" s="31">
        <v>112</v>
      </c>
      <c r="BS69" s="31">
        <v>112</v>
      </c>
      <c r="BT69" s="31">
        <v>112</v>
      </c>
      <c r="BU69" s="29" t="s">
        <v>60</v>
      </c>
      <c r="BV69" s="29" t="s">
        <v>61</v>
      </c>
      <c r="BW69" s="29" t="s">
        <v>61</v>
      </c>
      <c r="BX69" s="31">
        <v>185</v>
      </c>
      <c r="BY69" s="31">
        <v>163</v>
      </c>
      <c r="BZ69" s="31">
        <v>153</v>
      </c>
      <c r="CA69" s="29" t="s">
        <v>60</v>
      </c>
      <c r="CB69" s="29" t="s">
        <v>61</v>
      </c>
      <c r="CC69" s="29" t="s">
        <v>61</v>
      </c>
      <c r="CD69" s="31">
        <v>112</v>
      </c>
      <c r="CE69" s="31">
        <v>112</v>
      </c>
      <c r="CF69" s="31">
        <v>112</v>
      </c>
      <c r="CG69" s="29" t="s">
        <v>60</v>
      </c>
      <c r="CH69" s="29" t="s">
        <v>61</v>
      </c>
      <c r="CI69" s="29" t="s">
        <v>61</v>
      </c>
      <c r="CJ69" s="38">
        <v>5</v>
      </c>
      <c r="CK69" s="132">
        <v>0.02</v>
      </c>
      <c r="CL69" s="132">
        <v>7.28</v>
      </c>
      <c r="CM69" s="29" t="s">
        <v>60</v>
      </c>
      <c r="CP69" s="13" t="s">
        <v>61</v>
      </c>
      <c r="CQ69" s="13" t="s">
        <v>61</v>
      </c>
      <c r="CR69" s="13">
        <v>1997</v>
      </c>
      <c r="CS69" s="13" t="s">
        <v>683</v>
      </c>
      <c r="CT69" s="13" t="s">
        <v>683</v>
      </c>
      <c r="CU69" s="13"/>
      <c r="CV69" s="29" t="s">
        <v>92</v>
      </c>
      <c r="CW69" s="78" t="s">
        <v>93</v>
      </c>
      <c r="CX69" s="129">
        <v>44076</v>
      </c>
      <c r="CY69" s="131" t="s">
        <v>836</v>
      </c>
      <c r="CZ69" s="124" t="s">
        <v>1724</v>
      </c>
    </row>
    <row r="70" spans="1:104" s="29" customFormat="1" ht="17.100000000000001" customHeight="1" x14ac:dyDescent="0.3">
      <c r="A70" s="29">
        <v>2483</v>
      </c>
      <c r="B70" s="29" t="s">
        <v>692</v>
      </c>
      <c r="C70" s="29">
        <v>2445</v>
      </c>
      <c r="D70" s="29">
        <v>2466</v>
      </c>
      <c r="E70" s="29" t="s">
        <v>52</v>
      </c>
      <c r="F70" s="29" t="s">
        <v>138</v>
      </c>
      <c r="G70" s="29" t="s">
        <v>139</v>
      </c>
      <c r="H70" s="29" t="s">
        <v>180</v>
      </c>
      <c r="I70" s="29" t="s">
        <v>694</v>
      </c>
      <c r="J70" s="29">
        <v>150</v>
      </c>
      <c r="K70" s="29">
        <v>185</v>
      </c>
      <c r="L70" s="29">
        <v>163</v>
      </c>
      <c r="M70" s="29">
        <v>153</v>
      </c>
      <c r="N70" s="29" t="s">
        <v>60</v>
      </c>
      <c r="O70" s="29" t="s">
        <v>61</v>
      </c>
      <c r="P70" s="29" t="s">
        <v>61</v>
      </c>
      <c r="Q70" s="25">
        <v>112</v>
      </c>
      <c r="R70" s="25">
        <v>112</v>
      </c>
      <c r="S70" s="25">
        <v>112</v>
      </c>
      <c r="T70" s="29" t="s">
        <v>60</v>
      </c>
      <c r="U70" s="29" t="s">
        <v>61</v>
      </c>
      <c r="V70" s="29" t="s">
        <v>61</v>
      </c>
      <c r="W70" s="102">
        <f t="shared" si="3"/>
        <v>0.60540540540540544</v>
      </c>
      <c r="X70" s="102">
        <f t="shared" si="4"/>
        <v>0.68711656441717794</v>
      </c>
      <c r="Y70" s="102">
        <f t="shared" si="5"/>
        <v>0.73202614379084963</v>
      </c>
      <c r="Z70" s="29" t="s">
        <v>62</v>
      </c>
      <c r="AA70" s="29" t="s">
        <v>61</v>
      </c>
      <c r="AB70" s="37">
        <v>7</v>
      </c>
      <c r="AC70" s="37">
        <v>7</v>
      </c>
      <c r="AD70" s="103" t="s">
        <v>60</v>
      </c>
      <c r="AE70" s="103" t="s">
        <v>61</v>
      </c>
      <c r="AF70" s="103" t="s">
        <v>61</v>
      </c>
      <c r="AG70" s="103">
        <v>6.9444444444444441E-3</v>
      </c>
      <c r="AH70" s="103">
        <v>6.9444444444444441E-3</v>
      </c>
      <c r="AI70" s="103">
        <v>6.9444444444444441E-3</v>
      </c>
      <c r="AJ70" s="103" t="s">
        <v>686</v>
      </c>
      <c r="AK70" s="103">
        <v>6.9444444444444441E-3</v>
      </c>
      <c r="AL70" s="103">
        <v>1.1111111111111112E-2</v>
      </c>
      <c r="AM70" s="103">
        <v>1.1111111111111112E-2</v>
      </c>
      <c r="AN70" s="121">
        <v>1.1111111111111112E-2</v>
      </c>
      <c r="AO70" s="103" t="s">
        <v>687</v>
      </c>
      <c r="AP70" s="103" t="s">
        <v>62</v>
      </c>
      <c r="AQ70" s="103" t="s">
        <v>62</v>
      </c>
      <c r="AR70" s="103" t="s">
        <v>61</v>
      </c>
      <c r="AS70" s="103">
        <v>1.1111111111111112E-2</v>
      </c>
      <c r="AT70" s="103" t="s">
        <v>687</v>
      </c>
      <c r="AU70" s="29" t="s">
        <v>61</v>
      </c>
      <c r="AV70" s="121">
        <v>4.1666666666666664E-2</v>
      </c>
      <c r="AW70" s="103" t="s">
        <v>60</v>
      </c>
      <c r="AX70" s="103" t="s">
        <v>61</v>
      </c>
      <c r="AY70" s="103" t="s">
        <v>61</v>
      </c>
      <c r="AZ70" s="103">
        <v>0.10416666666666667</v>
      </c>
      <c r="BA70" s="103" t="s">
        <v>60</v>
      </c>
      <c r="BB70" s="103" t="s">
        <v>61</v>
      </c>
      <c r="BC70" s="103" t="s">
        <v>61</v>
      </c>
      <c r="BD70" s="103" t="s">
        <v>60</v>
      </c>
      <c r="BE70" s="103" t="s">
        <v>86</v>
      </c>
      <c r="BF70" s="103" t="s">
        <v>61</v>
      </c>
      <c r="BG70" s="103" t="s">
        <v>61</v>
      </c>
      <c r="BH70" s="29" t="s">
        <v>62</v>
      </c>
      <c r="BI70" s="33" t="s">
        <v>61</v>
      </c>
      <c r="BJ70" s="29" t="s">
        <v>62</v>
      </c>
      <c r="BK70" s="29" t="s">
        <v>61</v>
      </c>
      <c r="BL70" s="31">
        <v>185</v>
      </c>
      <c r="BM70" s="31">
        <v>163</v>
      </c>
      <c r="BN70" s="31">
        <v>153</v>
      </c>
      <c r="BO70" s="29" t="s">
        <v>60</v>
      </c>
      <c r="BP70" s="29" t="s">
        <v>61</v>
      </c>
      <c r="BQ70" s="29" t="s">
        <v>61</v>
      </c>
      <c r="BR70" s="31">
        <v>112</v>
      </c>
      <c r="BS70" s="31">
        <v>112</v>
      </c>
      <c r="BT70" s="31">
        <v>112</v>
      </c>
      <c r="BU70" s="29" t="s">
        <v>60</v>
      </c>
      <c r="BV70" s="29" t="s">
        <v>61</v>
      </c>
      <c r="BW70" s="29" t="s">
        <v>61</v>
      </c>
      <c r="BX70" s="31">
        <v>185</v>
      </c>
      <c r="BY70" s="31">
        <v>163</v>
      </c>
      <c r="BZ70" s="31">
        <v>153</v>
      </c>
      <c r="CA70" s="29" t="s">
        <v>60</v>
      </c>
      <c r="CB70" s="29" t="s">
        <v>61</v>
      </c>
      <c r="CC70" s="29" t="s">
        <v>61</v>
      </c>
      <c r="CD70" s="31">
        <v>112</v>
      </c>
      <c r="CE70" s="31">
        <v>112</v>
      </c>
      <c r="CF70" s="31">
        <v>112</v>
      </c>
      <c r="CG70" s="29" t="s">
        <v>60</v>
      </c>
      <c r="CH70" s="29" t="s">
        <v>61</v>
      </c>
      <c r="CI70" s="29" t="s">
        <v>61</v>
      </c>
      <c r="CJ70" s="38">
        <v>5</v>
      </c>
      <c r="CK70" s="132">
        <v>0.02</v>
      </c>
      <c r="CL70" s="132">
        <v>6.96</v>
      </c>
      <c r="CM70" s="29" t="s">
        <v>60</v>
      </c>
      <c r="CP70" s="13" t="s">
        <v>61</v>
      </c>
      <c r="CQ70" s="13" t="s">
        <v>61</v>
      </c>
      <c r="CR70" s="13">
        <v>1997</v>
      </c>
      <c r="CS70" s="13" t="s">
        <v>683</v>
      </c>
      <c r="CT70" s="13" t="s">
        <v>683</v>
      </c>
      <c r="CU70" s="13"/>
      <c r="CV70" s="29" t="s">
        <v>92</v>
      </c>
      <c r="CW70" s="78" t="s">
        <v>93</v>
      </c>
      <c r="CX70" s="129">
        <v>44076</v>
      </c>
      <c r="CY70" s="131" t="s">
        <v>836</v>
      </c>
      <c r="CZ70" s="124" t="s">
        <v>1724</v>
      </c>
    </row>
    <row r="71" spans="1:104" s="29" customFormat="1" ht="17.100000000000001" customHeight="1" x14ac:dyDescent="0.3">
      <c r="A71" s="29">
        <v>2731</v>
      </c>
      <c r="B71" s="29" t="s">
        <v>695</v>
      </c>
      <c r="C71" s="29">
        <v>2711</v>
      </c>
      <c r="D71" s="29">
        <v>2741</v>
      </c>
      <c r="E71" s="29" t="s">
        <v>52</v>
      </c>
      <c r="F71" s="29" t="s">
        <v>138</v>
      </c>
      <c r="G71" s="29" t="s">
        <v>139</v>
      </c>
      <c r="H71" s="29" t="s">
        <v>180</v>
      </c>
      <c r="I71" s="29" t="s">
        <v>696</v>
      </c>
      <c r="J71" s="29">
        <v>160.69999999999999</v>
      </c>
      <c r="K71" s="29">
        <v>203.5</v>
      </c>
      <c r="L71" s="29">
        <v>188.5</v>
      </c>
      <c r="M71" s="29">
        <v>181.5</v>
      </c>
      <c r="N71" s="29" t="s">
        <v>60</v>
      </c>
      <c r="O71" s="29" t="s">
        <v>61</v>
      </c>
      <c r="P71" s="29" t="s">
        <v>61</v>
      </c>
      <c r="Q71" s="25">
        <v>122</v>
      </c>
      <c r="R71" s="25">
        <v>122</v>
      </c>
      <c r="S71" s="25">
        <v>122</v>
      </c>
      <c r="T71" s="29" t="s">
        <v>60</v>
      </c>
      <c r="U71" s="29" t="s">
        <v>61</v>
      </c>
      <c r="V71" s="29" t="s">
        <v>61</v>
      </c>
      <c r="W71" s="102">
        <f t="shared" si="3"/>
        <v>0.59950859950859947</v>
      </c>
      <c r="X71" s="102">
        <f t="shared" si="4"/>
        <v>0.64721485411140589</v>
      </c>
      <c r="Y71" s="102">
        <f t="shared" si="5"/>
        <v>0.67217630853994492</v>
      </c>
      <c r="Z71" s="29" t="s">
        <v>62</v>
      </c>
      <c r="AA71" s="29" t="s">
        <v>61</v>
      </c>
      <c r="AB71" s="37">
        <v>12</v>
      </c>
      <c r="AC71" s="37">
        <v>12</v>
      </c>
      <c r="AD71" s="103" t="s">
        <v>60</v>
      </c>
      <c r="AE71" s="103" t="s">
        <v>61</v>
      </c>
      <c r="AF71" s="103" t="s">
        <v>61</v>
      </c>
      <c r="AG71" s="103">
        <v>4.1666666666666664E-2</v>
      </c>
      <c r="AH71" s="103">
        <v>4.1666666666666664E-2</v>
      </c>
      <c r="AI71" s="103">
        <v>4.1666666666666664E-2</v>
      </c>
      <c r="AJ71" s="103" t="s">
        <v>686</v>
      </c>
      <c r="AK71" s="103">
        <v>4.1666666666666664E-2</v>
      </c>
      <c r="AL71" s="103">
        <v>6.9444444444444441E-3</v>
      </c>
      <c r="AM71" s="103">
        <v>6.9444444444444441E-3</v>
      </c>
      <c r="AN71" s="121">
        <v>6.9444444444444441E-3</v>
      </c>
      <c r="AO71" s="103" t="s">
        <v>687</v>
      </c>
      <c r="AP71" s="103" t="s">
        <v>62</v>
      </c>
      <c r="AQ71" s="103" t="s">
        <v>62</v>
      </c>
      <c r="AR71" s="103" t="s">
        <v>61</v>
      </c>
      <c r="AS71" s="103">
        <v>6.9444444444444441E-3</v>
      </c>
      <c r="AT71" s="103" t="s">
        <v>687</v>
      </c>
      <c r="AU71" s="29" t="s">
        <v>61</v>
      </c>
      <c r="AV71" s="121">
        <v>4.1666666666666664E-2</v>
      </c>
      <c r="AW71" s="103" t="s">
        <v>60</v>
      </c>
      <c r="AX71" s="103" t="s">
        <v>61</v>
      </c>
      <c r="AY71" s="103" t="s">
        <v>61</v>
      </c>
      <c r="AZ71" s="103">
        <v>0.125</v>
      </c>
      <c r="BA71" s="103" t="s">
        <v>60</v>
      </c>
      <c r="BB71" s="103" t="s">
        <v>61</v>
      </c>
      <c r="BC71" s="103" t="s">
        <v>61</v>
      </c>
      <c r="BD71" s="103" t="s">
        <v>60</v>
      </c>
      <c r="BE71" s="103" t="s">
        <v>60</v>
      </c>
      <c r="BF71" s="103" t="s">
        <v>61</v>
      </c>
      <c r="BG71" s="103" t="s">
        <v>61</v>
      </c>
      <c r="BH71" s="29" t="s">
        <v>62</v>
      </c>
      <c r="BI71" s="33" t="s">
        <v>61</v>
      </c>
      <c r="BJ71" s="29" t="s">
        <v>62</v>
      </c>
      <c r="BK71" s="29" t="s">
        <v>61</v>
      </c>
      <c r="BL71" s="31">
        <v>203.5</v>
      </c>
      <c r="BM71" s="31">
        <v>188.5</v>
      </c>
      <c r="BN71" s="31">
        <v>181.5</v>
      </c>
      <c r="BO71" s="29" t="s">
        <v>60</v>
      </c>
      <c r="BP71" s="29" t="s">
        <v>61</v>
      </c>
      <c r="BQ71" s="29" t="s">
        <v>61</v>
      </c>
      <c r="BR71" s="31">
        <v>122</v>
      </c>
      <c r="BS71" s="31">
        <v>122</v>
      </c>
      <c r="BT71" s="31">
        <v>122</v>
      </c>
      <c r="BU71" s="29" t="s">
        <v>60</v>
      </c>
      <c r="BV71" s="29" t="s">
        <v>61</v>
      </c>
      <c r="BW71" s="29" t="s">
        <v>61</v>
      </c>
      <c r="BX71" s="31">
        <v>203.5</v>
      </c>
      <c r="BY71" s="31">
        <v>188.5</v>
      </c>
      <c r="BZ71" s="31">
        <v>181.5</v>
      </c>
      <c r="CA71" s="29" t="s">
        <v>60</v>
      </c>
      <c r="CB71" s="29" t="s">
        <v>61</v>
      </c>
      <c r="CC71" s="29" t="s">
        <v>61</v>
      </c>
      <c r="CD71" s="31">
        <v>122</v>
      </c>
      <c r="CE71" s="31">
        <v>122</v>
      </c>
      <c r="CF71" s="31">
        <v>122</v>
      </c>
      <c r="CG71" s="29" t="s">
        <v>60</v>
      </c>
      <c r="CH71" s="29" t="s">
        <v>61</v>
      </c>
      <c r="CI71" s="29" t="s">
        <v>61</v>
      </c>
      <c r="CJ71" s="38">
        <v>5</v>
      </c>
      <c r="CK71" s="132">
        <v>0.02</v>
      </c>
      <c r="CL71" s="132">
        <v>8.76</v>
      </c>
      <c r="CM71" s="29" t="s">
        <v>60</v>
      </c>
      <c r="CP71" s="13" t="s">
        <v>61</v>
      </c>
      <c r="CQ71" s="13" t="s">
        <v>61</v>
      </c>
      <c r="CR71" s="13">
        <v>2005</v>
      </c>
      <c r="CS71" s="13" t="s">
        <v>500</v>
      </c>
      <c r="CT71" s="13" t="s">
        <v>500</v>
      </c>
      <c r="CU71" s="13"/>
      <c r="CV71" s="29" t="s">
        <v>92</v>
      </c>
      <c r="CW71" s="78" t="s">
        <v>93</v>
      </c>
      <c r="CX71" s="129">
        <v>44076</v>
      </c>
      <c r="CY71" s="131" t="s">
        <v>836</v>
      </c>
      <c r="CZ71" s="124" t="s">
        <v>1724</v>
      </c>
    </row>
    <row r="72" spans="1:104" s="29" customFormat="1" ht="17.100000000000001" customHeight="1" x14ac:dyDescent="0.3">
      <c r="A72" s="29">
        <v>2731</v>
      </c>
      <c r="B72" s="29" t="s">
        <v>695</v>
      </c>
      <c r="C72" s="29">
        <v>2711</v>
      </c>
      <c r="D72" s="29">
        <v>2742</v>
      </c>
      <c r="E72" s="29" t="s">
        <v>52</v>
      </c>
      <c r="F72" s="29" t="s">
        <v>138</v>
      </c>
      <c r="G72" s="29" t="s">
        <v>139</v>
      </c>
      <c r="H72" s="29" t="s">
        <v>180</v>
      </c>
      <c r="I72" s="29" t="s">
        <v>697</v>
      </c>
      <c r="J72" s="29">
        <v>160.69999999999999</v>
      </c>
      <c r="K72" s="29">
        <v>203.5</v>
      </c>
      <c r="L72" s="29">
        <v>188.5</v>
      </c>
      <c r="M72" s="29">
        <v>181.5</v>
      </c>
      <c r="N72" s="29" t="s">
        <v>60</v>
      </c>
      <c r="O72" s="29" t="s">
        <v>61</v>
      </c>
      <c r="P72" s="29" t="s">
        <v>61</v>
      </c>
      <c r="Q72" s="25">
        <v>122</v>
      </c>
      <c r="R72" s="25">
        <v>122</v>
      </c>
      <c r="S72" s="25">
        <v>122</v>
      </c>
      <c r="T72" s="29" t="s">
        <v>60</v>
      </c>
      <c r="U72" s="29" t="s">
        <v>61</v>
      </c>
      <c r="V72" s="29" t="s">
        <v>61</v>
      </c>
      <c r="W72" s="102">
        <f t="shared" ref="W72:W135" si="19">Q72/K72</f>
        <v>0.59950859950859947</v>
      </c>
      <c r="X72" s="102">
        <f t="shared" ref="X72:X135" si="20">R72/L72</f>
        <v>0.64721485411140589</v>
      </c>
      <c r="Y72" s="102">
        <f t="shared" ref="Y72:Y135" si="21">S72/M72</f>
        <v>0.67217630853994492</v>
      </c>
      <c r="Z72" s="29" t="s">
        <v>62</v>
      </c>
      <c r="AA72" s="29" t="s">
        <v>61</v>
      </c>
      <c r="AB72" s="37">
        <v>12</v>
      </c>
      <c r="AC72" s="37">
        <v>12</v>
      </c>
      <c r="AD72" s="103" t="s">
        <v>60</v>
      </c>
      <c r="AE72" s="103" t="s">
        <v>61</v>
      </c>
      <c r="AF72" s="103" t="s">
        <v>61</v>
      </c>
      <c r="AG72" s="103">
        <v>4.1666666666666664E-2</v>
      </c>
      <c r="AH72" s="103">
        <v>4.1666666666666664E-2</v>
      </c>
      <c r="AI72" s="103">
        <v>4.1666666666666664E-2</v>
      </c>
      <c r="AJ72" s="103" t="s">
        <v>686</v>
      </c>
      <c r="AK72" s="103">
        <v>4.1666666666666664E-2</v>
      </c>
      <c r="AL72" s="103">
        <v>6.9444444444444441E-3</v>
      </c>
      <c r="AM72" s="103">
        <v>6.9444444444444441E-3</v>
      </c>
      <c r="AN72" s="121">
        <v>6.9444444444444441E-3</v>
      </c>
      <c r="AO72" s="103" t="s">
        <v>687</v>
      </c>
      <c r="AP72" s="103" t="s">
        <v>62</v>
      </c>
      <c r="AQ72" s="103" t="s">
        <v>62</v>
      </c>
      <c r="AR72" s="103" t="s">
        <v>61</v>
      </c>
      <c r="AS72" s="103">
        <v>6.9444444444444441E-3</v>
      </c>
      <c r="AT72" s="103" t="s">
        <v>687</v>
      </c>
      <c r="AU72" s="29" t="s">
        <v>61</v>
      </c>
      <c r="AV72" s="121">
        <v>4.1666666666666664E-2</v>
      </c>
      <c r="AW72" s="103" t="s">
        <v>60</v>
      </c>
      <c r="AX72" s="103" t="s">
        <v>61</v>
      </c>
      <c r="AY72" s="103" t="s">
        <v>61</v>
      </c>
      <c r="AZ72" s="103">
        <v>0.125</v>
      </c>
      <c r="BA72" s="103" t="s">
        <v>60</v>
      </c>
      <c r="BB72" s="103" t="s">
        <v>61</v>
      </c>
      <c r="BC72" s="103" t="s">
        <v>61</v>
      </c>
      <c r="BD72" s="103" t="s">
        <v>60</v>
      </c>
      <c r="BE72" s="103" t="s">
        <v>60</v>
      </c>
      <c r="BF72" s="103" t="s">
        <v>61</v>
      </c>
      <c r="BG72" s="103" t="s">
        <v>61</v>
      </c>
      <c r="BH72" s="29" t="s">
        <v>62</v>
      </c>
      <c r="BI72" s="33" t="s">
        <v>61</v>
      </c>
      <c r="BJ72" s="29" t="s">
        <v>62</v>
      </c>
      <c r="BK72" s="29" t="s">
        <v>61</v>
      </c>
      <c r="BL72" s="31">
        <v>203.5</v>
      </c>
      <c r="BM72" s="31">
        <v>188.5</v>
      </c>
      <c r="BN72" s="31">
        <v>181.5</v>
      </c>
      <c r="BO72" s="29" t="s">
        <v>60</v>
      </c>
      <c r="BP72" s="29" t="s">
        <v>61</v>
      </c>
      <c r="BQ72" s="29" t="s">
        <v>61</v>
      </c>
      <c r="BR72" s="31">
        <v>122</v>
      </c>
      <c r="BS72" s="31">
        <v>122</v>
      </c>
      <c r="BT72" s="31">
        <v>122</v>
      </c>
      <c r="BU72" s="29" t="s">
        <v>60</v>
      </c>
      <c r="BV72" s="29" t="s">
        <v>61</v>
      </c>
      <c r="BW72" s="29" t="s">
        <v>61</v>
      </c>
      <c r="BX72" s="31">
        <v>203.5</v>
      </c>
      <c r="BY72" s="31">
        <v>188.5</v>
      </c>
      <c r="BZ72" s="31">
        <v>181.5</v>
      </c>
      <c r="CA72" s="29" t="s">
        <v>60</v>
      </c>
      <c r="CB72" s="29" t="s">
        <v>61</v>
      </c>
      <c r="CC72" s="29" t="s">
        <v>61</v>
      </c>
      <c r="CD72" s="31">
        <v>122</v>
      </c>
      <c r="CE72" s="31">
        <v>122</v>
      </c>
      <c r="CF72" s="31">
        <v>122</v>
      </c>
      <c r="CG72" s="29" t="s">
        <v>60</v>
      </c>
      <c r="CH72" s="29" t="s">
        <v>61</v>
      </c>
      <c r="CI72" s="29" t="s">
        <v>61</v>
      </c>
      <c r="CJ72" s="38">
        <v>5</v>
      </c>
      <c r="CK72" s="132">
        <v>0.02</v>
      </c>
      <c r="CL72" s="132">
        <v>11.7</v>
      </c>
      <c r="CM72" s="29" t="s">
        <v>60</v>
      </c>
      <c r="CP72" s="13" t="s">
        <v>61</v>
      </c>
      <c r="CQ72" s="13" t="s">
        <v>61</v>
      </c>
      <c r="CR72" s="13">
        <v>2005</v>
      </c>
      <c r="CS72" s="13" t="s">
        <v>500</v>
      </c>
      <c r="CT72" s="13" t="s">
        <v>500</v>
      </c>
      <c r="CU72" s="13"/>
      <c r="CV72" s="29" t="s">
        <v>92</v>
      </c>
      <c r="CW72" s="78" t="s">
        <v>93</v>
      </c>
      <c r="CX72" s="129">
        <v>44076</v>
      </c>
      <c r="CY72" s="131" t="s">
        <v>836</v>
      </c>
      <c r="CZ72" s="124" t="s">
        <v>1724</v>
      </c>
    </row>
    <row r="73" spans="1:104" s="29" customFormat="1" ht="17.100000000000001" customHeight="1" x14ac:dyDescent="0.3">
      <c r="A73" s="29">
        <v>2732</v>
      </c>
      <c r="B73" s="29" t="s">
        <v>698</v>
      </c>
      <c r="C73" s="29">
        <v>2712</v>
      </c>
      <c r="D73" s="29">
        <v>2743</v>
      </c>
      <c r="E73" s="29" t="s">
        <v>52</v>
      </c>
      <c r="F73" s="29" t="s">
        <v>138</v>
      </c>
      <c r="G73" s="29" t="s">
        <v>139</v>
      </c>
      <c r="H73" s="29" t="s">
        <v>180</v>
      </c>
      <c r="I73" s="29" t="s">
        <v>699</v>
      </c>
      <c r="J73" s="29">
        <v>164</v>
      </c>
      <c r="K73" s="29">
        <v>204</v>
      </c>
      <c r="L73" s="29">
        <v>191</v>
      </c>
      <c r="M73" s="29">
        <v>185.5</v>
      </c>
      <c r="N73" s="29" t="s">
        <v>60</v>
      </c>
      <c r="O73" s="29" t="s">
        <v>61</v>
      </c>
      <c r="P73" s="29" t="s">
        <v>61</v>
      </c>
      <c r="Q73" s="25">
        <v>122</v>
      </c>
      <c r="R73" s="25">
        <v>122</v>
      </c>
      <c r="S73" s="25">
        <v>122</v>
      </c>
      <c r="T73" s="29" t="s">
        <v>60</v>
      </c>
      <c r="U73" s="29" t="s">
        <v>61</v>
      </c>
      <c r="V73" s="29" t="s">
        <v>61</v>
      </c>
      <c r="W73" s="102">
        <f t="shared" si="19"/>
        <v>0.59803921568627449</v>
      </c>
      <c r="X73" s="102">
        <f t="shared" si="20"/>
        <v>0.63874345549738221</v>
      </c>
      <c r="Y73" s="102">
        <f t="shared" si="21"/>
        <v>0.65768194070080865</v>
      </c>
      <c r="Z73" s="29" t="s">
        <v>62</v>
      </c>
      <c r="AA73" s="29" t="s">
        <v>61</v>
      </c>
      <c r="AB73" s="37">
        <v>12</v>
      </c>
      <c r="AC73" s="37">
        <v>12</v>
      </c>
      <c r="AD73" s="103" t="s">
        <v>60</v>
      </c>
      <c r="AE73" s="103" t="s">
        <v>61</v>
      </c>
      <c r="AF73" s="103" t="s">
        <v>61</v>
      </c>
      <c r="AG73" s="103">
        <v>4.1666666666666664E-2</v>
      </c>
      <c r="AH73" s="103">
        <v>4.1666666666666664E-2</v>
      </c>
      <c r="AI73" s="103">
        <v>4.1666666666666664E-2</v>
      </c>
      <c r="AJ73" s="103" t="s">
        <v>686</v>
      </c>
      <c r="AK73" s="103">
        <v>4.1666666666666664E-2</v>
      </c>
      <c r="AL73" s="103">
        <v>6.9444444444444441E-3</v>
      </c>
      <c r="AM73" s="103">
        <v>6.9444444444444441E-3</v>
      </c>
      <c r="AN73" s="121">
        <v>6.9444444444444441E-3</v>
      </c>
      <c r="AO73" s="103" t="s">
        <v>687</v>
      </c>
      <c r="AP73" s="103" t="s">
        <v>62</v>
      </c>
      <c r="AQ73" s="103" t="s">
        <v>62</v>
      </c>
      <c r="AR73" s="103" t="s">
        <v>61</v>
      </c>
      <c r="AS73" s="103">
        <v>6.9444444444444441E-3</v>
      </c>
      <c r="AT73" s="103" t="s">
        <v>687</v>
      </c>
      <c r="AU73" s="29" t="s">
        <v>61</v>
      </c>
      <c r="AV73" s="121">
        <v>4.1666666666666664E-2</v>
      </c>
      <c r="AW73" s="103" t="s">
        <v>60</v>
      </c>
      <c r="AX73" s="103" t="s">
        <v>61</v>
      </c>
      <c r="AY73" s="103" t="s">
        <v>61</v>
      </c>
      <c r="AZ73" s="103">
        <v>0.125</v>
      </c>
      <c r="BA73" s="103" t="s">
        <v>60</v>
      </c>
      <c r="BB73" s="103" t="s">
        <v>61</v>
      </c>
      <c r="BC73" s="103" t="s">
        <v>61</v>
      </c>
      <c r="BD73" s="103" t="s">
        <v>60</v>
      </c>
      <c r="BE73" s="103" t="s">
        <v>60</v>
      </c>
      <c r="BF73" s="103" t="s">
        <v>61</v>
      </c>
      <c r="BG73" s="103" t="s">
        <v>61</v>
      </c>
      <c r="BH73" s="29" t="s">
        <v>62</v>
      </c>
      <c r="BI73" s="33" t="s">
        <v>61</v>
      </c>
      <c r="BJ73" s="29" t="s">
        <v>62</v>
      </c>
      <c r="BK73" s="29" t="s">
        <v>61</v>
      </c>
      <c r="BL73" s="31">
        <v>204</v>
      </c>
      <c r="BM73" s="31">
        <v>191</v>
      </c>
      <c r="BN73" s="31">
        <v>185.5</v>
      </c>
      <c r="BO73" s="29" t="s">
        <v>60</v>
      </c>
      <c r="BP73" s="29" t="s">
        <v>61</v>
      </c>
      <c r="BQ73" s="29" t="s">
        <v>61</v>
      </c>
      <c r="BR73" s="31">
        <v>122</v>
      </c>
      <c r="BS73" s="31">
        <v>122</v>
      </c>
      <c r="BT73" s="31">
        <v>122</v>
      </c>
      <c r="BU73" s="29" t="s">
        <v>60</v>
      </c>
      <c r="BV73" s="29" t="s">
        <v>61</v>
      </c>
      <c r="BW73" s="29" t="s">
        <v>61</v>
      </c>
      <c r="BX73" s="31">
        <v>204</v>
      </c>
      <c r="BY73" s="31">
        <v>191</v>
      </c>
      <c r="BZ73" s="31">
        <v>185.5</v>
      </c>
      <c r="CA73" s="29" t="s">
        <v>60</v>
      </c>
      <c r="CB73" s="29" t="s">
        <v>61</v>
      </c>
      <c r="CC73" s="29" t="s">
        <v>61</v>
      </c>
      <c r="CD73" s="31">
        <v>122</v>
      </c>
      <c r="CE73" s="31">
        <v>122</v>
      </c>
      <c r="CF73" s="31">
        <v>122</v>
      </c>
      <c r="CG73" s="29" t="s">
        <v>60</v>
      </c>
      <c r="CH73" s="29" t="s">
        <v>61</v>
      </c>
      <c r="CI73" s="29" t="s">
        <v>61</v>
      </c>
      <c r="CJ73" s="38">
        <v>5</v>
      </c>
      <c r="CK73" s="132">
        <v>0.02</v>
      </c>
      <c r="CL73" s="132">
        <v>5.0999999999999996</v>
      </c>
      <c r="CM73" s="29" t="s">
        <v>60</v>
      </c>
      <c r="CP73" s="13" t="s">
        <v>61</v>
      </c>
      <c r="CQ73" s="13" t="s">
        <v>61</v>
      </c>
      <c r="CR73" s="13">
        <v>2009</v>
      </c>
      <c r="CS73" s="13" t="s">
        <v>500</v>
      </c>
      <c r="CT73" s="13" t="s">
        <v>500</v>
      </c>
      <c r="CU73" s="13"/>
      <c r="CV73" s="29" t="s">
        <v>92</v>
      </c>
      <c r="CW73" s="78" t="s">
        <v>93</v>
      </c>
      <c r="CX73" s="129">
        <v>44076</v>
      </c>
      <c r="CY73" s="131" t="s">
        <v>836</v>
      </c>
      <c r="CZ73" s="124" t="s">
        <v>1724</v>
      </c>
    </row>
    <row r="74" spans="1:104" s="29" customFormat="1" ht="17.100000000000001" customHeight="1" x14ac:dyDescent="0.3">
      <c r="A74" s="29">
        <v>2732</v>
      </c>
      <c r="B74" s="29" t="s">
        <v>698</v>
      </c>
      <c r="C74" s="29">
        <v>2712</v>
      </c>
      <c r="D74" s="29">
        <v>2744</v>
      </c>
      <c r="E74" s="29" t="s">
        <v>52</v>
      </c>
      <c r="F74" s="29" t="s">
        <v>138</v>
      </c>
      <c r="G74" s="29" t="s">
        <v>139</v>
      </c>
      <c r="H74" s="29" t="s">
        <v>180</v>
      </c>
      <c r="I74" s="29" t="s">
        <v>700</v>
      </c>
      <c r="J74" s="29">
        <v>164</v>
      </c>
      <c r="K74" s="29">
        <v>204</v>
      </c>
      <c r="L74" s="29">
        <v>191</v>
      </c>
      <c r="M74" s="29">
        <v>185.5</v>
      </c>
      <c r="N74" s="29" t="s">
        <v>60</v>
      </c>
      <c r="O74" s="29" t="s">
        <v>61</v>
      </c>
      <c r="P74" s="29" t="s">
        <v>61</v>
      </c>
      <c r="Q74" s="25">
        <v>122</v>
      </c>
      <c r="R74" s="25">
        <v>122</v>
      </c>
      <c r="S74" s="25">
        <v>122</v>
      </c>
      <c r="T74" s="29" t="s">
        <v>60</v>
      </c>
      <c r="U74" s="29" t="s">
        <v>61</v>
      </c>
      <c r="V74" s="29" t="s">
        <v>61</v>
      </c>
      <c r="W74" s="102">
        <f t="shared" si="19"/>
        <v>0.59803921568627449</v>
      </c>
      <c r="X74" s="102">
        <f t="shared" si="20"/>
        <v>0.63874345549738221</v>
      </c>
      <c r="Y74" s="102">
        <f t="shared" si="21"/>
        <v>0.65768194070080865</v>
      </c>
      <c r="Z74" s="29" t="s">
        <v>62</v>
      </c>
      <c r="AA74" s="29" t="s">
        <v>61</v>
      </c>
      <c r="AB74" s="37">
        <v>12</v>
      </c>
      <c r="AC74" s="37">
        <v>12</v>
      </c>
      <c r="AD74" s="103" t="s">
        <v>60</v>
      </c>
      <c r="AE74" s="103" t="s">
        <v>61</v>
      </c>
      <c r="AF74" s="103" t="s">
        <v>61</v>
      </c>
      <c r="AG74" s="103">
        <v>4.1666666666666664E-2</v>
      </c>
      <c r="AH74" s="103">
        <v>4.1666666666666664E-2</v>
      </c>
      <c r="AI74" s="103">
        <v>4.1666666666666664E-2</v>
      </c>
      <c r="AJ74" s="103" t="s">
        <v>686</v>
      </c>
      <c r="AK74" s="103">
        <v>4.1666666666666664E-2</v>
      </c>
      <c r="AL74" s="103">
        <v>6.9444444444444441E-3</v>
      </c>
      <c r="AM74" s="103">
        <v>6.9444444444444441E-3</v>
      </c>
      <c r="AN74" s="121">
        <v>6.9444444444444441E-3</v>
      </c>
      <c r="AO74" s="103" t="s">
        <v>687</v>
      </c>
      <c r="AP74" s="103" t="s">
        <v>62</v>
      </c>
      <c r="AQ74" s="103" t="s">
        <v>62</v>
      </c>
      <c r="AR74" s="103" t="s">
        <v>61</v>
      </c>
      <c r="AS74" s="103">
        <v>6.9444444444444441E-3</v>
      </c>
      <c r="AT74" s="103" t="s">
        <v>687</v>
      </c>
      <c r="AU74" s="29" t="s">
        <v>61</v>
      </c>
      <c r="AV74" s="121">
        <v>4.1666666666666664E-2</v>
      </c>
      <c r="AW74" s="103" t="s">
        <v>60</v>
      </c>
      <c r="AX74" s="103" t="s">
        <v>61</v>
      </c>
      <c r="AY74" s="103" t="s">
        <v>61</v>
      </c>
      <c r="AZ74" s="103">
        <v>0.125</v>
      </c>
      <c r="BA74" s="103" t="s">
        <v>60</v>
      </c>
      <c r="BB74" s="103" t="s">
        <v>61</v>
      </c>
      <c r="BC74" s="103" t="s">
        <v>61</v>
      </c>
      <c r="BD74" s="103" t="s">
        <v>60</v>
      </c>
      <c r="BE74" s="103" t="s">
        <v>60</v>
      </c>
      <c r="BF74" s="103" t="s">
        <v>61</v>
      </c>
      <c r="BG74" s="103" t="s">
        <v>61</v>
      </c>
      <c r="BH74" s="29" t="s">
        <v>62</v>
      </c>
      <c r="BI74" s="33" t="s">
        <v>61</v>
      </c>
      <c r="BJ74" s="29" t="s">
        <v>62</v>
      </c>
      <c r="BK74" s="29" t="s">
        <v>61</v>
      </c>
      <c r="BL74" s="31">
        <v>204</v>
      </c>
      <c r="BM74" s="31">
        <v>191</v>
      </c>
      <c r="BN74" s="31">
        <v>185.5</v>
      </c>
      <c r="BO74" s="29" t="s">
        <v>60</v>
      </c>
      <c r="BP74" s="29" t="s">
        <v>61</v>
      </c>
      <c r="BQ74" s="29" t="s">
        <v>61</v>
      </c>
      <c r="BR74" s="31">
        <v>122</v>
      </c>
      <c r="BS74" s="31">
        <v>122</v>
      </c>
      <c r="BT74" s="31">
        <v>122</v>
      </c>
      <c r="BU74" s="29" t="s">
        <v>60</v>
      </c>
      <c r="BV74" s="29" t="s">
        <v>61</v>
      </c>
      <c r="BW74" s="29" t="s">
        <v>61</v>
      </c>
      <c r="BX74" s="31">
        <v>204</v>
      </c>
      <c r="BY74" s="31">
        <v>191</v>
      </c>
      <c r="BZ74" s="31">
        <v>185.5</v>
      </c>
      <c r="CA74" s="29" t="s">
        <v>60</v>
      </c>
      <c r="CB74" s="29" t="s">
        <v>61</v>
      </c>
      <c r="CC74" s="29" t="s">
        <v>61</v>
      </c>
      <c r="CD74" s="31">
        <v>122</v>
      </c>
      <c r="CE74" s="31">
        <v>122</v>
      </c>
      <c r="CF74" s="31">
        <v>122</v>
      </c>
      <c r="CG74" s="29" t="s">
        <v>60</v>
      </c>
      <c r="CH74" s="29" t="s">
        <v>61</v>
      </c>
      <c r="CI74" s="29" t="s">
        <v>61</v>
      </c>
      <c r="CJ74" s="38">
        <v>5</v>
      </c>
      <c r="CK74" s="132">
        <v>0.02</v>
      </c>
      <c r="CL74" s="132">
        <v>7.07</v>
      </c>
      <c r="CM74" s="29" t="s">
        <v>60</v>
      </c>
      <c r="CP74" s="13" t="s">
        <v>61</v>
      </c>
      <c r="CQ74" s="13" t="s">
        <v>61</v>
      </c>
      <c r="CR74" s="13">
        <v>2009</v>
      </c>
      <c r="CS74" s="13" t="s">
        <v>500</v>
      </c>
      <c r="CT74" s="13" t="s">
        <v>500</v>
      </c>
      <c r="CU74" s="13"/>
      <c r="CV74" s="29" t="s">
        <v>92</v>
      </c>
      <c r="CW74" s="78" t="s">
        <v>93</v>
      </c>
      <c r="CX74" s="129">
        <v>44076</v>
      </c>
      <c r="CY74" s="131" t="s">
        <v>836</v>
      </c>
      <c r="CZ74" s="124" t="s">
        <v>1724</v>
      </c>
    </row>
    <row r="75" spans="1:104" s="29" customFormat="1" ht="17.100000000000001" customHeight="1" x14ac:dyDescent="0.3">
      <c r="A75" s="29">
        <v>2152</v>
      </c>
      <c r="B75" s="29" t="s">
        <v>701</v>
      </c>
      <c r="C75" s="29">
        <v>2151</v>
      </c>
      <c r="D75" s="29">
        <v>2154</v>
      </c>
      <c r="E75" s="29" t="s">
        <v>52</v>
      </c>
      <c r="F75" s="29" t="s">
        <v>138</v>
      </c>
      <c r="G75" s="29" t="s">
        <v>139</v>
      </c>
      <c r="H75" s="29" t="s">
        <v>180</v>
      </c>
      <c r="I75" s="29" t="s">
        <v>702</v>
      </c>
      <c r="J75" s="29">
        <v>150</v>
      </c>
      <c r="K75" s="29">
        <v>185</v>
      </c>
      <c r="L75" s="29">
        <v>163</v>
      </c>
      <c r="M75" s="29">
        <v>153</v>
      </c>
      <c r="N75" s="29" t="s">
        <v>60</v>
      </c>
      <c r="O75" s="29" t="s">
        <v>61</v>
      </c>
      <c r="P75" s="29" t="s">
        <v>61</v>
      </c>
      <c r="Q75" s="25">
        <v>112</v>
      </c>
      <c r="R75" s="25">
        <v>112</v>
      </c>
      <c r="S75" s="25">
        <v>112</v>
      </c>
      <c r="T75" s="29" t="s">
        <v>60</v>
      </c>
      <c r="U75" s="29" t="s">
        <v>61</v>
      </c>
      <c r="V75" s="29" t="s">
        <v>61</v>
      </c>
      <c r="W75" s="102">
        <f t="shared" si="19"/>
        <v>0.60540540540540544</v>
      </c>
      <c r="X75" s="102">
        <f t="shared" si="20"/>
        <v>0.68711656441717794</v>
      </c>
      <c r="Y75" s="102">
        <f t="shared" si="21"/>
        <v>0.73202614379084963</v>
      </c>
      <c r="Z75" s="29" t="s">
        <v>62</v>
      </c>
      <c r="AA75" s="29" t="s">
        <v>61</v>
      </c>
      <c r="AB75" s="37">
        <v>7</v>
      </c>
      <c r="AC75" s="37">
        <v>7</v>
      </c>
      <c r="AD75" s="103" t="s">
        <v>60</v>
      </c>
      <c r="AE75" s="103" t="s">
        <v>61</v>
      </c>
      <c r="AF75" s="103" t="s">
        <v>61</v>
      </c>
      <c r="AG75" s="103">
        <v>6.9444444444444441E-3</v>
      </c>
      <c r="AH75" s="103">
        <v>6.9444444444444441E-3</v>
      </c>
      <c r="AI75" s="103">
        <v>6.9444444444444441E-3</v>
      </c>
      <c r="AJ75" s="103" t="s">
        <v>686</v>
      </c>
      <c r="AK75" s="103">
        <v>6.9444444444444441E-3</v>
      </c>
      <c r="AL75" s="103">
        <v>1.1111111111111112E-2</v>
      </c>
      <c r="AM75" s="103">
        <v>1.1111111111111112E-2</v>
      </c>
      <c r="AN75" s="121">
        <v>1.1111111111111112E-2</v>
      </c>
      <c r="AO75" s="103" t="s">
        <v>687</v>
      </c>
      <c r="AP75" s="103" t="s">
        <v>62</v>
      </c>
      <c r="AQ75" s="103" t="s">
        <v>62</v>
      </c>
      <c r="AR75" s="103" t="s">
        <v>61</v>
      </c>
      <c r="AS75" s="103">
        <v>1.1111111111111112E-2</v>
      </c>
      <c r="AT75" s="103" t="s">
        <v>687</v>
      </c>
      <c r="AU75" s="29" t="s">
        <v>61</v>
      </c>
      <c r="AV75" s="121">
        <v>4.1666666666666664E-2</v>
      </c>
      <c r="AW75" s="103" t="s">
        <v>60</v>
      </c>
      <c r="AX75" s="103" t="s">
        <v>61</v>
      </c>
      <c r="AY75" s="103" t="s">
        <v>61</v>
      </c>
      <c r="AZ75" s="103">
        <v>0.10416666666666667</v>
      </c>
      <c r="BA75" s="103" t="s">
        <v>60</v>
      </c>
      <c r="BB75" s="103" t="s">
        <v>61</v>
      </c>
      <c r="BC75" s="103" t="s">
        <v>61</v>
      </c>
      <c r="BD75" s="103" t="s">
        <v>60</v>
      </c>
      <c r="BE75" s="103" t="s">
        <v>60</v>
      </c>
      <c r="BF75" s="103" t="s">
        <v>61</v>
      </c>
      <c r="BG75" s="103" t="s">
        <v>61</v>
      </c>
      <c r="BH75" s="29" t="s">
        <v>62</v>
      </c>
      <c r="BI75" s="33" t="s">
        <v>61</v>
      </c>
      <c r="BJ75" s="29" t="s">
        <v>62</v>
      </c>
      <c r="BK75" s="29" t="s">
        <v>61</v>
      </c>
      <c r="BL75" s="31">
        <v>185</v>
      </c>
      <c r="BM75" s="31">
        <v>163</v>
      </c>
      <c r="BN75" s="31">
        <v>153</v>
      </c>
      <c r="BO75" s="29" t="s">
        <v>60</v>
      </c>
      <c r="BP75" s="29" t="s">
        <v>61</v>
      </c>
      <c r="BQ75" s="29" t="s">
        <v>61</v>
      </c>
      <c r="BR75" s="31">
        <v>112</v>
      </c>
      <c r="BS75" s="31">
        <v>112</v>
      </c>
      <c r="BT75" s="31">
        <v>112</v>
      </c>
      <c r="BU75" s="29" t="s">
        <v>60</v>
      </c>
      <c r="BV75" s="29" t="s">
        <v>61</v>
      </c>
      <c r="BW75" s="29" t="s">
        <v>61</v>
      </c>
      <c r="BX75" s="31">
        <v>185</v>
      </c>
      <c r="BY75" s="31">
        <v>163</v>
      </c>
      <c r="BZ75" s="31">
        <v>153</v>
      </c>
      <c r="CA75" s="29" t="s">
        <v>60</v>
      </c>
      <c r="CB75" s="29" t="s">
        <v>61</v>
      </c>
      <c r="CC75" s="29" t="s">
        <v>61</v>
      </c>
      <c r="CD75" s="31">
        <v>112</v>
      </c>
      <c r="CE75" s="31">
        <v>112</v>
      </c>
      <c r="CF75" s="31">
        <v>112</v>
      </c>
      <c r="CG75" s="29" t="s">
        <v>60</v>
      </c>
      <c r="CH75" s="29" t="s">
        <v>61</v>
      </c>
      <c r="CI75" s="29" t="s">
        <v>61</v>
      </c>
      <c r="CJ75" s="38">
        <v>5</v>
      </c>
      <c r="CK75" s="132">
        <v>0.02</v>
      </c>
      <c r="CL75" s="132">
        <v>6.77</v>
      </c>
      <c r="CM75" s="29" t="s">
        <v>60</v>
      </c>
      <c r="CP75" s="13" t="s">
        <v>61</v>
      </c>
      <c r="CQ75" s="13" t="s">
        <v>61</v>
      </c>
      <c r="CR75" s="13">
        <v>2013</v>
      </c>
      <c r="CS75" s="13" t="s">
        <v>703</v>
      </c>
      <c r="CT75" s="13" t="s">
        <v>703</v>
      </c>
      <c r="CU75" s="13"/>
      <c r="CV75" s="29" t="s">
        <v>92</v>
      </c>
      <c r="CW75" s="78" t="s">
        <v>93</v>
      </c>
      <c r="CX75" s="129">
        <v>44076</v>
      </c>
      <c r="CY75" s="131" t="s">
        <v>836</v>
      </c>
      <c r="CZ75" s="124" t="s">
        <v>1724</v>
      </c>
    </row>
    <row r="76" spans="1:104" s="29" customFormat="1" ht="17.100000000000001" customHeight="1" x14ac:dyDescent="0.3">
      <c r="A76" s="29">
        <v>2152</v>
      </c>
      <c r="B76" s="29" t="s">
        <v>701</v>
      </c>
      <c r="C76" s="29">
        <v>2151</v>
      </c>
      <c r="D76" s="29">
        <v>2155</v>
      </c>
      <c r="E76" s="29" t="s">
        <v>52</v>
      </c>
      <c r="F76" s="29" t="s">
        <v>138</v>
      </c>
      <c r="G76" s="29" t="s">
        <v>139</v>
      </c>
      <c r="H76" s="29" t="s">
        <v>180</v>
      </c>
      <c r="I76" s="29" t="s">
        <v>704</v>
      </c>
      <c r="J76" s="29">
        <v>150</v>
      </c>
      <c r="K76" s="29">
        <v>185</v>
      </c>
      <c r="L76" s="29">
        <v>163</v>
      </c>
      <c r="M76" s="29">
        <v>153</v>
      </c>
      <c r="N76" s="29" t="s">
        <v>60</v>
      </c>
      <c r="O76" s="29" t="s">
        <v>61</v>
      </c>
      <c r="P76" s="29" t="s">
        <v>61</v>
      </c>
      <c r="Q76" s="25">
        <v>112</v>
      </c>
      <c r="R76" s="25">
        <v>112</v>
      </c>
      <c r="S76" s="25">
        <v>112</v>
      </c>
      <c r="T76" s="29" t="s">
        <v>60</v>
      </c>
      <c r="U76" s="29" t="s">
        <v>61</v>
      </c>
      <c r="V76" s="29" t="s">
        <v>61</v>
      </c>
      <c r="W76" s="102">
        <f t="shared" si="19"/>
        <v>0.60540540540540544</v>
      </c>
      <c r="X76" s="102">
        <f t="shared" si="20"/>
        <v>0.68711656441717794</v>
      </c>
      <c r="Y76" s="102">
        <f t="shared" si="21"/>
        <v>0.73202614379084963</v>
      </c>
      <c r="Z76" s="29" t="s">
        <v>62</v>
      </c>
      <c r="AA76" s="29" t="s">
        <v>61</v>
      </c>
      <c r="AB76" s="37">
        <v>7</v>
      </c>
      <c r="AC76" s="37">
        <v>7</v>
      </c>
      <c r="AD76" s="103" t="s">
        <v>60</v>
      </c>
      <c r="AE76" s="103" t="s">
        <v>61</v>
      </c>
      <c r="AF76" s="103" t="s">
        <v>61</v>
      </c>
      <c r="AG76" s="103">
        <v>6.9444444444444441E-3</v>
      </c>
      <c r="AH76" s="103">
        <v>6.9444444444444441E-3</v>
      </c>
      <c r="AI76" s="103">
        <v>6.9444444444444441E-3</v>
      </c>
      <c r="AJ76" s="103" t="s">
        <v>686</v>
      </c>
      <c r="AK76" s="103">
        <v>6.9444444444444441E-3</v>
      </c>
      <c r="AL76" s="103">
        <v>1.1111111111111112E-2</v>
      </c>
      <c r="AM76" s="103">
        <v>1.1111111111111112E-2</v>
      </c>
      <c r="AN76" s="121">
        <v>1.1111111111111112E-2</v>
      </c>
      <c r="AO76" s="103" t="s">
        <v>687</v>
      </c>
      <c r="AP76" s="103" t="s">
        <v>62</v>
      </c>
      <c r="AQ76" s="103" t="s">
        <v>62</v>
      </c>
      <c r="AR76" s="103" t="s">
        <v>61</v>
      </c>
      <c r="AS76" s="103">
        <v>1.1111111111111112E-2</v>
      </c>
      <c r="AT76" s="103" t="s">
        <v>687</v>
      </c>
      <c r="AU76" s="29" t="s">
        <v>61</v>
      </c>
      <c r="AV76" s="121">
        <v>4.1666666666666664E-2</v>
      </c>
      <c r="AW76" s="103" t="s">
        <v>60</v>
      </c>
      <c r="AX76" s="103" t="s">
        <v>61</v>
      </c>
      <c r="AY76" s="103" t="s">
        <v>61</v>
      </c>
      <c r="AZ76" s="103">
        <v>0.10416666666666667</v>
      </c>
      <c r="BA76" s="103" t="s">
        <v>60</v>
      </c>
      <c r="BB76" s="103" t="s">
        <v>61</v>
      </c>
      <c r="BC76" s="103" t="s">
        <v>61</v>
      </c>
      <c r="BD76" s="103" t="s">
        <v>60</v>
      </c>
      <c r="BE76" s="103" t="s">
        <v>60</v>
      </c>
      <c r="BF76" s="103" t="s">
        <v>61</v>
      </c>
      <c r="BG76" s="103" t="s">
        <v>61</v>
      </c>
      <c r="BH76" s="29" t="s">
        <v>62</v>
      </c>
      <c r="BI76" s="33" t="s">
        <v>61</v>
      </c>
      <c r="BJ76" s="29" t="s">
        <v>62</v>
      </c>
      <c r="BK76" s="29" t="s">
        <v>61</v>
      </c>
      <c r="BL76" s="31">
        <v>185</v>
      </c>
      <c r="BM76" s="31">
        <v>163</v>
      </c>
      <c r="BN76" s="31">
        <v>153</v>
      </c>
      <c r="BO76" s="29" t="s">
        <v>60</v>
      </c>
      <c r="BP76" s="29" t="s">
        <v>61</v>
      </c>
      <c r="BQ76" s="29" t="s">
        <v>61</v>
      </c>
      <c r="BR76" s="31">
        <v>112</v>
      </c>
      <c r="BS76" s="31">
        <v>112</v>
      </c>
      <c r="BT76" s="31">
        <v>112</v>
      </c>
      <c r="BU76" s="29" t="s">
        <v>60</v>
      </c>
      <c r="BV76" s="29" t="s">
        <v>61</v>
      </c>
      <c r="BW76" s="29" t="s">
        <v>61</v>
      </c>
      <c r="BX76" s="31">
        <v>185</v>
      </c>
      <c r="BY76" s="31">
        <v>163</v>
      </c>
      <c r="BZ76" s="31">
        <v>153</v>
      </c>
      <c r="CA76" s="29" t="s">
        <v>60</v>
      </c>
      <c r="CB76" s="29" t="s">
        <v>61</v>
      </c>
      <c r="CC76" s="29" t="s">
        <v>61</v>
      </c>
      <c r="CD76" s="31">
        <v>112</v>
      </c>
      <c r="CE76" s="31">
        <v>112</v>
      </c>
      <c r="CF76" s="31">
        <v>112</v>
      </c>
      <c r="CG76" s="29" t="s">
        <v>60</v>
      </c>
      <c r="CH76" s="29" t="s">
        <v>61</v>
      </c>
      <c r="CI76" s="29" t="s">
        <v>61</v>
      </c>
      <c r="CJ76" s="38">
        <v>5</v>
      </c>
      <c r="CK76" s="132">
        <v>0.02</v>
      </c>
      <c r="CL76" s="132">
        <v>6.37</v>
      </c>
      <c r="CM76" s="29" t="s">
        <v>60</v>
      </c>
      <c r="CP76" s="13" t="s">
        <v>61</v>
      </c>
      <c r="CQ76" s="13" t="s">
        <v>61</v>
      </c>
      <c r="CR76" s="13">
        <v>2013</v>
      </c>
      <c r="CS76" s="13" t="s">
        <v>703</v>
      </c>
      <c r="CT76" s="13" t="s">
        <v>703</v>
      </c>
      <c r="CU76" s="13"/>
      <c r="CV76" s="29" t="s">
        <v>92</v>
      </c>
      <c r="CW76" s="78" t="s">
        <v>93</v>
      </c>
      <c r="CX76" s="129">
        <v>44076</v>
      </c>
      <c r="CY76" s="131" t="s">
        <v>836</v>
      </c>
      <c r="CZ76" s="124" t="s">
        <v>1724</v>
      </c>
    </row>
    <row r="77" spans="1:104" s="29" customFormat="1" ht="17.100000000000001" customHeight="1" x14ac:dyDescent="0.3">
      <c r="A77" s="29">
        <v>2157</v>
      </c>
      <c r="B77" s="29" t="s">
        <v>705</v>
      </c>
      <c r="C77" s="29">
        <v>2156</v>
      </c>
      <c r="D77" s="29">
        <v>2167</v>
      </c>
      <c r="E77" s="29" t="s">
        <v>52</v>
      </c>
      <c r="F77" s="29" t="s">
        <v>138</v>
      </c>
      <c r="G77" s="29" t="s">
        <v>139</v>
      </c>
      <c r="H77" s="29" t="s">
        <v>180</v>
      </c>
      <c r="I77" s="29" t="s">
        <v>706</v>
      </c>
      <c r="J77" s="29">
        <v>167.1</v>
      </c>
      <c r="K77" s="29">
        <v>198</v>
      </c>
      <c r="L77" s="29">
        <v>198</v>
      </c>
      <c r="M77" s="29">
        <v>192</v>
      </c>
      <c r="N77" s="29" t="s">
        <v>60</v>
      </c>
      <c r="O77" s="29" t="s">
        <v>61</v>
      </c>
      <c r="P77" s="29" t="s">
        <v>61</v>
      </c>
      <c r="Q77" s="25">
        <v>119</v>
      </c>
      <c r="R77" s="25">
        <v>119</v>
      </c>
      <c r="S77" s="25">
        <v>119</v>
      </c>
      <c r="T77" s="29" t="s">
        <v>60</v>
      </c>
      <c r="U77" s="29" t="s">
        <v>61</v>
      </c>
      <c r="V77" s="29" t="s">
        <v>61</v>
      </c>
      <c r="W77" s="102">
        <f t="shared" si="19"/>
        <v>0.60101010101010099</v>
      </c>
      <c r="X77" s="102">
        <f t="shared" si="20"/>
        <v>0.60101010101010099</v>
      </c>
      <c r="Y77" s="102">
        <f t="shared" si="21"/>
        <v>0.61979166666666663</v>
      </c>
      <c r="Z77" s="29" t="s">
        <v>62</v>
      </c>
      <c r="AA77" s="29" t="s">
        <v>61</v>
      </c>
      <c r="AB77" s="37">
        <v>10.7</v>
      </c>
      <c r="AC77" s="37">
        <v>10.7</v>
      </c>
      <c r="AD77" s="103" t="s">
        <v>60</v>
      </c>
      <c r="AE77" s="103" t="s">
        <v>61</v>
      </c>
      <c r="AF77" s="103" t="s">
        <v>61</v>
      </c>
      <c r="AG77" s="103">
        <v>2.4305555555555556E-2</v>
      </c>
      <c r="AH77" s="103">
        <v>2.4305555555555556E-2</v>
      </c>
      <c r="AI77" s="103">
        <v>2.4305555555555556E-2</v>
      </c>
      <c r="AJ77" s="103" t="s">
        <v>686</v>
      </c>
      <c r="AK77" s="103">
        <v>2.4305555555555556E-2</v>
      </c>
      <c r="AL77" s="103">
        <v>7.6388888888888886E-3</v>
      </c>
      <c r="AM77" s="103">
        <v>7.6388888888888886E-3</v>
      </c>
      <c r="AN77" s="121">
        <v>7.6388888888888886E-3</v>
      </c>
      <c r="AO77" s="103" t="s">
        <v>687</v>
      </c>
      <c r="AP77" s="103" t="s">
        <v>62</v>
      </c>
      <c r="AQ77" s="103" t="s">
        <v>62</v>
      </c>
      <c r="AR77" s="103" t="s">
        <v>61</v>
      </c>
      <c r="AS77" s="103">
        <v>4.1666666666666666E-3</v>
      </c>
      <c r="AT77" s="103" t="s">
        <v>687</v>
      </c>
      <c r="AU77" s="29" t="s">
        <v>61</v>
      </c>
      <c r="AV77" s="121">
        <v>9.7222222222222224E-2</v>
      </c>
      <c r="AW77" s="103" t="s">
        <v>60</v>
      </c>
      <c r="AX77" s="103" t="s">
        <v>61</v>
      </c>
      <c r="AY77" s="103" t="s">
        <v>61</v>
      </c>
      <c r="AZ77" s="103">
        <v>0.125</v>
      </c>
      <c r="BA77" s="103" t="s">
        <v>60</v>
      </c>
      <c r="BB77" s="103" t="s">
        <v>61</v>
      </c>
      <c r="BC77" s="103" t="s">
        <v>61</v>
      </c>
      <c r="BD77" s="103" t="s">
        <v>60</v>
      </c>
      <c r="BE77" s="103" t="s">
        <v>60</v>
      </c>
      <c r="BF77" s="103" t="s">
        <v>61</v>
      </c>
      <c r="BG77" s="103" t="s">
        <v>61</v>
      </c>
      <c r="BH77" s="29" t="s">
        <v>62</v>
      </c>
      <c r="BI77" s="33" t="s">
        <v>61</v>
      </c>
      <c r="BJ77" s="29" t="s">
        <v>62</v>
      </c>
      <c r="BK77" s="29" t="s">
        <v>61</v>
      </c>
      <c r="BL77" s="31">
        <v>198</v>
      </c>
      <c r="BM77" s="31">
        <v>198</v>
      </c>
      <c r="BN77" s="31">
        <v>192</v>
      </c>
      <c r="BO77" s="29" t="s">
        <v>60</v>
      </c>
      <c r="BP77" s="29" t="s">
        <v>61</v>
      </c>
      <c r="BQ77" s="29" t="s">
        <v>61</v>
      </c>
      <c r="BR77" s="31">
        <v>119</v>
      </c>
      <c r="BS77" s="31">
        <v>119</v>
      </c>
      <c r="BT77" s="31">
        <v>119</v>
      </c>
      <c r="BU77" s="29" t="s">
        <v>60</v>
      </c>
      <c r="BV77" s="29" t="s">
        <v>61</v>
      </c>
      <c r="BW77" s="29" t="s">
        <v>61</v>
      </c>
      <c r="BX77" s="31">
        <v>198</v>
      </c>
      <c r="BY77" s="31">
        <v>198</v>
      </c>
      <c r="BZ77" s="31">
        <v>192</v>
      </c>
      <c r="CA77" s="29" t="s">
        <v>60</v>
      </c>
      <c r="CB77" s="29" t="s">
        <v>61</v>
      </c>
      <c r="CC77" s="29" t="s">
        <v>61</v>
      </c>
      <c r="CD77" s="31">
        <v>119</v>
      </c>
      <c r="CE77" s="31">
        <v>119</v>
      </c>
      <c r="CF77" s="31">
        <v>119</v>
      </c>
      <c r="CG77" s="29" t="s">
        <v>60</v>
      </c>
      <c r="CH77" s="29" t="s">
        <v>61</v>
      </c>
      <c r="CI77" s="29" t="s">
        <v>61</v>
      </c>
      <c r="CJ77" s="38">
        <v>5</v>
      </c>
      <c r="CK77" s="132">
        <v>0.02</v>
      </c>
      <c r="CL77" s="132">
        <v>3.01</v>
      </c>
      <c r="CM77" s="29" t="s">
        <v>60</v>
      </c>
      <c r="CP77" s="13" t="s">
        <v>61</v>
      </c>
      <c r="CQ77" s="13" t="s">
        <v>61</v>
      </c>
      <c r="CR77" s="13">
        <v>2014</v>
      </c>
      <c r="CS77" s="13" t="s">
        <v>91</v>
      </c>
      <c r="CT77" s="13" t="s">
        <v>91</v>
      </c>
      <c r="CU77" s="13"/>
      <c r="CV77" s="29" t="s">
        <v>92</v>
      </c>
      <c r="CW77" s="78" t="s">
        <v>93</v>
      </c>
      <c r="CX77" s="129">
        <v>44076</v>
      </c>
      <c r="CY77" s="131" t="s">
        <v>836</v>
      </c>
      <c r="CZ77" s="124" t="s">
        <v>1724</v>
      </c>
    </row>
    <row r="78" spans="1:104" s="29" customFormat="1" ht="17.100000000000001" customHeight="1" x14ac:dyDescent="0.3">
      <c r="A78" s="29">
        <v>2157</v>
      </c>
      <c r="B78" s="29" t="s">
        <v>705</v>
      </c>
      <c r="C78" s="29">
        <v>2156</v>
      </c>
      <c r="D78" s="29">
        <v>2168</v>
      </c>
      <c r="E78" s="29" t="s">
        <v>52</v>
      </c>
      <c r="F78" s="29" t="s">
        <v>138</v>
      </c>
      <c r="G78" s="29" t="s">
        <v>139</v>
      </c>
      <c r="H78" s="29" t="s">
        <v>180</v>
      </c>
      <c r="I78" s="29" t="s">
        <v>707</v>
      </c>
      <c r="J78" s="29">
        <v>167.1</v>
      </c>
      <c r="K78" s="29">
        <v>198</v>
      </c>
      <c r="L78" s="29">
        <v>198</v>
      </c>
      <c r="M78" s="29">
        <v>192</v>
      </c>
      <c r="N78" s="29" t="s">
        <v>60</v>
      </c>
      <c r="O78" s="29" t="s">
        <v>61</v>
      </c>
      <c r="P78" s="29" t="s">
        <v>61</v>
      </c>
      <c r="Q78" s="25">
        <v>119</v>
      </c>
      <c r="R78" s="25">
        <v>119</v>
      </c>
      <c r="S78" s="25">
        <v>119</v>
      </c>
      <c r="T78" s="29" t="s">
        <v>60</v>
      </c>
      <c r="U78" s="29" t="s">
        <v>61</v>
      </c>
      <c r="V78" s="29" t="s">
        <v>61</v>
      </c>
      <c r="W78" s="102">
        <f t="shared" si="19"/>
        <v>0.60101010101010099</v>
      </c>
      <c r="X78" s="102">
        <f t="shared" si="20"/>
        <v>0.60101010101010099</v>
      </c>
      <c r="Y78" s="102">
        <f t="shared" si="21"/>
        <v>0.61979166666666663</v>
      </c>
      <c r="Z78" s="29" t="s">
        <v>62</v>
      </c>
      <c r="AA78" s="29" t="s">
        <v>61</v>
      </c>
      <c r="AB78" s="37">
        <v>10.7</v>
      </c>
      <c r="AC78" s="37">
        <v>10.7</v>
      </c>
      <c r="AD78" s="103" t="s">
        <v>60</v>
      </c>
      <c r="AE78" s="103" t="s">
        <v>61</v>
      </c>
      <c r="AF78" s="103" t="s">
        <v>61</v>
      </c>
      <c r="AG78" s="103">
        <v>2.4305555555555556E-2</v>
      </c>
      <c r="AH78" s="103">
        <v>2.4305555555555556E-2</v>
      </c>
      <c r="AI78" s="103">
        <v>2.4305555555555556E-2</v>
      </c>
      <c r="AJ78" s="103" t="s">
        <v>686</v>
      </c>
      <c r="AK78" s="103">
        <v>2.4305555555555556E-2</v>
      </c>
      <c r="AL78" s="103">
        <v>7.6388888888888886E-3</v>
      </c>
      <c r="AM78" s="103">
        <v>7.6388888888888886E-3</v>
      </c>
      <c r="AN78" s="121">
        <v>7.6388888888888886E-3</v>
      </c>
      <c r="AO78" s="103" t="s">
        <v>687</v>
      </c>
      <c r="AP78" s="103" t="s">
        <v>62</v>
      </c>
      <c r="AQ78" s="103" t="s">
        <v>62</v>
      </c>
      <c r="AR78" s="103" t="s">
        <v>61</v>
      </c>
      <c r="AS78" s="103">
        <v>4.1666666666666666E-3</v>
      </c>
      <c r="AT78" s="103" t="s">
        <v>687</v>
      </c>
      <c r="AU78" s="29" t="s">
        <v>61</v>
      </c>
      <c r="AV78" s="121">
        <v>9.7222222222222224E-2</v>
      </c>
      <c r="AW78" s="103" t="s">
        <v>60</v>
      </c>
      <c r="AX78" s="103" t="s">
        <v>61</v>
      </c>
      <c r="AY78" s="103" t="s">
        <v>61</v>
      </c>
      <c r="AZ78" s="103">
        <v>0.125</v>
      </c>
      <c r="BA78" s="103" t="s">
        <v>60</v>
      </c>
      <c r="BB78" s="103" t="s">
        <v>61</v>
      </c>
      <c r="BC78" s="103" t="s">
        <v>61</v>
      </c>
      <c r="BD78" s="103" t="s">
        <v>60</v>
      </c>
      <c r="BE78" s="103" t="s">
        <v>60</v>
      </c>
      <c r="BF78" s="103" t="s">
        <v>61</v>
      </c>
      <c r="BG78" s="103" t="s">
        <v>61</v>
      </c>
      <c r="BH78" s="29" t="s">
        <v>62</v>
      </c>
      <c r="BI78" s="33" t="s">
        <v>61</v>
      </c>
      <c r="BJ78" s="29" t="s">
        <v>62</v>
      </c>
      <c r="BK78" s="29" t="s">
        <v>61</v>
      </c>
      <c r="BL78" s="31">
        <v>198</v>
      </c>
      <c r="BM78" s="31">
        <v>198</v>
      </c>
      <c r="BN78" s="31">
        <v>192</v>
      </c>
      <c r="BO78" s="29" t="s">
        <v>60</v>
      </c>
      <c r="BP78" s="29" t="s">
        <v>61</v>
      </c>
      <c r="BQ78" s="29" t="s">
        <v>61</v>
      </c>
      <c r="BR78" s="31">
        <v>119</v>
      </c>
      <c r="BS78" s="31">
        <v>119</v>
      </c>
      <c r="BT78" s="31">
        <v>119</v>
      </c>
      <c r="BU78" s="29" t="s">
        <v>60</v>
      </c>
      <c r="BV78" s="29" t="s">
        <v>61</v>
      </c>
      <c r="BW78" s="29" t="s">
        <v>61</v>
      </c>
      <c r="BX78" s="31">
        <v>198</v>
      </c>
      <c r="BY78" s="31">
        <v>198</v>
      </c>
      <c r="BZ78" s="31">
        <v>192</v>
      </c>
      <c r="CA78" s="29" t="s">
        <v>60</v>
      </c>
      <c r="CB78" s="29" t="s">
        <v>61</v>
      </c>
      <c r="CC78" s="29" t="s">
        <v>61</v>
      </c>
      <c r="CD78" s="31">
        <v>119</v>
      </c>
      <c r="CE78" s="31">
        <v>119</v>
      </c>
      <c r="CF78" s="31">
        <v>119</v>
      </c>
      <c r="CG78" s="29" t="s">
        <v>60</v>
      </c>
      <c r="CH78" s="29" t="s">
        <v>61</v>
      </c>
      <c r="CI78" s="29" t="s">
        <v>61</v>
      </c>
      <c r="CJ78" s="38">
        <v>5</v>
      </c>
      <c r="CK78" s="132">
        <v>0.02</v>
      </c>
      <c r="CL78" s="132">
        <v>3.01</v>
      </c>
      <c r="CM78" s="29" t="s">
        <v>60</v>
      </c>
      <c r="CP78" s="13" t="s">
        <v>61</v>
      </c>
      <c r="CQ78" s="13" t="s">
        <v>61</v>
      </c>
      <c r="CR78" s="13">
        <v>2014</v>
      </c>
      <c r="CS78" s="13" t="s">
        <v>91</v>
      </c>
      <c r="CT78" s="13" t="s">
        <v>91</v>
      </c>
      <c r="CU78" s="13"/>
      <c r="CV78" s="29" t="s">
        <v>92</v>
      </c>
      <c r="CW78" s="78" t="s">
        <v>93</v>
      </c>
      <c r="CX78" s="129">
        <v>44076</v>
      </c>
      <c r="CY78" s="131" t="s">
        <v>836</v>
      </c>
      <c r="CZ78" s="124" t="s">
        <v>1724</v>
      </c>
    </row>
    <row r="79" spans="1:104" s="29" customFormat="1" ht="17.100000000000001" customHeight="1" x14ac:dyDescent="0.3">
      <c r="A79" s="29">
        <v>8121</v>
      </c>
      <c r="B79" s="29" t="s">
        <v>708</v>
      </c>
      <c r="C79" s="29">
        <v>8123</v>
      </c>
      <c r="D79" s="29">
        <v>8123</v>
      </c>
      <c r="E79" s="29" t="s">
        <v>52</v>
      </c>
      <c r="F79" s="29" t="s">
        <v>138</v>
      </c>
      <c r="G79" s="29" t="s">
        <v>139</v>
      </c>
      <c r="H79" s="29" t="s">
        <v>180</v>
      </c>
      <c r="I79" s="29" t="s">
        <v>709</v>
      </c>
      <c r="J79" s="29">
        <v>71.900000000000006</v>
      </c>
      <c r="K79" s="29">
        <v>87</v>
      </c>
      <c r="L79" s="29">
        <v>85</v>
      </c>
      <c r="M79" s="29">
        <v>82</v>
      </c>
      <c r="N79" s="29" t="s">
        <v>60</v>
      </c>
      <c r="O79" s="29" t="s">
        <v>61</v>
      </c>
      <c r="P79" s="29" t="s">
        <v>61</v>
      </c>
      <c r="Q79" s="25">
        <v>48</v>
      </c>
      <c r="R79" s="25">
        <v>48</v>
      </c>
      <c r="S79" s="25">
        <v>48</v>
      </c>
      <c r="T79" s="29" t="s">
        <v>60</v>
      </c>
      <c r="U79" s="29" t="s">
        <v>61</v>
      </c>
      <c r="V79" s="29" t="s">
        <v>61</v>
      </c>
      <c r="W79" s="102">
        <f t="shared" si="19"/>
        <v>0.55172413793103448</v>
      </c>
      <c r="X79" s="102">
        <f t="shared" si="20"/>
        <v>0.56470588235294117</v>
      </c>
      <c r="Y79" s="102">
        <f t="shared" si="21"/>
        <v>0.58536585365853655</v>
      </c>
      <c r="Z79" s="29" t="s">
        <v>62</v>
      </c>
      <c r="AA79" s="29" t="s">
        <v>61</v>
      </c>
      <c r="AB79" s="98">
        <v>5.5</v>
      </c>
      <c r="AC79" s="98">
        <v>5.5</v>
      </c>
      <c r="AD79" s="103" t="s">
        <v>60</v>
      </c>
      <c r="AE79" s="103" t="s">
        <v>61</v>
      </c>
      <c r="AF79" s="103" t="s">
        <v>61</v>
      </c>
      <c r="AG79" s="103">
        <v>1.6666666666666666E-2</v>
      </c>
      <c r="AH79" s="103">
        <v>1.6666666666666666E-2</v>
      </c>
      <c r="AI79" s="103">
        <v>1.6666666666666666E-2</v>
      </c>
      <c r="AJ79" s="103" t="s">
        <v>686</v>
      </c>
      <c r="AK79" s="103">
        <v>1.6666666666666666E-2</v>
      </c>
      <c r="AL79" s="103">
        <v>6.2499999999999995E-3</v>
      </c>
      <c r="AM79" s="103">
        <v>6.2499999999999995E-3</v>
      </c>
      <c r="AN79" s="121">
        <v>6.2499999999999995E-3</v>
      </c>
      <c r="AO79" s="103" t="s">
        <v>687</v>
      </c>
      <c r="AP79" s="103" t="s">
        <v>62</v>
      </c>
      <c r="AQ79" s="103" t="s">
        <v>62</v>
      </c>
      <c r="AR79" s="103" t="s">
        <v>61</v>
      </c>
      <c r="AS79" s="103">
        <v>9.0277777777777787E-3</v>
      </c>
      <c r="AT79" s="103" t="s">
        <v>687</v>
      </c>
      <c r="AU79" s="29" t="s">
        <v>61</v>
      </c>
      <c r="AV79" s="121">
        <v>0.12916666666666668</v>
      </c>
      <c r="AW79" s="103" t="s">
        <v>60</v>
      </c>
      <c r="AX79" s="103" t="s">
        <v>61</v>
      </c>
      <c r="AY79" s="103" t="s">
        <v>61</v>
      </c>
      <c r="AZ79" s="103">
        <v>0.1013888888888889</v>
      </c>
      <c r="BA79" s="103" t="s">
        <v>60</v>
      </c>
      <c r="BB79" s="103" t="s">
        <v>61</v>
      </c>
      <c r="BC79" s="103" t="s">
        <v>61</v>
      </c>
      <c r="BD79" s="103" t="s">
        <v>60</v>
      </c>
      <c r="BE79" s="103" t="s">
        <v>60</v>
      </c>
      <c r="BF79" s="103" t="s">
        <v>61</v>
      </c>
      <c r="BG79" s="103" t="s">
        <v>61</v>
      </c>
      <c r="BH79" s="29" t="s">
        <v>62</v>
      </c>
      <c r="BI79" s="33" t="s">
        <v>61</v>
      </c>
      <c r="BJ79" s="29" t="s">
        <v>62</v>
      </c>
      <c r="BK79" s="29" t="s">
        <v>61</v>
      </c>
      <c r="BL79" s="31">
        <v>87</v>
      </c>
      <c r="BM79" s="31">
        <v>85</v>
      </c>
      <c r="BN79" s="31">
        <v>82</v>
      </c>
      <c r="BO79" s="29" t="s">
        <v>60</v>
      </c>
      <c r="BP79" s="29" t="s">
        <v>61</v>
      </c>
      <c r="BQ79" s="29" t="s">
        <v>61</v>
      </c>
      <c r="BR79" s="31">
        <v>48</v>
      </c>
      <c r="BS79" s="31">
        <v>48</v>
      </c>
      <c r="BT79" s="31">
        <v>48</v>
      </c>
      <c r="BU79" s="29" t="s">
        <v>60</v>
      </c>
      <c r="BV79" s="29" t="s">
        <v>61</v>
      </c>
      <c r="BW79" s="29" t="s">
        <v>61</v>
      </c>
      <c r="BX79" s="31">
        <v>87</v>
      </c>
      <c r="BY79" s="31">
        <v>85</v>
      </c>
      <c r="BZ79" s="31">
        <v>82</v>
      </c>
      <c r="CA79" s="29" t="s">
        <v>60</v>
      </c>
      <c r="CB79" s="29" t="s">
        <v>61</v>
      </c>
      <c r="CC79" s="29" t="s">
        <v>61</v>
      </c>
      <c r="CD79" s="31">
        <v>48</v>
      </c>
      <c r="CE79" s="31">
        <v>48</v>
      </c>
      <c r="CF79" s="31">
        <v>48</v>
      </c>
      <c r="CG79" s="29" t="s">
        <v>60</v>
      </c>
      <c r="CH79" s="29" t="s">
        <v>61</v>
      </c>
      <c r="CI79" s="29" t="s">
        <v>61</v>
      </c>
      <c r="CJ79" s="38">
        <v>4</v>
      </c>
      <c r="CK79" s="132">
        <v>0.04</v>
      </c>
      <c r="CL79" s="132">
        <v>2.5099999999999998</v>
      </c>
      <c r="CM79" s="29" t="s">
        <v>60</v>
      </c>
      <c r="CP79" s="13" t="s">
        <v>61</v>
      </c>
      <c r="CQ79" s="13" t="s">
        <v>61</v>
      </c>
      <c r="CR79" s="13">
        <v>2018</v>
      </c>
      <c r="CS79" s="13" t="s">
        <v>363</v>
      </c>
      <c r="CT79" s="13" t="s">
        <v>363</v>
      </c>
      <c r="CU79" s="13" t="s">
        <v>363</v>
      </c>
      <c r="CV79" s="29" t="s">
        <v>92</v>
      </c>
      <c r="CW79" s="78" t="s">
        <v>93</v>
      </c>
      <c r="CX79" s="129">
        <v>44076</v>
      </c>
      <c r="CY79" s="131" t="s">
        <v>836</v>
      </c>
      <c r="CZ79" s="124" t="s">
        <v>1724</v>
      </c>
    </row>
    <row r="80" spans="1:104" s="29" customFormat="1" ht="17.100000000000001" customHeight="1" x14ac:dyDescent="0.3">
      <c r="A80" s="29">
        <v>8122</v>
      </c>
      <c r="B80" s="29" t="s">
        <v>710</v>
      </c>
      <c r="C80" s="29">
        <v>8124</v>
      </c>
      <c r="D80" s="29">
        <v>8124</v>
      </c>
      <c r="E80" s="29" t="s">
        <v>52</v>
      </c>
      <c r="F80" s="29" t="s">
        <v>138</v>
      </c>
      <c r="G80" s="29" t="s">
        <v>139</v>
      </c>
      <c r="H80" s="29" t="s">
        <v>180</v>
      </c>
      <c r="I80" s="29" t="s">
        <v>711</v>
      </c>
      <c r="J80" s="29">
        <v>71.900000000000006</v>
      </c>
      <c r="K80" s="29">
        <v>87</v>
      </c>
      <c r="L80" s="29">
        <v>85</v>
      </c>
      <c r="M80" s="29">
        <v>82</v>
      </c>
      <c r="N80" s="29" t="s">
        <v>60</v>
      </c>
      <c r="O80" s="29" t="s">
        <v>61</v>
      </c>
      <c r="P80" s="29" t="s">
        <v>61</v>
      </c>
      <c r="Q80" s="29">
        <v>48</v>
      </c>
      <c r="R80" s="29">
        <v>48</v>
      </c>
      <c r="S80" s="29">
        <v>48</v>
      </c>
      <c r="T80" s="29" t="s">
        <v>60</v>
      </c>
      <c r="U80" s="29" t="s">
        <v>61</v>
      </c>
      <c r="V80" s="29" t="s">
        <v>61</v>
      </c>
      <c r="W80" s="102">
        <f t="shared" si="19"/>
        <v>0.55172413793103448</v>
      </c>
      <c r="X80" s="102">
        <f t="shared" si="20"/>
        <v>0.56470588235294117</v>
      </c>
      <c r="Y80" s="102">
        <f t="shared" si="21"/>
        <v>0.58536585365853655</v>
      </c>
      <c r="Z80" s="29" t="s">
        <v>62</v>
      </c>
      <c r="AA80" s="29" t="s">
        <v>61</v>
      </c>
      <c r="AB80" s="98">
        <v>5.5</v>
      </c>
      <c r="AC80" s="98">
        <v>5.5</v>
      </c>
      <c r="AD80" s="103" t="s">
        <v>60</v>
      </c>
      <c r="AE80" s="103" t="s">
        <v>61</v>
      </c>
      <c r="AF80" s="103" t="s">
        <v>61</v>
      </c>
      <c r="AG80" s="103">
        <v>1.6666666666666666E-2</v>
      </c>
      <c r="AH80" s="103">
        <v>1.6666666666666666E-2</v>
      </c>
      <c r="AI80" s="103">
        <v>1.6666666666666666E-2</v>
      </c>
      <c r="AJ80" s="103" t="s">
        <v>686</v>
      </c>
      <c r="AK80" s="103">
        <v>1.6666666666666666E-2</v>
      </c>
      <c r="AL80" s="103">
        <v>6.2499999999999995E-3</v>
      </c>
      <c r="AM80" s="103">
        <v>6.2499999999999995E-3</v>
      </c>
      <c r="AN80" s="121">
        <v>6.2499999999999995E-3</v>
      </c>
      <c r="AO80" s="103" t="s">
        <v>687</v>
      </c>
      <c r="AP80" s="103" t="s">
        <v>62</v>
      </c>
      <c r="AQ80" s="103" t="s">
        <v>62</v>
      </c>
      <c r="AR80" s="103" t="s">
        <v>61</v>
      </c>
      <c r="AS80" s="103">
        <v>9.0277777777777787E-3</v>
      </c>
      <c r="AT80" s="103" t="s">
        <v>687</v>
      </c>
      <c r="AU80" s="29" t="s">
        <v>61</v>
      </c>
      <c r="AV80" s="121">
        <v>0.12916666666666668</v>
      </c>
      <c r="AW80" s="103" t="s">
        <v>60</v>
      </c>
      <c r="AX80" s="103" t="s">
        <v>61</v>
      </c>
      <c r="AY80" s="103" t="s">
        <v>61</v>
      </c>
      <c r="AZ80" s="103">
        <v>0.1013888888888889</v>
      </c>
      <c r="BA80" s="103" t="s">
        <v>60</v>
      </c>
      <c r="BB80" s="103" t="s">
        <v>61</v>
      </c>
      <c r="BC80" s="103" t="s">
        <v>61</v>
      </c>
      <c r="BD80" s="103" t="s">
        <v>60</v>
      </c>
      <c r="BE80" s="103" t="s">
        <v>60</v>
      </c>
      <c r="BF80" s="103" t="s">
        <v>61</v>
      </c>
      <c r="BG80" s="103" t="s">
        <v>61</v>
      </c>
      <c r="BH80" s="29" t="s">
        <v>62</v>
      </c>
      <c r="BI80" s="33" t="s">
        <v>61</v>
      </c>
      <c r="BJ80" s="29" t="s">
        <v>62</v>
      </c>
      <c r="BK80" s="29" t="s">
        <v>61</v>
      </c>
      <c r="BL80" s="31">
        <v>87</v>
      </c>
      <c r="BM80" s="31">
        <v>85</v>
      </c>
      <c r="BN80" s="31">
        <v>82</v>
      </c>
      <c r="BO80" s="29" t="s">
        <v>60</v>
      </c>
      <c r="BP80" s="29" t="s">
        <v>61</v>
      </c>
      <c r="BQ80" s="29" t="s">
        <v>61</v>
      </c>
      <c r="BR80" s="31">
        <v>48</v>
      </c>
      <c r="BS80" s="31">
        <v>48</v>
      </c>
      <c r="BT80" s="31">
        <v>48</v>
      </c>
      <c r="BU80" s="29" t="s">
        <v>60</v>
      </c>
      <c r="BV80" s="29" t="s">
        <v>61</v>
      </c>
      <c r="BW80" s="29" t="s">
        <v>61</v>
      </c>
      <c r="BX80" s="31">
        <v>87</v>
      </c>
      <c r="BY80" s="31">
        <v>85</v>
      </c>
      <c r="BZ80" s="31">
        <v>82</v>
      </c>
      <c r="CA80" s="29" t="s">
        <v>60</v>
      </c>
      <c r="CB80" s="29" t="s">
        <v>61</v>
      </c>
      <c r="CC80" s="29" t="s">
        <v>61</v>
      </c>
      <c r="CD80" s="31">
        <v>48</v>
      </c>
      <c r="CE80" s="31">
        <v>48</v>
      </c>
      <c r="CF80" s="31">
        <v>48</v>
      </c>
      <c r="CG80" s="29" t="s">
        <v>60</v>
      </c>
      <c r="CH80" s="29" t="s">
        <v>61</v>
      </c>
      <c r="CI80" s="29" t="s">
        <v>61</v>
      </c>
      <c r="CJ80" s="38">
        <v>4</v>
      </c>
      <c r="CK80" s="132">
        <v>0.04</v>
      </c>
      <c r="CL80" s="132">
        <v>2.5099999999999998</v>
      </c>
      <c r="CM80" s="29" t="s">
        <v>60</v>
      </c>
      <c r="CP80" s="13" t="s">
        <v>61</v>
      </c>
      <c r="CQ80" s="13" t="s">
        <v>61</v>
      </c>
      <c r="CR80" s="13">
        <v>2018</v>
      </c>
      <c r="CS80" s="13" t="s">
        <v>363</v>
      </c>
      <c r="CT80" s="13" t="s">
        <v>363</v>
      </c>
      <c r="CU80" s="13" t="s">
        <v>363</v>
      </c>
      <c r="CV80" s="29" t="s">
        <v>92</v>
      </c>
      <c r="CW80" s="78" t="s">
        <v>93</v>
      </c>
      <c r="CX80" s="129">
        <v>44076</v>
      </c>
      <c r="CY80" s="131" t="s">
        <v>836</v>
      </c>
      <c r="CZ80" s="124" t="s">
        <v>1724</v>
      </c>
    </row>
    <row r="81" spans="1:104" s="29" customFormat="1" ht="17.100000000000001" customHeight="1" x14ac:dyDescent="0.3">
      <c r="A81" s="29">
        <v>2470</v>
      </c>
      <c r="B81" s="29" t="s">
        <v>712</v>
      </c>
      <c r="C81" s="29">
        <v>2471</v>
      </c>
      <c r="D81" s="29">
        <v>2471</v>
      </c>
      <c r="E81" s="29" t="s">
        <v>52</v>
      </c>
      <c r="F81" s="29" t="s">
        <v>138</v>
      </c>
      <c r="G81" s="29" t="s">
        <v>139</v>
      </c>
      <c r="H81" s="29" t="s">
        <v>180</v>
      </c>
      <c r="I81" s="29" t="s">
        <v>713</v>
      </c>
      <c r="J81" s="29">
        <v>241.3</v>
      </c>
      <c r="K81" s="29">
        <v>311</v>
      </c>
      <c r="L81" s="29">
        <v>289</v>
      </c>
      <c r="M81" s="29">
        <v>274</v>
      </c>
      <c r="N81" s="29" t="s">
        <v>60</v>
      </c>
      <c r="O81" s="29" t="s">
        <v>61</v>
      </c>
      <c r="P81" s="29" t="s">
        <v>61</v>
      </c>
      <c r="Q81" s="29">
        <v>155</v>
      </c>
      <c r="R81" s="29">
        <v>144</v>
      </c>
      <c r="S81" s="29">
        <v>137</v>
      </c>
      <c r="T81" s="29" t="s">
        <v>60</v>
      </c>
      <c r="U81" s="29" t="s">
        <v>61</v>
      </c>
      <c r="V81" s="29" t="s">
        <v>61</v>
      </c>
      <c r="W81" s="102">
        <f t="shared" si="19"/>
        <v>0.49839228295819937</v>
      </c>
      <c r="X81" s="102">
        <f t="shared" si="20"/>
        <v>0.4982698961937716</v>
      </c>
      <c r="Y81" s="102">
        <f t="shared" si="21"/>
        <v>0.5</v>
      </c>
      <c r="Z81" s="29" t="s">
        <v>62</v>
      </c>
      <c r="AA81" s="29" t="s">
        <v>61</v>
      </c>
      <c r="AB81" s="98">
        <v>16.5</v>
      </c>
      <c r="AC81" s="98">
        <v>16.5</v>
      </c>
      <c r="AD81" s="103" t="s">
        <v>60</v>
      </c>
      <c r="AE81" s="103" t="s">
        <v>61</v>
      </c>
      <c r="AF81" s="103" t="s">
        <v>61</v>
      </c>
      <c r="AG81" s="103">
        <v>2.4999999999999998E-2</v>
      </c>
      <c r="AH81" s="103">
        <v>2.4999999999999998E-2</v>
      </c>
      <c r="AI81" s="103">
        <v>2.4999999999999998E-2</v>
      </c>
      <c r="AJ81" s="103" t="s">
        <v>686</v>
      </c>
      <c r="AK81" s="103">
        <v>2.4999999999999998E-2</v>
      </c>
      <c r="AL81" s="103">
        <v>5.5555555555555558E-3</v>
      </c>
      <c r="AM81" s="103">
        <v>5.5555555555555558E-3</v>
      </c>
      <c r="AN81" s="121">
        <v>5.5555555555555558E-3</v>
      </c>
      <c r="AO81" s="103" t="s">
        <v>687</v>
      </c>
      <c r="AP81" s="103" t="s">
        <v>62</v>
      </c>
      <c r="AQ81" s="103" t="s">
        <v>62</v>
      </c>
      <c r="AR81" s="103" t="s">
        <v>61</v>
      </c>
      <c r="AS81" s="103">
        <v>5.5555555555555558E-3</v>
      </c>
      <c r="AT81" s="103" t="s">
        <v>687</v>
      </c>
      <c r="AU81" s="29" t="s">
        <v>61</v>
      </c>
      <c r="AV81" s="121">
        <v>9.5833333333333326E-2</v>
      </c>
      <c r="AW81" s="103" t="s">
        <v>60</v>
      </c>
      <c r="AX81" s="103" t="s">
        <v>61</v>
      </c>
      <c r="AY81" s="103" t="s">
        <v>61</v>
      </c>
      <c r="AZ81" s="103">
        <v>0.10833333333333334</v>
      </c>
      <c r="BA81" s="103" t="s">
        <v>60</v>
      </c>
      <c r="BB81" s="103" t="s">
        <v>61</v>
      </c>
      <c r="BC81" s="103" t="s">
        <v>61</v>
      </c>
      <c r="BD81" s="103" t="s">
        <v>60</v>
      </c>
      <c r="BE81" s="103" t="s">
        <v>60</v>
      </c>
      <c r="BF81" s="103" t="s">
        <v>61</v>
      </c>
      <c r="BG81" s="103" t="s">
        <v>61</v>
      </c>
      <c r="BH81" s="29" t="s">
        <v>62</v>
      </c>
      <c r="BI81" s="33" t="s">
        <v>61</v>
      </c>
      <c r="BJ81" s="29" t="s">
        <v>62</v>
      </c>
      <c r="BK81" s="29" t="s">
        <v>61</v>
      </c>
      <c r="BL81" s="31">
        <v>311</v>
      </c>
      <c r="BM81" s="31">
        <v>289</v>
      </c>
      <c r="BN81" s="31">
        <v>274</v>
      </c>
      <c r="BO81" s="29" t="s">
        <v>60</v>
      </c>
      <c r="BP81" s="29" t="s">
        <v>61</v>
      </c>
      <c r="BQ81" s="29" t="s">
        <v>61</v>
      </c>
      <c r="BR81" s="31">
        <v>155</v>
      </c>
      <c r="BS81" s="31">
        <v>144</v>
      </c>
      <c r="BT81" s="31">
        <v>137</v>
      </c>
      <c r="BU81" s="29" t="s">
        <v>60</v>
      </c>
      <c r="BV81" s="29" t="s">
        <v>61</v>
      </c>
      <c r="BW81" s="29" t="s">
        <v>61</v>
      </c>
      <c r="BX81" s="31">
        <v>311</v>
      </c>
      <c r="BY81" s="31">
        <v>289</v>
      </c>
      <c r="BZ81" s="31">
        <v>274</v>
      </c>
      <c r="CA81" s="29" t="s">
        <v>60</v>
      </c>
      <c r="CB81" s="29" t="s">
        <v>61</v>
      </c>
      <c r="CC81" s="29" t="s">
        <v>61</v>
      </c>
      <c r="CD81" s="31">
        <v>155</v>
      </c>
      <c r="CE81" s="31">
        <v>144</v>
      </c>
      <c r="CF81" s="31">
        <v>137</v>
      </c>
      <c r="CG81" s="29" t="s">
        <v>60</v>
      </c>
      <c r="CH81" s="29" t="s">
        <v>61</v>
      </c>
      <c r="CI81" s="29" t="s">
        <v>61</v>
      </c>
      <c r="CJ81" s="38">
        <v>5</v>
      </c>
      <c r="CK81" s="132">
        <v>0.06</v>
      </c>
      <c r="CL81" s="132">
        <v>5.88</v>
      </c>
      <c r="CM81" s="29" t="s">
        <v>60</v>
      </c>
      <c r="CP81" s="13" t="s">
        <v>61</v>
      </c>
      <c r="CQ81" s="13" t="s">
        <v>61</v>
      </c>
      <c r="CV81" s="29" t="s">
        <v>92</v>
      </c>
      <c r="CW81" s="78" t="s">
        <v>93</v>
      </c>
      <c r="CX81" s="129">
        <v>44076</v>
      </c>
      <c r="CY81" s="131" t="s">
        <v>836</v>
      </c>
      <c r="CZ81" s="124" t="s">
        <v>1724</v>
      </c>
    </row>
    <row r="82" spans="1:104" s="29" customFormat="1" ht="17.100000000000001" customHeight="1" x14ac:dyDescent="0.3">
      <c r="A82" s="29">
        <v>2473</v>
      </c>
      <c r="B82" s="29" t="s">
        <v>714</v>
      </c>
      <c r="C82" s="29">
        <v>2474</v>
      </c>
      <c r="D82" s="29">
        <v>2474</v>
      </c>
      <c r="E82" s="29" t="s">
        <v>52</v>
      </c>
      <c r="F82" s="29" t="s">
        <v>138</v>
      </c>
      <c r="G82" s="29" t="s">
        <v>139</v>
      </c>
      <c r="H82" s="29" t="s">
        <v>180</v>
      </c>
      <c r="I82" s="29" t="s">
        <v>715</v>
      </c>
      <c r="J82" s="29">
        <v>241.3</v>
      </c>
      <c r="K82" s="29">
        <v>311</v>
      </c>
      <c r="L82" s="29">
        <v>289</v>
      </c>
      <c r="M82" s="29">
        <v>274</v>
      </c>
      <c r="N82" s="29" t="s">
        <v>60</v>
      </c>
      <c r="O82" s="29" t="s">
        <v>61</v>
      </c>
      <c r="P82" s="29" t="s">
        <v>61</v>
      </c>
      <c r="Q82" s="29">
        <v>155</v>
      </c>
      <c r="R82" s="29">
        <v>144</v>
      </c>
      <c r="S82" s="29">
        <v>137</v>
      </c>
      <c r="T82" s="29" t="s">
        <v>60</v>
      </c>
      <c r="U82" s="29" t="s">
        <v>61</v>
      </c>
      <c r="V82" s="29" t="s">
        <v>61</v>
      </c>
      <c r="W82" s="102">
        <f t="shared" si="19"/>
        <v>0.49839228295819937</v>
      </c>
      <c r="X82" s="102">
        <f t="shared" si="20"/>
        <v>0.4982698961937716</v>
      </c>
      <c r="Y82" s="102">
        <f t="shared" si="21"/>
        <v>0.5</v>
      </c>
      <c r="Z82" s="29" t="s">
        <v>62</v>
      </c>
      <c r="AA82" s="29" t="s">
        <v>61</v>
      </c>
      <c r="AB82" s="98">
        <v>16.5</v>
      </c>
      <c r="AC82" s="98">
        <v>16.5</v>
      </c>
      <c r="AD82" s="103" t="s">
        <v>60</v>
      </c>
      <c r="AE82" s="103" t="s">
        <v>61</v>
      </c>
      <c r="AF82" s="103" t="s">
        <v>61</v>
      </c>
      <c r="AG82" s="103">
        <v>2.4999999999999998E-2</v>
      </c>
      <c r="AH82" s="103">
        <v>2.4999999999999998E-2</v>
      </c>
      <c r="AI82" s="103">
        <v>2.4999999999999998E-2</v>
      </c>
      <c r="AJ82" s="103" t="s">
        <v>686</v>
      </c>
      <c r="AK82" s="103">
        <v>2.4999999999999998E-2</v>
      </c>
      <c r="AL82" s="103">
        <v>5.5555555555555558E-3</v>
      </c>
      <c r="AM82" s="103">
        <v>5.5555555555555558E-3</v>
      </c>
      <c r="AN82" s="121">
        <v>5.5555555555555558E-3</v>
      </c>
      <c r="AO82" s="103" t="s">
        <v>687</v>
      </c>
      <c r="AP82" s="103" t="s">
        <v>62</v>
      </c>
      <c r="AQ82" s="103" t="s">
        <v>62</v>
      </c>
      <c r="AR82" s="103" t="s">
        <v>61</v>
      </c>
      <c r="AS82" s="103">
        <v>5.5555555555555558E-3</v>
      </c>
      <c r="AT82" s="103" t="s">
        <v>687</v>
      </c>
      <c r="AU82" s="29" t="s">
        <v>61</v>
      </c>
      <c r="AV82" s="121">
        <v>9.5833333333333326E-2</v>
      </c>
      <c r="AW82" s="103" t="s">
        <v>60</v>
      </c>
      <c r="AX82" s="103" t="s">
        <v>61</v>
      </c>
      <c r="AY82" s="103" t="s">
        <v>61</v>
      </c>
      <c r="AZ82" s="103">
        <v>0.10833333333333334</v>
      </c>
      <c r="BA82" s="103" t="s">
        <v>60</v>
      </c>
      <c r="BB82" s="103" t="s">
        <v>61</v>
      </c>
      <c r="BC82" s="103" t="s">
        <v>61</v>
      </c>
      <c r="BD82" s="103" t="s">
        <v>60</v>
      </c>
      <c r="BE82" s="103" t="s">
        <v>60</v>
      </c>
      <c r="BF82" s="103" t="s">
        <v>61</v>
      </c>
      <c r="BG82" s="103" t="s">
        <v>61</v>
      </c>
      <c r="BH82" s="29" t="s">
        <v>62</v>
      </c>
      <c r="BI82" s="33" t="s">
        <v>61</v>
      </c>
      <c r="BJ82" s="29" t="s">
        <v>62</v>
      </c>
      <c r="BK82" s="29" t="s">
        <v>61</v>
      </c>
      <c r="BL82" s="31">
        <v>311</v>
      </c>
      <c r="BM82" s="31">
        <v>289</v>
      </c>
      <c r="BN82" s="31">
        <v>274</v>
      </c>
      <c r="BO82" s="29" t="s">
        <v>60</v>
      </c>
      <c r="BP82" s="29" t="s">
        <v>61</v>
      </c>
      <c r="BQ82" s="29" t="s">
        <v>61</v>
      </c>
      <c r="BR82" s="31">
        <v>155</v>
      </c>
      <c r="BS82" s="31">
        <v>144</v>
      </c>
      <c r="BT82" s="31">
        <v>137</v>
      </c>
      <c r="BU82" s="29" t="s">
        <v>60</v>
      </c>
      <c r="BV82" s="29" t="s">
        <v>61</v>
      </c>
      <c r="BW82" s="29" t="s">
        <v>61</v>
      </c>
      <c r="BX82" s="31">
        <v>311</v>
      </c>
      <c r="BY82" s="31">
        <v>289</v>
      </c>
      <c r="BZ82" s="31">
        <v>274</v>
      </c>
      <c r="CA82" s="29" t="s">
        <v>60</v>
      </c>
      <c r="CB82" s="29" t="s">
        <v>61</v>
      </c>
      <c r="CC82" s="29" t="s">
        <v>61</v>
      </c>
      <c r="CD82" s="31">
        <v>155</v>
      </c>
      <c r="CE82" s="31">
        <v>144</v>
      </c>
      <c r="CF82" s="31">
        <v>137</v>
      </c>
      <c r="CG82" s="29" t="s">
        <v>60</v>
      </c>
      <c r="CH82" s="29" t="s">
        <v>61</v>
      </c>
      <c r="CI82" s="29" t="s">
        <v>61</v>
      </c>
      <c r="CJ82" s="38">
        <v>5</v>
      </c>
      <c r="CK82" s="132">
        <v>0.06</v>
      </c>
      <c r="CL82" s="132">
        <v>5.88</v>
      </c>
      <c r="CM82" s="29" t="s">
        <v>60</v>
      </c>
      <c r="CP82" s="13" t="s">
        <v>61</v>
      </c>
      <c r="CQ82" s="13" t="s">
        <v>61</v>
      </c>
      <c r="CV82" s="29" t="s">
        <v>92</v>
      </c>
      <c r="CW82" s="78" t="s">
        <v>93</v>
      </c>
      <c r="CX82" s="129">
        <v>44076</v>
      </c>
      <c r="CY82" s="131" t="s">
        <v>836</v>
      </c>
      <c r="CZ82" s="124" t="s">
        <v>1724</v>
      </c>
    </row>
    <row r="83" spans="1:104" s="29" customFormat="1" ht="17.100000000000001" customHeight="1" x14ac:dyDescent="0.3">
      <c r="A83" s="29">
        <v>2833</v>
      </c>
      <c r="B83" s="25" t="s">
        <v>734</v>
      </c>
      <c r="C83" s="14">
        <v>2813</v>
      </c>
      <c r="D83" s="25">
        <v>2843</v>
      </c>
      <c r="E83" s="141" t="s">
        <v>719</v>
      </c>
      <c r="F83" s="29" t="s">
        <v>861</v>
      </c>
      <c r="G83" s="29" t="s">
        <v>139</v>
      </c>
      <c r="H83" s="29" t="s">
        <v>180</v>
      </c>
      <c r="I83" s="25" t="s">
        <v>732</v>
      </c>
      <c r="J83" s="140">
        <v>47</v>
      </c>
      <c r="K83" s="98">
        <v>55.9</v>
      </c>
      <c r="L83" s="98">
        <v>48.9</v>
      </c>
      <c r="M83" s="98">
        <v>45.9</v>
      </c>
      <c r="N83" s="29" t="s">
        <v>86</v>
      </c>
      <c r="O83" s="29" t="s">
        <v>735</v>
      </c>
      <c r="P83" s="29" t="s">
        <v>725</v>
      </c>
      <c r="Q83" s="98">
        <v>35</v>
      </c>
      <c r="R83" s="98">
        <v>35</v>
      </c>
      <c r="S83" s="98">
        <v>35</v>
      </c>
      <c r="T83" s="29" t="s">
        <v>60</v>
      </c>
      <c r="U83" s="29" t="s">
        <v>61</v>
      </c>
      <c r="V83" s="29" t="s">
        <v>61</v>
      </c>
      <c r="W83" s="102">
        <f t="shared" si="19"/>
        <v>0.62611806797853309</v>
      </c>
      <c r="X83" s="102">
        <f t="shared" si="20"/>
        <v>0.71574642126789367</v>
      </c>
      <c r="Y83" s="102">
        <f t="shared" si="21"/>
        <v>0.76252723311546844</v>
      </c>
      <c r="Z83" s="29" t="s">
        <v>62</v>
      </c>
      <c r="AA83" s="29" t="s">
        <v>61</v>
      </c>
      <c r="AB83" s="98">
        <v>2.5</v>
      </c>
      <c r="AC83" s="98">
        <v>2.5</v>
      </c>
      <c r="AD83" s="103" t="s">
        <v>60</v>
      </c>
      <c r="AE83" s="103" t="s">
        <v>61</v>
      </c>
      <c r="AF83" s="103" t="s">
        <v>61</v>
      </c>
      <c r="AG83" s="121">
        <v>3.4722222222222224E-2</v>
      </c>
      <c r="AH83" s="121">
        <v>3.4722222222222224E-2</v>
      </c>
      <c r="AI83" s="121">
        <v>3.4722222222222224E-2</v>
      </c>
      <c r="AJ83" s="29" t="s">
        <v>736</v>
      </c>
      <c r="AK83" s="32">
        <v>1.6666666666666666E-2</v>
      </c>
      <c r="AL83" s="121">
        <v>2.2916666666666669E-2</v>
      </c>
      <c r="AM83" s="121">
        <v>2.2916666666666669E-2</v>
      </c>
      <c r="AN83" s="121">
        <v>2.2916666666666669E-2</v>
      </c>
      <c r="AO83" s="29" t="s">
        <v>737</v>
      </c>
      <c r="AP83" s="103" t="s">
        <v>62</v>
      </c>
      <c r="AQ83" s="103" t="s">
        <v>62</v>
      </c>
      <c r="AR83" s="103" t="s">
        <v>61</v>
      </c>
      <c r="AS83" s="103">
        <v>1.1805555555555555E-2</v>
      </c>
      <c r="AT83" s="29" t="s">
        <v>738</v>
      </c>
      <c r="AU83" s="32">
        <v>9.7222222222222224E-3</v>
      </c>
      <c r="AV83" s="121">
        <v>4.1666666666666664E-2</v>
      </c>
      <c r="AW83" s="103" t="s">
        <v>60</v>
      </c>
      <c r="AX83" s="103" t="s">
        <v>61</v>
      </c>
      <c r="AY83" s="103" t="s">
        <v>61</v>
      </c>
      <c r="AZ83" s="103">
        <v>4.1666666666666664E-2</v>
      </c>
      <c r="BA83" s="103" t="s">
        <v>60</v>
      </c>
      <c r="BB83" s="103" t="s">
        <v>61</v>
      </c>
      <c r="BC83" s="103" t="s">
        <v>61</v>
      </c>
      <c r="BD83" s="29" t="s">
        <v>723</v>
      </c>
      <c r="BE83" s="29" t="s">
        <v>723</v>
      </c>
      <c r="BF83" s="32">
        <v>0.33333333333333331</v>
      </c>
      <c r="BG83" s="29">
        <v>75</v>
      </c>
      <c r="BH83" s="29" t="s">
        <v>62</v>
      </c>
      <c r="BI83" s="33" t="s">
        <v>61</v>
      </c>
      <c r="BJ83" s="29" t="s">
        <v>62</v>
      </c>
      <c r="BK83" s="29" t="s">
        <v>61</v>
      </c>
      <c r="BL83" s="31">
        <f t="shared" ref="BL83:BL85" si="22">K83</f>
        <v>55.9</v>
      </c>
      <c r="BM83" s="31">
        <f t="shared" ref="BM83:BN83" si="23">L83</f>
        <v>48.9</v>
      </c>
      <c r="BN83" s="31">
        <f t="shared" si="23"/>
        <v>45.9</v>
      </c>
      <c r="BO83" s="29" t="s">
        <v>86</v>
      </c>
      <c r="BP83" s="29" t="s">
        <v>735</v>
      </c>
      <c r="BQ83" s="29" t="s">
        <v>725</v>
      </c>
      <c r="BR83" s="31">
        <f t="shared" ref="BR83:BR85" si="24">Q83</f>
        <v>35</v>
      </c>
      <c r="BS83" s="31">
        <f t="shared" ref="BS83:BT83" si="25">R83</f>
        <v>35</v>
      </c>
      <c r="BT83" s="31">
        <f t="shared" si="25"/>
        <v>35</v>
      </c>
      <c r="BU83" s="29" t="s">
        <v>60</v>
      </c>
      <c r="BV83" s="29" t="s">
        <v>61</v>
      </c>
      <c r="BW83" s="29" t="s">
        <v>61</v>
      </c>
      <c r="BX83" s="31">
        <f t="shared" ref="BX83:BX85" si="26">K83</f>
        <v>55.9</v>
      </c>
      <c r="BY83" s="31">
        <f t="shared" ref="BY83:BZ83" si="27">L83</f>
        <v>48.9</v>
      </c>
      <c r="BZ83" s="31">
        <f t="shared" si="27"/>
        <v>45.9</v>
      </c>
      <c r="CA83" s="29" t="s">
        <v>86</v>
      </c>
      <c r="CB83" s="29" t="s">
        <v>735</v>
      </c>
      <c r="CC83" s="29" t="s">
        <v>725</v>
      </c>
      <c r="CD83" s="31">
        <f t="shared" ref="CD83:CD85" si="28">Q83</f>
        <v>35</v>
      </c>
      <c r="CE83" s="31">
        <f t="shared" ref="CE83:CF83" si="29">R83</f>
        <v>35</v>
      </c>
      <c r="CF83" s="31">
        <f t="shared" si="29"/>
        <v>35</v>
      </c>
      <c r="CG83" s="29" t="s">
        <v>60</v>
      </c>
      <c r="CH83" s="29" t="s">
        <v>61</v>
      </c>
      <c r="CI83" s="29" t="s">
        <v>61</v>
      </c>
      <c r="CJ83" s="29">
        <v>4</v>
      </c>
      <c r="CK83" s="29">
        <v>5.5300000000000002E-2</v>
      </c>
      <c r="CL83" s="29">
        <v>2.23</v>
      </c>
      <c r="CM83" s="29" t="s">
        <v>60</v>
      </c>
      <c r="CP83" s="13" t="s">
        <v>61</v>
      </c>
      <c r="CQ83" s="13" t="s">
        <v>61</v>
      </c>
      <c r="CR83" s="13">
        <v>2000</v>
      </c>
      <c r="CS83" s="13" t="s">
        <v>820</v>
      </c>
      <c r="CT83" s="13" t="s">
        <v>270</v>
      </c>
      <c r="CU83" s="13"/>
      <c r="CV83" s="13"/>
      <c r="CW83" s="29" t="s">
        <v>818</v>
      </c>
      <c r="CX83" s="34">
        <v>44071</v>
      </c>
      <c r="CY83" s="131" t="s">
        <v>836</v>
      </c>
      <c r="CZ83" s="124" t="s">
        <v>1724</v>
      </c>
    </row>
    <row r="84" spans="1:104" s="29" customFormat="1" ht="17.100000000000001" customHeight="1" x14ac:dyDescent="0.3">
      <c r="A84" s="29">
        <v>2833</v>
      </c>
      <c r="B84" s="25" t="s">
        <v>734</v>
      </c>
      <c r="C84" s="14">
        <v>2813</v>
      </c>
      <c r="D84" s="25">
        <v>2844</v>
      </c>
      <c r="E84" s="141" t="s">
        <v>719</v>
      </c>
      <c r="F84" s="29" t="s">
        <v>861</v>
      </c>
      <c r="G84" s="29" t="s">
        <v>139</v>
      </c>
      <c r="H84" s="29" t="s">
        <v>180</v>
      </c>
      <c r="I84" s="25" t="s">
        <v>733</v>
      </c>
      <c r="J84" s="140">
        <v>47</v>
      </c>
      <c r="K84" s="98">
        <v>55.9</v>
      </c>
      <c r="L84" s="98">
        <v>48.9</v>
      </c>
      <c r="M84" s="98">
        <v>45.9</v>
      </c>
      <c r="N84" s="29" t="s">
        <v>86</v>
      </c>
      <c r="O84" s="29" t="s">
        <v>735</v>
      </c>
      <c r="P84" s="29" t="s">
        <v>725</v>
      </c>
      <c r="Q84" s="98">
        <v>35</v>
      </c>
      <c r="R84" s="98">
        <v>35</v>
      </c>
      <c r="S84" s="98">
        <v>35</v>
      </c>
      <c r="T84" s="29" t="s">
        <v>60</v>
      </c>
      <c r="U84" s="29" t="s">
        <v>61</v>
      </c>
      <c r="V84" s="29" t="s">
        <v>61</v>
      </c>
      <c r="W84" s="102">
        <f t="shared" si="19"/>
        <v>0.62611806797853309</v>
      </c>
      <c r="X84" s="102">
        <f t="shared" si="20"/>
        <v>0.71574642126789367</v>
      </c>
      <c r="Y84" s="102">
        <f t="shared" si="21"/>
        <v>0.76252723311546844</v>
      </c>
      <c r="Z84" s="29" t="s">
        <v>62</v>
      </c>
      <c r="AA84" s="29" t="s">
        <v>61</v>
      </c>
      <c r="AB84" s="98">
        <v>2.5</v>
      </c>
      <c r="AC84" s="98">
        <v>2.5</v>
      </c>
      <c r="AD84" s="103" t="s">
        <v>60</v>
      </c>
      <c r="AE84" s="103" t="s">
        <v>61</v>
      </c>
      <c r="AF84" s="103" t="s">
        <v>61</v>
      </c>
      <c r="AG84" s="121">
        <v>3.4722222222222224E-2</v>
      </c>
      <c r="AH84" s="121">
        <v>3.4722222222222224E-2</v>
      </c>
      <c r="AI84" s="121">
        <v>3.4722222222222224E-2</v>
      </c>
      <c r="AJ84" s="29" t="s">
        <v>736</v>
      </c>
      <c r="AK84" s="32">
        <v>1.6666666666666666E-2</v>
      </c>
      <c r="AL84" s="121">
        <v>2.2916666666666669E-2</v>
      </c>
      <c r="AM84" s="121">
        <v>2.2916666666666669E-2</v>
      </c>
      <c r="AN84" s="121">
        <v>2.2916666666666669E-2</v>
      </c>
      <c r="AO84" s="29" t="s">
        <v>737</v>
      </c>
      <c r="AP84" s="103" t="s">
        <v>62</v>
      </c>
      <c r="AQ84" s="103" t="s">
        <v>62</v>
      </c>
      <c r="AR84" s="103" t="s">
        <v>61</v>
      </c>
      <c r="AS84" s="103">
        <v>1.1805555555555555E-2</v>
      </c>
      <c r="AT84" s="29" t="s">
        <v>738</v>
      </c>
      <c r="AU84" s="32">
        <v>9.7222222222222224E-3</v>
      </c>
      <c r="AV84" s="121">
        <v>4.1666666666666664E-2</v>
      </c>
      <c r="AW84" s="103" t="s">
        <v>60</v>
      </c>
      <c r="AX84" s="103" t="s">
        <v>61</v>
      </c>
      <c r="AY84" s="103" t="s">
        <v>61</v>
      </c>
      <c r="AZ84" s="103">
        <v>4.1666666666666664E-2</v>
      </c>
      <c r="BA84" s="103" t="s">
        <v>60</v>
      </c>
      <c r="BB84" s="103" t="s">
        <v>61</v>
      </c>
      <c r="BC84" s="103" t="s">
        <v>61</v>
      </c>
      <c r="BD84" s="29" t="s">
        <v>723</v>
      </c>
      <c r="BE84" s="29" t="s">
        <v>723</v>
      </c>
      <c r="BF84" s="32">
        <v>0.33333333333333331</v>
      </c>
      <c r="BG84" s="29">
        <v>75</v>
      </c>
      <c r="BH84" s="29" t="s">
        <v>62</v>
      </c>
      <c r="BI84" s="33" t="s">
        <v>61</v>
      </c>
      <c r="BJ84" s="29" t="s">
        <v>62</v>
      </c>
      <c r="BK84" s="29" t="s">
        <v>61</v>
      </c>
      <c r="BL84" s="31">
        <f t="shared" si="22"/>
        <v>55.9</v>
      </c>
      <c r="BM84" s="31">
        <f t="shared" ref="BM84" si="30">L84</f>
        <v>48.9</v>
      </c>
      <c r="BN84" s="31">
        <f t="shared" ref="BN84" si="31">M84</f>
        <v>45.9</v>
      </c>
      <c r="BO84" s="29" t="s">
        <v>86</v>
      </c>
      <c r="BP84" s="29" t="s">
        <v>735</v>
      </c>
      <c r="BQ84" s="29" t="s">
        <v>725</v>
      </c>
      <c r="BR84" s="31">
        <f t="shared" si="24"/>
        <v>35</v>
      </c>
      <c r="BS84" s="31">
        <f t="shared" ref="BS84" si="32">R84</f>
        <v>35</v>
      </c>
      <c r="BT84" s="31">
        <f t="shared" ref="BT84" si="33">S84</f>
        <v>35</v>
      </c>
      <c r="BU84" s="29" t="s">
        <v>60</v>
      </c>
      <c r="BV84" s="29" t="s">
        <v>61</v>
      </c>
      <c r="BW84" s="29" t="s">
        <v>61</v>
      </c>
      <c r="BX84" s="31">
        <f t="shared" si="26"/>
        <v>55.9</v>
      </c>
      <c r="BY84" s="31">
        <f t="shared" ref="BY84" si="34">L84</f>
        <v>48.9</v>
      </c>
      <c r="BZ84" s="31">
        <f t="shared" ref="BZ84" si="35">M84</f>
        <v>45.9</v>
      </c>
      <c r="CA84" s="29" t="s">
        <v>86</v>
      </c>
      <c r="CB84" s="29" t="s">
        <v>735</v>
      </c>
      <c r="CC84" s="29" t="s">
        <v>725</v>
      </c>
      <c r="CD84" s="31">
        <f t="shared" si="28"/>
        <v>35</v>
      </c>
      <c r="CE84" s="31">
        <f t="shared" ref="CE84" si="36">R84</f>
        <v>35</v>
      </c>
      <c r="CF84" s="31">
        <f t="shared" ref="CF84" si="37">S84</f>
        <v>35</v>
      </c>
      <c r="CG84" s="29" t="s">
        <v>60</v>
      </c>
      <c r="CH84" s="29" t="s">
        <v>61</v>
      </c>
      <c r="CI84" s="29" t="s">
        <v>61</v>
      </c>
      <c r="CJ84" s="29">
        <v>4</v>
      </c>
      <c r="CK84" s="29">
        <v>5.5300000000000002E-2</v>
      </c>
      <c r="CL84" s="29">
        <v>1.97</v>
      </c>
      <c r="CM84" s="29" t="s">
        <v>60</v>
      </c>
      <c r="CP84" s="13" t="s">
        <v>61</v>
      </c>
      <c r="CQ84" s="13" t="s">
        <v>61</v>
      </c>
      <c r="CR84" s="13">
        <v>2000</v>
      </c>
      <c r="CS84" s="13" t="s">
        <v>820</v>
      </c>
      <c r="CT84" s="13" t="s">
        <v>270</v>
      </c>
      <c r="CU84" s="13"/>
      <c r="CV84" s="13"/>
      <c r="CW84" s="29" t="s">
        <v>818</v>
      </c>
      <c r="CX84" s="34">
        <v>44071</v>
      </c>
      <c r="CY84" s="131" t="s">
        <v>836</v>
      </c>
      <c r="CZ84" s="124" t="s">
        <v>1724</v>
      </c>
    </row>
    <row r="85" spans="1:104" s="29" customFormat="1" ht="17.100000000000001" customHeight="1" x14ac:dyDescent="0.3">
      <c r="A85" s="29">
        <v>2900</v>
      </c>
      <c r="B85" s="25" t="s">
        <v>754</v>
      </c>
      <c r="C85" s="29">
        <v>2901</v>
      </c>
      <c r="D85" s="29">
        <v>2901</v>
      </c>
      <c r="E85" s="29" t="s">
        <v>753</v>
      </c>
      <c r="F85" s="29" t="s">
        <v>861</v>
      </c>
      <c r="G85" s="29" t="s">
        <v>139</v>
      </c>
      <c r="H85" s="29" t="s">
        <v>180</v>
      </c>
      <c r="I85" s="16" t="s">
        <v>755</v>
      </c>
      <c r="J85" s="29">
        <v>290.5</v>
      </c>
      <c r="K85" s="29">
        <v>353</v>
      </c>
      <c r="L85" s="29">
        <v>332</v>
      </c>
      <c r="M85" s="29">
        <v>314</v>
      </c>
      <c r="N85" s="29" t="s">
        <v>60</v>
      </c>
      <c r="O85" s="29" t="s">
        <v>61</v>
      </c>
      <c r="P85" s="29" t="s">
        <v>61</v>
      </c>
      <c r="Q85" s="29">
        <v>171</v>
      </c>
      <c r="R85" s="29">
        <v>160</v>
      </c>
      <c r="S85" s="29">
        <v>151</v>
      </c>
      <c r="T85" s="29" t="s">
        <v>60</v>
      </c>
      <c r="U85" s="29" t="s">
        <v>61</v>
      </c>
      <c r="V85" s="29" t="s">
        <v>61</v>
      </c>
      <c r="W85" s="102">
        <f t="shared" si="19"/>
        <v>0.48441926345609065</v>
      </c>
      <c r="X85" s="102">
        <f t="shared" si="20"/>
        <v>0.48192771084337349</v>
      </c>
      <c r="Y85" s="102">
        <f t="shared" si="21"/>
        <v>0.48089171974522293</v>
      </c>
      <c r="Z85" s="29" t="s">
        <v>62</v>
      </c>
      <c r="AA85" s="29" t="s">
        <v>61</v>
      </c>
      <c r="AB85" s="29">
        <v>16</v>
      </c>
      <c r="AC85" s="29">
        <v>16</v>
      </c>
      <c r="AD85" s="103" t="s">
        <v>60</v>
      </c>
      <c r="AE85" s="103" t="s">
        <v>61</v>
      </c>
      <c r="AF85" s="103" t="s">
        <v>61</v>
      </c>
      <c r="AG85" s="121">
        <v>0.15277777777777776</v>
      </c>
      <c r="AH85" s="121">
        <v>0.15277777777777776</v>
      </c>
      <c r="AI85" s="121">
        <v>0.15277777777777776</v>
      </c>
      <c r="AJ85" s="32" t="s">
        <v>64</v>
      </c>
      <c r="AK85" s="32">
        <v>0.12916666666666668</v>
      </c>
      <c r="AL85" s="121">
        <v>2.0833333333333332E-2</v>
      </c>
      <c r="AM85" s="121">
        <v>2.0833333333333332E-2</v>
      </c>
      <c r="AN85" s="121">
        <v>2.0833333333333332E-2</v>
      </c>
      <c r="AO85" s="32" t="s">
        <v>64</v>
      </c>
      <c r="AP85" s="103" t="s">
        <v>62</v>
      </c>
      <c r="AQ85" s="103" t="s">
        <v>62</v>
      </c>
      <c r="AR85" s="32" t="s">
        <v>61</v>
      </c>
      <c r="AS85" s="103">
        <v>2.0833333333333332E-2</v>
      </c>
      <c r="AT85" s="32" t="s">
        <v>64</v>
      </c>
      <c r="AU85" s="32">
        <v>7.6388888888888886E-3</v>
      </c>
      <c r="AV85" s="121">
        <v>0.125</v>
      </c>
      <c r="AW85" s="103" t="s">
        <v>60</v>
      </c>
      <c r="AX85" s="103" t="s">
        <v>61</v>
      </c>
      <c r="AY85" s="103" t="s">
        <v>61</v>
      </c>
      <c r="AZ85" s="121">
        <v>0.16250000000000001</v>
      </c>
      <c r="BA85" s="103" t="s">
        <v>60</v>
      </c>
      <c r="BB85" s="103" t="s">
        <v>61</v>
      </c>
      <c r="BC85" s="103" t="s">
        <v>61</v>
      </c>
      <c r="BD85" s="32" t="s">
        <v>756</v>
      </c>
      <c r="BE85" s="32" t="s">
        <v>60</v>
      </c>
      <c r="BF85" s="32" t="s">
        <v>61</v>
      </c>
      <c r="BG85" s="32" t="s">
        <v>61</v>
      </c>
      <c r="BH85" s="32" t="s">
        <v>62</v>
      </c>
      <c r="BI85" s="32" t="s">
        <v>61</v>
      </c>
      <c r="BJ85" s="32" t="s">
        <v>62</v>
      </c>
      <c r="BK85" s="32" t="s">
        <v>61</v>
      </c>
      <c r="BL85" s="31">
        <f t="shared" si="22"/>
        <v>353</v>
      </c>
      <c r="BM85" s="31">
        <f t="shared" ref="BM85" si="38">L85</f>
        <v>332</v>
      </c>
      <c r="BN85" s="31">
        <f t="shared" ref="BN85" si="39">M85</f>
        <v>314</v>
      </c>
      <c r="BO85" s="29" t="s">
        <v>60</v>
      </c>
      <c r="BP85" s="32" t="s">
        <v>61</v>
      </c>
      <c r="BQ85" s="32" t="s">
        <v>61</v>
      </c>
      <c r="BR85" s="31">
        <f t="shared" si="24"/>
        <v>171</v>
      </c>
      <c r="BS85" s="31">
        <f t="shared" ref="BS85" si="40">R85</f>
        <v>160</v>
      </c>
      <c r="BT85" s="31">
        <f t="shared" ref="BT85" si="41">S85</f>
        <v>151</v>
      </c>
      <c r="BU85" s="29" t="s">
        <v>60</v>
      </c>
      <c r="BV85" s="29" t="s">
        <v>61</v>
      </c>
      <c r="BW85" s="29" t="s">
        <v>61</v>
      </c>
      <c r="BX85" s="31">
        <f t="shared" si="26"/>
        <v>353</v>
      </c>
      <c r="BY85" s="31">
        <f t="shared" ref="BY85" si="42">L85</f>
        <v>332</v>
      </c>
      <c r="BZ85" s="31">
        <f t="shared" ref="BZ85" si="43">M85</f>
        <v>314</v>
      </c>
      <c r="CA85" s="29" t="s">
        <v>60</v>
      </c>
      <c r="CB85" s="29" t="s">
        <v>61</v>
      </c>
      <c r="CC85" s="29" t="s">
        <v>61</v>
      </c>
      <c r="CD85" s="31">
        <f t="shared" si="28"/>
        <v>171</v>
      </c>
      <c r="CE85" s="31">
        <f t="shared" ref="CE85" si="44">R85</f>
        <v>160</v>
      </c>
      <c r="CF85" s="31">
        <f t="shared" ref="CF85" si="45">S85</f>
        <v>151</v>
      </c>
      <c r="CG85" s="29" t="s">
        <v>60</v>
      </c>
      <c r="CH85" s="29" t="s">
        <v>61</v>
      </c>
      <c r="CI85" s="29" t="s">
        <v>61</v>
      </c>
      <c r="CJ85" s="29" t="s">
        <v>1468</v>
      </c>
      <c r="CK85" s="29" t="s">
        <v>1468</v>
      </c>
      <c r="CL85" s="29" t="s">
        <v>1468</v>
      </c>
      <c r="CM85" s="29" t="s">
        <v>756</v>
      </c>
      <c r="CP85" s="13" t="s">
        <v>61</v>
      </c>
      <c r="CQ85" s="13" t="s">
        <v>61</v>
      </c>
      <c r="CR85" s="13">
        <v>2017</v>
      </c>
      <c r="CS85" s="13" t="s">
        <v>564</v>
      </c>
      <c r="CT85" s="13" t="s">
        <v>421</v>
      </c>
      <c r="CU85" s="13"/>
      <c r="CV85" s="13"/>
      <c r="CW85" s="29" t="s">
        <v>818</v>
      </c>
      <c r="CX85" s="34">
        <v>44071</v>
      </c>
      <c r="CY85" s="131" t="s">
        <v>836</v>
      </c>
      <c r="CZ85" s="124" t="s">
        <v>1724</v>
      </c>
    </row>
    <row r="86" spans="1:104" s="29" customFormat="1" ht="17.100000000000001" customHeight="1" x14ac:dyDescent="0.3">
      <c r="A86" s="14">
        <v>2831</v>
      </c>
      <c r="B86" s="29" t="s">
        <v>767</v>
      </c>
      <c r="C86" s="16">
        <v>2811</v>
      </c>
      <c r="D86" s="25">
        <v>2841</v>
      </c>
      <c r="E86" s="29" t="s">
        <v>770</v>
      </c>
      <c r="F86" s="29" t="s">
        <v>861</v>
      </c>
      <c r="G86" s="29" t="s">
        <v>139</v>
      </c>
      <c r="H86" s="29" t="s">
        <v>180</v>
      </c>
      <c r="I86" s="25" t="s">
        <v>768</v>
      </c>
      <c r="J86" s="140">
        <v>67.5</v>
      </c>
      <c r="K86" s="99">
        <v>87.331509645000523</v>
      </c>
      <c r="L86" s="99">
        <v>82.656674678316946</v>
      </c>
      <c r="M86" s="99">
        <v>78.871782664033489</v>
      </c>
      <c r="N86" s="29" t="s">
        <v>60</v>
      </c>
      <c r="O86" s="29" t="s">
        <v>61</v>
      </c>
      <c r="P86" s="29" t="s">
        <v>61</v>
      </c>
      <c r="Q86" s="99">
        <v>52.398905787000309</v>
      </c>
      <c r="R86" s="99">
        <v>49.594004806990164</v>
      </c>
      <c r="S86" s="99">
        <v>47.323069598420091</v>
      </c>
      <c r="T86" s="29" t="s">
        <v>60</v>
      </c>
      <c r="U86" s="29" t="s">
        <v>61</v>
      </c>
      <c r="V86" s="29" t="s">
        <v>61</v>
      </c>
      <c r="W86" s="102">
        <f t="shared" si="19"/>
        <v>0.6</v>
      </c>
      <c r="X86" s="102">
        <f t="shared" si="20"/>
        <v>0.6</v>
      </c>
      <c r="Y86" s="102">
        <f t="shared" si="21"/>
        <v>0.6</v>
      </c>
      <c r="Z86" s="29" t="s">
        <v>62</v>
      </c>
      <c r="AA86" s="29" t="s">
        <v>61</v>
      </c>
      <c r="AB86" s="29">
        <v>4.3</v>
      </c>
      <c r="AC86" s="29">
        <v>4.3</v>
      </c>
      <c r="AD86" s="103" t="s">
        <v>60</v>
      </c>
      <c r="AE86" s="103" t="s">
        <v>61</v>
      </c>
      <c r="AF86" s="103" t="s">
        <v>61</v>
      </c>
      <c r="AG86" s="160">
        <v>4.1666666666666664E-2</v>
      </c>
      <c r="AH86" s="160">
        <v>4.1666666666666664E-2</v>
      </c>
      <c r="AI86" s="160">
        <v>4.1666666666666664E-2</v>
      </c>
      <c r="AJ86" s="29" t="s">
        <v>772</v>
      </c>
      <c r="AK86" s="32">
        <v>4.1666666666666664E-2</v>
      </c>
      <c r="AL86" s="121">
        <v>3.4027777777777775E-2</v>
      </c>
      <c r="AM86" s="121">
        <v>3.4027777777777775E-2</v>
      </c>
      <c r="AN86" s="121">
        <v>3.4027777777777775E-2</v>
      </c>
      <c r="AO86" s="29" t="s">
        <v>772</v>
      </c>
      <c r="AP86" s="103" t="s">
        <v>62</v>
      </c>
      <c r="AQ86" s="103" t="s">
        <v>62</v>
      </c>
      <c r="AR86" s="29" t="s">
        <v>61</v>
      </c>
      <c r="AS86" s="103">
        <v>4.8611111111111112E-3</v>
      </c>
      <c r="AT86" s="29" t="s">
        <v>771</v>
      </c>
      <c r="AU86" s="32">
        <v>8.3333333333333332E-3</v>
      </c>
      <c r="AV86" s="121">
        <v>4.1666666666666664E-2</v>
      </c>
      <c r="AW86" s="103" t="s">
        <v>60</v>
      </c>
      <c r="AX86" s="103" t="s">
        <v>61</v>
      </c>
      <c r="AY86" s="103" t="s">
        <v>61</v>
      </c>
      <c r="AZ86" s="103">
        <v>0.10416666666666667</v>
      </c>
      <c r="BA86" s="103" t="s">
        <v>60</v>
      </c>
      <c r="BB86" s="103" t="s">
        <v>61</v>
      </c>
      <c r="BC86" s="103" t="s">
        <v>61</v>
      </c>
      <c r="BD86" s="29" t="s">
        <v>86</v>
      </c>
      <c r="BE86" s="103" t="s">
        <v>60</v>
      </c>
      <c r="BF86" s="133">
        <v>1</v>
      </c>
      <c r="BG86" s="29">
        <v>100</v>
      </c>
      <c r="BH86" s="29" t="s">
        <v>62</v>
      </c>
      <c r="BI86" s="33" t="s">
        <v>61</v>
      </c>
      <c r="BJ86" s="29" t="s">
        <v>62</v>
      </c>
      <c r="BK86" s="29" t="s">
        <v>61</v>
      </c>
      <c r="BL86" s="31">
        <f t="shared" ref="BL86" si="46">K86</f>
        <v>87.331509645000523</v>
      </c>
      <c r="BM86" s="31">
        <f t="shared" ref="BM86" si="47">L86</f>
        <v>82.656674678316946</v>
      </c>
      <c r="BN86" s="31">
        <f t="shared" ref="BN86" si="48">M86</f>
        <v>78.871782664033489</v>
      </c>
      <c r="BO86" s="29" t="s">
        <v>60</v>
      </c>
      <c r="BP86" s="29" t="s">
        <v>61</v>
      </c>
      <c r="BQ86" s="29" t="s">
        <v>61</v>
      </c>
      <c r="BR86" s="31">
        <f t="shared" ref="BR86" si="49">Q86</f>
        <v>52.398905787000309</v>
      </c>
      <c r="BS86" s="31">
        <f t="shared" ref="BS86" si="50">R86</f>
        <v>49.594004806990164</v>
      </c>
      <c r="BT86" s="31">
        <f t="shared" ref="BT86" si="51">S86</f>
        <v>47.323069598420091</v>
      </c>
      <c r="BU86" s="29" t="s">
        <v>60</v>
      </c>
      <c r="BV86" s="29" t="s">
        <v>61</v>
      </c>
      <c r="BW86" s="29" t="s">
        <v>61</v>
      </c>
      <c r="BX86" s="31">
        <f t="shared" ref="BX86" si="52">K86</f>
        <v>87.331509645000523</v>
      </c>
      <c r="BY86" s="31">
        <f t="shared" ref="BY86" si="53">L86</f>
        <v>82.656674678316946</v>
      </c>
      <c r="BZ86" s="31">
        <f t="shared" ref="BZ86" si="54">M86</f>
        <v>78.871782664033489</v>
      </c>
      <c r="CA86" s="29" t="s">
        <v>60</v>
      </c>
      <c r="CB86" s="29" t="s">
        <v>61</v>
      </c>
      <c r="CC86" s="29" t="s">
        <v>61</v>
      </c>
      <c r="CD86" s="31">
        <f t="shared" ref="CD86" si="55">Q86</f>
        <v>52.398905787000309</v>
      </c>
      <c r="CE86" s="31">
        <f t="shared" ref="CE86" si="56">R86</f>
        <v>49.594004806990164</v>
      </c>
      <c r="CF86" s="31">
        <f t="shared" ref="CF86" si="57">S86</f>
        <v>47.323069598420091</v>
      </c>
      <c r="CG86" s="29" t="s">
        <v>60</v>
      </c>
      <c r="CH86" s="29" t="s">
        <v>61</v>
      </c>
      <c r="CI86" s="29" t="s">
        <v>61</v>
      </c>
      <c r="CJ86" s="29">
        <v>4</v>
      </c>
      <c r="CK86" s="29">
        <v>2.5000000000000001E-2</v>
      </c>
      <c r="CL86" s="29">
        <v>2.87</v>
      </c>
      <c r="CM86" s="29" t="s">
        <v>60</v>
      </c>
      <c r="CP86" s="13" t="s">
        <v>61</v>
      </c>
      <c r="CQ86" s="13" t="s">
        <v>61</v>
      </c>
      <c r="CR86" s="13">
        <v>2010</v>
      </c>
      <c r="CS86" s="13" t="s">
        <v>363</v>
      </c>
      <c r="CT86" s="13" t="s">
        <v>363</v>
      </c>
      <c r="CU86" s="13" t="s">
        <v>565</v>
      </c>
      <c r="CV86" s="13"/>
      <c r="CW86" s="29" t="s">
        <v>818</v>
      </c>
      <c r="CX86" s="34">
        <v>44071</v>
      </c>
      <c r="CY86" s="131" t="s">
        <v>836</v>
      </c>
      <c r="CZ86" s="124" t="s">
        <v>1724</v>
      </c>
    </row>
    <row r="87" spans="1:104" s="29" customFormat="1" ht="17.100000000000001" customHeight="1" x14ac:dyDescent="0.3">
      <c r="A87" s="14">
        <v>2831</v>
      </c>
      <c r="B87" s="29" t="s">
        <v>767</v>
      </c>
      <c r="C87" s="16">
        <v>2811</v>
      </c>
      <c r="D87" s="25">
        <v>2842</v>
      </c>
      <c r="E87" s="29" t="s">
        <v>770</v>
      </c>
      <c r="F87" s="29" t="s">
        <v>861</v>
      </c>
      <c r="G87" s="29" t="s">
        <v>139</v>
      </c>
      <c r="H87" s="29" t="s">
        <v>180</v>
      </c>
      <c r="I87" s="25" t="s">
        <v>769</v>
      </c>
      <c r="J87" s="140">
        <v>67.5</v>
      </c>
      <c r="K87" s="99">
        <v>87.331509645000523</v>
      </c>
      <c r="L87" s="99">
        <v>82.656674678316946</v>
      </c>
      <c r="M87" s="99">
        <v>78.871782664033489</v>
      </c>
      <c r="N87" s="29" t="s">
        <v>60</v>
      </c>
      <c r="O87" s="29" t="s">
        <v>61</v>
      </c>
      <c r="P87" s="29" t="s">
        <v>61</v>
      </c>
      <c r="Q87" s="99">
        <v>52.398905787000309</v>
      </c>
      <c r="R87" s="99">
        <v>49.594004806990164</v>
      </c>
      <c r="S87" s="99">
        <v>47.323069598420091</v>
      </c>
      <c r="T87" s="29" t="s">
        <v>60</v>
      </c>
      <c r="U87" s="29" t="s">
        <v>61</v>
      </c>
      <c r="V87" s="29" t="s">
        <v>61</v>
      </c>
      <c r="W87" s="102">
        <f t="shared" si="19"/>
        <v>0.6</v>
      </c>
      <c r="X87" s="102">
        <f t="shared" si="20"/>
        <v>0.6</v>
      </c>
      <c r="Y87" s="102">
        <f t="shared" si="21"/>
        <v>0.6</v>
      </c>
      <c r="Z87" s="29" t="s">
        <v>62</v>
      </c>
      <c r="AA87" s="29" t="s">
        <v>61</v>
      </c>
      <c r="AB87" s="29">
        <v>4.3</v>
      </c>
      <c r="AC87" s="29">
        <v>4.3</v>
      </c>
      <c r="AD87" s="103" t="s">
        <v>60</v>
      </c>
      <c r="AE87" s="103" t="s">
        <v>61</v>
      </c>
      <c r="AF87" s="103" t="s">
        <v>61</v>
      </c>
      <c r="AG87" s="160">
        <v>4.1666666666666664E-2</v>
      </c>
      <c r="AH87" s="160">
        <v>4.1666666666666664E-2</v>
      </c>
      <c r="AI87" s="160">
        <v>4.1666666666666664E-2</v>
      </c>
      <c r="AJ87" s="29" t="s">
        <v>772</v>
      </c>
      <c r="AK87" s="32">
        <v>4.1666666666666664E-2</v>
      </c>
      <c r="AL87" s="121">
        <v>3.4027777777777775E-2</v>
      </c>
      <c r="AM87" s="121">
        <v>3.4027777777777775E-2</v>
      </c>
      <c r="AN87" s="121">
        <v>3.4027777777777775E-2</v>
      </c>
      <c r="AO87" s="29" t="s">
        <v>772</v>
      </c>
      <c r="AP87" s="103" t="s">
        <v>62</v>
      </c>
      <c r="AQ87" s="103" t="s">
        <v>62</v>
      </c>
      <c r="AR87" s="29" t="s">
        <v>61</v>
      </c>
      <c r="AS87" s="103">
        <v>4.8611111111111112E-3</v>
      </c>
      <c r="AT87" s="29" t="s">
        <v>771</v>
      </c>
      <c r="AU87" s="32">
        <v>8.3333333333333332E-3</v>
      </c>
      <c r="AV87" s="121">
        <v>4.1666666666666664E-2</v>
      </c>
      <c r="AW87" s="103" t="s">
        <v>60</v>
      </c>
      <c r="AX87" s="103" t="s">
        <v>61</v>
      </c>
      <c r="AY87" s="103" t="s">
        <v>61</v>
      </c>
      <c r="AZ87" s="103">
        <v>0.10416666666666667</v>
      </c>
      <c r="BA87" s="103" t="s">
        <v>60</v>
      </c>
      <c r="BB87" s="103" t="s">
        <v>61</v>
      </c>
      <c r="BC87" s="103" t="s">
        <v>61</v>
      </c>
      <c r="BD87" s="29" t="s">
        <v>86</v>
      </c>
      <c r="BE87" s="103" t="s">
        <v>60</v>
      </c>
      <c r="BF87" s="133">
        <v>1</v>
      </c>
      <c r="BG87" s="29">
        <v>100</v>
      </c>
      <c r="BH87" s="29" t="s">
        <v>62</v>
      </c>
      <c r="BI87" s="33" t="s">
        <v>61</v>
      </c>
      <c r="BJ87" s="29" t="s">
        <v>62</v>
      </c>
      <c r="BK87" s="29" t="s">
        <v>61</v>
      </c>
      <c r="BL87" s="31">
        <f t="shared" ref="BL87" si="58">K87</f>
        <v>87.331509645000523</v>
      </c>
      <c r="BM87" s="31">
        <f t="shared" ref="BM87" si="59">L87</f>
        <v>82.656674678316946</v>
      </c>
      <c r="BN87" s="31">
        <f t="shared" ref="BN87" si="60">M87</f>
        <v>78.871782664033489</v>
      </c>
      <c r="BO87" s="29" t="s">
        <v>60</v>
      </c>
      <c r="BP87" s="29" t="s">
        <v>61</v>
      </c>
      <c r="BQ87" s="29" t="s">
        <v>61</v>
      </c>
      <c r="BR87" s="31">
        <f t="shared" ref="BR87" si="61">Q87</f>
        <v>52.398905787000309</v>
      </c>
      <c r="BS87" s="31">
        <f t="shared" ref="BS87" si="62">R87</f>
        <v>49.594004806990164</v>
      </c>
      <c r="BT87" s="31">
        <f t="shared" ref="BT87" si="63">S87</f>
        <v>47.323069598420091</v>
      </c>
      <c r="BU87" s="29" t="s">
        <v>60</v>
      </c>
      <c r="BV87" s="29" t="s">
        <v>61</v>
      </c>
      <c r="BW87" s="29" t="s">
        <v>61</v>
      </c>
      <c r="BX87" s="31">
        <f t="shared" ref="BX87" si="64">K87</f>
        <v>87.331509645000523</v>
      </c>
      <c r="BY87" s="31">
        <f t="shared" ref="BY87" si="65">L87</f>
        <v>82.656674678316946</v>
      </c>
      <c r="BZ87" s="31">
        <f t="shared" ref="BZ87" si="66">M87</f>
        <v>78.871782664033489</v>
      </c>
      <c r="CA87" s="29" t="s">
        <v>60</v>
      </c>
      <c r="CB87" s="29" t="s">
        <v>61</v>
      </c>
      <c r="CC87" s="29" t="s">
        <v>61</v>
      </c>
      <c r="CD87" s="31">
        <f t="shared" ref="CD87" si="67">Q87</f>
        <v>52.398905787000309</v>
      </c>
      <c r="CE87" s="31">
        <f t="shared" ref="CE87" si="68">R87</f>
        <v>49.594004806990164</v>
      </c>
      <c r="CF87" s="31">
        <f t="shared" ref="CF87" si="69">S87</f>
        <v>47.323069598420091</v>
      </c>
      <c r="CG87" s="29" t="s">
        <v>60</v>
      </c>
      <c r="CH87" s="29" t="s">
        <v>61</v>
      </c>
      <c r="CI87" s="29" t="s">
        <v>61</v>
      </c>
      <c r="CJ87" s="29">
        <v>4</v>
      </c>
      <c r="CK87" s="29">
        <v>2.5000000000000001E-2</v>
      </c>
      <c r="CL87" s="29">
        <v>0</v>
      </c>
      <c r="CM87" s="29" t="s">
        <v>60</v>
      </c>
      <c r="CP87" s="13" t="s">
        <v>61</v>
      </c>
      <c r="CQ87" s="13" t="s">
        <v>61</v>
      </c>
      <c r="CR87" s="13">
        <v>2010</v>
      </c>
      <c r="CS87" s="13" t="s">
        <v>363</v>
      </c>
      <c r="CT87" s="13" t="s">
        <v>363</v>
      </c>
      <c r="CU87" s="13" t="s">
        <v>565</v>
      </c>
      <c r="CV87" s="13"/>
      <c r="CW87" s="29" t="s">
        <v>818</v>
      </c>
      <c r="CX87" s="34">
        <v>44071</v>
      </c>
      <c r="CY87" s="131" t="s">
        <v>836</v>
      </c>
      <c r="CZ87" s="124" t="s">
        <v>1724</v>
      </c>
    </row>
    <row r="88" spans="1:104" s="29" customFormat="1" ht="17.100000000000001" customHeight="1" x14ac:dyDescent="0.3">
      <c r="A88" s="14">
        <v>2573</v>
      </c>
      <c r="B88" s="16" t="s">
        <v>795</v>
      </c>
      <c r="C88" s="14">
        <v>2574</v>
      </c>
      <c r="D88" s="14">
        <v>2574</v>
      </c>
      <c r="E88" s="29" t="s">
        <v>797</v>
      </c>
      <c r="F88" s="29" t="s">
        <v>861</v>
      </c>
      <c r="G88" s="29" t="s">
        <v>139</v>
      </c>
      <c r="H88" s="29" t="s">
        <v>180</v>
      </c>
      <c r="I88" s="25" t="s">
        <v>799</v>
      </c>
      <c r="J88" s="140">
        <v>240.8</v>
      </c>
      <c r="K88" s="140">
        <v>303</v>
      </c>
      <c r="L88" s="140">
        <v>286</v>
      </c>
      <c r="M88" s="140">
        <v>272</v>
      </c>
      <c r="N88" s="29" t="s">
        <v>60</v>
      </c>
      <c r="O88" s="29" t="s">
        <v>61</v>
      </c>
      <c r="P88" s="29" t="s">
        <v>61</v>
      </c>
      <c r="Q88" s="140">
        <v>149</v>
      </c>
      <c r="R88" s="140">
        <v>141</v>
      </c>
      <c r="S88" s="140">
        <v>134</v>
      </c>
      <c r="T88" s="29" t="s">
        <v>60</v>
      </c>
      <c r="U88" s="29" t="s">
        <v>61</v>
      </c>
      <c r="V88" s="29" t="s">
        <v>61</v>
      </c>
      <c r="W88" s="102">
        <f t="shared" si="19"/>
        <v>0.49174917491749176</v>
      </c>
      <c r="X88" s="102">
        <f t="shared" si="20"/>
        <v>0.49300699300699302</v>
      </c>
      <c r="Y88" s="102">
        <f t="shared" si="21"/>
        <v>0.49264705882352944</v>
      </c>
      <c r="Z88" s="29" t="s">
        <v>62</v>
      </c>
      <c r="AA88" s="29" t="s">
        <v>61</v>
      </c>
      <c r="AB88" s="98">
        <v>12.040000000000001</v>
      </c>
      <c r="AC88" s="98">
        <v>12.040000000000001</v>
      </c>
      <c r="AD88" s="29" t="s">
        <v>86</v>
      </c>
      <c r="AE88" s="29" t="s">
        <v>61</v>
      </c>
      <c r="AF88" s="29" t="s">
        <v>801</v>
      </c>
      <c r="AG88" s="121">
        <v>6.25E-2</v>
      </c>
      <c r="AH88" s="121">
        <v>0.14583333333333334</v>
      </c>
      <c r="AI88" s="121">
        <v>0.14583333333333334</v>
      </c>
      <c r="AJ88" s="29" t="s">
        <v>65</v>
      </c>
      <c r="AK88" s="32">
        <v>4.8611111111111112E-2</v>
      </c>
      <c r="AL88" s="161">
        <v>1.0416666666666666E-2</v>
      </c>
      <c r="AM88" s="161">
        <v>2.7777777777777776E-2</v>
      </c>
      <c r="AN88" s="161">
        <v>5.5555555555555552E-2</v>
      </c>
      <c r="AO88" s="29" t="s">
        <v>65</v>
      </c>
      <c r="AP88" s="103" t="s">
        <v>62</v>
      </c>
      <c r="AQ88" s="103" t="s">
        <v>62</v>
      </c>
      <c r="AR88" s="103" t="s">
        <v>61</v>
      </c>
      <c r="AS88" s="103">
        <v>2.0833333333333332E-2</v>
      </c>
      <c r="AT88" s="29" t="s">
        <v>64</v>
      </c>
      <c r="AU88" s="32">
        <v>7.6388888888888886E-3</v>
      </c>
      <c r="AV88" s="121" t="s">
        <v>101</v>
      </c>
      <c r="AW88" s="103" t="s">
        <v>60</v>
      </c>
      <c r="AX88" s="103" t="s">
        <v>61</v>
      </c>
      <c r="AY88" s="103" t="s">
        <v>61</v>
      </c>
      <c r="AZ88" s="103">
        <v>0.125</v>
      </c>
      <c r="BA88" s="103" t="s">
        <v>60</v>
      </c>
      <c r="BB88" s="103" t="s">
        <v>61</v>
      </c>
      <c r="BC88" s="103" t="s">
        <v>61</v>
      </c>
      <c r="BD88" s="29" t="s">
        <v>86</v>
      </c>
      <c r="BE88" s="29" t="s">
        <v>60</v>
      </c>
      <c r="BF88" s="133">
        <v>1</v>
      </c>
      <c r="BG88" s="29">
        <v>100</v>
      </c>
      <c r="BH88" s="29" t="s">
        <v>62</v>
      </c>
      <c r="BI88" s="33" t="s">
        <v>61</v>
      </c>
      <c r="BJ88" s="29" t="s">
        <v>62</v>
      </c>
      <c r="BK88" s="29" t="s">
        <v>61</v>
      </c>
      <c r="BL88" s="31">
        <f t="shared" ref="BL88:BL89" si="70">K88</f>
        <v>303</v>
      </c>
      <c r="BM88" s="31">
        <f t="shared" ref="BM88:BM89" si="71">L88</f>
        <v>286</v>
      </c>
      <c r="BN88" s="31">
        <f t="shared" ref="BN88:BN89" si="72">M88</f>
        <v>272</v>
      </c>
      <c r="BO88" s="29" t="s">
        <v>60</v>
      </c>
      <c r="BP88" s="29" t="s">
        <v>61</v>
      </c>
      <c r="BQ88" s="29" t="s">
        <v>61</v>
      </c>
      <c r="BR88" s="31">
        <f t="shared" ref="BR88:BR89" si="73">Q88</f>
        <v>149</v>
      </c>
      <c r="BS88" s="31">
        <f t="shared" ref="BS88:BS89" si="74">R88</f>
        <v>141</v>
      </c>
      <c r="BT88" s="31">
        <f t="shared" ref="BT88:BT89" si="75">S88</f>
        <v>134</v>
      </c>
      <c r="BU88" s="29" t="s">
        <v>60</v>
      </c>
      <c r="BV88" s="29" t="s">
        <v>61</v>
      </c>
      <c r="BW88" s="29" t="s">
        <v>61</v>
      </c>
      <c r="BX88" s="31">
        <f t="shared" ref="BX88:BX89" si="76">K88</f>
        <v>303</v>
      </c>
      <c r="BY88" s="31">
        <f t="shared" ref="BY88:BY89" si="77">L88</f>
        <v>286</v>
      </c>
      <c r="BZ88" s="31">
        <f t="shared" ref="BZ88:BZ89" si="78">M88</f>
        <v>272</v>
      </c>
      <c r="CA88" s="29" t="s">
        <v>60</v>
      </c>
      <c r="CB88" s="29" t="s">
        <v>61</v>
      </c>
      <c r="CC88" s="29" t="s">
        <v>61</v>
      </c>
      <c r="CD88" s="31">
        <f t="shared" ref="CD88:CD89" si="79">Q88</f>
        <v>149</v>
      </c>
      <c r="CE88" s="31">
        <f t="shared" ref="CE88:CE89" si="80">R88</f>
        <v>141</v>
      </c>
      <c r="CF88" s="31">
        <f t="shared" ref="CF88:CF89" si="81">S88</f>
        <v>134</v>
      </c>
      <c r="CG88" s="29" t="s">
        <v>60</v>
      </c>
      <c r="CH88" s="29" t="s">
        <v>61</v>
      </c>
      <c r="CI88" s="29" t="s">
        <v>61</v>
      </c>
      <c r="CJ88" s="25">
        <v>5</v>
      </c>
      <c r="CK88" s="25">
        <v>3.3000000000000002E-2</v>
      </c>
      <c r="CL88" s="29">
        <v>4.34</v>
      </c>
      <c r="CM88" s="29" t="s">
        <v>60</v>
      </c>
      <c r="CP88" s="13" t="s">
        <v>61</v>
      </c>
      <c r="CQ88" s="13" t="s">
        <v>61</v>
      </c>
      <c r="CR88" s="13">
        <v>2015</v>
      </c>
      <c r="CS88" s="13" t="s">
        <v>91</v>
      </c>
      <c r="CT88" s="13" t="s">
        <v>91</v>
      </c>
      <c r="CU88" s="13"/>
      <c r="CV88" s="13" t="s">
        <v>1146</v>
      </c>
      <c r="CW88" s="31" t="s">
        <v>410</v>
      </c>
      <c r="CX88" s="34">
        <v>44082</v>
      </c>
      <c r="CY88" s="131" t="s">
        <v>836</v>
      </c>
      <c r="CZ88" s="124" t="s">
        <v>1724</v>
      </c>
    </row>
    <row r="89" spans="1:104" s="29" customFormat="1" ht="17.100000000000001" customHeight="1" x14ac:dyDescent="0.3">
      <c r="A89" s="14">
        <v>2911</v>
      </c>
      <c r="B89" s="16" t="s">
        <v>796</v>
      </c>
      <c r="C89" s="14">
        <v>2912</v>
      </c>
      <c r="D89" s="14">
        <v>2912</v>
      </c>
      <c r="E89" s="29" t="s">
        <v>797</v>
      </c>
      <c r="F89" s="29" t="s">
        <v>861</v>
      </c>
      <c r="G89" s="29" t="s">
        <v>139</v>
      </c>
      <c r="H89" s="29" t="s">
        <v>180</v>
      </c>
      <c r="I89" s="16" t="s">
        <v>800</v>
      </c>
      <c r="J89" s="140">
        <v>270.39999999999998</v>
      </c>
      <c r="K89" s="140">
        <v>306</v>
      </c>
      <c r="L89" s="140">
        <v>304</v>
      </c>
      <c r="M89" s="140">
        <v>287</v>
      </c>
      <c r="N89" s="29" t="s">
        <v>60</v>
      </c>
      <c r="O89" s="29" t="s">
        <v>61</v>
      </c>
      <c r="P89" s="29" t="s">
        <v>61</v>
      </c>
      <c r="Q89" s="140">
        <v>147</v>
      </c>
      <c r="R89" s="140">
        <v>146</v>
      </c>
      <c r="S89" s="140">
        <v>139</v>
      </c>
      <c r="T89" s="29" t="s">
        <v>60</v>
      </c>
      <c r="U89" s="29" t="s">
        <v>61</v>
      </c>
      <c r="V89" s="29" t="s">
        <v>61</v>
      </c>
      <c r="W89" s="102">
        <f t="shared" si="19"/>
        <v>0.48039215686274511</v>
      </c>
      <c r="X89" s="102">
        <f t="shared" si="20"/>
        <v>0.48026315789473684</v>
      </c>
      <c r="Y89" s="102">
        <f t="shared" si="21"/>
        <v>0.48432055749128922</v>
      </c>
      <c r="Z89" s="29" t="s">
        <v>62</v>
      </c>
      <c r="AA89" s="29" t="s">
        <v>61</v>
      </c>
      <c r="AB89" s="29">
        <v>14.7</v>
      </c>
      <c r="AC89" s="29">
        <v>14.7</v>
      </c>
      <c r="AD89" s="103" t="s">
        <v>60</v>
      </c>
      <c r="AE89" s="103" t="s">
        <v>61</v>
      </c>
      <c r="AF89" s="103" t="s">
        <v>61</v>
      </c>
      <c r="AG89" s="121">
        <v>4.1666666666666664E-2</v>
      </c>
      <c r="AH89" s="121">
        <v>8.3333333333333329E-2</v>
      </c>
      <c r="AI89" s="121" t="s">
        <v>660</v>
      </c>
      <c r="AJ89" s="29" t="s">
        <v>390</v>
      </c>
      <c r="AK89" s="32">
        <v>3.9583333333333331E-2</v>
      </c>
      <c r="AL89" s="161">
        <v>1.1111111111111112E-2</v>
      </c>
      <c r="AM89" s="161" t="s">
        <v>1163</v>
      </c>
      <c r="AN89" s="161" t="s">
        <v>1164</v>
      </c>
      <c r="AO89" s="29" t="s">
        <v>65</v>
      </c>
      <c r="AP89" s="103" t="s">
        <v>62</v>
      </c>
      <c r="AQ89" s="103" t="s">
        <v>62</v>
      </c>
      <c r="AR89" s="103" t="s">
        <v>61</v>
      </c>
      <c r="AS89" s="103">
        <v>2.2222222222222223E-2</v>
      </c>
      <c r="AT89" s="29" t="s">
        <v>64</v>
      </c>
      <c r="AU89" s="32">
        <v>6.9444444444444441E-3</v>
      </c>
      <c r="AV89" s="121" t="s">
        <v>101</v>
      </c>
      <c r="AW89" s="103" t="s">
        <v>60</v>
      </c>
      <c r="AX89" s="103" t="s">
        <v>61</v>
      </c>
      <c r="AY89" s="103" t="s">
        <v>61</v>
      </c>
      <c r="AZ89" s="103" t="s">
        <v>130</v>
      </c>
      <c r="BA89" s="103" t="s">
        <v>60</v>
      </c>
      <c r="BB89" s="103" t="s">
        <v>61</v>
      </c>
      <c r="BC89" s="103" t="s">
        <v>61</v>
      </c>
      <c r="BD89" s="29" t="s">
        <v>86</v>
      </c>
      <c r="BE89" s="29" t="s">
        <v>60</v>
      </c>
      <c r="BF89" s="133">
        <v>1</v>
      </c>
      <c r="BG89" s="29">
        <v>100</v>
      </c>
      <c r="BH89" s="29" t="s">
        <v>62</v>
      </c>
      <c r="BI89" s="33" t="s">
        <v>61</v>
      </c>
      <c r="BJ89" s="29" t="s">
        <v>62</v>
      </c>
      <c r="BK89" s="29" t="s">
        <v>61</v>
      </c>
      <c r="BL89" s="31">
        <f t="shared" si="70"/>
        <v>306</v>
      </c>
      <c r="BM89" s="31">
        <f t="shared" si="71"/>
        <v>304</v>
      </c>
      <c r="BN89" s="31">
        <f t="shared" si="72"/>
        <v>287</v>
      </c>
      <c r="BO89" s="29" t="s">
        <v>60</v>
      </c>
      <c r="BP89" s="29" t="s">
        <v>61</v>
      </c>
      <c r="BQ89" s="29" t="s">
        <v>61</v>
      </c>
      <c r="BR89" s="31">
        <f t="shared" si="73"/>
        <v>147</v>
      </c>
      <c r="BS89" s="31">
        <f t="shared" si="74"/>
        <v>146</v>
      </c>
      <c r="BT89" s="31">
        <f t="shared" si="75"/>
        <v>139</v>
      </c>
      <c r="BU89" s="29" t="s">
        <v>60</v>
      </c>
      <c r="BV89" s="29" t="s">
        <v>61</v>
      </c>
      <c r="BW89" s="29" t="s">
        <v>61</v>
      </c>
      <c r="BX89" s="31">
        <f t="shared" si="76"/>
        <v>306</v>
      </c>
      <c r="BY89" s="31">
        <f t="shared" si="77"/>
        <v>304</v>
      </c>
      <c r="BZ89" s="31">
        <f t="shared" si="78"/>
        <v>287</v>
      </c>
      <c r="CA89" s="29" t="s">
        <v>60</v>
      </c>
      <c r="CB89" s="29" t="s">
        <v>61</v>
      </c>
      <c r="CC89" s="29" t="s">
        <v>61</v>
      </c>
      <c r="CD89" s="31">
        <f t="shared" si="79"/>
        <v>147</v>
      </c>
      <c r="CE89" s="31">
        <f t="shared" si="80"/>
        <v>146</v>
      </c>
      <c r="CF89" s="31">
        <f t="shared" si="81"/>
        <v>139</v>
      </c>
      <c r="CG89" s="29" t="s">
        <v>60</v>
      </c>
      <c r="CH89" s="29" t="s">
        <v>61</v>
      </c>
      <c r="CI89" s="29" t="s">
        <v>61</v>
      </c>
      <c r="CJ89" s="25" t="s">
        <v>1468</v>
      </c>
      <c r="CK89" s="25" t="s">
        <v>1468</v>
      </c>
      <c r="CL89" s="29" t="s">
        <v>1468</v>
      </c>
      <c r="CM89" s="29" t="s">
        <v>60</v>
      </c>
      <c r="CP89" s="13" t="s">
        <v>61</v>
      </c>
      <c r="CQ89" s="13" t="s">
        <v>61</v>
      </c>
      <c r="CR89" s="13">
        <v>2017</v>
      </c>
      <c r="CS89" s="13" t="s">
        <v>500</v>
      </c>
      <c r="CT89" s="13" t="s">
        <v>500</v>
      </c>
      <c r="CU89" s="13"/>
      <c r="CV89" s="13" t="s">
        <v>1146</v>
      </c>
      <c r="CW89" s="78" t="s">
        <v>410</v>
      </c>
      <c r="CX89" s="34">
        <v>44082</v>
      </c>
      <c r="CY89" s="131" t="s">
        <v>836</v>
      </c>
      <c r="CZ89" s="124" t="s">
        <v>1724</v>
      </c>
    </row>
    <row r="90" spans="1:104" s="29" customFormat="1" ht="17.100000000000001" customHeight="1" x14ac:dyDescent="0.3">
      <c r="A90" s="14">
        <v>2181</v>
      </c>
      <c r="B90" s="16" t="s">
        <v>808</v>
      </c>
      <c r="C90" s="14">
        <v>2180</v>
      </c>
      <c r="D90" s="25">
        <v>2182</v>
      </c>
      <c r="E90" s="29" t="s">
        <v>803</v>
      </c>
      <c r="F90" s="29" t="s">
        <v>861</v>
      </c>
      <c r="G90" s="29" t="s">
        <v>139</v>
      </c>
      <c r="H90" s="29" t="s">
        <v>180</v>
      </c>
      <c r="I90" s="25" t="s">
        <v>806</v>
      </c>
      <c r="J90" s="140">
        <v>165</v>
      </c>
      <c r="K90" s="98">
        <v>197</v>
      </c>
      <c r="L90" s="98">
        <v>197</v>
      </c>
      <c r="M90" s="98">
        <v>185</v>
      </c>
      <c r="N90" s="29" t="s">
        <v>60</v>
      </c>
      <c r="O90" s="29" t="s">
        <v>61</v>
      </c>
      <c r="P90" s="29" t="s">
        <v>61</v>
      </c>
      <c r="Q90" s="98">
        <v>119</v>
      </c>
      <c r="R90" s="98">
        <v>119</v>
      </c>
      <c r="S90" s="98">
        <v>111</v>
      </c>
      <c r="T90" s="103" t="s">
        <v>60</v>
      </c>
      <c r="U90" s="103" t="s">
        <v>61</v>
      </c>
      <c r="V90" s="103" t="s">
        <v>61</v>
      </c>
      <c r="W90" s="102">
        <f t="shared" si="19"/>
        <v>0.60406091370558379</v>
      </c>
      <c r="X90" s="102">
        <f t="shared" si="20"/>
        <v>0.60406091370558379</v>
      </c>
      <c r="Y90" s="102">
        <f t="shared" si="21"/>
        <v>0.6</v>
      </c>
      <c r="Z90" s="29" t="s">
        <v>62</v>
      </c>
      <c r="AA90" s="29" t="s">
        <v>61</v>
      </c>
      <c r="AB90" s="98">
        <v>11.8</v>
      </c>
      <c r="AC90" s="98">
        <v>11.8</v>
      </c>
      <c r="AD90" s="103" t="s">
        <v>60</v>
      </c>
      <c r="AE90" s="103" t="s">
        <v>61</v>
      </c>
      <c r="AF90" s="103" t="s">
        <v>61</v>
      </c>
      <c r="AG90" s="121">
        <v>3.4722222222222224E-2</v>
      </c>
      <c r="AH90" s="121">
        <v>3.4722222222222224E-2</v>
      </c>
      <c r="AI90" s="121">
        <v>3.4722222222222224E-2</v>
      </c>
      <c r="AJ90" s="29" t="s">
        <v>390</v>
      </c>
      <c r="AK90" s="32">
        <v>2.1527777777777781E-2</v>
      </c>
      <c r="AL90" s="121">
        <v>1.3888888888888888E-2</v>
      </c>
      <c r="AM90" s="121">
        <v>2.0833333333333332E-2</v>
      </c>
      <c r="AN90" s="121">
        <v>2.7777777777777776E-2</v>
      </c>
      <c r="AO90" s="29" t="s">
        <v>390</v>
      </c>
      <c r="AP90" s="103" t="s">
        <v>62</v>
      </c>
      <c r="AQ90" s="103" t="s">
        <v>62</v>
      </c>
      <c r="AR90" s="103" t="s">
        <v>61</v>
      </c>
      <c r="AS90" s="103">
        <v>7.6388888888888886E-3</v>
      </c>
      <c r="AT90" s="29" t="s">
        <v>64</v>
      </c>
      <c r="AU90" s="32">
        <v>6.9444444444444441E-3</v>
      </c>
      <c r="AV90" s="121">
        <v>8.3333333333333329E-2</v>
      </c>
      <c r="AW90" s="103" t="s">
        <v>60</v>
      </c>
      <c r="AX90" s="103" t="s">
        <v>61</v>
      </c>
      <c r="AY90" s="103" t="s">
        <v>61</v>
      </c>
      <c r="AZ90" s="103">
        <v>0.10416666666666667</v>
      </c>
      <c r="BA90" s="103" t="s">
        <v>60</v>
      </c>
      <c r="BB90" s="103" t="s">
        <v>61</v>
      </c>
      <c r="BC90" s="103" t="s">
        <v>61</v>
      </c>
      <c r="BD90" s="29" t="s">
        <v>804</v>
      </c>
      <c r="BE90" s="29" t="s">
        <v>809</v>
      </c>
      <c r="BF90" s="133">
        <v>1</v>
      </c>
      <c r="BG90" s="29">
        <v>100</v>
      </c>
      <c r="BH90" s="29" t="s">
        <v>62</v>
      </c>
      <c r="BI90" s="33" t="s">
        <v>61</v>
      </c>
      <c r="BJ90" s="29" t="s">
        <v>62</v>
      </c>
      <c r="BK90" s="29" t="s">
        <v>61</v>
      </c>
      <c r="BL90" s="31">
        <v>197</v>
      </c>
      <c r="BM90" s="31">
        <f t="shared" ref="BM90" si="82">L90</f>
        <v>197</v>
      </c>
      <c r="BN90" s="31">
        <f t="shared" ref="BN90" si="83">M90</f>
        <v>185</v>
      </c>
      <c r="BO90" s="29" t="s">
        <v>60</v>
      </c>
      <c r="BP90" s="29" t="s">
        <v>61</v>
      </c>
      <c r="BQ90" s="29" t="s">
        <v>61</v>
      </c>
      <c r="BR90" s="31">
        <f t="shared" ref="BR90" si="84">Q90</f>
        <v>119</v>
      </c>
      <c r="BS90" s="31">
        <f t="shared" ref="BS90" si="85">R90</f>
        <v>119</v>
      </c>
      <c r="BT90" s="31">
        <f t="shared" ref="BT90" si="86">S90</f>
        <v>111</v>
      </c>
      <c r="BU90" s="29" t="s">
        <v>60</v>
      </c>
      <c r="BV90" s="29" t="s">
        <v>61</v>
      </c>
      <c r="BW90" s="29" t="s">
        <v>61</v>
      </c>
      <c r="BX90" s="31">
        <v>197</v>
      </c>
      <c r="BY90" s="31">
        <v>197</v>
      </c>
      <c r="BZ90" s="31">
        <v>185</v>
      </c>
      <c r="CA90" s="29" t="s">
        <v>60</v>
      </c>
      <c r="CB90" s="29" t="s">
        <v>61</v>
      </c>
      <c r="CC90" s="29" t="s">
        <v>61</v>
      </c>
      <c r="CD90" s="31">
        <f t="shared" ref="CD90" si="87">Q90</f>
        <v>119</v>
      </c>
      <c r="CE90" s="31">
        <f t="shared" ref="CE90" si="88">R90</f>
        <v>119</v>
      </c>
      <c r="CF90" s="31">
        <f t="shared" ref="CF90" si="89">S90</f>
        <v>111</v>
      </c>
      <c r="CG90" s="29" t="s">
        <v>60</v>
      </c>
      <c r="CH90" s="29" t="s">
        <v>61</v>
      </c>
      <c r="CI90" s="29" t="s">
        <v>61</v>
      </c>
      <c r="CJ90" s="29">
        <v>4</v>
      </c>
      <c r="CK90" s="29">
        <v>0</v>
      </c>
      <c r="CL90" s="29">
        <v>2.98</v>
      </c>
      <c r="CM90" s="29" t="s">
        <v>60</v>
      </c>
      <c r="CP90" s="13" t="s">
        <v>61</v>
      </c>
      <c r="CQ90" s="13" t="s">
        <v>61</v>
      </c>
      <c r="CR90" s="13">
        <v>2014</v>
      </c>
      <c r="CS90" s="13" t="s">
        <v>91</v>
      </c>
      <c r="CT90" s="13" t="s">
        <v>91</v>
      </c>
      <c r="CU90" s="13"/>
      <c r="CV90" s="13" t="s">
        <v>1145</v>
      </c>
      <c r="CW90" s="31" t="s">
        <v>410</v>
      </c>
      <c r="CX90" s="34">
        <v>44082</v>
      </c>
      <c r="CY90" s="131" t="s">
        <v>836</v>
      </c>
      <c r="CZ90" s="124" t="s">
        <v>1724</v>
      </c>
    </row>
    <row r="91" spans="1:104" s="29" customFormat="1" ht="17.100000000000001" customHeight="1" x14ac:dyDescent="0.3">
      <c r="A91" s="14">
        <v>2181</v>
      </c>
      <c r="B91" s="16" t="s">
        <v>808</v>
      </c>
      <c r="C91" s="14">
        <v>2180</v>
      </c>
      <c r="D91" s="25">
        <v>2183</v>
      </c>
      <c r="E91" s="29" t="s">
        <v>803</v>
      </c>
      <c r="F91" s="29" t="s">
        <v>861</v>
      </c>
      <c r="G91" s="29" t="s">
        <v>139</v>
      </c>
      <c r="H91" s="29" t="s">
        <v>180</v>
      </c>
      <c r="I91" s="25" t="s">
        <v>807</v>
      </c>
      <c r="J91" s="140">
        <v>165</v>
      </c>
      <c r="K91" s="98">
        <v>197</v>
      </c>
      <c r="L91" s="98">
        <v>197</v>
      </c>
      <c r="M91" s="98">
        <v>185</v>
      </c>
      <c r="N91" s="29" t="s">
        <v>60</v>
      </c>
      <c r="O91" s="29" t="s">
        <v>61</v>
      </c>
      <c r="P91" s="29" t="s">
        <v>61</v>
      </c>
      <c r="Q91" s="98">
        <v>119</v>
      </c>
      <c r="R91" s="98">
        <v>119</v>
      </c>
      <c r="S91" s="98">
        <v>111</v>
      </c>
      <c r="T91" s="103" t="s">
        <v>60</v>
      </c>
      <c r="U91" s="103" t="s">
        <v>61</v>
      </c>
      <c r="V91" s="103" t="s">
        <v>61</v>
      </c>
      <c r="W91" s="102">
        <f t="shared" si="19"/>
        <v>0.60406091370558379</v>
      </c>
      <c r="X91" s="102">
        <f t="shared" si="20"/>
        <v>0.60406091370558379</v>
      </c>
      <c r="Y91" s="102">
        <f t="shared" si="21"/>
        <v>0.6</v>
      </c>
      <c r="Z91" s="29" t="s">
        <v>62</v>
      </c>
      <c r="AA91" s="29" t="s">
        <v>61</v>
      </c>
      <c r="AB91" s="98">
        <v>11.8</v>
      </c>
      <c r="AC91" s="98">
        <v>11.8</v>
      </c>
      <c r="AD91" s="103" t="s">
        <v>60</v>
      </c>
      <c r="AE91" s="103" t="s">
        <v>61</v>
      </c>
      <c r="AF91" s="103" t="s">
        <v>61</v>
      </c>
      <c r="AG91" s="121">
        <v>3.4722222222222224E-2</v>
      </c>
      <c r="AH91" s="121">
        <v>3.4722222222222224E-2</v>
      </c>
      <c r="AI91" s="121">
        <v>3.4722222222222224E-2</v>
      </c>
      <c r="AJ91" s="29" t="s">
        <v>390</v>
      </c>
      <c r="AK91" s="32">
        <v>2.1527777777777781E-2</v>
      </c>
      <c r="AL91" s="121">
        <v>1.3888888888888888E-2</v>
      </c>
      <c r="AM91" s="121">
        <v>2.0833333333333332E-2</v>
      </c>
      <c r="AN91" s="121">
        <v>2.7777777777777776E-2</v>
      </c>
      <c r="AO91" s="29" t="s">
        <v>390</v>
      </c>
      <c r="AP91" s="103" t="s">
        <v>62</v>
      </c>
      <c r="AQ91" s="103" t="s">
        <v>62</v>
      </c>
      <c r="AR91" s="103" t="s">
        <v>61</v>
      </c>
      <c r="AS91" s="103">
        <v>7.6388888888888886E-3</v>
      </c>
      <c r="AT91" s="29" t="s">
        <v>64</v>
      </c>
      <c r="AU91" s="32">
        <v>6.9444444444444441E-3</v>
      </c>
      <c r="AV91" s="121">
        <v>8.3333333333333329E-2</v>
      </c>
      <c r="AW91" s="103" t="s">
        <v>60</v>
      </c>
      <c r="AX91" s="103" t="s">
        <v>61</v>
      </c>
      <c r="AY91" s="103" t="s">
        <v>61</v>
      </c>
      <c r="AZ91" s="103">
        <v>0.10416666666666667</v>
      </c>
      <c r="BA91" s="103" t="s">
        <v>60</v>
      </c>
      <c r="BB91" s="103" t="s">
        <v>61</v>
      </c>
      <c r="BC91" s="103" t="s">
        <v>61</v>
      </c>
      <c r="BD91" s="29" t="s">
        <v>804</v>
      </c>
      <c r="BE91" s="29" t="s">
        <v>809</v>
      </c>
      <c r="BF91" s="133">
        <v>1</v>
      </c>
      <c r="BG91" s="29">
        <v>100</v>
      </c>
      <c r="BH91" s="29" t="s">
        <v>62</v>
      </c>
      <c r="BI91" s="33" t="s">
        <v>61</v>
      </c>
      <c r="BJ91" s="29" t="s">
        <v>62</v>
      </c>
      <c r="BK91" s="29" t="s">
        <v>61</v>
      </c>
      <c r="BL91" s="31">
        <v>197</v>
      </c>
      <c r="BM91" s="31">
        <f t="shared" ref="BM91:BN99" si="90">L91</f>
        <v>197</v>
      </c>
      <c r="BN91" s="31">
        <f t="shared" ref="BN91" si="91">M91</f>
        <v>185</v>
      </c>
      <c r="BO91" s="29" t="s">
        <v>60</v>
      </c>
      <c r="BP91" s="29" t="s">
        <v>61</v>
      </c>
      <c r="BQ91" s="29" t="s">
        <v>61</v>
      </c>
      <c r="BR91" s="31">
        <f t="shared" ref="BR91" si="92">Q91</f>
        <v>119</v>
      </c>
      <c r="BS91" s="31">
        <f t="shared" ref="BS91:BT99" si="93">R91</f>
        <v>119</v>
      </c>
      <c r="BT91" s="31">
        <f t="shared" ref="BT91" si="94">S91</f>
        <v>111</v>
      </c>
      <c r="BU91" s="29" t="s">
        <v>60</v>
      </c>
      <c r="BV91" s="29" t="s">
        <v>61</v>
      </c>
      <c r="BW91" s="29" t="s">
        <v>61</v>
      </c>
      <c r="BX91" s="31">
        <v>197</v>
      </c>
      <c r="BY91" s="31">
        <v>197</v>
      </c>
      <c r="BZ91" s="31">
        <v>185</v>
      </c>
      <c r="CA91" s="29" t="s">
        <v>60</v>
      </c>
      <c r="CB91" s="29" t="s">
        <v>61</v>
      </c>
      <c r="CC91" s="29" t="s">
        <v>61</v>
      </c>
      <c r="CD91" s="31">
        <f t="shared" ref="CD91" si="95">Q91</f>
        <v>119</v>
      </c>
      <c r="CE91" s="31">
        <f t="shared" ref="CE91" si="96">R91</f>
        <v>119</v>
      </c>
      <c r="CF91" s="31">
        <f t="shared" ref="CF91" si="97">S91</f>
        <v>111</v>
      </c>
      <c r="CG91" s="29" t="s">
        <v>60</v>
      </c>
      <c r="CH91" s="29" t="s">
        <v>61</v>
      </c>
      <c r="CI91" s="29" t="s">
        <v>61</v>
      </c>
      <c r="CJ91" s="29">
        <v>4</v>
      </c>
      <c r="CK91" s="29">
        <v>0</v>
      </c>
      <c r="CL91" s="29">
        <v>2.98</v>
      </c>
      <c r="CM91" s="29" t="s">
        <v>60</v>
      </c>
      <c r="CP91" s="13" t="s">
        <v>61</v>
      </c>
      <c r="CQ91" s="13" t="s">
        <v>61</v>
      </c>
      <c r="CR91" s="13">
        <v>2014</v>
      </c>
      <c r="CS91" s="13" t="s">
        <v>91</v>
      </c>
      <c r="CT91" s="13" t="s">
        <v>91</v>
      </c>
      <c r="CU91" s="13"/>
      <c r="CV91" s="13" t="s">
        <v>1145</v>
      </c>
      <c r="CW91" s="31" t="s">
        <v>410</v>
      </c>
      <c r="CX91" s="34">
        <v>44082</v>
      </c>
      <c r="CY91" s="131" t="s">
        <v>836</v>
      </c>
      <c r="CZ91" s="124" t="s">
        <v>1724</v>
      </c>
    </row>
    <row r="92" spans="1:104" s="92" customFormat="1" ht="17.100000000000001" customHeight="1" x14ac:dyDescent="0.3">
      <c r="A92" s="78">
        <v>2871</v>
      </c>
      <c r="B92" s="78" t="s">
        <v>985</v>
      </c>
      <c r="C92" s="78">
        <v>2851</v>
      </c>
      <c r="D92" s="78">
        <v>2851</v>
      </c>
      <c r="E92" s="78" t="s">
        <v>970</v>
      </c>
      <c r="F92" s="142" t="s">
        <v>861</v>
      </c>
      <c r="G92" s="29" t="s">
        <v>971</v>
      </c>
      <c r="H92" s="29" t="s">
        <v>1024</v>
      </c>
      <c r="I92" s="29" t="s">
        <v>1025</v>
      </c>
      <c r="J92" s="140">
        <v>77.900000000000006</v>
      </c>
      <c r="K92" s="140">
        <v>101</v>
      </c>
      <c r="L92" s="140">
        <v>92</v>
      </c>
      <c r="M92" s="140">
        <v>88</v>
      </c>
      <c r="N92" s="29" t="s">
        <v>934</v>
      </c>
      <c r="O92" s="29" t="s">
        <v>935</v>
      </c>
      <c r="P92" s="29" t="s">
        <v>935</v>
      </c>
      <c r="Q92" s="140">
        <v>60.9</v>
      </c>
      <c r="R92" s="140">
        <v>55.7</v>
      </c>
      <c r="S92" s="140">
        <v>53.2</v>
      </c>
      <c r="T92" s="29" t="s">
        <v>934</v>
      </c>
      <c r="U92" s="29" t="s">
        <v>935</v>
      </c>
      <c r="V92" s="29" t="s">
        <v>935</v>
      </c>
      <c r="W92" s="102">
        <f t="shared" si="19"/>
        <v>0.60297029702970295</v>
      </c>
      <c r="X92" s="102">
        <f t="shared" si="20"/>
        <v>0.60543478260869565</v>
      </c>
      <c r="Y92" s="102">
        <f t="shared" si="21"/>
        <v>0.60454545454545461</v>
      </c>
      <c r="Z92" s="29" t="s">
        <v>975</v>
      </c>
      <c r="AA92" s="29" t="s">
        <v>935</v>
      </c>
      <c r="AB92" s="98">
        <v>3.9</v>
      </c>
      <c r="AC92" s="98">
        <v>3.9</v>
      </c>
      <c r="AD92" s="103" t="s">
        <v>60</v>
      </c>
      <c r="AE92" s="98" t="s">
        <v>935</v>
      </c>
      <c r="AF92" s="98" t="s">
        <v>935</v>
      </c>
      <c r="AG92" s="121">
        <v>2.7777777777777776E-2</v>
      </c>
      <c r="AH92" s="121">
        <v>2.7777777777777776E-2</v>
      </c>
      <c r="AI92" s="121">
        <v>2.7777777777777776E-2</v>
      </c>
      <c r="AJ92" s="32" t="s">
        <v>65</v>
      </c>
      <c r="AK92" s="32">
        <v>1.2499999999999999E-2</v>
      </c>
      <c r="AL92" s="144">
        <v>1.1805555555555555E-2</v>
      </c>
      <c r="AM92" s="144">
        <v>1.1805555555555555E-2</v>
      </c>
      <c r="AN92" s="144">
        <v>1.1805555555555555E-2</v>
      </c>
      <c r="AO92" s="32" t="s">
        <v>65</v>
      </c>
      <c r="AP92" s="103" t="s">
        <v>975</v>
      </c>
      <c r="AQ92" s="103" t="s">
        <v>975</v>
      </c>
      <c r="AR92" s="103" t="s">
        <v>935</v>
      </c>
      <c r="AS92" s="103">
        <v>6.9444444444444441E-3</v>
      </c>
      <c r="AT92" s="29" t="s">
        <v>103</v>
      </c>
      <c r="AU92" s="32">
        <f>Q92/AC92/60/24</f>
        <v>1.0844017094017095E-2</v>
      </c>
      <c r="AV92" s="121">
        <v>4.1666666666666664E-2</v>
      </c>
      <c r="AW92" s="121" t="s">
        <v>934</v>
      </c>
      <c r="AX92" s="103" t="s">
        <v>935</v>
      </c>
      <c r="AY92" s="103" t="s">
        <v>935</v>
      </c>
      <c r="AZ92" s="103">
        <v>6.25E-2</v>
      </c>
      <c r="BA92" s="32" t="s">
        <v>934</v>
      </c>
      <c r="BB92" s="32" t="s">
        <v>935</v>
      </c>
      <c r="BC92" s="32" t="s">
        <v>935</v>
      </c>
      <c r="BD92" s="32" t="s">
        <v>936</v>
      </c>
      <c r="BE92" s="32" t="s">
        <v>60</v>
      </c>
      <c r="BF92" s="133">
        <v>1</v>
      </c>
      <c r="BG92" s="29">
        <v>100</v>
      </c>
      <c r="BH92" s="118" t="s">
        <v>975</v>
      </c>
      <c r="BI92" s="118" t="s">
        <v>935</v>
      </c>
      <c r="BJ92" s="118" t="s">
        <v>975</v>
      </c>
      <c r="BK92" s="118" t="s">
        <v>935</v>
      </c>
      <c r="BL92" s="31">
        <f>K92</f>
        <v>101</v>
      </c>
      <c r="BM92" s="31">
        <f t="shared" si="90"/>
        <v>92</v>
      </c>
      <c r="BN92" s="31">
        <f t="shared" si="90"/>
        <v>88</v>
      </c>
      <c r="BO92" s="78" t="s">
        <v>86</v>
      </c>
      <c r="BP92" s="78" t="s">
        <v>935</v>
      </c>
      <c r="BQ92" s="78" t="s">
        <v>889</v>
      </c>
      <c r="BR92" s="31">
        <f>Q92</f>
        <v>60.9</v>
      </c>
      <c r="BS92" s="31">
        <f t="shared" si="93"/>
        <v>55.7</v>
      </c>
      <c r="BT92" s="31">
        <f t="shared" si="93"/>
        <v>53.2</v>
      </c>
      <c r="BU92" s="78" t="s">
        <v>86</v>
      </c>
      <c r="BV92" s="78" t="s">
        <v>935</v>
      </c>
      <c r="BW92" s="78" t="s">
        <v>890</v>
      </c>
      <c r="BX92" s="31">
        <v>101.5</v>
      </c>
      <c r="BY92" s="31">
        <v>92.9</v>
      </c>
      <c r="BZ92" s="31">
        <v>88.6</v>
      </c>
      <c r="CA92" s="78" t="s">
        <v>86</v>
      </c>
      <c r="CB92" s="31" t="s">
        <v>935</v>
      </c>
      <c r="CC92" s="78" t="s">
        <v>889</v>
      </c>
      <c r="CD92" s="31">
        <v>60.9</v>
      </c>
      <c r="CE92" s="31">
        <v>55.7</v>
      </c>
      <c r="CF92" s="31">
        <v>53.2</v>
      </c>
      <c r="CG92" s="78" t="s">
        <v>86</v>
      </c>
      <c r="CH92" s="31" t="s">
        <v>935</v>
      </c>
      <c r="CI92" s="78" t="s">
        <v>890</v>
      </c>
      <c r="CJ92" s="31">
        <v>5</v>
      </c>
      <c r="CK92" s="98">
        <v>0.06</v>
      </c>
      <c r="CL92" s="98">
        <v>1.63</v>
      </c>
      <c r="CM92" s="31" t="s">
        <v>934</v>
      </c>
      <c r="CP92" s="31" t="s">
        <v>935</v>
      </c>
      <c r="CQ92" s="31" t="s">
        <v>935</v>
      </c>
      <c r="CR92" s="99">
        <v>2010</v>
      </c>
      <c r="CS92" s="31" t="s">
        <v>363</v>
      </c>
      <c r="CT92" s="31" t="s">
        <v>363</v>
      </c>
      <c r="CU92" s="31" t="s">
        <v>1013</v>
      </c>
      <c r="CV92" s="31" t="s">
        <v>982</v>
      </c>
      <c r="CW92" s="31" t="s">
        <v>410</v>
      </c>
      <c r="CX92" s="34">
        <v>44079</v>
      </c>
      <c r="CY92" s="131" t="s">
        <v>836</v>
      </c>
      <c r="CZ92" s="124" t="s">
        <v>1724</v>
      </c>
    </row>
    <row r="93" spans="1:104" s="92" customFormat="1" ht="17.100000000000001" customHeight="1" x14ac:dyDescent="0.3">
      <c r="A93" s="78">
        <v>2883</v>
      </c>
      <c r="B93" s="78" t="s">
        <v>986</v>
      </c>
      <c r="C93" s="78">
        <v>2881</v>
      </c>
      <c r="D93" s="78">
        <v>2885</v>
      </c>
      <c r="E93" s="78" t="s">
        <v>970</v>
      </c>
      <c r="F93" s="142" t="s">
        <v>861</v>
      </c>
      <c r="G93" s="29" t="s">
        <v>971</v>
      </c>
      <c r="H93" s="29" t="s">
        <v>1024</v>
      </c>
      <c r="I93" s="29" t="s">
        <v>1026</v>
      </c>
      <c r="J93" s="140">
        <v>163.4</v>
      </c>
      <c r="K93" s="140">
        <v>190.5</v>
      </c>
      <c r="L93" s="140">
        <v>190.5</v>
      </c>
      <c r="M93" s="140">
        <v>181.5</v>
      </c>
      <c r="N93" s="29" t="s">
        <v>934</v>
      </c>
      <c r="O93" s="29" t="s">
        <v>935</v>
      </c>
      <c r="P93" s="29" t="s">
        <v>935</v>
      </c>
      <c r="Q93" s="140">
        <v>114.4</v>
      </c>
      <c r="R93" s="140">
        <v>114.4</v>
      </c>
      <c r="S93" s="140">
        <v>109.1</v>
      </c>
      <c r="T93" s="31" t="s">
        <v>934</v>
      </c>
      <c r="U93" s="31" t="s">
        <v>935</v>
      </c>
      <c r="V93" s="31" t="s">
        <v>935</v>
      </c>
      <c r="W93" s="102">
        <f t="shared" si="19"/>
        <v>0.60052493438320209</v>
      </c>
      <c r="X93" s="102">
        <f t="shared" si="20"/>
        <v>0.60052493438320209</v>
      </c>
      <c r="Y93" s="102">
        <f t="shared" si="21"/>
        <v>0.60110192837465559</v>
      </c>
      <c r="Z93" s="29" t="s">
        <v>975</v>
      </c>
      <c r="AA93" s="29" t="s">
        <v>935</v>
      </c>
      <c r="AB93" s="98">
        <v>8.1999999999999993</v>
      </c>
      <c r="AC93" s="98">
        <v>8.1999999999999993</v>
      </c>
      <c r="AD93" s="98" t="s">
        <v>60</v>
      </c>
      <c r="AE93" s="98" t="s">
        <v>935</v>
      </c>
      <c r="AF93" s="98" t="s">
        <v>935</v>
      </c>
      <c r="AG93" s="121">
        <v>4.1666666666666664E-2</v>
      </c>
      <c r="AH93" s="121">
        <v>4.1666666666666664E-2</v>
      </c>
      <c r="AI93" s="121">
        <v>4.1666666666666664E-2</v>
      </c>
      <c r="AJ93" s="32" t="s">
        <v>65</v>
      </c>
      <c r="AK93" s="32">
        <v>4.1666666666666664E-2</v>
      </c>
      <c r="AL93" s="144">
        <v>2.0833333333333332E-2</v>
      </c>
      <c r="AM93" s="144">
        <v>3.8194444444444441E-2</v>
      </c>
      <c r="AN93" s="144">
        <v>6.9444444444444434E-2</v>
      </c>
      <c r="AO93" s="32" t="s">
        <v>65</v>
      </c>
      <c r="AP93" s="103" t="s">
        <v>975</v>
      </c>
      <c r="AQ93" s="103" t="s">
        <v>975</v>
      </c>
      <c r="AR93" s="103" t="s">
        <v>935</v>
      </c>
      <c r="AS93" s="103">
        <v>2.0833333333333332E-2</v>
      </c>
      <c r="AT93" s="29" t="s">
        <v>103</v>
      </c>
      <c r="AU93" s="32">
        <f t="shared" ref="AU93:AU99" si="98">Q93/AC93/60/24</f>
        <v>9.688346883468835E-3</v>
      </c>
      <c r="AV93" s="121">
        <v>4.1666666666666664E-2</v>
      </c>
      <c r="AW93" s="121" t="s">
        <v>934</v>
      </c>
      <c r="AX93" s="103" t="s">
        <v>935</v>
      </c>
      <c r="AY93" s="103" t="s">
        <v>935</v>
      </c>
      <c r="AZ93" s="103">
        <v>0.10416666666666667</v>
      </c>
      <c r="BA93" s="32" t="s">
        <v>934</v>
      </c>
      <c r="BB93" s="32" t="s">
        <v>935</v>
      </c>
      <c r="BC93" s="32" t="s">
        <v>935</v>
      </c>
      <c r="BD93" s="32" t="s">
        <v>936</v>
      </c>
      <c r="BE93" s="32" t="s">
        <v>60</v>
      </c>
      <c r="BF93" s="133">
        <v>1</v>
      </c>
      <c r="BG93" s="29">
        <v>100</v>
      </c>
      <c r="BH93" s="118" t="s">
        <v>975</v>
      </c>
      <c r="BI93" s="118" t="s">
        <v>935</v>
      </c>
      <c r="BJ93" s="118" t="s">
        <v>975</v>
      </c>
      <c r="BK93" s="118" t="s">
        <v>935</v>
      </c>
      <c r="BL93" s="31">
        <f t="shared" ref="BL93:BL99" si="99">K93</f>
        <v>190.5</v>
      </c>
      <c r="BM93" s="31">
        <f t="shared" si="90"/>
        <v>190.5</v>
      </c>
      <c r="BN93" s="31">
        <f t="shared" si="90"/>
        <v>181.5</v>
      </c>
      <c r="BO93" s="78" t="s">
        <v>86</v>
      </c>
      <c r="BP93" s="78" t="s">
        <v>935</v>
      </c>
      <c r="BQ93" s="78" t="s">
        <v>889</v>
      </c>
      <c r="BR93" s="31">
        <f t="shared" ref="BR93:BR99" si="100">Q93</f>
        <v>114.4</v>
      </c>
      <c r="BS93" s="31">
        <f t="shared" si="93"/>
        <v>114.4</v>
      </c>
      <c r="BT93" s="31">
        <f t="shared" si="93"/>
        <v>109.1</v>
      </c>
      <c r="BU93" s="78" t="s">
        <v>86</v>
      </c>
      <c r="BV93" s="78" t="s">
        <v>935</v>
      </c>
      <c r="BW93" s="78" t="s">
        <v>890</v>
      </c>
      <c r="BX93" s="31">
        <f>K93</f>
        <v>190.5</v>
      </c>
      <c r="BY93" s="31">
        <f t="shared" ref="BY93:BZ96" si="101">L93</f>
        <v>190.5</v>
      </c>
      <c r="BZ93" s="31">
        <f t="shared" si="101"/>
        <v>181.5</v>
      </c>
      <c r="CA93" s="78" t="s">
        <v>86</v>
      </c>
      <c r="CB93" s="31" t="s">
        <v>935</v>
      </c>
      <c r="CC93" s="78" t="s">
        <v>889</v>
      </c>
      <c r="CD93" s="31">
        <v>114.4</v>
      </c>
      <c r="CE93" s="31">
        <v>114.4</v>
      </c>
      <c r="CF93" s="31">
        <v>109.1</v>
      </c>
      <c r="CG93" s="78" t="s">
        <v>86</v>
      </c>
      <c r="CH93" s="31" t="s">
        <v>935</v>
      </c>
      <c r="CI93" s="78" t="s">
        <v>890</v>
      </c>
      <c r="CJ93" s="31">
        <v>5</v>
      </c>
      <c r="CK93" s="98">
        <v>0.06</v>
      </c>
      <c r="CL93" s="98">
        <v>2.33</v>
      </c>
      <c r="CM93" s="31" t="s">
        <v>934</v>
      </c>
      <c r="CP93" s="31" t="s">
        <v>935</v>
      </c>
      <c r="CQ93" s="31" t="s">
        <v>935</v>
      </c>
      <c r="CR93" s="99">
        <v>2010</v>
      </c>
      <c r="CS93" s="31" t="s">
        <v>564</v>
      </c>
      <c r="CT93" s="31" t="s">
        <v>360</v>
      </c>
      <c r="CU93" s="31"/>
      <c r="CV93" s="31" t="s">
        <v>982</v>
      </c>
      <c r="CW93" s="31" t="s">
        <v>410</v>
      </c>
      <c r="CX93" s="34">
        <v>44079</v>
      </c>
      <c r="CY93" s="131" t="s">
        <v>836</v>
      </c>
      <c r="CZ93" s="124" t="s">
        <v>1724</v>
      </c>
    </row>
    <row r="94" spans="1:104" s="92" customFormat="1" ht="17.100000000000001" customHeight="1" x14ac:dyDescent="0.3">
      <c r="A94" s="78">
        <v>2883</v>
      </c>
      <c r="B94" s="78" t="s">
        <v>986</v>
      </c>
      <c r="C94" s="78">
        <v>2881</v>
      </c>
      <c r="D94" s="78">
        <v>2886</v>
      </c>
      <c r="E94" s="78" t="s">
        <v>970</v>
      </c>
      <c r="F94" s="142" t="s">
        <v>861</v>
      </c>
      <c r="G94" s="29" t="s">
        <v>971</v>
      </c>
      <c r="H94" s="29" t="s">
        <v>1024</v>
      </c>
      <c r="I94" s="29" t="s">
        <v>1027</v>
      </c>
      <c r="J94" s="140">
        <v>163.4</v>
      </c>
      <c r="K94" s="140">
        <v>190.5</v>
      </c>
      <c r="L94" s="140">
        <v>190.5</v>
      </c>
      <c r="M94" s="140">
        <v>181.5</v>
      </c>
      <c r="N94" s="29" t="s">
        <v>934</v>
      </c>
      <c r="O94" s="29" t="s">
        <v>935</v>
      </c>
      <c r="P94" s="29" t="s">
        <v>935</v>
      </c>
      <c r="Q94" s="140">
        <v>114.4</v>
      </c>
      <c r="R94" s="140">
        <v>114.4</v>
      </c>
      <c r="S94" s="140">
        <v>109.1</v>
      </c>
      <c r="T94" s="31" t="s">
        <v>934</v>
      </c>
      <c r="U94" s="31" t="s">
        <v>935</v>
      </c>
      <c r="V94" s="31" t="s">
        <v>935</v>
      </c>
      <c r="W94" s="102">
        <f t="shared" si="19"/>
        <v>0.60052493438320209</v>
      </c>
      <c r="X94" s="102">
        <f t="shared" si="20"/>
        <v>0.60052493438320209</v>
      </c>
      <c r="Y94" s="102">
        <f t="shared" si="21"/>
        <v>0.60110192837465559</v>
      </c>
      <c r="Z94" s="102" t="s">
        <v>975</v>
      </c>
      <c r="AA94" s="102" t="s">
        <v>935</v>
      </c>
      <c r="AB94" s="98">
        <v>8.1999999999999993</v>
      </c>
      <c r="AC94" s="98">
        <v>8.1999999999999993</v>
      </c>
      <c r="AD94" s="98" t="s">
        <v>60</v>
      </c>
      <c r="AE94" s="98" t="s">
        <v>935</v>
      </c>
      <c r="AF94" s="98" t="s">
        <v>935</v>
      </c>
      <c r="AG94" s="121">
        <v>4.1666666666666664E-2</v>
      </c>
      <c r="AH94" s="121">
        <v>4.1666666666666664E-2</v>
      </c>
      <c r="AI94" s="121">
        <v>4.1666666666666664E-2</v>
      </c>
      <c r="AJ94" s="32" t="s">
        <v>65</v>
      </c>
      <c r="AK94" s="32">
        <v>4.1666666666666664E-2</v>
      </c>
      <c r="AL94" s="144">
        <v>2.0833333333333332E-2</v>
      </c>
      <c r="AM94" s="144">
        <v>3.8194444444444441E-2</v>
      </c>
      <c r="AN94" s="144">
        <v>6.9444444444444434E-2</v>
      </c>
      <c r="AO94" s="32" t="s">
        <v>65</v>
      </c>
      <c r="AP94" s="103" t="s">
        <v>975</v>
      </c>
      <c r="AQ94" s="103" t="s">
        <v>975</v>
      </c>
      <c r="AR94" s="103" t="s">
        <v>935</v>
      </c>
      <c r="AS94" s="103">
        <v>2.0833333333333332E-2</v>
      </c>
      <c r="AT94" s="29" t="s">
        <v>103</v>
      </c>
      <c r="AU94" s="32">
        <f t="shared" si="98"/>
        <v>9.688346883468835E-3</v>
      </c>
      <c r="AV94" s="121">
        <v>4.1666666666666664E-2</v>
      </c>
      <c r="AW94" s="121" t="s">
        <v>934</v>
      </c>
      <c r="AX94" s="138" t="s">
        <v>935</v>
      </c>
      <c r="AY94" s="138" t="s">
        <v>935</v>
      </c>
      <c r="AZ94" s="103">
        <v>0.10416666666666667</v>
      </c>
      <c r="BA94" s="32" t="s">
        <v>934</v>
      </c>
      <c r="BB94" s="32" t="s">
        <v>935</v>
      </c>
      <c r="BC94" s="32" t="s">
        <v>935</v>
      </c>
      <c r="BD94" s="32" t="s">
        <v>936</v>
      </c>
      <c r="BE94" s="32" t="s">
        <v>60</v>
      </c>
      <c r="BF94" s="133">
        <v>1</v>
      </c>
      <c r="BG94" s="29">
        <v>100</v>
      </c>
      <c r="BH94" s="118" t="s">
        <v>975</v>
      </c>
      <c r="BI94" s="118" t="s">
        <v>935</v>
      </c>
      <c r="BJ94" s="118" t="s">
        <v>975</v>
      </c>
      <c r="BK94" s="118" t="s">
        <v>935</v>
      </c>
      <c r="BL94" s="31">
        <f t="shared" si="99"/>
        <v>190.5</v>
      </c>
      <c r="BM94" s="31">
        <f t="shared" si="90"/>
        <v>190.5</v>
      </c>
      <c r="BN94" s="31">
        <f t="shared" si="90"/>
        <v>181.5</v>
      </c>
      <c r="BO94" s="78" t="s">
        <v>86</v>
      </c>
      <c r="BP94" s="78" t="s">
        <v>935</v>
      </c>
      <c r="BQ94" s="78" t="s">
        <v>889</v>
      </c>
      <c r="BR94" s="31">
        <f t="shared" si="100"/>
        <v>114.4</v>
      </c>
      <c r="BS94" s="31">
        <f t="shared" si="93"/>
        <v>114.4</v>
      </c>
      <c r="BT94" s="31">
        <f t="shared" si="93"/>
        <v>109.1</v>
      </c>
      <c r="BU94" s="78" t="s">
        <v>86</v>
      </c>
      <c r="BV94" s="78" t="s">
        <v>935</v>
      </c>
      <c r="BW94" s="78" t="s">
        <v>890</v>
      </c>
      <c r="BX94" s="31">
        <f t="shared" ref="BX94:BX96" si="102">K94</f>
        <v>190.5</v>
      </c>
      <c r="BY94" s="31">
        <f t="shared" si="101"/>
        <v>190.5</v>
      </c>
      <c r="BZ94" s="31">
        <f t="shared" si="101"/>
        <v>181.5</v>
      </c>
      <c r="CA94" s="78" t="s">
        <v>86</v>
      </c>
      <c r="CB94" s="31" t="s">
        <v>935</v>
      </c>
      <c r="CC94" s="78" t="s">
        <v>889</v>
      </c>
      <c r="CD94" s="31">
        <v>114.4</v>
      </c>
      <c r="CE94" s="31">
        <v>114.4</v>
      </c>
      <c r="CF94" s="31">
        <v>109.1</v>
      </c>
      <c r="CG94" s="78" t="s">
        <v>86</v>
      </c>
      <c r="CH94" s="31" t="s">
        <v>935</v>
      </c>
      <c r="CI94" s="78" t="s">
        <v>890</v>
      </c>
      <c r="CJ94" s="31">
        <v>5</v>
      </c>
      <c r="CK94" s="98">
        <v>0.06</v>
      </c>
      <c r="CL94" s="98">
        <v>2.2799999999999998</v>
      </c>
      <c r="CM94" s="31" t="s">
        <v>934</v>
      </c>
      <c r="CP94" s="31" t="s">
        <v>935</v>
      </c>
      <c r="CQ94" s="31" t="s">
        <v>935</v>
      </c>
      <c r="CR94" s="99">
        <v>2011</v>
      </c>
      <c r="CS94" s="31" t="s">
        <v>564</v>
      </c>
      <c r="CT94" s="31" t="s">
        <v>360</v>
      </c>
      <c r="CU94" s="31"/>
      <c r="CV94" s="31" t="s">
        <v>982</v>
      </c>
      <c r="CW94" s="31" t="s">
        <v>410</v>
      </c>
      <c r="CX94" s="34">
        <v>44079</v>
      </c>
      <c r="CY94" s="131" t="s">
        <v>836</v>
      </c>
      <c r="CZ94" s="124" t="s">
        <v>1724</v>
      </c>
    </row>
    <row r="95" spans="1:104" s="92" customFormat="1" ht="17.100000000000001" customHeight="1" x14ac:dyDescent="0.3">
      <c r="A95" s="78">
        <v>2754</v>
      </c>
      <c r="B95" s="78" t="s">
        <v>987</v>
      </c>
      <c r="C95" s="78">
        <v>2751</v>
      </c>
      <c r="D95" s="78">
        <v>2752</v>
      </c>
      <c r="E95" s="78" t="s">
        <v>970</v>
      </c>
      <c r="F95" s="142" t="s">
        <v>861</v>
      </c>
      <c r="G95" s="29" t="s">
        <v>971</v>
      </c>
      <c r="H95" s="29" t="s">
        <v>1024</v>
      </c>
      <c r="I95" s="29" t="s">
        <v>1028</v>
      </c>
      <c r="J95" s="140">
        <v>160.80000000000001</v>
      </c>
      <c r="K95" s="140">
        <v>191.5</v>
      </c>
      <c r="L95" s="140">
        <v>190.5</v>
      </c>
      <c r="M95" s="140">
        <v>179.5</v>
      </c>
      <c r="N95" s="29" t="s">
        <v>934</v>
      </c>
      <c r="O95" s="29" t="s">
        <v>935</v>
      </c>
      <c r="P95" s="29" t="s">
        <v>935</v>
      </c>
      <c r="Q95" s="140">
        <v>115</v>
      </c>
      <c r="R95" s="140">
        <v>114.4</v>
      </c>
      <c r="S95" s="140">
        <v>107.9</v>
      </c>
      <c r="T95" s="31" t="s">
        <v>934</v>
      </c>
      <c r="U95" s="31" t="s">
        <v>935</v>
      </c>
      <c r="V95" s="31" t="s">
        <v>935</v>
      </c>
      <c r="W95" s="102">
        <f t="shared" si="19"/>
        <v>0.60052219321148825</v>
      </c>
      <c r="X95" s="102">
        <f t="shared" si="20"/>
        <v>0.60052493438320209</v>
      </c>
      <c r="Y95" s="102">
        <f t="shared" si="21"/>
        <v>0.60111420612813371</v>
      </c>
      <c r="Z95" s="102" t="s">
        <v>975</v>
      </c>
      <c r="AA95" s="102" t="s">
        <v>935</v>
      </c>
      <c r="AB95" s="98">
        <v>11</v>
      </c>
      <c r="AC95" s="98">
        <v>11</v>
      </c>
      <c r="AD95" s="98" t="s">
        <v>60</v>
      </c>
      <c r="AE95" s="98" t="s">
        <v>935</v>
      </c>
      <c r="AF95" s="98" t="s">
        <v>935</v>
      </c>
      <c r="AG95" s="121">
        <v>4.1666666666666664E-2</v>
      </c>
      <c r="AH95" s="121">
        <v>4.1666666666666664E-2</v>
      </c>
      <c r="AI95" s="121">
        <v>4.1666666666666664E-2</v>
      </c>
      <c r="AJ95" s="32" t="s">
        <v>65</v>
      </c>
      <c r="AK95" s="32">
        <v>4.1666666666666664E-2</v>
      </c>
      <c r="AL95" s="144">
        <v>2.0833333333333332E-2</v>
      </c>
      <c r="AM95" s="144">
        <v>3.8194444444444441E-2</v>
      </c>
      <c r="AN95" s="144">
        <v>6.9444444444444434E-2</v>
      </c>
      <c r="AO95" s="32" t="s">
        <v>65</v>
      </c>
      <c r="AP95" s="103" t="s">
        <v>975</v>
      </c>
      <c r="AQ95" s="103" t="s">
        <v>975</v>
      </c>
      <c r="AR95" s="103" t="s">
        <v>935</v>
      </c>
      <c r="AS95" s="103">
        <v>4.1666666666666664E-2</v>
      </c>
      <c r="AT95" s="29" t="s">
        <v>103</v>
      </c>
      <c r="AU95" s="32">
        <f t="shared" si="98"/>
        <v>7.2601010101010109E-3</v>
      </c>
      <c r="AV95" s="121">
        <v>4.1666666666666664E-2</v>
      </c>
      <c r="AW95" s="121" t="s">
        <v>934</v>
      </c>
      <c r="AX95" s="138" t="s">
        <v>935</v>
      </c>
      <c r="AY95" s="138" t="s">
        <v>935</v>
      </c>
      <c r="AZ95" s="103">
        <v>0.10416666666666667</v>
      </c>
      <c r="BA95" s="32" t="s">
        <v>934</v>
      </c>
      <c r="BB95" s="32" t="s">
        <v>935</v>
      </c>
      <c r="BC95" s="32" t="s">
        <v>935</v>
      </c>
      <c r="BD95" s="32" t="s">
        <v>936</v>
      </c>
      <c r="BE95" s="32" t="s">
        <v>60</v>
      </c>
      <c r="BF95" s="133">
        <v>1</v>
      </c>
      <c r="BG95" s="29">
        <v>100</v>
      </c>
      <c r="BH95" s="118" t="s">
        <v>975</v>
      </c>
      <c r="BI95" s="118" t="s">
        <v>935</v>
      </c>
      <c r="BJ95" s="118" t="s">
        <v>975</v>
      </c>
      <c r="BK95" s="118" t="s">
        <v>935</v>
      </c>
      <c r="BL95" s="31">
        <f t="shared" si="99"/>
        <v>191.5</v>
      </c>
      <c r="BM95" s="31">
        <f t="shared" si="90"/>
        <v>190.5</v>
      </c>
      <c r="BN95" s="31">
        <f t="shared" si="90"/>
        <v>179.5</v>
      </c>
      <c r="BO95" s="78" t="s">
        <v>86</v>
      </c>
      <c r="BP95" s="78" t="s">
        <v>935</v>
      </c>
      <c r="BQ95" s="78" t="s">
        <v>889</v>
      </c>
      <c r="BR95" s="31">
        <f t="shared" si="100"/>
        <v>115</v>
      </c>
      <c r="BS95" s="31">
        <f t="shared" si="93"/>
        <v>114.4</v>
      </c>
      <c r="BT95" s="31">
        <f t="shared" si="93"/>
        <v>107.9</v>
      </c>
      <c r="BU95" s="78" t="s">
        <v>86</v>
      </c>
      <c r="BV95" s="78" t="s">
        <v>935</v>
      </c>
      <c r="BW95" s="78" t="s">
        <v>890</v>
      </c>
      <c r="BX95" s="31">
        <f t="shared" si="102"/>
        <v>191.5</v>
      </c>
      <c r="BY95" s="31">
        <f t="shared" si="101"/>
        <v>190.5</v>
      </c>
      <c r="BZ95" s="31">
        <f t="shared" si="101"/>
        <v>179.5</v>
      </c>
      <c r="CA95" s="78" t="s">
        <v>86</v>
      </c>
      <c r="CB95" s="31" t="s">
        <v>935</v>
      </c>
      <c r="CC95" s="78" t="s">
        <v>889</v>
      </c>
      <c r="CD95" s="31">
        <v>115</v>
      </c>
      <c r="CE95" s="31">
        <v>114.4</v>
      </c>
      <c r="CF95" s="31">
        <v>107.9</v>
      </c>
      <c r="CG95" s="78" t="s">
        <v>86</v>
      </c>
      <c r="CH95" s="31" t="s">
        <v>935</v>
      </c>
      <c r="CI95" s="78" t="s">
        <v>890</v>
      </c>
      <c r="CJ95" s="31">
        <v>5</v>
      </c>
      <c r="CK95" s="98">
        <v>0.06</v>
      </c>
      <c r="CL95" s="98">
        <v>3.63</v>
      </c>
      <c r="CM95" s="31" t="s">
        <v>934</v>
      </c>
      <c r="CP95" s="31" t="s">
        <v>935</v>
      </c>
      <c r="CQ95" s="31" t="s">
        <v>935</v>
      </c>
      <c r="CR95" s="99">
        <v>2007</v>
      </c>
      <c r="CS95" s="31"/>
      <c r="CT95" s="31" t="s">
        <v>360</v>
      </c>
      <c r="CU95" s="31"/>
      <c r="CV95" s="31" t="s">
        <v>982</v>
      </c>
      <c r="CW95" s="31" t="s">
        <v>410</v>
      </c>
      <c r="CX95" s="34">
        <v>44079</v>
      </c>
      <c r="CY95" s="131" t="s">
        <v>836</v>
      </c>
      <c r="CZ95" s="124" t="s">
        <v>1724</v>
      </c>
    </row>
    <row r="96" spans="1:104" s="92" customFormat="1" ht="17.100000000000001" customHeight="1" x14ac:dyDescent="0.3">
      <c r="A96" s="78">
        <v>2754</v>
      </c>
      <c r="B96" s="78" t="s">
        <v>987</v>
      </c>
      <c r="C96" s="78">
        <v>2751</v>
      </c>
      <c r="D96" s="78">
        <v>2753</v>
      </c>
      <c r="E96" s="78" t="s">
        <v>970</v>
      </c>
      <c r="F96" s="142" t="s">
        <v>861</v>
      </c>
      <c r="G96" s="29" t="s">
        <v>971</v>
      </c>
      <c r="H96" s="29" t="s">
        <v>1024</v>
      </c>
      <c r="I96" s="29" t="s">
        <v>1029</v>
      </c>
      <c r="J96" s="140">
        <v>160.80000000000001</v>
      </c>
      <c r="K96" s="140">
        <v>191.5</v>
      </c>
      <c r="L96" s="140">
        <v>190.5</v>
      </c>
      <c r="M96" s="140">
        <v>179.5</v>
      </c>
      <c r="N96" s="29" t="s">
        <v>934</v>
      </c>
      <c r="O96" s="29" t="s">
        <v>935</v>
      </c>
      <c r="P96" s="29" t="s">
        <v>935</v>
      </c>
      <c r="Q96" s="140">
        <v>115</v>
      </c>
      <c r="R96" s="140">
        <v>114.4</v>
      </c>
      <c r="S96" s="140">
        <v>107.9</v>
      </c>
      <c r="T96" s="31" t="s">
        <v>934</v>
      </c>
      <c r="U96" s="31" t="s">
        <v>935</v>
      </c>
      <c r="V96" s="31" t="s">
        <v>935</v>
      </c>
      <c r="W96" s="102">
        <f t="shared" si="19"/>
        <v>0.60052219321148825</v>
      </c>
      <c r="X96" s="102">
        <f t="shared" si="20"/>
        <v>0.60052493438320209</v>
      </c>
      <c r="Y96" s="102">
        <f t="shared" si="21"/>
        <v>0.60111420612813371</v>
      </c>
      <c r="Z96" s="102" t="s">
        <v>975</v>
      </c>
      <c r="AA96" s="102" t="s">
        <v>935</v>
      </c>
      <c r="AB96" s="98">
        <v>11</v>
      </c>
      <c r="AC96" s="98">
        <v>11</v>
      </c>
      <c r="AD96" s="98" t="s">
        <v>60</v>
      </c>
      <c r="AE96" s="98" t="s">
        <v>935</v>
      </c>
      <c r="AF96" s="98" t="s">
        <v>935</v>
      </c>
      <c r="AG96" s="121">
        <v>4.1666666666666664E-2</v>
      </c>
      <c r="AH96" s="121">
        <v>4.1666666666666664E-2</v>
      </c>
      <c r="AI96" s="121">
        <v>4.1666666666666664E-2</v>
      </c>
      <c r="AJ96" s="32" t="s">
        <v>65</v>
      </c>
      <c r="AK96" s="32">
        <v>4.1666666666666664E-2</v>
      </c>
      <c r="AL96" s="144">
        <v>2.0833333333333332E-2</v>
      </c>
      <c r="AM96" s="144">
        <v>3.8194444444444441E-2</v>
      </c>
      <c r="AN96" s="144">
        <v>6.9444444444444434E-2</v>
      </c>
      <c r="AO96" s="32" t="s">
        <v>65</v>
      </c>
      <c r="AP96" s="103" t="s">
        <v>975</v>
      </c>
      <c r="AQ96" s="103" t="s">
        <v>975</v>
      </c>
      <c r="AR96" s="103" t="s">
        <v>61</v>
      </c>
      <c r="AS96" s="103">
        <v>4.1666666666666664E-2</v>
      </c>
      <c r="AT96" s="29" t="s">
        <v>103</v>
      </c>
      <c r="AU96" s="32">
        <f t="shared" si="98"/>
        <v>7.2601010101010109E-3</v>
      </c>
      <c r="AV96" s="121">
        <v>4.1666666666666664E-2</v>
      </c>
      <c r="AW96" s="121" t="s">
        <v>934</v>
      </c>
      <c r="AX96" s="138" t="s">
        <v>935</v>
      </c>
      <c r="AY96" s="138" t="s">
        <v>935</v>
      </c>
      <c r="AZ96" s="103">
        <v>0.10416666666666667</v>
      </c>
      <c r="BA96" s="32" t="s">
        <v>934</v>
      </c>
      <c r="BB96" s="32" t="s">
        <v>935</v>
      </c>
      <c r="BC96" s="32" t="s">
        <v>935</v>
      </c>
      <c r="BD96" s="32" t="s">
        <v>936</v>
      </c>
      <c r="BE96" s="32" t="s">
        <v>60</v>
      </c>
      <c r="BF96" s="133">
        <v>1</v>
      </c>
      <c r="BG96" s="29">
        <v>100</v>
      </c>
      <c r="BH96" s="118" t="s">
        <v>975</v>
      </c>
      <c r="BI96" s="118" t="s">
        <v>935</v>
      </c>
      <c r="BJ96" s="118" t="s">
        <v>975</v>
      </c>
      <c r="BK96" s="118" t="s">
        <v>935</v>
      </c>
      <c r="BL96" s="31">
        <f t="shared" si="99"/>
        <v>191.5</v>
      </c>
      <c r="BM96" s="31">
        <f t="shared" si="90"/>
        <v>190.5</v>
      </c>
      <c r="BN96" s="31">
        <f t="shared" si="90"/>
        <v>179.5</v>
      </c>
      <c r="BO96" s="78" t="s">
        <v>86</v>
      </c>
      <c r="BP96" s="78" t="s">
        <v>935</v>
      </c>
      <c r="BQ96" s="78" t="s">
        <v>889</v>
      </c>
      <c r="BR96" s="31">
        <f t="shared" si="100"/>
        <v>115</v>
      </c>
      <c r="BS96" s="31">
        <f t="shared" si="93"/>
        <v>114.4</v>
      </c>
      <c r="BT96" s="31">
        <f t="shared" si="93"/>
        <v>107.9</v>
      </c>
      <c r="BU96" s="78" t="s">
        <v>86</v>
      </c>
      <c r="BV96" s="78" t="s">
        <v>935</v>
      </c>
      <c r="BW96" s="78" t="s">
        <v>890</v>
      </c>
      <c r="BX96" s="31">
        <f t="shared" si="102"/>
        <v>191.5</v>
      </c>
      <c r="BY96" s="31">
        <f t="shared" si="101"/>
        <v>190.5</v>
      </c>
      <c r="BZ96" s="31">
        <f t="shared" si="101"/>
        <v>179.5</v>
      </c>
      <c r="CA96" s="78" t="s">
        <v>86</v>
      </c>
      <c r="CB96" s="31" t="s">
        <v>935</v>
      </c>
      <c r="CC96" s="78" t="s">
        <v>889</v>
      </c>
      <c r="CD96" s="31">
        <v>115</v>
      </c>
      <c r="CE96" s="31">
        <v>114.4</v>
      </c>
      <c r="CF96" s="31">
        <v>107.9</v>
      </c>
      <c r="CG96" s="78" t="s">
        <v>86</v>
      </c>
      <c r="CH96" s="31" t="s">
        <v>935</v>
      </c>
      <c r="CI96" s="78" t="s">
        <v>890</v>
      </c>
      <c r="CJ96" s="31">
        <v>5</v>
      </c>
      <c r="CK96" s="98">
        <v>0.06</v>
      </c>
      <c r="CL96" s="98">
        <v>2.17</v>
      </c>
      <c r="CM96" s="31" t="s">
        <v>934</v>
      </c>
      <c r="CP96" s="31" t="s">
        <v>935</v>
      </c>
      <c r="CQ96" s="31" t="s">
        <v>935</v>
      </c>
      <c r="CR96" s="99">
        <v>2007</v>
      </c>
      <c r="CS96" s="31"/>
      <c r="CT96" s="31" t="s">
        <v>360</v>
      </c>
      <c r="CU96" s="31"/>
      <c r="CV96" s="31" t="s">
        <v>982</v>
      </c>
      <c r="CW96" s="31" t="s">
        <v>410</v>
      </c>
      <c r="CX96" s="34">
        <v>44079</v>
      </c>
      <c r="CY96" s="131" t="s">
        <v>836</v>
      </c>
      <c r="CZ96" s="124" t="s">
        <v>1724</v>
      </c>
    </row>
    <row r="97" spans="1:104" s="92" customFormat="1" ht="17.100000000000001" customHeight="1" x14ac:dyDescent="0.3">
      <c r="A97" s="78">
        <v>2993</v>
      </c>
      <c r="B97" s="78" t="s">
        <v>988</v>
      </c>
      <c r="C97" s="78">
        <v>2994</v>
      </c>
      <c r="D97" s="78">
        <v>2994</v>
      </c>
      <c r="E97" s="78" t="s">
        <v>970</v>
      </c>
      <c r="F97" s="142" t="s">
        <v>861</v>
      </c>
      <c r="G97" s="29" t="s">
        <v>971</v>
      </c>
      <c r="H97" s="29" t="s">
        <v>1024</v>
      </c>
      <c r="I97" s="29" t="s">
        <v>1030</v>
      </c>
      <c r="J97" s="140">
        <v>102.6</v>
      </c>
      <c r="K97" s="140">
        <v>134</v>
      </c>
      <c r="L97" s="140">
        <v>125</v>
      </c>
      <c r="M97" s="140">
        <v>118</v>
      </c>
      <c r="N97" s="29" t="s">
        <v>934</v>
      </c>
      <c r="O97" s="29" t="s">
        <v>935</v>
      </c>
      <c r="P97" s="29" t="s">
        <v>935</v>
      </c>
      <c r="Q97" s="140">
        <v>74.2</v>
      </c>
      <c r="R97" s="140">
        <v>69.2</v>
      </c>
      <c r="S97" s="140">
        <v>65</v>
      </c>
      <c r="T97" s="31" t="s">
        <v>934</v>
      </c>
      <c r="U97" s="31" t="s">
        <v>935</v>
      </c>
      <c r="V97" s="31" t="s">
        <v>935</v>
      </c>
      <c r="W97" s="102">
        <f t="shared" si="19"/>
        <v>0.55373134328358209</v>
      </c>
      <c r="X97" s="102">
        <f t="shared" si="20"/>
        <v>0.55359999999999998</v>
      </c>
      <c r="Y97" s="102">
        <f t="shared" si="21"/>
        <v>0.55084745762711862</v>
      </c>
      <c r="Z97" s="102" t="s">
        <v>975</v>
      </c>
      <c r="AA97" s="102" t="s">
        <v>935</v>
      </c>
      <c r="AB97" s="98">
        <v>7.5</v>
      </c>
      <c r="AC97" s="98">
        <v>7.5</v>
      </c>
      <c r="AD97" s="98" t="s">
        <v>934</v>
      </c>
      <c r="AE97" s="98" t="s">
        <v>935</v>
      </c>
      <c r="AF97" s="98" t="s">
        <v>935</v>
      </c>
      <c r="AG97" s="121">
        <v>4.1666666666666664E-2</v>
      </c>
      <c r="AH97" s="121">
        <v>4.1666666666666664E-2</v>
      </c>
      <c r="AI97" s="121">
        <v>4.1666666666666664E-2</v>
      </c>
      <c r="AJ97" s="32" t="s">
        <v>65</v>
      </c>
      <c r="AK97" s="32">
        <v>4.1666666666666664E-2</v>
      </c>
      <c r="AL97" s="144">
        <v>2.5694444444444447E-2</v>
      </c>
      <c r="AM97" s="144">
        <v>2.9166666666666664E-2</v>
      </c>
      <c r="AN97" s="144">
        <v>3.1944444444444449E-2</v>
      </c>
      <c r="AO97" s="32" t="s">
        <v>65</v>
      </c>
      <c r="AP97" s="103" t="s">
        <v>975</v>
      </c>
      <c r="AQ97" s="103" t="s">
        <v>975</v>
      </c>
      <c r="AR97" s="103" t="s">
        <v>935</v>
      </c>
      <c r="AS97" s="103">
        <v>2.7777777777777776E-2</v>
      </c>
      <c r="AT97" s="29" t="s">
        <v>103</v>
      </c>
      <c r="AU97" s="32">
        <f t="shared" si="98"/>
        <v>6.8703703703703713E-3</v>
      </c>
      <c r="AV97" s="121">
        <v>4.1666666666666664E-2</v>
      </c>
      <c r="AW97" s="121" t="s">
        <v>934</v>
      </c>
      <c r="AX97" s="138" t="s">
        <v>935</v>
      </c>
      <c r="AY97" s="138" t="s">
        <v>935</v>
      </c>
      <c r="AZ97" s="103">
        <v>0.10416666666666667</v>
      </c>
      <c r="BA97" s="32" t="s">
        <v>934</v>
      </c>
      <c r="BB97" s="32" t="s">
        <v>935</v>
      </c>
      <c r="BC97" s="32" t="s">
        <v>935</v>
      </c>
      <c r="BD97" s="32" t="s">
        <v>936</v>
      </c>
      <c r="BE97" s="32" t="s">
        <v>60</v>
      </c>
      <c r="BF97" s="133">
        <v>1</v>
      </c>
      <c r="BG97" s="29">
        <v>100</v>
      </c>
      <c r="BH97" s="118" t="s">
        <v>975</v>
      </c>
      <c r="BI97" s="118" t="s">
        <v>935</v>
      </c>
      <c r="BJ97" s="118" t="s">
        <v>975</v>
      </c>
      <c r="BK97" s="118" t="s">
        <v>935</v>
      </c>
      <c r="BL97" s="31">
        <f t="shared" si="99"/>
        <v>134</v>
      </c>
      <c r="BM97" s="31">
        <f t="shared" si="90"/>
        <v>125</v>
      </c>
      <c r="BN97" s="31">
        <f t="shared" si="90"/>
        <v>118</v>
      </c>
      <c r="BO97" s="78" t="s">
        <v>86</v>
      </c>
      <c r="BP97" s="78" t="s">
        <v>935</v>
      </c>
      <c r="BQ97" s="78" t="s">
        <v>889</v>
      </c>
      <c r="BR97" s="31">
        <f t="shared" si="100"/>
        <v>74.2</v>
      </c>
      <c r="BS97" s="31">
        <f t="shared" si="93"/>
        <v>69.2</v>
      </c>
      <c r="BT97" s="31">
        <f t="shared" si="93"/>
        <v>65</v>
      </c>
      <c r="BU97" s="78" t="s">
        <v>86</v>
      </c>
      <c r="BV97" s="78" t="s">
        <v>935</v>
      </c>
      <c r="BW97" s="78" t="s">
        <v>890</v>
      </c>
      <c r="BX97" s="31">
        <v>134.9</v>
      </c>
      <c r="BY97" s="31">
        <v>125.9</v>
      </c>
      <c r="BZ97" s="31">
        <v>118.1</v>
      </c>
      <c r="CA97" s="78" t="s">
        <v>86</v>
      </c>
      <c r="CB97" s="31" t="s">
        <v>935</v>
      </c>
      <c r="CC97" s="78" t="s">
        <v>889</v>
      </c>
      <c r="CD97" s="31">
        <v>74.2</v>
      </c>
      <c r="CE97" s="31">
        <v>69.2</v>
      </c>
      <c r="CF97" s="31">
        <v>65</v>
      </c>
      <c r="CG97" s="78" t="s">
        <v>86</v>
      </c>
      <c r="CH97" s="31" t="s">
        <v>935</v>
      </c>
      <c r="CI97" s="78" t="s">
        <v>890</v>
      </c>
      <c r="CJ97" s="31">
        <v>5</v>
      </c>
      <c r="CK97" s="98">
        <v>0.06</v>
      </c>
      <c r="CL97" s="98">
        <v>5.49</v>
      </c>
      <c r="CM97" s="31" t="s">
        <v>934</v>
      </c>
      <c r="CP97" s="31" t="s">
        <v>935</v>
      </c>
      <c r="CQ97" s="31" t="s">
        <v>935</v>
      </c>
      <c r="CR97" s="99">
        <v>2012</v>
      </c>
      <c r="CS97" s="31" t="s">
        <v>500</v>
      </c>
      <c r="CT97" s="31" t="s">
        <v>500</v>
      </c>
      <c r="CU97" s="31"/>
      <c r="CV97" s="31" t="s">
        <v>982</v>
      </c>
      <c r="CW97" s="31" t="s">
        <v>410</v>
      </c>
      <c r="CX97" s="34">
        <v>44079</v>
      </c>
      <c r="CY97" s="131" t="s">
        <v>836</v>
      </c>
      <c r="CZ97" s="124" t="s">
        <v>1724</v>
      </c>
    </row>
    <row r="98" spans="1:104" s="92" customFormat="1" ht="17.100000000000001" customHeight="1" x14ac:dyDescent="0.3">
      <c r="A98" s="78">
        <v>2930</v>
      </c>
      <c r="B98" s="78" t="s">
        <v>989</v>
      </c>
      <c r="C98" s="29">
        <v>2931</v>
      </c>
      <c r="D98" s="29">
        <v>2931</v>
      </c>
      <c r="E98" s="78" t="s">
        <v>970</v>
      </c>
      <c r="F98" s="142" t="s">
        <v>861</v>
      </c>
      <c r="G98" s="29" t="s">
        <v>971</v>
      </c>
      <c r="H98" s="29" t="s">
        <v>1024</v>
      </c>
      <c r="I98" s="29" t="s">
        <v>1031</v>
      </c>
      <c r="J98" s="140">
        <v>246.5</v>
      </c>
      <c r="K98" s="140">
        <v>301</v>
      </c>
      <c r="L98" s="140">
        <v>284</v>
      </c>
      <c r="M98" s="140">
        <v>270</v>
      </c>
      <c r="N98" s="29" t="s">
        <v>934</v>
      </c>
      <c r="O98" s="29" t="s">
        <v>935</v>
      </c>
      <c r="P98" s="29" t="s">
        <v>935</v>
      </c>
      <c r="Q98" s="140">
        <v>118.7</v>
      </c>
      <c r="R98" s="140">
        <v>118.7</v>
      </c>
      <c r="S98" s="140">
        <v>118.7</v>
      </c>
      <c r="T98" s="31" t="s">
        <v>86</v>
      </c>
      <c r="U98" s="31" t="s">
        <v>1033</v>
      </c>
      <c r="V98" s="78" t="s">
        <v>1023</v>
      </c>
      <c r="W98" s="102">
        <f t="shared" si="19"/>
        <v>0.39435215946843855</v>
      </c>
      <c r="X98" s="102">
        <f t="shared" si="20"/>
        <v>0.41795774647887324</v>
      </c>
      <c r="Y98" s="102">
        <f t="shared" si="21"/>
        <v>0.43962962962962965</v>
      </c>
      <c r="Z98" s="102" t="s">
        <v>975</v>
      </c>
      <c r="AA98" s="102" t="s">
        <v>935</v>
      </c>
      <c r="AB98" s="98">
        <v>16.5</v>
      </c>
      <c r="AC98" s="98">
        <v>16.5</v>
      </c>
      <c r="AD98" s="98" t="s">
        <v>934</v>
      </c>
      <c r="AE98" s="98" t="s">
        <v>935</v>
      </c>
      <c r="AF98" s="98" t="s">
        <v>935</v>
      </c>
      <c r="AG98" s="121">
        <v>7.7777777777777779E-2</v>
      </c>
      <c r="AH98" s="121">
        <v>7.7777777777777779E-2</v>
      </c>
      <c r="AI98" s="121">
        <v>7.7777777777777779E-2</v>
      </c>
      <c r="AJ98" s="32" t="s">
        <v>65</v>
      </c>
      <c r="AK98" s="32">
        <v>7.7777777777777779E-2</v>
      </c>
      <c r="AL98" s="144">
        <v>6.9444444444444441E-3</v>
      </c>
      <c r="AM98" s="144">
        <v>1.1805555555555555E-2</v>
      </c>
      <c r="AN98" s="144">
        <v>1.7361111111111112E-2</v>
      </c>
      <c r="AO98" s="32" t="s">
        <v>65</v>
      </c>
      <c r="AP98" s="103" t="s">
        <v>975</v>
      </c>
      <c r="AQ98" s="103" t="s">
        <v>975</v>
      </c>
      <c r="AR98" s="103" t="s">
        <v>935</v>
      </c>
      <c r="AS98" s="103">
        <v>1.0416666666666666E-2</v>
      </c>
      <c r="AT98" s="29" t="s">
        <v>103</v>
      </c>
      <c r="AU98" s="32">
        <f t="shared" si="98"/>
        <v>4.9957912457912462E-3</v>
      </c>
      <c r="AV98" s="121">
        <v>4.1666666666666664E-2</v>
      </c>
      <c r="AW98" s="121" t="s">
        <v>934</v>
      </c>
      <c r="AX98" s="138" t="s">
        <v>935</v>
      </c>
      <c r="AY98" s="138" t="s">
        <v>935</v>
      </c>
      <c r="AZ98" s="103">
        <v>0.13333333333333333</v>
      </c>
      <c r="BA98" s="32" t="s">
        <v>934</v>
      </c>
      <c r="BB98" s="32" t="s">
        <v>935</v>
      </c>
      <c r="BC98" s="32" t="s">
        <v>935</v>
      </c>
      <c r="BD98" s="32" t="s">
        <v>936</v>
      </c>
      <c r="BE98" s="32" t="s">
        <v>60</v>
      </c>
      <c r="BF98" s="133">
        <v>1</v>
      </c>
      <c r="BG98" s="29">
        <v>100</v>
      </c>
      <c r="BH98" s="118" t="s">
        <v>975</v>
      </c>
      <c r="BI98" s="118" t="s">
        <v>935</v>
      </c>
      <c r="BJ98" s="118" t="s">
        <v>975</v>
      </c>
      <c r="BK98" s="118" t="s">
        <v>935</v>
      </c>
      <c r="BL98" s="31">
        <f t="shared" si="99"/>
        <v>301</v>
      </c>
      <c r="BM98" s="31">
        <f t="shared" si="90"/>
        <v>284</v>
      </c>
      <c r="BN98" s="31">
        <f t="shared" si="90"/>
        <v>270</v>
      </c>
      <c r="BO98" s="78" t="s">
        <v>86</v>
      </c>
      <c r="BP98" s="78" t="s">
        <v>935</v>
      </c>
      <c r="BQ98" s="78" t="s">
        <v>889</v>
      </c>
      <c r="BR98" s="31">
        <f t="shared" si="100"/>
        <v>118.7</v>
      </c>
      <c r="BS98" s="31">
        <f t="shared" si="93"/>
        <v>118.7</v>
      </c>
      <c r="BT98" s="31">
        <f t="shared" si="93"/>
        <v>118.7</v>
      </c>
      <c r="BU98" s="78" t="s">
        <v>86</v>
      </c>
      <c r="BV98" s="78" t="s">
        <v>935</v>
      </c>
      <c r="BW98" s="78" t="s">
        <v>890</v>
      </c>
      <c r="BX98" s="31">
        <v>301.7</v>
      </c>
      <c r="BY98" s="31">
        <v>284.8</v>
      </c>
      <c r="BZ98" s="31">
        <v>270.39999999999998</v>
      </c>
      <c r="CA98" s="78" t="s">
        <v>86</v>
      </c>
      <c r="CB98" s="31" t="s">
        <v>935</v>
      </c>
      <c r="CC98" s="78" t="s">
        <v>889</v>
      </c>
      <c r="CD98" s="31">
        <v>118.7</v>
      </c>
      <c r="CE98" s="31">
        <v>118.7</v>
      </c>
      <c r="CF98" s="31">
        <v>118.7</v>
      </c>
      <c r="CG98" s="78" t="s">
        <v>86</v>
      </c>
      <c r="CH98" s="31" t="s">
        <v>935</v>
      </c>
      <c r="CI98" s="78" t="s">
        <v>890</v>
      </c>
      <c r="CJ98" s="31">
        <v>5</v>
      </c>
      <c r="CK98" s="98">
        <v>0.06</v>
      </c>
      <c r="CL98" s="98">
        <v>5.45</v>
      </c>
      <c r="CM98" s="31" t="s">
        <v>934</v>
      </c>
      <c r="CN98" s="92" t="s">
        <v>1034</v>
      </c>
      <c r="CP98" s="31" t="s">
        <v>935</v>
      </c>
      <c r="CQ98" s="31" t="s">
        <v>935</v>
      </c>
      <c r="CR98" s="99">
        <v>2017</v>
      </c>
      <c r="CS98" s="31" t="s">
        <v>91</v>
      </c>
      <c r="CT98" s="31" t="s">
        <v>91</v>
      </c>
      <c r="CU98" s="31" t="s">
        <v>1022</v>
      </c>
      <c r="CV98" s="31" t="s">
        <v>982</v>
      </c>
      <c r="CW98" s="31" t="s">
        <v>410</v>
      </c>
      <c r="CX98" s="34">
        <v>44079</v>
      </c>
      <c r="CY98" s="131" t="s">
        <v>836</v>
      </c>
      <c r="CZ98" s="124" t="s">
        <v>1724</v>
      </c>
    </row>
    <row r="99" spans="1:104" s="92" customFormat="1" ht="17.100000000000001" customHeight="1" x14ac:dyDescent="0.3">
      <c r="A99" s="78">
        <v>2933</v>
      </c>
      <c r="B99" s="78" t="s">
        <v>990</v>
      </c>
      <c r="C99" s="29">
        <v>2934</v>
      </c>
      <c r="D99" s="29">
        <v>2934</v>
      </c>
      <c r="E99" s="78" t="s">
        <v>970</v>
      </c>
      <c r="F99" s="142" t="s">
        <v>861</v>
      </c>
      <c r="G99" s="29" t="s">
        <v>971</v>
      </c>
      <c r="H99" s="29" t="s">
        <v>1024</v>
      </c>
      <c r="I99" s="29" t="s">
        <v>1032</v>
      </c>
      <c r="J99" s="140">
        <v>246.5</v>
      </c>
      <c r="K99" s="140">
        <v>301</v>
      </c>
      <c r="L99" s="140">
        <v>284</v>
      </c>
      <c r="M99" s="140">
        <v>270</v>
      </c>
      <c r="N99" s="29" t="s">
        <v>934</v>
      </c>
      <c r="O99" s="29" t="s">
        <v>935</v>
      </c>
      <c r="P99" s="29" t="s">
        <v>935</v>
      </c>
      <c r="Q99" s="140">
        <v>118.7</v>
      </c>
      <c r="R99" s="140">
        <v>118.7</v>
      </c>
      <c r="S99" s="140">
        <v>118.7</v>
      </c>
      <c r="T99" s="31" t="s">
        <v>86</v>
      </c>
      <c r="U99" s="31" t="s">
        <v>1033</v>
      </c>
      <c r="V99" s="78" t="s">
        <v>1023</v>
      </c>
      <c r="W99" s="102">
        <f t="shared" si="19"/>
        <v>0.39435215946843855</v>
      </c>
      <c r="X99" s="102">
        <f t="shared" si="20"/>
        <v>0.41795774647887324</v>
      </c>
      <c r="Y99" s="102">
        <f t="shared" si="21"/>
        <v>0.43962962962962965</v>
      </c>
      <c r="Z99" s="102" t="s">
        <v>975</v>
      </c>
      <c r="AA99" s="102" t="s">
        <v>935</v>
      </c>
      <c r="AB99" s="98">
        <v>16.5</v>
      </c>
      <c r="AC99" s="98">
        <v>16.5</v>
      </c>
      <c r="AD99" s="98" t="s">
        <v>934</v>
      </c>
      <c r="AE99" s="98" t="s">
        <v>935</v>
      </c>
      <c r="AF99" s="98" t="s">
        <v>935</v>
      </c>
      <c r="AG99" s="121">
        <v>7.7777777777777779E-2</v>
      </c>
      <c r="AH99" s="121">
        <v>7.7777777777777779E-2</v>
      </c>
      <c r="AI99" s="121">
        <v>7.7777777777777779E-2</v>
      </c>
      <c r="AJ99" s="32" t="s">
        <v>65</v>
      </c>
      <c r="AK99" s="32">
        <v>7.7777777777777779E-2</v>
      </c>
      <c r="AL99" s="144">
        <v>6.9444444444444441E-3</v>
      </c>
      <c r="AM99" s="144">
        <v>1.1805555555555555E-2</v>
      </c>
      <c r="AN99" s="144">
        <v>1.7361111111111112E-2</v>
      </c>
      <c r="AO99" s="32" t="s">
        <v>65</v>
      </c>
      <c r="AP99" s="103" t="s">
        <v>975</v>
      </c>
      <c r="AQ99" s="103" t="s">
        <v>975</v>
      </c>
      <c r="AR99" s="103" t="s">
        <v>935</v>
      </c>
      <c r="AS99" s="103">
        <v>1.0416666666666666E-2</v>
      </c>
      <c r="AT99" s="29" t="s">
        <v>103</v>
      </c>
      <c r="AU99" s="32">
        <f t="shared" si="98"/>
        <v>4.9957912457912462E-3</v>
      </c>
      <c r="AV99" s="121">
        <v>4.1666666666666664E-2</v>
      </c>
      <c r="AW99" s="121" t="s">
        <v>934</v>
      </c>
      <c r="AX99" s="138" t="s">
        <v>935</v>
      </c>
      <c r="AY99" s="138" t="s">
        <v>935</v>
      </c>
      <c r="AZ99" s="103">
        <v>0.13333333333333333</v>
      </c>
      <c r="BA99" s="32" t="s">
        <v>934</v>
      </c>
      <c r="BB99" s="32" t="s">
        <v>935</v>
      </c>
      <c r="BC99" s="32" t="s">
        <v>935</v>
      </c>
      <c r="BD99" s="32" t="s">
        <v>936</v>
      </c>
      <c r="BE99" s="32" t="s">
        <v>60</v>
      </c>
      <c r="BF99" s="133">
        <v>1</v>
      </c>
      <c r="BG99" s="29">
        <v>100</v>
      </c>
      <c r="BH99" s="118" t="s">
        <v>975</v>
      </c>
      <c r="BI99" s="118" t="s">
        <v>935</v>
      </c>
      <c r="BJ99" s="118" t="s">
        <v>975</v>
      </c>
      <c r="BK99" s="118" t="s">
        <v>935</v>
      </c>
      <c r="BL99" s="31">
        <f t="shared" si="99"/>
        <v>301</v>
      </c>
      <c r="BM99" s="31">
        <f t="shared" si="90"/>
        <v>284</v>
      </c>
      <c r="BN99" s="31">
        <f t="shared" si="90"/>
        <v>270</v>
      </c>
      <c r="BO99" s="78" t="s">
        <v>86</v>
      </c>
      <c r="BP99" s="78" t="s">
        <v>935</v>
      </c>
      <c r="BQ99" s="78" t="s">
        <v>889</v>
      </c>
      <c r="BR99" s="31">
        <f t="shared" si="100"/>
        <v>118.7</v>
      </c>
      <c r="BS99" s="31">
        <f t="shared" si="93"/>
        <v>118.7</v>
      </c>
      <c r="BT99" s="31">
        <f t="shared" si="93"/>
        <v>118.7</v>
      </c>
      <c r="BU99" s="78" t="s">
        <v>86</v>
      </c>
      <c r="BV99" s="78" t="s">
        <v>935</v>
      </c>
      <c r="BW99" s="78" t="s">
        <v>890</v>
      </c>
      <c r="BX99" s="31">
        <v>301.7</v>
      </c>
      <c r="BY99" s="31">
        <v>284.8</v>
      </c>
      <c r="BZ99" s="31">
        <v>270.39999999999998</v>
      </c>
      <c r="CA99" s="78" t="s">
        <v>86</v>
      </c>
      <c r="CB99" s="31" t="s">
        <v>935</v>
      </c>
      <c r="CC99" s="78" t="s">
        <v>889</v>
      </c>
      <c r="CD99" s="31">
        <v>118.7</v>
      </c>
      <c r="CE99" s="31">
        <v>118.7</v>
      </c>
      <c r="CF99" s="31">
        <v>118.7</v>
      </c>
      <c r="CG99" s="78" t="s">
        <v>86</v>
      </c>
      <c r="CH99" s="31" t="s">
        <v>935</v>
      </c>
      <c r="CI99" s="78" t="s">
        <v>890</v>
      </c>
      <c r="CJ99" s="31">
        <v>5</v>
      </c>
      <c r="CK99" s="98">
        <v>0.06</v>
      </c>
      <c r="CL99" s="98">
        <v>5.45</v>
      </c>
      <c r="CM99" s="31" t="s">
        <v>934</v>
      </c>
      <c r="CN99" s="92" t="s">
        <v>1034</v>
      </c>
      <c r="CP99" s="31" t="s">
        <v>935</v>
      </c>
      <c r="CQ99" s="31" t="s">
        <v>935</v>
      </c>
      <c r="CR99" s="99">
        <v>2017</v>
      </c>
      <c r="CS99" s="31" t="s">
        <v>91</v>
      </c>
      <c r="CT99" s="31" t="s">
        <v>91</v>
      </c>
      <c r="CU99" s="31" t="s">
        <v>1022</v>
      </c>
      <c r="CV99" s="31" t="s">
        <v>982</v>
      </c>
      <c r="CW99" s="31" t="s">
        <v>410</v>
      </c>
      <c r="CX99" s="34">
        <v>44079</v>
      </c>
      <c r="CY99" s="131" t="s">
        <v>836</v>
      </c>
      <c r="CZ99" s="124" t="s">
        <v>1724</v>
      </c>
    </row>
    <row r="100" spans="1:104" s="92" customFormat="1" ht="17.100000000000001" customHeight="1" x14ac:dyDescent="0.3">
      <c r="A100" s="29">
        <v>2170</v>
      </c>
      <c r="B100" s="25" t="s">
        <v>745</v>
      </c>
      <c r="C100" s="14">
        <v>2171</v>
      </c>
      <c r="D100" s="25">
        <v>2172</v>
      </c>
      <c r="E100" s="141" t="s">
        <v>1130</v>
      </c>
      <c r="F100" s="29" t="s">
        <v>1155</v>
      </c>
      <c r="G100" s="29" t="s">
        <v>971</v>
      </c>
      <c r="H100" s="29" t="s">
        <v>1024</v>
      </c>
      <c r="I100" s="25" t="s">
        <v>743</v>
      </c>
      <c r="J100" s="140">
        <v>40</v>
      </c>
      <c r="K100" s="31">
        <v>50</v>
      </c>
      <c r="L100" s="31">
        <v>49</v>
      </c>
      <c r="M100" s="31">
        <v>47</v>
      </c>
      <c r="N100" s="29" t="s">
        <v>934</v>
      </c>
      <c r="O100" s="29" t="s">
        <v>935</v>
      </c>
      <c r="P100" s="29" t="s">
        <v>935</v>
      </c>
      <c r="Q100" s="98">
        <v>30</v>
      </c>
      <c r="R100" s="98">
        <v>29</v>
      </c>
      <c r="S100" s="98">
        <v>28</v>
      </c>
      <c r="T100" s="29" t="s">
        <v>934</v>
      </c>
      <c r="U100" s="29" t="s">
        <v>935</v>
      </c>
      <c r="V100" s="29" t="s">
        <v>935</v>
      </c>
      <c r="W100" s="102">
        <f t="shared" si="19"/>
        <v>0.6</v>
      </c>
      <c r="X100" s="102">
        <f t="shared" si="20"/>
        <v>0.59183673469387754</v>
      </c>
      <c r="Y100" s="102">
        <f t="shared" si="21"/>
        <v>0.5957446808510638</v>
      </c>
      <c r="Z100" s="29">
        <v>28</v>
      </c>
      <c r="AA100" s="29" t="s">
        <v>1131</v>
      </c>
      <c r="AB100" s="98">
        <v>3</v>
      </c>
      <c r="AC100" s="98">
        <v>3</v>
      </c>
      <c r="AD100" s="103" t="s">
        <v>934</v>
      </c>
      <c r="AE100" s="103" t="s">
        <v>935</v>
      </c>
      <c r="AF100" s="103" t="s">
        <v>935</v>
      </c>
      <c r="AG100" s="121">
        <v>4.1666666666666664E-2</v>
      </c>
      <c r="AH100" s="121">
        <v>4.1666666666666664E-2</v>
      </c>
      <c r="AI100" s="121">
        <v>4.1666666666666664E-2</v>
      </c>
      <c r="AJ100" s="29" t="s">
        <v>1132</v>
      </c>
      <c r="AK100" s="32">
        <v>2.0833333333333332E-2</v>
      </c>
      <c r="AL100" s="121">
        <v>3.8194444444444441E-2</v>
      </c>
      <c r="AM100" s="121">
        <v>3.8194444444444441E-2</v>
      </c>
      <c r="AN100" s="121">
        <v>3.8194444444444441E-2</v>
      </c>
      <c r="AO100" s="29" t="s">
        <v>1133</v>
      </c>
      <c r="AP100" s="103" t="s">
        <v>975</v>
      </c>
      <c r="AQ100" s="103" t="s">
        <v>975</v>
      </c>
      <c r="AR100" s="103" t="s">
        <v>935</v>
      </c>
      <c r="AS100" s="103">
        <v>1.3888888888888888E-2</v>
      </c>
      <c r="AT100" s="29" t="s">
        <v>1132</v>
      </c>
      <c r="AU100" s="32">
        <v>6.9444444444444441E-3</v>
      </c>
      <c r="AV100" s="121">
        <v>4.1666666666666664E-2</v>
      </c>
      <c r="AW100" s="103" t="s">
        <v>934</v>
      </c>
      <c r="AX100" s="103" t="s">
        <v>935</v>
      </c>
      <c r="AY100" s="103" t="s">
        <v>935</v>
      </c>
      <c r="AZ100" s="121">
        <v>0.10416666666666667</v>
      </c>
      <c r="BA100" s="103" t="s">
        <v>934</v>
      </c>
      <c r="BB100" s="103" t="s">
        <v>935</v>
      </c>
      <c r="BC100" s="103" t="s">
        <v>935</v>
      </c>
      <c r="BD100" s="29" t="s">
        <v>936</v>
      </c>
      <c r="BE100" s="29" t="s">
        <v>60</v>
      </c>
      <c r="BF100" s="32" t="s">
        <v>1174</v>
      </c>
      <c r="BG100" s="29">
        <v>100</v>
      </c>
      <c r="BH100" s="29" t="s">
        <v>975</v>
      </c>
      <c r="BI100" s="33" t="s">
        <v>935</v>
      </c>
      <c r="BJ100" s="29" t="s">
        <v>975</v>
      </c>
      <c r="BK100" s="29" t="s">
        <v>935</v>
      </c>
      <c r="BL100" s="31">
        <v>50</v>
      </c>
      <c r="BM100" s="31">
        <v>49</v>
      </c>
      <c r="BN100" s="31">
        <v>47</v>
      </c>
      <c r="BO100" s="29" t="s">
        <v>60</v>
      </c>
      <c r="BP100" s="29" t="s">
        <v>61</v>
      </c>
      <c r="BQ100" s="29" t="s">
        <v>61</v>
      </c>
      <c r="BR100" s="31">
        <v>30</v>
      </c>
      <c r="BS100" s="31">
        <v>29</v>
      </c>
      <c r="BT100" s="31">
        <v>28</v>
      </c>
      <c r="BU100" s="29" t="s">
        <v>60</v>
      </c>
      <c r="BV100" s="29" t="s">
        <v>61</v>
      </c>
      <c r="BW100" s="29" t="s">
        <v>61</v>
      </c>
      <c r="BX100" s="31">
        <v>50</v>
      </c>
      <c r="BY100" s="31">
        <v>49</v>
      </c>
      <c r="BZ100" s="31">
        <v>47</v>
      </c>
      <c r="CA100" s="29" t="s">
        <v>934</v>
      </c>
      <c r="CB100" s="29" t="s">
        <v>935</v>
      </c>
      <c r="CC100" s="29" t="s">
        <v>935</v>
      </c>
      <c r="CD100" s="31">
        <v>30</v>
      </c>
      <c r="CE100" s="31">
        <v>29</v>
      </c>
      <c r="CF100" s="31">
        <v>28</v>
      </c>
      <c r="CG100" s="29" t="s">
        <v>934</v>
      </c>
      <c r="CH100" s="29" t="s">
        <v>935</v>
      </c>
      <c r="CI100" s="29" t="s">
        <v>935</v>
      </c>
      <c r="CJ100" s="29">
        <v>5</v>
      </c>
      <c r="CK100" s="29">
        <v>0.06</v>
      </c>
      <c r="CL100" s="29">
        <v>2.14</v>
      </c>
      <c r="CM100" s="29" t="s">
        <v>934</v>
      </c>
      <c r="CN100" s="29"/>
      <c r="CO100" s="29"/>
      <c r="CP100" s="13" t="s">
        <v>935</v>
      </c>
      <c r="CQ100" s="13" t="s">
        <v>935</v>
      </c>
      <c r="CR100" s="13" t="s">
        <v>1134</v>
      </c>
      <c r="CS100" s="13" t="s">
        <v>1135</v>
      </c>
      <c r="CT100" s="13" t="s">
        <v>1136</v>
      </c>
      <c r="CU100" s="13"/>
      <c r="CV100" s="13" t="s">
        <v>1144</v>
      </c>
      <c r="CW100" s="29" t="s">
        <v>410</v>
      </c>
      <c r="CX100" s="34">
        <v>44071</v>
      </c>
      <c r="CY100" s="131" t="s">
        <v>836</v>
      </c>
      <c r="CZ100" s="124" t="s">
        <v>1724</v>
      </c>
    </row>
    <row r="101" spans="1:104" s="92" customFormat="1" ht="17.100000000000001" customHeight="1" x14ac:dyDescent="0.3">
      <c r="A101" s="29">
        <v>2170</v>
      </c>
      <c r="B101" s="25" t="s">
        <v>745</v>
      </c>
      <c r="C101" s="14">
        <v>2171</v>
      </c>
      <c r="D101" s="25">
        <v>2173</v>
      </c>
      <c r="E101" s="141" t="s">
        <v>1130</v>
      </c>
      <c r="F101" s="29" t="s">
        <v>1155</v>
      </c>
      <c r="G101" s="29" t="s">
        <v>971</v>
      </c>
      <c r="H101" s="29" t="s">
        <v>1024</v>
      </c>
      <c r="I101" s="25" t="s">
        <v>744</v>
      </c>
      <c r="J101" s="140">
        <v>40</v>
      </c>
      <c r="K101" s="31">
        <v>50</v>
      </c>
      <c r="L101" s="31">
        <v>49</v>
      </c>
      <c r="M101" s="31">
        <v>47</v>
      </c>
      <c r="N101" s="29" t="s">
        <v>934</v>
      </c>
      <c r="O101" s="29" t="s">
        <v>935</v>
      </c>
      <c r="P101" s="29" t="s">
        <v>935</v>
      </c>
      <c r="Q101" s="98">
        <v>30</v>
      </c>
      <c r="R101" s="98">
        <v>29</v>
      </c>
      <c r="S101" s="98">
        <v>28</v>
      </c>
      <c r="T101" s="29" t="s">
        <v>934</v>
      </c>
      <c r="U101" s="29" t="s">
        <v>935</v>
      </c>
      <c r="V101" s="29" t="s">
        <v>935</v>
      </c>
      <c r="W101" s="102">
        <f t="shared" si="19"/>
        <v>0.6</v>
      </c>
      <c r="X101" s="102">
        <f t="shared" si="20"/>
        <v>0.59183673469387754</v>
      </c>
      <c r="Y101" s="102">
        <f t="shared" si="21"/>
        <v>0.5957446808510638</v>
      </c>
      <c r="Z101" s="29">
        <v>28</v>
      </c>
      <c r="AA101" s="29" t="s">
        <v>1131</v>
      </c>
      <c r="AB101" s="98">
        <v>3</v>
      </c>
      <c r="AC101" s="98">
        <v>3</v>
      </c>
      <c r="AD101" s="103" t="s">
        <v>934</v>
      </c>
      <c r="AE101" s="103" t="s">
        <v>935</v>
      </c>
      <c r="AF101" s="103" t="s">
        <v>935</v>
      </c>
      <c r="AG101" s="121">
        <v>4.1666666666666664E-2</v>
      </c>
      <c r="AH101" s="121">
        <v>4.1666666666666664E-2</v>
      </c>
      <c r="AI101" s="121">
        <v>4.1666666666666664E-2</v>
      </c>
      <c r="AJ101" s="29" t="s">
        <v>1132</v>
      </c>
      <c r="AK101" s="32">
        <v>2.0833333333333332E-2</v>
      </c>
      <c r="AL101" s="121">
        <v>3.8194444444444441E-2</v>
      </c>
      <c r="AM101" s="121">
        <v>3.8194444444444441E-2</v>
      </c>
      <c r="AN101" s="121">
        <v>3.8194444444444441E-2</v>
      </c>
      <c r="AO101" s="29" t="s">
        <v>1133</v>
      </c>
      <c r="AP101" s="103" t="s">
        <v>975</v>
      </c>
      <c r="AQ101" s="103" t="s">
        <v>975</v>
      </c>
      <c r="AR101" s="103" t="s">
        <v>935</v>
      </c>
      <c r="AS101" s="103">
        <v>1.3888888888888888E-2</v>
      </c>
      <c r="AT101" s="29" t="s">
        <v>1132</v>
      </c>
      <c r="AU101" s="32">
        <v>6.9444444444444441E-3</v>
      </c>
      <c r="AV101" s="121">
        <v>4.1666666666666664E-2</v>
      </c>
      <c r="AW101" s="103" t="s">
        <v>934</v>
      </c>
      <c r="AX101" s="103" t="s">
        <v>935</v>
      </c>
      <c r="AY101" s="103" t="s">
        <v>935</v>
      </c>
      <c r="AZ101" s="121">
        <v>0.10416666666666667</v>
      </c>
      <c r="BA101" s="103" t="s">
        <v>934</v>
      </c>
      <c r="BB101" s="103" t="s">
        <v>935</v>
      </c>
      <c r="BC101" s="103" t="s">
        <v>935</v>
      </c>
      <c r="BD101" s="29" t="s">
        <v>936</v>
      </c>
      <c r="BE101" s="29" t="s">
        <v>60</v>
      </c>
      <c r="BF101" s="32" t="s">
        <v>1174</v>
      </c>
      <c r="BG101" s="29">
        <v>100</v>
      </c>
      <c r="BH101" s="29" t="s">
        <v>975</v>
      </c>
      <c r="BI101" s="33" t="s">
        <v>935</v>
      </c>
      <c r="BJ101" s="29" t="s">
        <v>975</v>
      </c>
      <c r="BK101" s="29" t="s">
        <v>935</v>
      </c>
      <c r="BL101" s="31">
        <v>50</v>
      </c>
      <c r="BM101" s="31">
        <v>49</v>
      </c>
      <c r="BN101" s="31">
        <v>47</v>
      </c>
      <c r="BO101" s="29" t="s">
        <v>60</v>
      </c>
      <c r="BP101" s="29" t="s">
        <v>61</v>
      </c>
      <c r="BQ101" s="29" t="s">
        <v>61</v>
      </c>
      <c r="BR101" s="31">
        <v>30</v>
      </c>
      <c r="BS101" s="31">
        <v>29</v>
      </c>
      <c r="BT101" s="31">
        <v>28</v>
      </c>
      <c r="BU101" s="29" t="s">
        <v>60</v>
      </c>
      <c r="BV101" s="29" t="s">
        <v>61</v>
      </c>
      <c r="BW101" s="29" t="s">
        <v>61</v>
      </c>
      <c r="BX101" s="31">
        <v>50</v>
      </c>
      <c r="BY101" s="31">
        <v>49</v>
      </c>
      <c r="BZ101" s="31">
        <v>47</v>
      </c>
      <c r="CA101" s="29" t="s">
        <v>934</v>
      </c>
      <c r="CB101" s="29" t="s">
        <v>935</v>
      </c>
      <c r="CC101" s="29" t="s">
        <v>935</v>
      </c>
      <c r="CD101" s="31">
        <v>30</v>
      </c>
      <c r="CE101" s="31">
        <v>29</v>
      </c>
      <c r="CF101" s="31">
        <v>28</v>
      </c>
      <c r="CG101" s="29" t="s">
        <v>934</v>
      </c>
      <c r="CH101" s="29" t="s">
        <v>935</v>
      </c>
      <c r="CI101" s="29" t="s">
        <v>935</v>
      </c>
      <c r="CJ101" s="29">
        <v>5</v>
      </c>
      <c r="CK101" s="29">
        <v>0.06</v>
      </c>
      <c r="CL101" s="29">
        <v>2.14</v>
      </c>
      <c r="CM101" s="29" t="s">
        <v>934</v>
      </c>
      <c r="CN101" s="29"/>
      <c r="CO101" s="29"/>
      <c r="CP101" s="13" t="s">
        <v>935</v>
      </c>
      <c r="CQ101" s="13" t="s">
        <v>935</v>
      </c>
      <c r="CR101" s="13" t="s">
        <v>1134</v>
      </c>
      <c r="CS101" s="13" t="s">
        <v>1135</v>
      </c>
      <c r="CT101" s="13" t="s">
        <v>1136</v>
      </c>
      <c r="CU101" s="13"/>
      <c r="CV101" s="13" t="s">
        <v>1144</v>
      </c>
      <c r="CW101" s="29" t="s">
        <v>410</v>
      </c>
      <c r="CX101" s="34">
        <v>44071</v>
      </c>
      <c r="CY101" s="131" t="s">
        <v>836</v>
      </c>
      <c r="CZ101" s="124" t="s">
        <v>1724</v>
      </c>
    </row>
    <row r="102" spans="1:104" s="29" customFormat="1" ht="17.100000000000001" customHeight="1" x14ac:dyDescent="0.3">
      <c r="A102" s="29">
        <v>2664</v>
      </c>
      <c r="B102" s="140" t="s">
        <v>613</v>
      </c>
      <c r="C102" s="29">
        <v>2661</v>
      </c>
      <c r="D102" s="29">
        <v>2662</v>
      </c>
      <c r="E102" s="29" t="s">
        <v>612</v>
      </c>
      <c r="F102" s="29" t="s">
        <v>138</v>
      </c>
      <c r="G102" s="29" t="s">
        <v>139</v>
      </c>
      <c r="H102" s="29" t="s">
        <v>180</v>
      </c>
      <c r="I102" s="29" t="s">
        <v>650</v>
      </c>
      <c r="J102" s="29">
        <v>153.1</v>
      </c>
      <c r="K102" s="29">
        <v>195</v>
      </c>
      <c r="L102" s="29">
        <v>195</v>
      </c>
      <c r="M102" s="29">
        <v>187</v>
      </c>
      <c r="N102" s="29" t="s">
        <v>60</v>
      </c>
      <c r="O102" s="29" t="s">
        <v>61</v>
      </c>
      <c r="P102" s="29" t="s">
        <v>61</v>
      </c>
      <c r="Q102" s="29">
        <v>88</v>
      </c>
      <c r="R102" s="29">
        <v>88</v>
      </c>
      <c r="S102" s="29">
        <v>88</v>
      </c>
      <c r="T102" s="29" t="s">
        <v>86</v>
      </c>
      <c r="U102" s="29" t="s">
        <v>651</v>
      </c>
      <c r="V102" s="29" t="s">
        <v>77</v>
      </c>
      <c r="W102" s="102">
        <f t="shared" si="19"/>
        <v>0.45128205128205129</v>
      </c>
      <c r="X102" s="102">
        <f t="shared" si="20"/>
        <v>0.45128205128205129</v>
      </c>
      <c r="Y102" s="102">
        <f t="shared" si="21"/>
        <v>0.47058823529411764</v>
      </c>
      <c r="Z102" s="29" t="s">
        <v>62</v>
      </c>
      <c r="AA102" s="29" t="s">
        <v>61</v>
      </c>
      <c r="AB102" s="98">
        <v>7.7</v>
      </c>
      <c r="AC102" s="98">
        <v>7.7</v>
      </c>
      <c r="AD102" s="29" t="s">
        <v>60</v>
      </c>
      <c r="AE102" s="29" t="s">
        <v>61</v>
      </c>
      <c r="AF102" s="29" t="s">
        <v>61</v>
      </c>
      <c r="AG102" s="103">
        <v>3.7499999999999999E-2</v>
      </c>
      <c r="AH102" s="103">
        <v>3.7499999999999999E-2</v>
      </c>
      <c r="AI102" s="103">
        <v>3.7499999999999999E-2</v>
      </c>
      <c r="AJ102" s="103" t="s">
        <v>64</v>
      </c>
      <c r="AK102" s="103">
        <v>7.9166666666666663E-2</v>
      </c>
      <c r="AL102" s="103">
        <v>6.805555555555555E-2</v>
      </c>
      <c r="AM102" s="103">
        <v>9.9479166666666646E-2</v>
      </c>
      <c r="AN102" s="103">
        <v>0.12592592592592591</v>
      </c>
      <c r="AO102" s="103" t="s">
        <v>64</v>
      </c>
      <c r="AP102" s="103" t="s">
        <v>62</v>
      </c>
      <c r="AQ102" s="103" t="s">
        <v>62</v>
      </c>
      <c r="AR102" s="103" t="s">
        <v>61</v>
      </c>
      <c r="AS102" s="103">
        <v>4.8611111111111112E-3</v>
      </c>
      <c r="AT102" s="29" t="s">
        <v>64</v>
      </c>
      <c r="AU102" s="103">
        <v>7.6388888888888886E-3</v>
      </c>
      <c r="AV102" s="103">
        <v>0.16666666666666666</v>
      </c>
      <c r="AW102" s="103" t="s">
        <v>60</v>
      </c>
      <c r="AX102" s="103" t="s">
        <v>61</v>
      </c>
      <c r="AY102" s="103" t="s">
        <v>61</v>
      </c>
      <c r="AZ102" s="103">
        <v>0.125</v>
      </c>
      <c r="BA102" s="103" t="s">
        <v>60</v>
      </c>
      <c r="BB102" s="103" t="s">
        <v>61</v>
      </c>
      <c r="BC102" s="103" t="s">
        <v>61</v>
      </c>
      <c r="BD102" s="103" t="s">
        <v>60</v>
      </c>
      <c r="BE102" s="103" t="s">
        <v>60</v>
      </c>
      <c r="BF102" s="103" t="s">
        <v>61</v>
      </c>
      <c r="BG102" s="103" t="s">
        <v>61</v>
      </c>
      <c r="BH102" s="29" t="s">
        <v>62</v>
      </c>
      <c r="BI102" s="33" t="s">
        <v>61</v>
      </c>
      <c r="BJ102" s="29" t="s">
        <v>62</v>
      </c>
      <c r="BK102" s="29" t="s">
        <v>61</v>
      </c>
      <c r="BL102" s="31">
        <v>195</v>
      </c>
      <c r="BM102" s="31">
        <v>195</v>
      </c>
      <c r="BN102" s="31">
        <v>187</v>
      </c>
      <c r="BO102" s="29" t="s">
        <v>60</v>
      </c>
      <c r="BP102" s="29" t="s">
        <v>61</v>
      </c>
      <c r="BQ102" s="29" t="s">
        <v>61</v>
      </c>
      <c r="BR102" s="31">
        <v>88</v>
      </c>
      <c r="BS102" s="31">
        <v>88</v>
      </c>
      <c r="BT102" s="31">
        <v>88</v>
      </c>
      <c r="BU102" s="29" t="s">
        <v>60</v>
      </c>
      <c r="BV102" s="29" t="s">
        <v>61</v>
      </c>
      <c r="BW102" s="29" t="s">
        <v>61</v>
      </c>
      <c r="BX102" s="31">
        <v>195</v>
      </c>
      <c r="BY102" s="31">
        <v>195</v>
      </c>
      <c r="BZ102" s="31">
        <v>187</v>
      </c>
      <c r="CA102" s="29" t="s">
        <v>60</v>
      </c>
      <c r="CB102" s="29" t="s">
        <v>61</v>
      </c>
      <c r="CC102" s="29" t="s">
        <v>61</v>
      </c>
      <c r="CD102" s="31">
        <v>88</v>
      </c>
      <c r="CE102" s="31">
        <v>88</v>
      </c>
      <c r="CF102" s="31">
        <v>88</v>
      </c>
      <c r="CG102" s="29" t="s">
        <v>60</v>
      </c>
      <c r="CH102" s="29" t="s">
        <v>61</v>
      </c>
      <c r="CI102" s="29" t="s">
        <v>61</v>
      </c>
      <c r="CJ102" s="38">
        <v>5</v>
      </c>
      <c r="CK102" s="134">
        <v>2.5000000000000001E-2</v>
      </c>
      <c r="CL102" s="132">
        <v>4.93</v>
      </c>
      <c r="CM102" s="29" t="s">
        <v>60</v>
      </c>
      <c r="CP102" s="13" t="s">
        <v>61</v>
      </c>
      <c r="CQ102" s="13" t="s">
        <v>61</v>
      </c>
      <c r="CR102" s="29">
        <v>2006</v>
      </c>
      <c r="CS102" s="13" t="s">
        <v>363</v>
      </c>
      <c r="CT102" s="13" t="s">
        <v>357</v>
      </c>
      <c r="CV102" s="29" t="s">
        <v>617</v>
      </c>
      <c r="CW102" s="29" t="s">
        <v>410</v>
      </c>
      <c r="CX102" s="34">
        <v>44064</v>
      </c>
      <c r="CY102" s="131" t="s">
        <v>836</v>
      </c>
      <c r="CZ102" s="124" t="s">
        <v>1724</v>
      </c>
    </row>
    <row r="103" spans="1:104" s="29" customFormat="1" ht="17.100000000000001" customHeight="1" x14ac:dyDescent="0.3">
      <c r="A103" s="29">
        <v>2664</v>
      </c>
      <c r="B103" s="140" t="s">
        <v>613</v>
      </c>
      <c r="C103" s="29">
        <v>2661</v>
      </c>
      <c r="D103" s="29">
        <v>2663</v>
      </c>
      <c r="E103" s="29" t="s">
        <v>612</v>
      </c>
      <c r="F103" s="29" t="s">
        <v>138</v>
      </c>
      <c r="G103" s="29" t="s">
        <v>139</v>
      </c>
      <c r="H103" s="29" t="s">
        <v>180</v>
      </c>
      <c r="I103" s="29" t="s">
        <v>652</v>
      </c>
      <c r="J103" s="29">
        <v>153.1</v>
      </c>
      <c r="K103" s="29">
        <v>195</v>
      </c>
      <c r="L103" s="29">
        <v>195</v>
      </c>
      <c r="M103" s="29">
        <v>187</v>
      </c>
      <c r="N103" s="29" t="s">
        <v>60</v>
      </c>
      <c r="O103" s="29" t="s">
        <v>61</v>
      </c>
      <c r="P103" s="29" t="s">
        <v>61</v>
      </c>
      <c r="Q103" s="29">
        <v>88</v>
      </c>
      <c r="R103" s="29">
        <v>88</v>
      </c>
      <c r="S103" s="29">
        <v>88</v>
      </c>
      <c r="T103" s="29" t="s">
        <v>86</v>
      </c>
      <c r="U103" s="29" t="s">
        <v>651</v>
      </c>
      <c r="V103" s="29" t="s">
        <v>77</v>
      </c>
      <c r="W103" s="102">
        <f t="shared" si="19"/>
        <v>0.45128205128205129</v>
      </c>
      <c r="X103" s="102">
        <f t="shared" si="20"/>
        <v>0.45128205128205129</v>
      </c>
      <c r="Y103" s="102">
        <f t="shared" si="21"/>
        <v>0.47058823529411764</v>
      </c>
      <c r="Z103" s="29" t="s">
        <v>62</v>
      </c>
      <c r="AA103" s="29" t="s">
        <v>61</v>
      </c>
      <c r="AB103" s="98">
        <v>7.7</v>
      </c>
      <c r="AC103" s="98">
        <v>7.7</v>
      </c>
      <c r="AD103" s="29" t="s">
        <v>60</v>
      </c>
      <c r="AE103" s="29" t="s">
        <v>61</v>
      </c>
      <c r="AF103" s="29" t="s">
        <v>61</v>
      </c>
      <c r="AG103" s="103">
        <v>3.7499999999999999E-2</v>
      </c>
      <c r="AH103" s="103">
        <v>3.7499999999999999E-2</v>
      </c>
      <c r="AI103" s="103">
        <v>3.7499999999999999E-2</v>
      </c>
      <c r="AJ103" s="103" t="s">
        <v>64</v>
      </c>
      <c r="AK103" s="103">
        <v>7.9166666666666663E-2</v>
      </c>
      <c r="AL103" s="103">
        <v>6.805555555555555E-2</v>
      </c>
      <c r="AM103" s="103">
        <v>9.9479166666666646E-2</v>
      </c>
      <c r="AN103" s="103">
        <v>0.12592592592592591</v>
      </c>
      <c r="AO103" s="103" t="s">
        <v>64</v>
      </c>
      <c r="AP103" s="103" t="s">
        <v>62</v>
      </c>
      <c r="AQ103" s="103" t="s">
        <v>62</v>
      </c>
      <c r="AR103" s="103" t="s">
        <v>61</v>
      </c>
      <c r="AS103" s="103">
        <v>4.8611111111111112E-3</v>
      </c>
      <c r="AT103" s="29" t="s">
        <v>64</v>
      </c>
      <c r="AU103" s="103">
        <v>7.6388888888888886E-3</v>
      </c>
      <c r="AV103" s="103">
        <v>0.16666666666666666</v>
      </c>
      <c r="AW103" s="103" t="s">
        <v>60</v>
      </c>
      <c r="AX103" s="103" t="s">
        <v>61</v>
      </c>
      <c r="AY103" s="103" t="s">
        <v>61</v>
      </c>
      <c r="AZ103" s="103">
        <v>0.125</v>
      </c>
      <c r="BA103" s="103" t="s">
        <v>60</v>
      </c>
      <c r="BB103" s="103" t="s">
        <v>61</v>
      </c>
      <c r="BC103" s="103" t="s">
        <v>61</v>
      </c>
      <c r="BD103" s="103" t="s">
        <v>60</v>
      </c>
      <c r="BE103" s="103" t="s">
        <v>60</v>
      </c>
      <c r="BF103" s="103" t="s">
        <v>61</v>
      </c>
      <c r="BG103" s="103" t="s">
        <v>61</v>
      </c>
      <c r="BH103" s="29" t="s">
        <v>62</v>
      </c>
      <c r="BI103" s="33" t="s">
        <v>61</v>
      </c>
      <c r="BJ103" s="29" t="s">
        <v>62</v>
      </c>
      <c r="BK103" s="29" t="s">
        <v>61</v>
      </c>
      <c r="BL103" s="31">
        <v>195</v>
      </c>
      <c r="BM103" s="31">
        <v>195</v>
      </c>
      <c r="BN103" s="31">
        <v>187</v>
      </c>
      <c r="BO103" s="29" t="s">
        <v>60</v>
      </c>
      <c r="BP103" s="29" t="s">
        <v>61</v>
      </c>
      <c r="BQ103" s="29" t="s">
        <v>61</v>
      </c>
      <c r="BR103" s="31">
        <v>88</v>
      </c>
      <c r="BS103" s="31">
        <v>88</v>
      </c>
      <c r="BT103" s="31">
        <v>88</v>
      </c>
      <c r="BU103" s="29" t="s">
        <v>60</v>
      </c>
      <c r="BV103" s="29" t="s">
        <v>61</v>
      </c>
      <c r="BW103" s="29" t="s">
        <v>61</v>
      </c>
      <c r="BX103" s="31">
        <v>195</v>
      </c>
      <c r="BY103" s="31">
        <v>195</v>
      </c>
      <c r="BZ103" s="31">
        <v>187</v>
      </c>
      <c r="CA103" s="29" t="s">
        <v>60</v>
      </c>
      <c r="CB103" s="29" t="s">
        <v>61</v>
      </c>
      <c r="CC103" s="29" t="s">
        <v>61</v>
      </c>
      <c r="CD103" s="31">
        <v>88</v>
      </c>
      <c r="CE103" s="31">
        <v>88</v>
      </c>
      <c r="CF103" s="31">
        <v>88</v>
      </c>
      <c r="CG103" s="29" t="s">
        <v>60</v>
      </c>
      <c r="CH103" s="29" t="s">
        <v>61</v>
      </c>
      <c r="CI103" s="29" t="s">
        <v>61</v>
      </c>
      <c r="CJ103" s="38">
        <v>5</v>
      </c>
      <c r="CK103" s="134">
        <v>2.5000000000000001E-2</v>
      </c>
      <c r="CL103" s="132">
        <v>4.5999999999999996</v>
      </c>
      <c r="CM103" s="29" t="s">
        <v>60</v>
      </c>
      <c r="CP103" s="13" t="s">
        <v>61</v>
      </c>
      <c r="CQ103" s="13" t="s">
        <v>61</v>
      </c>
      <c r="CR103" s="29">
        <v>2006</v>
      </c>
      <c r="CS103" s="13" t="s">
        <v>363</v>
      </c>
      <c r="CT103" s="13" t="s">
        <v>357</v>
      </c>
      <c r="CV103" s="29" t="s">
        <v>617</v>
      </c>
      <c r="CW103" s="29" t="s">
        <v>410</v>
      </c>
      <c r="CX103" s="34">
        <v>44064</v>
      </c>
      <c r="CY103" s="131" t="s">
        <v>836</v>
      </c>
      <c r="CZ103" s="124" t="s">
        <v>1724</v>
      </c>
    </row>
    <row r="104" spans="1:104" s="29" customFormat="1" ht="17.100000000000001" customHeight="1" x14ac:dyDescent="0.3">
      <c r="A104" s="29">
        <v>2668</v>
      </c>
      <c r="B104" s="140" t="s">
        <v>618</v>
      </c>
      <c r="C104" s="29">
        <v>2665</v>
      </c>
      <c r="D104" s="29">
        <v>2667</v>
      </c>
      <c r="E104" s="29" t="s">
        <v>612</v>
      </c>
      <c r="F104" s="29" t="s">
        <v>138</v>
      </c>
      <c r="G104" s="29" t="s">
        <v>139</v>
      </c>
      <c r="H104" s="29" t="s">
        <v>180</v>
      </c>
      <c r="I104" s="29" t="s">
        <v>653</v>
      </c>
      <c r="J104" s="29">
        <v>153.1</v>
      </c>
      <c r="K104" s="29">
        <v>195</v>
      </c>
      <c r="L104" s="29">
        <v>193</v>
      </c>
      <c r="M104" s="29">
        <v>184</v>
      </c>
      <c r="N104" s="29" t="s">
        <v>60</v>
      </c>
      <c r="O104" s="29" t="s">
        <v>61</v>
      </c>
      <c r="P104" s="29" t="s">
        <v>61</v>
      </c>
      <c r="Q104" s="29">
        <v>88</v>
      </c>
      <c r="R104" s="29">
        <v>88</v>
      </c>
      <c r="S104" s="29">
        <v>88</v>
      </c>
      <c r="T104" s="29" t="s">
        <v>86</v>
      </c>
      <c r="U104" s="29" t="s">
        <v>654</v>
      </c>
      <c r="V104" s="29" t="s">
        <v>77</v>
      </c>
      <c r="W104" s="102">
        <f t="shared" si="19"/>
        <v>0.45128205128205129</v>
      </c>
      <c r="X104" s="102">
        <f t="shared" si="20"/>
        <v>0.45595854922279794</v>
      </c>
      <c r="Y104" s="102">
        <f t="shared" si="21"/>
        <v>0.47826086956521741</v>
      </c>
      <c r="Z104" s="29" t="s">
        <v>62</v>
      </c>
      <c r="AA104" s="29" t="s">
        <v>61</v>
      </c>
      <c r="AB104" s="98">
        <v>7.7</v>
      </c>
      <c r="AC104" s="98">
        <v>7.7</v>
      </c>
      <c r="AD104" s="29" t="s">
        <v>60</v>
      </c>
      <c r="AE104" s="29" t="s">
        <v>61</v>
      </c>
      <c r="AF104" s="29" t="s">
        <v>61</v>
      </c>
      <c r="AG104" s="103">
        <v>3.7499999999999999E-2</v>
      </c>
      <c r="AH104" s="103">
        <v>3.7499999999999999E-2</v>
      </c>
      <c r="AI104" s="103">
        <v>3.7499999999999999E-2</v>
      </c>
      <c r="AJ104" s="103" t="s">
        <v>64</v>
      </c>
      <c r="AK104" s="103">
        <v>7.9166666666666663E-2</v>
      </c>
      <c r="AL104" s="103">
        <v>6.805555555555555E-2</v>
      </c>
      <c r="AM104" s="103">
        <v>0.10052083333333336</v>
      </c>
      <c r="AN104" s="103">
        <v>0.13229166666666664</v>
      </c>
      <c r="AO104" s="103" t="s">
        <v>64</v>
      </c>
      <c r="AP104" s="103" t="s">
        <v>62</v>
      </c>
      <c r="AQ104" s="103" t="s">
        <v>62</v>
      </c>
      <c r="AR104" s="103" t="s">
        <v>61</v>
      </c>
      <c r="AS104" s="103">
        <v>4.8611111111111112E-3</v>
      </c>
      <c r="AT104" s="29" t="s">
        <v>64</v>
      </c>
      <c r="AU104" s="103">
        <v>7.6388888888888886E-3</v>
      </c>
      <c r="AV104" s="103">
        <v>0.16666666666666666</v>
      </c>
      <c r="AW104" s="103" t="s">
        <v>60</v>
      </c>
      <c r="AX104" s="103" t="s">
        <v>61</v>
      </c>
      <c r="AY104" s="103" t="s">
        <v>61</v>
      </c>
      <c r="AZ104" s="103">
        <v>0.125</v>
      </c>
      <c r="BA104" s="103" t="s">
        <v>60</v>
      </c>
      <c r="BB104" s="103" t="s">
        <v>61</v>
      </c>
      <c r="BC104" s="103" t="s">
        <v>61</v>
      </c>
      <c r="BD104" s="103" t="s">
        <v>60</v>
      </c>
      <c r="BE104" s="103" t="s">
        <v>60</v>
      </c>
      <c r="BF104" s="103" t="s">
        <v>61</v>
      </c>
      <c r="BG104" s="103" t="s">
        <v>61</v>
      </c>
      <c r="BH104" s="29" t="s">
        <v>62</v>
      </c>
      <c r="BI104" s="33" t="s">
        <v>61</v>
      </c>
      <c r="BJ104" s="29" t="s">
        <v>62</v>
      </c>
      <c r="BK104" s="29" t="s">
        <v>61</v>
      </c>
      <c r="BL104" s="31">
        <v>195</v>
      </c>
      <c r="BM104" s="31">
        <v>193</v>
      </c>
      <c r="BN104" s="31">
        <v>184</v>
      </c>
      <c r="BO104" s="29" t="s">
        <v>60</v>
      </c>
      <c r="BP104" s="29" t="s">
        <v>61</v>
      </c>
      <c r="BQ104" s="29" t="s">
        <v>61</v>
      </c>
      <c r="BR104" s="31">
        <v>88</v>
      </c>
      <c r="BS104" s="31">
        <v>88</v>
      </c>
      <c r="BT104" s="31">
        <v>88</v>
      </c>
      <c r="BU104" s="29" t="s">
        <v>60</v>
      </c>
      <c r="BV104" s="29" t="s">
        <v>61</v>
      </c>
      <c r="BW104" s="29" t="s">
        <v>61</v>
      </c>
      <c r="BX104" s="31">
        <v>195</v>
      </c>
      <c r="BY104" s="31">
        <v>193</v>
      </c>
      <c r="BZ104" s="31">
        <v>184</v>
      </c>
      <c r="CA104" s="29" t="s">
        <v>60</v>
      </c>
      <c r="CB104" s="29" t="s">
        <v>61</v>
      </c>
      <c r="CC104" s="29" t="s">
        <v>61</v>
      </c>
      <c r="CD104" s="31">
        <v>88</v>
      </c>
      <c r="CE104" s="31">
        <v>88</v>
      </c>
      <c r="CF104" s="31">
        <v>88</v>
      </c>
      <c r="CG104" s="29" t="s">
        <v>60</v>
      </c>
      <c r="CH104" s="29" t="s">
        <v>61</v>
      </c>
      <c r="CI104" s="29" t="s">
        <v>61</v>
      </c>
      <c r="CJ104" s="38">
        <v>5</v>
      </c>
      <c r="CK104" s="134">
        <v>2.5000000000000001E-2</v>
      </c>
      <c r="CL104" s="132">
        <v>4.63</v>
      </c>
      <c r="CM104" s="29" t="s">
        <v>60</v>
      </c>
      <c r="CP104" s="13" t="s">
        <v>61</v>
      </c>
      <c r="CQ104" s="13" t="s">
        <v>61</v>
      </c>
      <c r="CR104" s="29">
        <v>2006</v>
      </c>
      <c r="CS104" s="13" t="s">
        <v>363</v>
      </c>
      <c r="CT104" s="13" t="s">
        <v>357</v>
      </c>
      <c r="CV104" s="29" t="s">
        <v>617</v>
      </c>
      <c r="CW104" s="29" t="s">
        <v>410</v>
      </c>
      <c r="CX104" s="34">
        <v>44064</v>
      </c>
      <c r="CY104" s="131" t="s">
        <v>836</v>
      </c>
      <c r="CZ104" s="124" t="s">
        <v>1724</v>
      </c>
    </row>
    <row r="105" spans="1:104" s="29" customFormat="1" ht="17.100000000000001" customHeight="1" x14ac:dyDescent="0.3">
      <c r="A105" s="29">
        <v>2664</v>
      </c>
      <c r="B105" s="140" t="s">
        <v>618</v>
      </c>
      <c r="C105" s="29">
        <v>2665</v>
      </c>
      <c r="D105" s="29">
        <v>2669</v>
      </c>
      <c r="E105" s="29" t="s">
        <v>612</v>
      </c>
      <c r="F105" s="29" t="s">
        <v>138</v>
      </c>
      <c r="G105" s="29" t="s">
        <v>139</v>
      </c>
      <c r="H105" s="29" t="s">
        <v>180</v>
      </c>
      <c r="I105" s="29" t="s">
        <v>1180</v>
      </c>
      <c r="J105" s="29">
        <v>153.1</v>
      </c>
      <c r="K105" s="29">
        <v>195</v>
      </c>
      <c r="L105" s="29">
        <v>193</v>
      </c>
      <c r="M105" s="29">
        <v>184</v>
      </c>
      <c r="N105" s="29" t="s">
        <v>60</v>
      </c>
      <c r="O105" s="29" t="s">
        <v>61</v>
      </c>
      <c r="P105" s="29" t="s">
        <v>61</v>
      </c>
      <c r="Q105" s="29">
        <v>88</v>
      </c>
      <c r="R105" s="29">
        <v>88</v>
      </c>
      <c r="S105" s="29">
        <v>88</v>
      </c>
      <c r="T105" s="29" t="s">
        <v>86</v>
      </c>
      <c r="U105" s="29" t="s">
        <v>651</v>
      </c>
      <c r="V105" s="29" t="s">
        <v>77</v>
      </c>
      <c r="W105" s="102">
        <f t="shared" si="19"/>
        <v>0.45128205128205129</v>
      </c>
      <c r="X105" s="102">
        <f t="shared" si="20"/>
        <v>0.45595854922279794</v>
      </c>
      <c r="Y105" s="102">
        <f t="shared" si="21"/>
        <v>0.47826086956521741</v>
      </c>
      <c r="Z105" s="29" t="s">
        <v>62</v>
      </c>
      <c r="AA105" s="29" t="s">
        <v>61</v>
      </c>
      <c r="AB105" s="98">
        <v>7.7</v>
      </c>
      <c r="AC105" s="98">
        <v>7.7</v>
      </c>
      <c r="AD105" s="29" t="s">
        <v>60</v>
      </c>
      <c r="AE105" s="29" t="s">
        <v>61</v>
      </c>
      <c r="AF105" s="29" t="s">
        <v>61</v>
      </c>
      <c r="AG105" s="103">
        <v>3.7499999999999999E-2</v>
      </c>
      <c r="AH105" s="103">
        <v>3.7499999999999999E-2</v>
      </c>
      <c r="AI105" s="103">
        <v>3.7499999999999999E-2</v>
      </c>
      <c r="AJ105" s="103" t="s">
        <v>64</v>
      </c>
      <c r="AK105" s="103">
        <v>7.9166666666666663E-2</v>
      </c>
      <c r="AL105" s="103">
        <v>6.805555555555555E-2</v>
      </c>
      <c r="AM105" s="103">
        <v>0.10052083333333336</v>
      </c>
      <c r="AN105" s="103">
        <v>0.13229166666666664</v>
      </c>
      <c r="AO105" s="103" t="s">
        <v>64</v>
      </c>
      <c r="AP105" s="103" t="s">
        <v>62</v>
      </c>
      <c r="AQ105" s="103" t="s">
        <v>62</v>
      </c>
      <c r="AR105" s="103" t="s">
        <v>61</v>
      </c>
      <c r="AS105" s="103">
        <v>4.8611111111111112E-3</v>
      </c>
      <c r="AT105" s="29" t="s">
        <v>64</v>
      </c>
      <c r="AU105" s="103">
        <v>7.6388888888888886E-3</v>
      </c>
      <c r="AV105" s="103">
        <v>0.16666666666666666</v>
      </c>
      <c r="AW105" s="103" t="s">
        <v>60</v>
      </c>
      <c r="AX105" s="103" t="s">
        <v>61</v>
      </c>
      <c r="AY105" s="103" t="s">
        <v>61</v>
      </c>
      <c r="AZ105" s="103">
        <v>0.125</v>
      </c>
      <c r="BA105" s="103" t="s">
        <v>60</v>
      </c>
      <c r="BB105" s="103" t="s">
        <v>61</v>
      </c>
      <c r="BC105" s="103" t="s">
        <v>61</v>
      </c>
      <c r="BD105" s="103" t="s">
        <v>60</v>
      </c>
      <c r="BE105" s="103" t="s">
        <v>60</v>
      </c>
      <c r="BF105" s="103" t="s">
        <v>61</v>
      </c>
      <c r="BG105" s="103" t="s">
        <v>61</v>
      </c>
      <c r="BH105" s="29" t="s">
        <v>62</v>
      </c>
      <c r="BI105" s="33" t="s">
        <v>61</v>
      </c>
      <c r="BJ105" s="29" t="s">
        <v>62</v>
      </c>
      <c r="BK105" s="29" t="s">
        <v>61</v>
      </c>
      <c r="BL105" s="31">
        <v>195</v>
      </c>
      <c r="BM105" s="31">
        <v>193</v>
      </c>
      <c r="BN105" s="31">
        <v>184</v>
      </c>
      <c r="BO105" s="29" t="s">
        <v>60</v>
      </c>
      <c r="BP105" s="29" t="s">
        <v>61</v>
      </c>
      <c r="BQ105" s="29" t="s">
        <v>61</v>
      </c>
      <c r="BR105" s="31">
        <v>88</v>
      </c>
      <c r="BS105" s="31">
        <v>88</v>
      </c>
      <c r="BT105" s="31">
        <v>88</v>
      </c>
      <c r="BU105" s="29" t="s">
        <v>60</v>
      </c>
      <c r="BV105" s="29" t="s">
        <v>61</v>
      </c>
      <c r="BW105" s="29" t="s">
        <v>61</v>
      </c>
      <c r="BX105" s="31">
        <v>195</v>
      </c>
      <c r="BY105" s="31">
        <v>193</v>
      </c>
      <c r="BZ105" s="31">
        <v>184</v>
      </c>
      <c r="CA105" s="29" t="s">
        <v>60</v>
      </c>
      <c r="CB105" s="29" t="s">
        <v>61</v>
      </c>
      <c r="CC105" s="29" t="s">
        <v>61</v>
      </c>
      <c r="CD105" s="31">
        <v>88</v>
      </c>
      <c r="CE105" s="31">
        <v>88</v>
      </c>
      <c r="CF105" s="31">
        <v>88</v>
      </c>
      <c r="CG105" s="29" t="s">
        <v>60</v>
      </c>
      <c r="CH105" s="29" t="s">
        <v>61</v>
      </c>
      <c r="CI105" s="29" t="s">
        <v>61</v>
      </c>
      <c r="CJ105" s="38">
        <v>5</v>
      </c>
      <c r="CK105" s="134">
        <v>2.5000000000000001E-2</v>
      </c>
      <c r="CL105" s="132">
        <v>5.57</v>
      </c>
      <c r="CM105" s="29" t="s">
        <v>60</v>
      </c>
      <c r="CP105" s="13" t="s">
        <v>61</v>
      </c>
      <c r="CQ105" s="13" t="s">
        <v>61</v>
      </c>
      <c r="CR105" s="29">
        <v>2006</v>
      </c>
      <c r="CS105" s="13" t="s">
        <v>363</v>
      </c>
      <c r="CT105" s="13" t="s">
        <v>357</v>
      </c>
      <c r="CV105" s="29" t="s">
        <v>617</v>
      </c>
      <c r="CW105" s="29" t="s">
        <v>410</v>
      </c>
      <c r="CX105" s="34">
        <v>44064</v>
      </c>
      <c r="CY105" s="131" t="s">
        <v>836</v>
      </c>
      <c r="CZ105" s="124" t="s">
        <v>1724</v>
      </c>
    </row>
    <row r="106" spans="1:104" ht="17.100000000000001" customHeight="1" x14ac:dyDescent="0.3">
      <c r="A106" s="14">
        <v>2211</v>
      </c>
      <c r="B106" s="25" t="s">
        <v>793</v>
      </c>
      <c r="C106" s="14">
        <v>2191</v>
      </c>
      <c r="D106" s="25">
        <v>2201</v>
      </c>
      <c r="E106" s="29" t="s">
        <v>790</v>
      </c>
      <c r="F106" s="29" t="s">
        <v>861</v>
      </c>
      <c r="G106" s="29" t="s">
        <v>139</v>
      </c>
      <c r="H106" s="29" t="s">
        <v>180</v>
      </c>
      <c r="I106" s="25" t="s">
        <v>782</v>
      </c>
      <c r="J106" s="29">
        <v>75</v>
      </c>
      <c r="K106" s="29">
        <v>103</v>
      </c>
      <c r="L106" s="29">
        <v>94</v>
      </c>
      <c r="M106" s="29">
        <v>89</v>
      </c>
      <c r="N106" s="29" t="s">
        <v>60</v>
      </c>
      <c r="O106" s="29" t="s">
        <v>61</v>
      </c>
      <c r="P106" s="29" t="s">
        <v>61</v>
      </c>
      <c r="Q106" s="29">
        <v>60</v>
      </c>
      <c r="R106" s="29">
        <v>60</v>
      </c>
      <c r="S106" s="29">
        <v>60</v>
      </c>
      <c r="T106" s="29" t="s">
        <v>60</v>
      </c>
      <c r="U106" s="29" t="s">
        <v>61</v>
      </c>
      <c r="V106" s="29" t="s">
        <v>61</v>
      </c>
      <c r="W106" s="102">
        <f t="shared" si="19"/>
        <v>0.58252427184466016</v>
      </c>
      <c r="X106" s="102">
        <f t="shared" si="20"/>
        <v>0.63829787234042556</v>
      </c>
      <c r="Y106" s="102">
        <f t="shared" si="21"/>
        <v>0.6741573033707865</v>
      </c>
      <c r="Z106" s="29" t="s">
        <v>62</v>
      </c>
      <c r="AA106" s="29" t="s">
        <v>61</v>
      </c>
      <c r="AB106" s="98">
        <v>4</v>
      </c>
      <c r="AC106" s="98">
        <v>4</v>
      </c>
      <c r="AD106" s="103" t="s">
        <v>60</v>
      </c>
      <c r="AE106" s="103" t="s">
        <v>61</v>
      </c>
      <c r="AF106" s="103" t="s">
        <v>61</v>
      </c>
      <c r="AG106" s="121">
        <v>1.3888888888888888E-2</v>
      </c>
      <c r="AH106" s="121">
        <v>1.3888888888888888E-2</v>
      </c>
      <c r="AI106" s="121">
        <v>1.3888888888888888E-2</v>
      </c>
      <c r="AJ106" s="29" t="s">
        <v>390</v>
      </c>
      <c r="AK106" s="32">
        <v>6.9444444444444441E-3</v>
      </c>
      <c r="AL106" s="103">
        <v>1.0416666666666666E-2</v>
      </c>
      <c r="AM106" s="103">
        <v>1.0416666666666666E-2</v>
      </c>
      <c r="AN106" s="103">
        <v>1.0416666666666666E-2</v>
      </c>
      <c r="AO106" s="29" t="s">
        <v>750</v>
      </c>
      <c r="AP106" s="103" t="s">
        <v>62</v>
      </c>
      <c r="AQ106" s="103" t="s">
        <v>62</v>
      </c>
      <c r="AR106" s="103" t="s">
        <v>61</v>
      </c>
      <c r="AS106" s="103">
        <v>1.0416666666666666E-2</v>
      </c>
      <c r="AT106" s="29" t="s">
        <v>64</v>
      </c>
      <c r="AU106" s="32">
        <v>2.4305555555555556E-2</v>
      </c>
      <c r="AV106" s="121">
        <v>4.1666666666666664E-2</v>
      </c>
      <c r="AW106" s="103" t="s">
        <v>60</v>
      </c>
      <c r="AX106" s="103" t="s">
        <v>61</v>
      </c>
      <c r="AY106" s="103" t="s">
        <v>61</v>
      </c>
      <c r="AZ106" s="103">
        <v>4.1666666666666664E-2</v>
      </c>
      <c r="BA106" s="103" t="s">
        <v>60</v>
      </c>
      <c r="BB106" s="103" t="s">
        <v>61</v>
      </c>
      <c r="BC106" s="103" t="s">
        <v>61</v>
      </c>
      <c r="BD106" s="29" t="s">
        <v>60</v>
      </c>
      <c r="BE106" s="29" t="s">
        <v>86</v>
      </c>
      <c r="BF106" s="32" t="s">
        <v>61</v>
      </c>
      <c r="BG106" s="32" t="s">
        <v>61</v>
      </c>
      <c r="BH106" s="29" t="s">
        <v>62</v>
      </c>
      <c r="BI106" s="33" t="s">
        <v>61</v>
      </c>
      <c r="BJ106" s="29" t="s">
        <v>62</v>
      </c>
      <c r="BK106" s="29" t="s">
        <v>61</v>
      </c>
      <c r="BL106" s="31">
        <f t="shared" ref="BL106:BL113" si="103">K106</f>
        <v>103</v>
      </c>
      <c r="BM106" s="31">
        <f t="shared" ref="BM106:BN121" si="104">L106</f>
        <v>94</v>
      </c>
      <c r="BN106" s="31">
        <f t="shared" ref="BN106:BN113" si="105">M106</f>
        <v>89</v>
      </c>
      <c r="BO106" s="29" t="s">
        <v>86</v>
      </c>
      <c r="BP106" s="29">
        <v>100</v>
      </c>
      <c r="BQ106" s="29" t="s">
        <v>889</v>
      </c>
      <c r="BR106" s="31">
        <f t="shared" ref="BR106:BT121" si="106">Q106</f>
        <v>60</v>
      </c>
      <c r="BS106" s="31">
        <f t="shared" si="106"/>
        <v>60</v>
      </c>
      <c r="BT106" s="31">
        <f t="shared" si="106"/>
        <v>60</v>
      </c>
      <c r="BU106" s="29" t="s">
        <v>60</v>
      </c>
      <c r="BV106" s="29" t="s">
        <v>61</v>
      </c>
      <c r="BW106" s="29" t="s">
        <v>61</v>
      </c>
      <c r="BX106" s="31">
        <f t="shared" ref="BX106:BZ121" si="107">K106</f>
        <v>103</v>
      </c>
      <c r="BY106" s="31">
        <f t="shared" si="107"/>
        <v>94</v>
      </c>
      <c r="BZ106" s="31">
        <f t="shared" si="107"/>
        <v>89</v>
      </c>
      <c r="CA106" s="29" t="s">
        <v>86</v>
      </c>
      <c r="CB106" s="29">
        <v>100</v>
      </c>
      <c r="CC106" s="29" t="s">
        <v>889</v>
      </c>
      <c r="CD106" s="31">
        <f t="shared" ref="CD106:CF121" si="108">Q106</f>
        <v>60</v>
      </c>
      <c r="CE106" s="31">
        <f t="shared" si="108"/>
        <v>60</v>
      </c>
      <c r="CF106" s="31">
        <f t="shared" si="108"/>
        <v>60</v>
      </c>
      <c r="CG106" s="29" t="s">
        <v>60</v>
      </c>
      <c r="CH106" s="29" t="s">
        <v>61</v>
      </c>
      <c r="CI106" s="29" t="s">
        <v>61</v>
      </c>
      <c r="CJ106" s="25">
        <v>5</v>
      </c>
      <c r="CK106" s="25">
        <v>0.05</v>
      </c>
      <c r="CL106" s="25">
        <v>2.94</v>
      </c>
      <c r="CM106" s="29" t="s">
        <v>60</v>
      </c>
      <c r="CN106" s="29"/>
      <c r="CO106" s="29"/>
      <c r="CP106" s="13" t="s">
        <v>61</v>
      </c>
      <c r="CQ106" s="13" t="s">
        <v>61</v>
      </c>
      <c r="CR106" s="13">
        <v>1992</v>
      </c>
      <c r="CS106" s="13" t="s">
        <v>173</v>
      </c>
      <c r="CT106" s="13" t="s">
        <v>173</v>
      </c>
      <c r="CU106" s="13"/>
      <c r="CV106" s="13"/>
      <c r="CW106" s="29" t="s">
        <v>381</v>
      </c>
      <c r="CX106" s="34">
        <v>44095</v>
      </c>
      <c r="CY106" s="131" t="s">
        <v>836</v>
      </c>
      <c r="CZ106" s="124" t="s">
        <v>1724</v>
      </c>
    </row>
    <row r="107" spans="1:104" ht="17.100000000000001" customHeight="1" x14ac:dyDescent="0.3">
      <c r="A107" s="14">
        <v>2211</v>
      </c>
      <c r="B107" s="25" t="s">
        <v>793</v>
      </c>
      <c r="C107" s="14">
        <v>2191</v>
      </c>
      <c r="D107" s="25">
        <v>2202</v>
      </c>
      <c r="E107" s="29" t="s">
        <v>790</v>
      </c>
      <c r="F107" s="29" t="s">
        <v>861</v>
      </c>
      <c r="G107" s="29" t="s">
        <v>139</v>
      </c>
      <c r="H107" s="29" t="s">
        <v>180</v>
      </c>
      <c r="I107" s="25" t="s">
        <v>783</v>
      </c>
      <c r="J107" s="29">
        <v>75</v>
      </c>
      <c r="K107" s="29">
        <v>103</v>
      </c>
      <c r="L107" s="29">
        <v>94</v>
      </c>
      <c r="M107" s="29">
        <v>89</v>
      </c>
      <c r="N107" s="29" t="s">
        <v>60</v>
      </c>
      <c r="O107" s="29" t="s">
        <v>61</v>
      </c>
      <c r="P107" s="29" t="s">
        <v>61</v>
      </c>
      <c r="Q107" s="29">
        <v>60</v>
      </c>
      <c r="R107" s="29">
        <v>60</v>
      </c>
      <c r="S107" s="29">
        <v>60</v>
      </c>
      <c r="T107" s="29" t="s">
        <v>60</v>
      </c>
      <c r="U107" s="29" t="s">
        <v>61</v>
      </c>
      <c r="V107" s="29" t="s">
        <v>61</v>
      </c>
      <c r="W107" s="102">
        <f t="shared" si="19"/>
        <v>0.58252427184466016</v>
      </c>
      <c r="X107" s="102">
        <f t="shared" si="20"/>
        <v>0.63829787234042556</v>
      </c>
      <c r="Y107" s="102">
        <f t="shared" si="21"/>
        <v>0.6741573033707865</v>
      </c>
      <c r="Z107" s="29" t="s">
        <v>62</v>
      </c>
      <c r="AA107" s="29" t="s">
        <v>61</v>
      </c>
      <c r="AB107" s="98">
        <v>4</v>
      </c>
      <c r="AC107" s="98">
        <v>4</v>
      </c>
      <c r="AD107" s="103" t="s">
        <v>60</v>
      </c>
      <c r="AE107" s="103" t="s">
        <v>61</v>
      </c>
      <c r="AF107" s="103" t="s">
        <v>61</v>
      </c>
      <c r="AG107" s="121">
        <v>1.3888888888888888E-2</v>
      </c>
      <c r="AH107" s="121">
        <v>1.3888888888888888E-2</v>
      </c>
      <c r="AI107" s="121">
        <v>1.3888888888888888E-2</v>
      </c>
      <c r="AJ107" s="29" t="s">
        <v>390</v>
      </c>
      <c r="AK107" s="32">
        <v>6.9444444444444441E-3</v>
      </c>
      <c r="AL107" s="103">
        <v>1.0416666666666666E-2</v>
      </c>
      <c r="AM107" s="103">
        <v>1.0416666666666666E-2</v>
      </c>
      <c r="AN107" s="103">
        <v>1.0416666666666666E-2</v>
      </c>
      <c r="AO107" s="29" t="s">
        <v>750</v>
      </c>
      <c r="AP107" s="103" t="s">
        <v>62</v>
      </c>
      <c r="AQ107" s="103" t="s">
        <v>62</v>
      </c>
      <c r="AR107" s="103" t="s">
        <v>61</v>
      </c>
      <c r="AS107" s="103">
        <v>1.0416666666666666E-2</v>
      </c>
      <c r="AT107" s="29" t="s">
        <v>64</v>
      </c>
      <c r="AU107" s="32">
        <v>2.4305555555555556E-2</v>
      </c>
      <c r="AV107" s="121">
        <v>4.1666666666666664E-2</v>
      </c>
      <c r="AW107" s="103" t="s">
        <v>60</v>
      </c>
      <c r="AX107" s="103" t="s">
        <v>61</v>
      </c>
      <c r="AY107" s="103" t="s">
        <v>61</v>
      </c>
      <c r="AZ107" s="103">
        <v>4.1666666666666664E-2</v>
      </c>
      <c r="BA107" s="103" t="s">
        <v>60</v>
      </c>
      <c r="BB107" s="103" t="s">
        <v>61</v>
      </c>
      <c r="BC107" s="103" t="s">
        <v>61</v>
      </c>
      <c r="BD107" s="29" t="s">
        <v>60</v>
      </c>
      <c r="BE107" s="29" t="s">
        <v>86</v>
      </c>
      <c r="BF107" s="32" t="s">
        <v>61</v>
      </c>
      <c r="BG107" s="32" t="s">
        <v>61</v>
      </c>
      <c r="BH107" s="29" t="s">
        <v>62</v>
      </c>
      <c r="BI107" s="33" t="s">
        <v>61</v>
      </c>
      <c r="BJ107" s="29" t="s">
        <v>62</v>
      </c>
      <c r="BK107" s="29" t="s">
        <v>61</v>
      </c>
      <c r="BL107" s="31">
        <f t="shared" si="103"/>
        <v>103</v>
      </c>
      <c r="BM107" s="31">
        <f t="shared" si="104"/>
        <v>94</v>
      </c>
      <c r="BN107" s="31">
        <f t="shared" si="105"/>
        <v>89</v>
      </c>
      <c r="BO107" s="29" t="s">
        <v>86</v>
      </c>
      <c r="BP107" s="29">
        <v>100</v>
      </c>
      <c r="BQ107" s="29" t="s">
        <v>889</v>
      </c>
      <c r="BR107" s="31">
        <f t="shared" si="106"/>
        <v>60</v>
      </c>
      <c r="BS107" s="31">
        <f t="shared" si="106"/>
        <v>60</v>
      </c>
      <c r="BT107" s="31">
        <f t="shared" si="106"/>
        <v>60</v>
      </c>
      <c r="BU107" s="29" t="s">
        <v>60</v>
      </c>
      <c r="BV107" s="29" t="s">
        <v>61</v>
      </c>
      <c r="BW107" s="29" t="s">
        <v>61</v>
      </c>
      <c r="BX107" s="31">
        <f t="shared" si="107"/>
        <v>103</v>
      </c>
      <c r="BY107" s="31">
        <f t="shared" si="107"/>
        <v>94</v>
      </c>
      <c r="BZ107" s="31">
        <f t="shared" si="107"/>
        <v>89</v>
      </c>
      <c r="CA107" s="29" t="s">
        <v>86</v>
      </c>
      <c r="CB107" s="29">
        <v>100</v>
      </c>
      <c r="CC107" s="29" t="s">
        <v>889</v>
      </c>
      <c r="CD107" s="31">
        <f t="shared" si="108"/>
        <v>60</v>
      </c>
      <c r="CE107" s="31">
        <f t="shared" si="108"/>
        <v>60</v>
      </c>
      <c r="CF107" s="31">
        <f t="shared" si="108"/>
        <v>60</v>
      </c>
      <c r="CG107" s="29" t="s">
        <v>60</v>
      </c>
      <c r="CH107" s="29" t="s">
        <v>61</v>
      </c>
      <c r="CI107" s="29" t="s">
        <v>61</v>
      </c>
      <c r="CJ107" s="25">
        <v>5</v>
      </c>
      <c r="CK107" s="25">
        <v>0.05</v>
      </c>
      <c r="CL107" s="25">
        <v>3.19</v>
      </c>
      <c r="CM107" s="29" t="s">
        <v>60</v>
      </c>
      <c r="CN107" s="29"/>
      <c r="CO107" s="29"/>
      <c r="CP107" s="13" t="s">
        <v>61</v>
      </c>
      <c r="CQ107" s="13" t="s">
        <v>61</v>
      </c>
      <c r="CR107" s="13">
        <v>1992</v>
      </c>
      <c r="CS107" s="13" t="s">
        <v>173</v>
      </c>
      <c r="CT107" s="13" t="s">
        <v>173</v>
      </c>
      <c r="CU107" s="13"/>
      <c r="CV107" s="13"/>
      <c r="CW107" s="29" t="s">
        <v>381</v>
      </c>
      <c r="CX107" s="34">
        <v>44095</v>
      </c>
      <c r="CY107" s="131" t="s">
        <v>836</v>
      </c>
      <c r="CZ107" s="124" t="s">
        <v>1724</v>
      </c>
    </row>
    <row r="108" spans="1:104" ht="17.100000000000001" customHeight="1" x14ac:dyDescent="0.3">
      <c r="A108" s="14">
        <v>2211</v>
      </c>
      <c r="B108" s="25" t="s">
        <v>793</v>
      </c>
      <c r="C108" s="14">
        <v>2191</v>
      </c>
      <c r="D108" s="25">
        <v>2203</v>
      </c>
      <c r="E108" s="29" t="s">
        <v>790</v>
      </c>
      <c r="F108" s="29" t="s">
        <v>861</v>
      </c>
      <c r="G108" s="29" t="s">
        <v>139</v>
      </c>
      <c r="H108" s="29" t="s">
        <v>180</v>
      </c>
      <c r="I108" s="25" t="s">
        <v>784</v>
      </c>
      <c r="J108" s="29">
        <v>75</v>
      </c>
      <c r="K108" s="29">
        <v>103</v>
      </c>
      <c r="L108" s="29">
        <v>94</v>
      </c>
      <c r="M108" s="29">
        <v>89</v>
      </c>
      <c r="N108" s="29" t="s">
        <v>60</v>
      </c>
      <c r="O108" s="29" t="s">
        <v>61</v>
      </c>
      <c r="P108" s="29" t="s">
        <v>61</v>
      </c>
      <c r="Q108" s="29">
        <v>60</v>
      </c>
      <c r="R108" s="29">
        <v>60</v>
      </c>
      <c r="S108" s="29">
        <v>60</v>
      </c>
      <c r="T108" s="29" t="s">
        <v>60</v>
      </c>
      <c r="U108" s="29" t="s">
        <v>61</v>
      </c>
      <c r="V108" s="29" t="s">
        <v>61</v>
      </c>
      <c r="W108" s="102">
        <f t="shared" si="19"/>
        <v>0.58252427184466016</v>
      </c>
      <c r="X108" s="102">
        <f t="shared" si="20"/>
        <v>0.63829787234042556</v>
      </c>
      <c r="Y108" s="102">
        <f t="shared" si="21"/>
        <v>0.6741573033707865</v>
      </c>
      <c r="Z108" s="29" t="s">
        <v>62</v>
      </c>
      <c r="AA108" s="29" t="s">
        <v>61</v>
      </c>
      <c r="AB108" s="98">
        <v>4</v>
      </c>
      <c r="AC108" s="98">
        <v>4</v>
      </c>
      <c r="AD108" s="103" t="s">
        <v>60</v>
      </c>
      <c r="AE108" s="103" t="s">
        <v>61</v>
      </c>
      <c r="AF108" s="103" t="s">
        <v>61</v>
      </c>
      <c r="AG108" s="121">
        <v>1.3888888888888888E-2</v>
      </c>
      <c r="AH108" s="121">
        <v>1.3888888888888888E-2</v>
      </c>
      <c r="AI108" s="121">
        <v>1.3888888888888888E-2</v>
      </c>
      <c r="AJ108" s="29" t="s">
        <v>390</v>
      </c>
      <c r="AK108" s="32">
        <v>6.9444444444444441E-3</v>
      </c>
      <c r="AL108" s="103">
        <v>1.0416666666666666E-2</v>
      </c>
      <c r="AM108" s="103">
        <v>1.0416666666666666E-2</v>
      </c>
      <c r="AN108" s="103">
        <v>1.0416666666666666E-2</v>
      </c>
      <c r="AO108" s="29" t="s">
        <v>750</v>
      </c>
      <c r="AP108" s="103" t="s">
        <v>62</v>
      </c>
      <c r="AQ108" s="103" t="s">
        <v>62</v>
      </c>
      <c r="AR108" s="103" t="s">
        <v>61</v>
      </c>
      <c r="AS108" s="103">
        <v>1.0416666666666666E-2</v>
      </c>
      <c r="AT108" s="29" t="s">
        <v>64</v>
      </c>
      <c r="AU108" s="32">
        <v>2.4305555555555556E-2</v>
      </c>
      <c r="AV108" s="121">
        <v>4.1666666666666664E-2</v>
      </c>
      <c r="AW108" s="103" t="s">
        <v>60</v>
      </c>
      <c r="AX108" s="103" t="s">
        <v>61</v>
      </c>
      <c r="AY108" s="103" t="s">
        <v>61</v>
      </c>
      <c r="AZ108" s="103">
        <v>4.1666666666666664E-2</v>
      </c>
      <c r="BA108" s="103" t="s">
        <v>60</v>
      </c>
      <c r="BB108" s="103" t="s">
        <v>61</v>
      </c>
      <c r="BC108" s="103" t="s">
        <v>61</v>
      </c>
      <c r="BD108" s="29" t="s">
        <v>60</v>
      </c>
      <c r="BE108" s="29" t="s">
        <v>86</v>
      </c>
      <c r="BF108" s="32" t="s">
        <v>61</v>
      </c>
      <c r="BG108" s="32" t="s">
        <v>61</v>
      </c>
      <c r="BH108" s="29" t="s">
        <v>62</v>
      </c>
      <c r="BI108" s="33" t="s">
        <v>61</v>
      </c>
      <c r="BJ108" s="29" t="s">
        <v>62</v>
      </c>
      <c r="BK108" s="29" t="s">
        <v>61</v>
      </c>
      <c r="BL108" s="31">
        <f t="shared" si="103"/>
        <v>103</v>
      </c>
      <c r="BM108" s="31">
        <f t="shared" si="104"/>
        <v>94</v>
      </c>
      <c r="BN108" s="31">
        <f t="shared" si="105"/>
        <v>89</v>
      </c>
      <c r="BO108" s="29" t="s">
        <v>86</v>
      </c>
      <c r="BP108" s="29">
        <v>100</v>
      </c>
      <c r="BQ108" s="29" t="s">
        <v>889</v>
      </c>
      <c r="BR108" s="31">
        <f t="shared" si="106"/>
        <v>60</v>
      </c>
      <c r="BS108" s="31">
        <f t="shared" si="106"/>
        <v>60</v>
      </c>
      <c r="BT108" s="31">
        <f t="shared" si="106"/>
        <v>60</v>
      </c>
      <c r="BU108" s="29" t="s">
        <v>60</v>
      </c>
      <c r="BV108" s="29" t="s">
        <v>61</v>
      </c>
      <c r="BW108" s="29" t="s">
        <v>61</v>
      </c>
      <c r="BX108" s="31">
        <f t="shared" si="107"/>
        <v>103</v>
      </c>
      <c r="BY108" s="31">
        <f t="shared" si="107"/>
        <v>94</v>
      </c>
      <c r="BZ108" s="31">
        <f t="shared" si="107"/>
        <v>89</v>
      </c>
      <c r="CA108" s="29" t="s">
        <v>86</v>
      </c>
      <c r="CB108" s="29">
        <v>100</v>
      </c>
      <c r="CC108" s="29" t="s">
        <v>889</v>
      </c>
      <c r="CD108" s="31">
        <f t="shared" si="108"/>
        <v>60</v>
      </c>
      <c r="CE108" s="31">
        <f t="shared" si="108"/>
        <v>60</v>
      </c>
      <c r="CF108" s="31">
        <f t="shared" si="108"/>
        <v>60</v>
      </c>
      <c r="CG108" s="29" t="s">
        <v>60</v>
      </c>
      <c r="CH108" s="29" t="s">
        <v>61</v>
      </c>
      <c r="CI108" s="29" t="s">
        <v>61</v>
      </c>
      <c r="CJ108" s="25">
        <v>5</v>
      </c>
      <c r="CK108" s="25">
        <v>0.05</v>
      </c>
      <c r="CL108" s="25">
        <v>4.54</v>
      </c>
      <c r="CM108" s="29" t="s">
        <v>60</v>
      </c>
      <c r="CN108" s="29"/>
      <c r="CO108" s="29"/>
      <c r="CP108" s="13" t="s">
        <v>61</v>
      </c>
      <c r="CQ108" s="13" t="s">
        <v>61</v>
      </c>
      <c r="CR108" s="13">
        <v>1992</v>
      </c>
      <c r="CS108" s="13" t="s">
        <v>173</v>
      </c>
      <c r="CT108" s="13" t="s">
        <v>173</v>
      </c>
      <c r="CU108" s="13"/>
      <c r="CV108" s="13"/>
      <c r="CW108" s="29" t="s">
        <v>381</v>
      </c>
      <c r="CX108" s="34">
        <v>44095</v>
      </c>
      <c r="CY108" s="131" t="s">
        <v>836</v>
      </c>
      <c r="CZ108" s="124" t="s">
        <v>1724</v>
      </c>
    </row>
    <row r="109" spans="1:104" ht="17.100000000000001" customHeight="1" x14ac:dyDescent="0.3">
      <c r="A109" s="14">
        <v>2211</v>
      </c>
      <c r="B109" s="25" t="s">
        <v>793</v>
      </c>
      <c r="C109" s="14">
        <v>2191</v>
      </c>
      <c r="D109" s="25">
        <v>2204</v>
      </c>
      <c r="E109" s="29" t="s">
        <v>790</v>
      </c>
      <c r="F109" s="29" t="s">
        <v>861</v>
      </c>
      <c r="G109" s="29" t="s">
        <v>139</v>
      </c>
      <c r="H109" s="29" t="s">
        <v>180</v>
      </c>
      <c r="I109" s="25" t="s">
        <v>785</v>
      </c>
      <c r="J109" s="29">
        <v>75</v>
      </c>
      <c r="K109" s="29">
        <v>103</v>
      </c>
      <c r="L109" s="29">
        <v>94</v>
      </c>
      <c r="M109" s="29">
        <v>89</v>
      </c>
      <c r="N109" s="29" t="s">
        <v>60</v>
      </c>
      <c r="O109" s="29" t="s">
        <v>61</v>
      </c>
      <c r="P109" s="29" t="s">
        <v>61</v>
      </c>
      <c r="Q109" s="29">
        <v>60</v>
      </c>
      <c r="R109" s="29">
        <v>60</v>
      </c>
      <c r="S109" s="29">
        <v>60</v>
      </c>
      <c r="T109" s="29" t="s">
        <v>60</v>
      </c>
      <c r="U109" s="29" t="s">
        <v>61</v>
      </c>
      <c r="V109" s="29" t="s">
        <v>61</v>
      </c>
      <c r="W109" s="102">
        <f t="shared" si="19"/>
        <v>0.58252427184466016</v>
      </c>
      <c r="X109" s="102">
        <f t="shared" si="20"/>
        <v>0.63829787234042556</v>
      </c>
      <c r="Y109" s="102">
        <f t="shared" si="21"/>
        <v>0.6741573033707865</v>
      </c>
      <c r="Z109" s="29" t="s">
        <v>62</v>
      </c>
      <c r="AA109" s="29" t="s">
        <v>61</v>
      </c>
      <c r="AB109" s="98">
        <v>4</v>
      </c>
      <c r="AC109" s="98">
        <v>4</v>
      </c>
      <c r="AD109" s="103" t="s">
        <v>60</v>
      </c>
      <c r="AE109" s="103" t="s">
        <v>61</v>
      </c>
      <c r="AF109" s="103" t="s">
        <v>61</v>
      </c>
      <c r="AG109" s="121">
        <v>1.3888888888888888E-2</v>
      </c>
      <c r="AH109" s="121">
        <v>1.3888888888888888E-2</v>
      </c>
      <c r="AI109" s="121">
        <v>1.3888888888888888E-2</v>
      </c>
      <c r="AJ109" s="29" t="s">
        <v>390</v>
      </c>
      <c r="AK109" s="32">
        <v>6.9444444444444441E-3</v>
      </c>
      <c r="AL109" s="103">
        <v>1.0416666666666666E-2</v>
      </c>
      <c r="AM109" s="103">
        <v>1.0416666666666666E-2</v>
      </c>
      <c r="AN109" s="103">
        <v>1.0416666666666666E-2</v>
      </c>
      <c r="AO109" s="29" t="s">
        <v>750</v>
      </c>
      <c r="AP109" s="103" t="s">
        <v>62</v>
      </c>
      <c r="AQ109" s="103" t="s">
        <v>62</v>
      </c>
      <c r="AR109" s="103" t="s">
        <v>61</v>
      </c>
      <c r="AS109" s="103">
        <v>1.0416666666666666E-2</v>
      </c>
      <c r="AT109" s="29" t="s">
        <v>64</v>
      </c>
      <c r="AU109" s="32">
        <v>2.4305555555555556E-2</v>
      </c>
      <c r="AV109" s="121">
        <v>4.1666666666666664E-2</v>
      </c>
      <c r="AW109" s="103" t="s">
        <v>60</v>
      </c>
      <c r="AX109" s="103" t="s">
        <v>61</v>
      </c>
      <c r="AY109" s="103" t="s">
        <v>61</v>
      </c>
      <c r="AZ109" s="103">
        <v>4.1666666666666664E-2</v>
      </c>
      <c r="BA109" s="103" t="s">
        <v>60</v>
      </c>
      <c r="BB109" s="103" t="s">
        <v>61</v>
      </c>
      <c r="BC109" s="103" t="s">
        <v>61</v>
      </c>
      <c r="BD109" s="29" t="s">
        <v>60</v>
      </c>
      <c r="BE109" s="29" t="s">
        <v>86</v>
      </c>
      <c r="BF109" s="32" t="s">
        <v>61</v>
      </c>
      <c r="BG109" s="32" t="s">
        <v>61</v>
      </c>
      <c r="BH109" s="29" t="s">
        <v>62</v>
      </c>
      <c r="BI109" s="33" t="s">
        <v>61</v>
      </c>
      <c r="BJ109" s="29" t="s">
        <v>62</v>
      </c>
      <c r="BK109" s="29" t="s">
        <v>61</v>
      </c>
      <c r="BL109" s="31">
        <f t="shared" si="103"/>
        <v>103</v>
      </c>
      <c r="BM109" s="31">
        <f t="shared" si="104"/>
        <v>94</v>
      </c>
      <c r="BN109" s="31">
        <f t="shared" si="105"/>
        <v>89</v>
      </c>
      <c r="BO109" s="29" t="s">
        <v>86</v>
      </c>
      <c r="BP109" s="29">
        <v>100</v>
      </c>
      <c r="BQ109" s="29" t="s">
        <v>889</v>
      </c>
      <c r="BR109" s="31">
        <f t="shared" si="106"/>
        <v>60</v>
      </c>
      <c r="BS109" s="31">
        <f t="shared" si="106"/>
        <v>60</v>
      </c>
      <c r="BT109" s="31">
        <f t="shared" si="106"/>
        <v>60</v>
      </c>
      <c r="BU109" s="29" t="s">
        <v>60</v>
      </c>
      <c r="BV109" s="29" t="s">
        <v>61</v>
      </c>
      <c r="BW109" s="29" t="s">
        <v>61</v>
      </c>
      <c r="BX109" s="31">
        <f t="shared" si="107"/>
        <v>103</v>
      </c>
      <c r="BY109" s="31">
        <f t="shared" si="107"/>
        <v>94</v>
      </c>
      <c r="BZ109" s="31">
        <f t="shared" si="107"/>
        <v>89</v>
      </c>
      <c r="CA109" s="29" t="s">
        <v>86</v>
      </c>
      <c r="CB109" s="29">
        <v>100</v>
      </c>
      <c r="CC109" s="29" t="s">
        <v>889</v>
      </c>
      <c r="CD109" s="31">
        <f t="shared" si="108"/>
        <v>60</v>
      </c>
      <c r="CE109" s="31">
        <f t="shared" si="108"/>
        <v>60</v>
      </c>
      <c r="CF109" s="31">
        <f t="shared" si="108"/>
        <v>60</v>
      </c>
      <c r="CG109" s="29" t="s">
        <v>60</v>
      </c>
      <c r="CH109" s="29" t="s">
        <v>61</v>
      </c>
      <c r="CI109" s="29" t="s">
        <v>61</v>
      </c>
      <c r="CJ109" s="25">
        <v>5</v>
      </c>
      <c r="CK109" s="25">
        <v>0.05</v>
      </c>
      <c r="CL109" s="25">
        <v>1.65</v>
      </c>
      <c r="CM109" s="29" t="s">
        <v>60</v>
      </c>
      <c r="CN109" s="29"/>
      <c r="CO109" s="29"/>
      <c r="CP109" s="13" t="s">
        <v>61</v>
      </c>
      <c r="CQ109" s="13" t="s">
        <v>61</v>
      </c>
      <c r="CR109" s="13">
        <v>1992</v>
      </c>
      <c r="CS109" s="13" t="s">
        <v>173</v>
      </c>
      <c r="CT109" s="13" t="s">
        <v>173</v>
      </c>
      <c r="CU109" s="13"/>
      <c r="CV109" s="13"/>
      <c r="CW109" s="29" t="s">
        <v>381</v>
      </c>
      <c r="CX109" s="34">
        <v>44095</v>
      </c>
      <c r="CY109" s="131" t="s">
        <v>836</v>
      </c>
      <c r="CZ109" s="124" t="s">
        <v>1724</v>
      </c>
    </row>
    <row r="110" spans="1:104" ht="17.100000000000001" customHeight="1" x14ac:dyDescent="0.3">
      <c r="A110" s="14">
        <v>2193</v>
      </c>
      <c r="B110" s="25" t="s">
        <v>791</v>
      </c>
      <c r="C110" s="14">
        <v>2194</v>
      </c>
      <c r="D110" s="25">
        <v>2194</v>
      </c>
      <c r="E110" s="29" t="s">
        <v>790</v>
      </c>
      <c r="F110" s="29" t="s">
        <v>861</v>
      </c>
      <c r="G110" s="29" t="s">
        <v>139</v>
      </c>
      <c r="H110" s="29" t="s">
        <v>180</v>
      </c>
      <c r="I110" s="25" t="s">
        <v>786</v>
      </c>
      <c r="J110" s="29">
        <v>320.7</v>
      </c>
      <c r="K110" s="29">
        <v>350</v>
      </c>
      <c r="L110" s="29">
        <v>338</v>
      </c>
      <c r="M110" s="29">
        <v>330</v>
      </c>
      <c r="N110" s="29" t="s">
        <v>60</v>
      </c>
      <c r="O110" s="29" t="s">
        <v>61</v>
      </c>
      <c r="P110" s="29" t="s">
        <v>61</v>
      </c>
      <c r="Q110" s="29">
        <v>150</v>
      </c>
      <c r="R110" s="29">
        <v>130</v>
      </c>
      <c r="S110" s="29">
        <v>126</v>
      </c>
      <c r="T110" s="29" t="s">
        <v>60</v>
      </c>
      <c r="U110" s="29" t="s">
        <v>61</v>
      </c>
      <c r="V110" s="29" t="s">
        <v>61</v>
      </c>
      <c r="W110" s="102">
        <f t="shared" si="19"/>
        <v>0.42857142857142855</v>
      </c>
      <c r="X110" s="102">
        <f t="shared" si="20"/>
        <v>0.38461538461538464</v>
      </c>
      <c r="Y110" s="102">
        <f t="shared" si="21"/>
        <v>0.38181818181818183</v>
      </c>
      <c r="Z110" s="29" t="s">
        <v>62</v>
      </c>
      <c r="AA110" s="29" t="s">
        <v>61</v>
      </c>
      <c r="AB110" s="98">
        <v>26.6</v>
      </c>
      <c r="AC110" s="98">
        <v>26.6</v>
      </c>
      <c r="AD110" s="103" t="s">
        <v>60</v>
      </c>
      <c r="AE110" s="103" t="s">
        <v>61</v>
      </c>
      <c r="AF110" s="103" t="s">
        <v>61</v>
      </c>
      <c r="AG110" s="121">
        <v>3.4722222222222224E-2</v>
      </c>
      <c r="AH110" s="121">
        <v>4.1666666666666664E-2</v>
      </c>
      <c r="AI110" s="121">
        <v>6.25E-2</v>
      </c>
      <c r="AJ110" s="29" t="s">
        <v>750</v>
      </c>
      <c r="AK110" s="32">
        <v>2.0833333333333332E-2</v>
      </c>
      <c r="AL110" s="103">
        <v>4.8611111111111112E-3</v>
      </c>
      <c r="AM110" s="103">
        <v>4.8611111111111112E-3</v>
      </c>
      <c r="AN110" s="103">
        <v>4.8611111111111112E-3</v>
      </c>
      <c r="AO110" s="29" t="s">
        <v>781</v>
      </c>
      <c r="AP110" s="103" t="s">
        <v>62</v>
      </c>
      <c r="AQ110" s="103" t="s">
        <v>62</v>
      </c>
      <c r="AR110" s="103" t="s">
        <v>61</v>
      </c>
      <c r="AS110" s="103">
        <v>4.8611111111111112E-3</v>
      </c>
      <c r="AT110" s="29" t="s">
        <v>64</v>
      </c>
      <c r="AU110" s="32">
        <v>2.4305555555555556E-2</v>
      </c>
      <c r="AV110" s="121">
        <v>0.16666666666666666</v>
      </c>
      <c r="AW110" s="103" t="s">
        <v>60</v>
      </c>
      <c r="AX110" s="103" t="s">
        <v>61</v>
      </c>
      <c r="AY110" s="103" t="s">
        <v>61</v>
      </c>
      <c r="AZ110" s="103">
        <v>0.125</v>
      </c>
      <c r="BA110" s="103" t="s">
        <v>60</v>
      </c>
      <c r="BB110" s="103" t="s">
        <v>61</v>
      </c>
      <c r="BC110" s="103" t="s">
        <v>61</v>
      </c>
      <c r="BD110" s="29" t="s">
        <v>86</v>
      </c>
      <c r="BE110" s="29" t="s">
        <v>60</v>
      </c>
      <c r="BF110" s="244">
        <v>1</v>
      </c>
      <c r="BG110" s="29" t="s">
        <v>1169</v>
      </c>
      <c r="BH110" s="29" t="s">
        <v>62</v>
      </c>
      <c r="BI110" s="33" t="s">
        <v>61</v>
      </c>
      <c r="BJ110" s="29" t="s">
        <v>62</v>
      </c>
      <c r="BK110" s="29" t="s">
        <v>61</v>
      </c>
      <c r="BL110" s="31">
        <f t="shared" si="103"/>
        <v>350</v>
      </c>
      <c r="BM110" s="31">
        <f t="shared" si="104"/>
        <v>338</v>
      </c>
      <c r="BN110" s="31">
        <f t="shared" si="105"/>
        <v>330</v>
      </c>
      <c r="BO110" s="29" t="s">
        <v>60</v>
      </c>
      <c r="BP110" s="29" t="s">
        <v>61</v>
      </c>
      <c r="BQ110" s="29" t="s">
        <v>61</v>
      </c>
      <c r="BR110" s="31">
        <f t="shared" si="106"/>
        <v>150</v>
      </c>
      <c r="BS110" s="31">
        <f t="shared" si="106"/>
        <v>130</v>
      </c>
      <c r="BT110" s="31">
        <f t="shared" si="106"/>
        <v>126</v>
      </c>
      <c r="BU110" s="29" t="s">
        <v>60</v>
      </c>
      <c r="BV110" s="29" t="s">
        <v>61</v>
      </c>
      <c r="BW110" s="29" t="s">
        <v>61</v>
      </c>
      <c r="BX110" s="31">
        <f t="shared" si="107"/>
        <v>350</v>
      </c>
      <c r="BY110" s="31">
        <f t="shared" si="107"/>
        <v>338</v>
      </c>
      <c r="BZ110" s="31">
        <f t="shared" si="107"/>
        <v>330</v>
      </c>
      <c r="CA110" s="29" t="s">
        <v>60</v>
      </c>
      <c r="CB110" s="29" t="s">
        <v>61</v>
      </c>
      <c r="CC110" s="29" t="s">
        <v>61</v>
      </c>
      <c r="CD110" s="31">
        <f t="shared" si="108"/>
        <v>150</v>
      </c>
      <c r="CE110" s="31">
        <f t="shared" si="108"/>
        <v>130</v>
      </c>
      <c r="CF110" s="31">
        <f t="shared" si="108"/>
        <v>126</v>
      </c>
      <c r="CG110" s="29" t="s">
        <v>60</v>
      </c>
      <c r="CH110" s="29" t="s">
        <v>61</v>
      </c>
      <c r="CI110" s="29" t="s">
        <v>61</v>
      </c>
      <c r="CJ110" s="25">
        <v>4</v>
      </c>
      <c r="CK110" s="25">
        <v>2.5000000000000001E-2</v>
      </c>
      <c r="CL110" s="25">
        <v>7.95</v>
      </c>
      <c r="CM110" s="29" t="s">
        <v>60</v>
      </c>
      <c r="CN110" s="29"/>
      <c r="CO110" s="29"/>
      <c r="CP110" s="13" t="s">
        <v>61</v>
      </c>
      <c r="CQ110" s="13" t="s">
        <v>61</v>
      </c>
      <c r="CR110" s="13">
        <v>2018</v>
      </c>
      <c r="CS110" s="13" t="s">
        <v>363</v>
      </c>
      <c r="CT110" s="13" t="s">
        <v>363</v>
      </c>
      <c r="CU110" s="13" t="s">
        <v>458</v>
      </c>
      <c r="CV110" s="13"/>
      <c r="CW110" s="29" t="s">
        <v>381</v>
      </c>
      <c r="CX110" s="34">
        <v>44095</v>
      </c>
      <c r="CY110" s="131" t="s">
        <v>836</v>
      </c>
      <c r="CZ110" s="124" t="s">
        <v>1724</v>
      </c>
    </row>
    <row r="111" spans="1:104" ht="17.100000000000001" customHeight="1" x14ac:dyDescent="0.3">
      <c r="A111" s="14">
        <v>2341</v>
      </c>
      <c r="B111" s="25" t="s">
        <v>792</v>
      </c>
      <c r="C111" s="14">
        <v>2321</v>
      </c>
      <c r="D111" s="25">
        <v>2331</v>
      </c>
      <c r="E111" s="29" t="s">
        <v>790</v>
      </c>
      <c r="F111" s="29" t="s">
        <v>861</v>
      </c>
      <c r="G111" s="29" t="s">
        <v>139</v>
      </c>
      <c r="H111" s="29" t="s">
        <v>180</v>
      </c>
      <c r="I111" s="25" t="s">
        <v>787</v>
      </c>
      <c r="J111" s="29">
        <v>100</v>
      </c>
      <c r="K111" s="29">
        <v>127</v>
      </c>
      <c r="L111" s="29">
        <v>110</v>
      </c>
      <c r="M111" s="29">
        <v>105</v>
      </c>
      <c r="N111" s="29" t="s">
        <v>60</v>
      </c>
      <c r="O111" s="29" t="s">
        <v>61</v>
      </c>
      <c r="P111" s="29" t="s">
        <v>61</v>
      </c>
      <c r="Q111" s="29">
        <v>60</v>
      </c>
      <c r="R111" s="29">
        <v>60</v>
      </c>
      <c r="S111" s="29">
        <v>60</v>
      </c>
      <c r="T111" s="29" t="s">
        <v>60</v>
      </c>
      <c r="U111" s="29" t="s">
        <v>61</v>
      </c>
      <c r="V111" s="29" t="s">
        <v>61</v>
      </c>
      <c r="W111" s="102">
        <f t="shared" si="19"/>
        <v>0.47244094488188976</v>
      </c>
      <c r="X111" s="102">
        <f t="shared" si="20"/>
        <v>0.54545454545454541</v>
      </c>
      <c r="Y111" s="102">
        <f t="shared" si="21"/>
        <v>0.5714285714285714</v>
      </c>
      <c r="Z111" s="29" t="s">
        <v>62</v>
      </c>
      <c r="AA111" s="29" t="s">
        <v>61</v>
      </c>
      <c r="AB111" s="98">
        <v>6.7</v>
      </c>
      <c r="AC111" s="98">
        <v>6.7</v>
      </c>
      <c r="AD111" s="103" t="s">
        <v>60</v>
      </c>
      <c r="AE111" s="103" t="s">
        <v>61</v>
      </c>
      <c r="AF111" s="103" t="s">
        <v>61</v>
      </c>
      <c r="AG111" s="121">
        <v>1.0416666666666666E-2</v>
      </c>
      <c r="AH111" s="121">
        <v>1.0416666666666666E-2</v>
      </c>
      <c r="AI111" s="121">
        <v>1.0416666666666666E-2</v>
      </c>
      <c r="AJ111" s="29" t="s">
        <v>794</v>
      </c>
      <c r="AK111" s="32">
        <v>1.0416666666666666E-2</v>
      </c>
      <c r="AL111" s="121">
        <v>6.2499999999999995E-3</v>
      </c>
      <c r="AM111" s="121">
        <v>6.2499999999999995E-3</v>
      </c>
      <c r="AN111" s="121">
        <v>6.2499999999999995E-3</v>
      </c>
      <c r="AO111" s="29" t="s">
        <v>750</v>
      </c>
      <c r="AP111" s="103" t="s">
        <v>62</v>
      </c>
      <c r="AQ111" s="103" t="s">
        <v>62</v>
      </c>
      <c r="AR111" s="103" t="s">
        <v>61</v>
      </c>
      <c r="AS111" s="103">
        <v>1.0416666666666666E-2</v>
      </c>
      <c r="AT111" s="29" t="s">
        <v>64</v>
      </c>
      <c r="AU111" s="32">
        <v>1.1805555555555555E-2</v>
      </c>
      <c r="AV111" s="121">
        <v>4.1666666666666664E-2</v>
      </c>
      <c r="AW111" s="103" t="s">
        <v>60</v>
      </c>
      <c r="AX111" s="103" t="s">
        <v>61</v>
      </c>
      <c r="AY111" s="103" t="s">
        <v>61</v>
      </c>
      <c r="AZ111" s="103">
        <v>4.1666666666666664E-2</v>
      </c>
      <c r="BA111" s="103" t="s">
        <v>60</v>
      </c>
      <c r="BB111" s="103" t="s">
        <v>61</v>
      </c>
      <c r="BC111" s="103" t="s">
        <v>61</v>
      </c>
      <c r="BD111" s="29" t="s">
        <v>86</v>
      </c>
      <c r="BE111" s="29" t="s">
        <v>86</v>
      </c>
      <c r="BF111" s="32">
        <v>8.3333333333333329E-2</v>
      </c>
      <c r="BG111" s="29">
        <v>60</v>
      </c>
      <c r="BH111" s="29" t="s">
        <v>62</v>
      </c>
      <c r="BI111" s="33" t="s">
        <v>61</v>
      </c>
      <c r="BJ111" s="29" t="s">
        <v>62</v>
      </c>
      <c r="BK111" s="29" t="s">
        <v>61</v>
      </c>
      <c r="BL111" s="31">
        <f t="shared" si="103"/>
        <v>127</v>
      </c>
      <c r="BM111" s="31">
        <f t="shared" si="104"/>
        <v>110</v>
      </c>
      <c r="BN111" s="31">
        <f t="shared" si="105"/>
        <v>105</v>
      </c>
      <c r="BO111" s="29" t="s">
        <v>60</v>
      </c>
      <c r="BP111" s="29" t="s">
        <v>61</v>
      </c>
      <c r="BQ111" s="29" t="s">
        <v>61</v>
      </c>
      <c r="BR111" s="31">
        <f t="shared" si="106"/>
        <v>60</v>
      </c>
      <c r="BS111" s="31">
        <f t="shared" si="106"/>
        <v>60</v>
      </c>
      <c r="BT111" s="31">
        <f t="shared" si="106"/>
        <v>60</v>
      </c>
      <c r="BU111" s="29" t="s">
        <v>60</v>
      </c>
      <c r="BV111" s="29" t="s">
        <v>61</v>
      </c>
      <c r="BW111" s="29" t="s">
        <v>61</v>
      </c>
      <c r="BX111" s="31">
        <f t="shared" si="107"/>
        <v>127</v>
      </c>
      <c r="BY111" s="31">
        <f t="shared" si="107"/>
        <v>110</v>
      </c>
      <c r="BZ111" s="31">
        <f t="shared" si="107"/>
        <v>105</v>
      </c>
      <c r="CA111" s="29" t="s">
        <v>60</v>
      </c>
      <c r="CB111" s="29" t="s">
        <v>61</v>
      </c>
      <c r="CC111" s="29" t="s">
        <v>61</v>
      </c>
      <c r="CD111" s="31">
        <f t="shared" si="108"/>
        <v>60</v>
      </c>
      <c r="CE111" s="31">
        <f t="shared" si="108"/>
        <v>60</v>
      </c>
      <c r="CF111" s="31">
        <f t="shared" si="108"/>
        <v>60</v>
      </c>
      <c r="CG111" s="29" t="s">
        <v>60</v>
      </c>
      <c r="CH111" s="29" t="s">
        <v>61</v>
      </c>
      <c r="CI111" s="29" t="s">
        <v>61</v>
      </c>
      <c r="CJ111" s="25">
        <v>4</v>
      </c>
      <c r="CK111" s="25">
        <v>0.05</v>
      </c>
      <c r="CL111" s="25">
        <v>6.85</v>
      </c>
      <c r="CM111" s="29" t="s">
        <v>60</v>
      </c>
      <c r="CN111" s="29"/>
      <c r="CO111" s="29"/>
      <c r="CP111" s="13" t="s">
        <v>61</v>
      </c>
      <c r="CQ111" s="13" t="s">
        <v>61</v>
      </c>
      <c r="CR111" s="13">
        <v>1993</v>
      </c>
      <c r="CS111" s="13" t="s">
        <v>820</v>
      </c>
      <c r="CT111" s="13" t="s">
        <v>270</v>
      </c>
      <c r="CU111" s="13"/>
      <c r="CV111" s="13"/>
      <c r="CW111" s="29" t="s">
        <v>381</v>
      </c>
      <c r="CX111" s="34">
        <v>44095</v>
      </c>
      <c r="CY111" s="131" t="s">
        <v>836</v>
      </c>
      <c r="CZ111" s="124" t="s">
        <v>1724</v>
      </c>
    </row>
    <row r="112" spans="1:104" ht="17.100000000000001" customHeight="1" x14ac:dyDescent="0.3">
      <c r="A112" s="14">
        <v>2341</v>
      </c>
      <c r="B112" s="25" t="s">
        <v>792</v>
      </c>
      <c r="C112" s="14">
        <v>2321</v>
      </c>
      <c r="D112" s="25">
        <v>2332</v>
      </c>
      <c r="E112" s="29" t="s">
        <v>790</v>
      </c>
      <c r="F112" s="29" t="s">
        <v>861</v>
      </c>
      <c r="G112" s="29" t="s">
        <v>139</v>
      </c>
      <c r="H112" s="29" t="s">
        <v>180</v>
      </c>
      <c r="I112" s="25" t="s">
        <v>788</v>
      </c>
      <c r="J112" s="29">
        <v>100</v>
      </c>
      <c r="K112" s="29">
        <v>127</v>
      </c>
      <c r="L112" s="29">
        <v>110</v>
      </c>
      <c r="M112" s="29">
        <v>105</v>
      </c>
      <c r="N112" s="29" t="s">
        <v>60</v>
      </c>
      <c r="O112" s="29" t="s">
        <v>61</v>
      </c>
      <c r="P112" s="29" t="s">
        <v>61</v>
      </c>
      <c r="Q112" s="29">
        <v>60</v>
      </c>
      <c r="R112" s="29">
        <v>60</v>
      </c>
      <c r="S112" s="29">
        <v>60</v>
      </c>
      <c r="T112" s="29" t="s">
        <v>60</v>
      </c>
      <c r="U112" s="29" t="s">
        <v>61</v>
      </c>
      <c r="V112" s="29" t="s">
        <v>61</v>
      </c>
      <c r="W112" s="102">
        <f t="shared" si="19"/>
        <v>0.47244094488188976</v>
      </c>
      <c r="X112" s="102">
        <f t="shared" si="20"/>
        <v>0.54545454545454541</v>
      </c>
      <c r="Y112" s="102">
        <f t="shared" si="21"/>
        <v>0.5714285714285714</v>
      </c>
      <c r="Z112" s="29" t="s">
        <v>62</v>
      </c>
      <c r="AA112" s="29" t="s">
        <v>61</v>
      </c>
      <c r="AB112" s="98">
        <v>6.7</v>
      </c>
      <c r="AC112" s="98">
        <v>6.7</v>
      </c>
      <c r="AD112" s="103" t="s">
        <v>60</v>
      </c>
      <c r="AE112" s="103" t="s">
        <v>61</v>
      </c>
      <c r="AF112" s="103" t="s">
        <v>61</v>
      </c>
      <c r="AG112" s="121">
        <v>1.0416666666666666E-2</v>
      </c>
      <c r="AH112" s="121">
        <v>1.0416666666666666E-2</v>
      </c>
      <c r="AI112" s="121">
        <v>1.0416666666666666E-2</v>
      </c>
      <c r="AJ112" s="29" t="s">
        <v>794</v>
      </c>
      <c r="AK112" s="32">
        <v>1.0416666666666666E-2</v>
      </c>
      <c r="AL112" s="121">
        <v>6.2499999999999995E-3</v>
      </c>
      <c r="AM112" s="121">
        <v>6.2499999999999995E-3</v>
      </c>
      <c r="AN112" s="121">
        <v>6.2499999999999995E-3</v>
      </c>
      <c r="AO112" s="29" t="s">
        <v>750</v>
      </c>
      <c r="AP112" s="103" t="s">
        <v>62</v>
      </c>
      <c r="AQ112" s="103" t="s">
        <v>62</v>
      </c>
      <c r="AR112" s="103" t="s">
        <v>61</v>
      </c>
      <c r="AS112" s="103">
        <v>1.0416666666666666E-2</v>
      </c>
      <c r="AT112" s="29" t="s">
        <v>64</v>
      </c>
      <c r="AU112" s="32">
        <v>1.1805555555555555E-2</v>
      </c>
      <c r="AV112" s="121">
        <v>4.1666666666666664E-2</v>
      </c>
      <c r="AW112" s="103" t="s">
        <v>60</v>
      </c>
      <c r="AX112" s="103" t="s">
        <v>61</v>
      </c>
      <c r="AY112" s="103" t="s">
        <v>61</v>
      </c>
      <c r="AZ112" s="103">
        <v>4.1666666666666664E-2</v>
      </c>
      <c r="BA112" s="103" t="s">
        <v>60</v>
      </c>
      <c r="BB112" s="103" t="s">
        <v>61</v>
      </c>
      <c r="BC112" s="103" t="s">
        <v>61</v>
      </c>
      <c r="BD112" s="29" t="s">
        <v>86</v>
      </c>
      <c r="BE112" s="29" t="s">
        <v>86</v>
      </c>
      <c r="BF112" s="32">
        <v>8.3333333333333329E-2</v>
      </c>
      <c r="BG112" s="29">
        <v>60</v>
      </c>
      <c r="BH112" s="29" t="s">
        <v>62</v>
      </c>
      <c r="BI112" s="33" t="s">
        <v>61</v>
      </c>
      <c r="BJ112" s="29" t="s">
        <v>62</v>
      </c>
      <c r="BK112" s="29" t="s">
        <v>61</v>
      </c>
      <c r="BL112" s="31">
        <f t="shared" si="103"/>
        <v>127</v>
      </c>
      <c r="BM112" s="31">
        <f t="shared" si="104"/>
        <v>110</v>
      </c>
      <c r="BN112" s="31">
        <f t="shared" si="105"/>
        <v>105</v>
      </c>
      <c r="BO112" s="29" t="s">
        <v>60</v>
      </c>
      <c r="BP112" s="29" t="s">
        <v>61</v>
      </c>
      <c r="BQ112" s="29" t="s">
        <v>61</v>
      </c>
      <c r="BR112" s="31">
        <f t="shared" si="106"/>
        <v>60</v>
      </c>
      <c r="BS112" s="31">
        <f t="shared" si="106"/>
        <v>60</v>
      </c>
      <c r="BT112" s="31">
        <f t="shared" si="106"/>
        <v>60</v>
      </c>
      <c r="BU112" s="29" t="s">
        <v>60</v>
      </c>
      <c r="BV112" s="29" t="s">
        <v>61</v>
      </c>
      <c r="BW112" s="29" t="s">
        <v>61</v>
      </c>
      <c r="BX112" s="31">
        <f t="shared" si="107"/>
        <v>127</v>
      </c>
      <c r="BY112" s="31">
        <f t="shared" si="107"/>
        <v>110</v>
      </c>
      <c r="BZ112" s="31">
        <f t="shared" si="107"/>
        <v>105</v>
      </c>
      <c r="CA112" s="29" t="s">
        <v>60</v>
      </c>
      <c r="CB112" s="29" t="s">
        <v>61</v>
      </c>
      <c r="CC112" s="29" t="s">
        <v>61</v>
      </c>
      <c r="CD112" s="31">
        <f t="shared" si="108"/>
        <v>60</v>
      </c>
      <c r="CE112" s="31">
        <f t="shared" si="108"/>
        <v>60</v>
      </c>
      <c r="CF112" s="31">
        <f t="shared" si="108"/>
        <v>60</v>
      </c>
      <c r="CG112" s="29" t="s">
        <v>60</v>
      </c>
      <c r="CH112" s="29" t="s">
        <v>61</v>
      </c>
      <c r="CI112" s="29" t="s">
        <v>61</v>
      </c>
      <c r="CJ112" s="25">
        <v>4</v>
      </c>
      <c r="CK112" s="25">
        <v>0.05</v>
      </c>
      <c r="CL112" s="25">
        <v>5.89</v>
      </c>
      <c r="CM112" s="29" t="s">
        <v>60</v>
      </c>
      <c r="CN112" s="29"/>
      <c r="CO112" s="29"/>
      <c r="CP112" s="13" t="s">
        <v>61</v>
      </c>
      <c r="CQ112" s="13" t="s">
        <v>61</v>
      </c>
      <c r="CR112" s="13">
        <v>1993</v>
      </c>
      <c r="CS112" s="13" t="s">
        <v>820</v>
      </c>
      <c r="CT112" s="13" t="s">
        <v>270</v>
      </c>
      <c r="CU112" s="13"/>
      <c r="CV112" s="13"/>
      <c r="CW112" s="29" t="s">
        <v>381</v>
      </c>
      <c r="CX112" s="34">
        <v>44095</v>
      </c>
      <c r="CY112" s="131" t="s">
        <v>836</v>
      </c>
      <c r="CZ112" s="124" t="s">
        <v>1724</v>
      </c>
    </row>
    <row r="113" spans="1:104" ht="17.100000000000001" customHeight="1" x14ac:dyDescent="0.3">
      <c r="A113" s="14">
        <v>2341</v>
      </c>
      <c r="B113" s="25" t="s">
        <v>792</v>
      </c>
      <c r="C113" s="14">
        <v>2321</v>
      </c>
      <c r="D113" s="25">
        <v>2333</v>
      </c>
      <c r="E113" s="29" t="s">
        <v>790</v>
      </c>
      <c r="F113" s="29" t="s">
        <v>861</v>
      </c>
      <c r="G113" s="29" t="s">
        <v>139</v>
      </c>
      <c r="H113" s="29" t="s">
        <v>180</v>
      </c>
      <c r="I113" s="25" t="s">
        <v>789</v>
      </c>
      <c r="J113" s="29">
        <v>100</v>
      </c>
      <c r="K113" s="29">
        <v>127</v>
      </c>
      <c r="L113" s="29">
        <v>110</v>
      </c>
      <c r="M113" s="29">
        <v>105</v>
      </c>
      <c r="N113" s="29" t="s">
        <v>60</v>
      </c>
      <c r="O113" s="29" t="s">
        <v>61</v>
      </c>
      <c r="P113" s="29" t="s">
        <v>61</v>
      </c>
      <c r="Q113" s="29">
        <v>60</v>
      </c>
      <c r="R113" s="29">
        <v>60</v>
      </c>
      <c r="S113" s="29">
        <v>60</v>
      </c>
      <c r="T113" s="29" t="s">
        <v>60</v>
      </c>
      <c r="U113" s="29" t="s">
        <v>61</v>
      </c>
      <c r="V113" s="29" t="s">
        <v>61</v>
      </c>
      <c r="W113" s="102">
        <f t="shared" si="19"/>
        <v>0.47244094488188976</v>
      </c>
      <c r="X113" s="102">
        <f t="shared" si="20"/>
        <v>0.54545454545454541</v>
      </c>
      <c r="Y113" s="102">
        <f t="shared" si="21"/>
        <v>0.5714285714285714</v>
      </c>
      <c r="Z113" s="29" t="s">
        <v>62</v>
      </c>
      <c r="AA113" s="29" t="s">
        <v>61</v>
      </c>
      <c r="AB113" s="98">
        <v>6.7</v>
      </c>
      <c r="AC113" s="98">
        <v>6.7</v>
      </c>
      <c r="AD113" s="103" t="s">
        <v>60</v>
      </c>
      <c r="AE113" s="103" t="s">
        <v>61</v>
      </c>
      <c r="AF113" s="103" t="s">
        <v>61</v>
      </c>
      <c r="AG113" s="121">
        <v>1.0416666666666666E-2</v>
      </c>
      <c r="AH113" s="121">
        <v>1.0416666666666666E-2</v>
      </c>
      <c r="AI113" s="121">
        <v>1.0416666666666666E-2</v>
      </c>
      <c r="AJ113" s="29" t="s">
        <v>794</v>
      </c>
      <c r="AK113" s="32">
        <v>1.0416666666666666E-2</v>
      </c>
      <c r="AL113" s="121">
        <v>6.2499999999999995E-3</v>
      </c>
      <c r="AM113" s="121">
        <v>6.2499999999999995E-3</v>
      </c>
      <c r="AN113" s="121">
        <v>6.2499999999999995E-3</v>
      </c>
      <c r="AO113" s="29" t="s">
        <v>750</v>
      </c>
      <c r="AP113" s="103" t="s">
        <v>62</v>
      </c>
      <c r="AQ113" s="103" t="s">
        <v>62</v>
      </c>
      <c r="AR113" s="103" t="s">
        <v>61</v>
      </c>
      <c r="AS113" s="103">
        <v>1.0416666666666666E-2</v>
      </c>
      <c r="AT113" s="29" t="s">
        <v>64</v>
      </c>
      <c r="AU113" s="32">
        <v>1.1805555555555555E-2</v>
      </c>
      <c r="AV113" s="121">
        <v>4.1666666666666664E-2</v>
      </c>
      <c r="AW113" s="103" t="s">
        <v>60</v>
      </c>
      <c r="AX113" s="103" t="s">
        <v>61</v>
      </c>
      <c r="AY113" s="103" t="s">
        <v>61</v>
      </c>
      <c r="AZ113" s="103">
        <v>4.1666666666666664E-2</v>
      </c>
      <c r="BA113" s="103" t="s">
        <v>60</v>
      </c>
      <c r="BB113" s="103" t="s">
        <v>61</v>
      </c>
      <c r="BC113" s="103" t="s">
        <v>61</v>
      </c>
      <c r="BD113" s="29" t="s">
        <v>86</v>
      </c>
      <c r="BE113" s="29" t="s">
        <v>86</v>
      </c>
      <c r="BF113" s="32">
        <v>8.3333333333333329E-2</v>
      </c>
      <c r="BG113" s="29">
        <v>60</v>
      </c>
      <c r="BH113" s="29" t="s">
        <v>62</v>
      </c>
      <c r="BI113" s="33" t="s">
        <v>61</v>
      </c>
      <c r="BJ113" s="29" t="s">
        <v>62</v>
      </c>
      <c r="BK113" s="29" t="s">
        <v>61</v>
      </c>
      <c r="BL113" s="31">
        <f t="shared" si="103"/>
        <v>127</v>
      </c>
      <c r="BM113" s="31">
        <f t="shared" si="104"/>
        <v>110</v>
      </c>
      <c r="BN113" s="31">
        <f t="shared" si="105"/>
        <v>105</v>
      </c>
      <c r="BO113" s="29" t="s">
        <v>60</v>
      </c>
      <c r="BP113" s="29" t="s">
        <v>61</v>
      </c>
      <c r="BQ113" s="29" t="s">
        <v>61</v>
      </c>
      <c r="BR113" s="31">
        <f t="shared" si="106"/>
        <v>60</v>
      </c>
      <c r="BS113" s="31">
        <f t="shared" si="106"/>
        <v>60</v>
      </c>
      <c r="BT113" s="31">
        <f t="shared" si="106"/>
        <v>60</v>
      </c>
      <c r="BU113" s="29" t="s">
        <v>60</v>
      </c>
      <c r="BV113" s="29" t="s">
        <v>61</v>
      </c>
      <c r="BW113" s="29" t="s">
        <v>61</v>
      </c>
      <c r="BX113" s="31">
        <f t="shared" si="107"/>
        <v>127</v>
      </c>
      <c r="BY113" s="31">
        <f t="shared" si="107"/>
        <v>110</v>
      </c>
      <c r="BZ113" s="31">
        <f t="shared" si="107"/>
        <v>105</v>
      </c>
      <c r="CA113" s="29" t="s">
        <v>60</v>
      </c>
      <c r="CB113" s="29" t="s">
        <v>61</v>
      </c>
      <c r="CC113" s="29" t="s">
        <v>61</v>
      </c>
      <c r="CD113" s="31">
        <f t="shared" si="108"/>
        <v>60</v>
      </c>
      <c r="CE113" s="31">
        <f t="shared" si="108"/>
        <v>60</v>
      </c>
      <c r="CF113" s="31">
        <f t="shared" si="108"/>
        <v>60</v>
      </c>
      <c r="CG113" s="29" t="s">
        <v>60</v>
      </c>
      <c r="CH113" s="29" t="s">
        <v>61</v>
      </c>
      <c r="CI113" s="29" t="s">
        <v>61</v>
      </c>
      <c r="CJ113" s="25">
        <v>4</v>
      </c>
      <c r="CK113" s="25">
        <v>0.05</v>
      </c>
      <c r="CL113" s="25">
        <v>6.87</v>
      </c>
      <c r="CM113" s="29" t="s">
        <v>60</v>
      </c>
      <c r="CN113" s="29"/>
      <c r="CO113" s="29"/>
      <c r="CP113" s="13" t="s">
        <v>61</v>
      </c>
      <c r="CQ113" s="13" t="s">
        <v>61</v>
      </c>
      <c r="CR113" s="13">
        <v>1993</v>
      </c>
      <c r="CS113" s="13" t="s">
        <v>820</v>
      </c>
      <c r="CT113" s="13" t="s">
        <v>270</v>
      </c>
      <c r="CU113" s="13"/>
      <c r="CV113" s="13"/>
      <c r="CW113" s="29" t="s">
        <v>381</v>
      </c>
      <c r="CX113" s="34">
        <v>44095</v>
      </c>
      <c r="CY113" s="131" t="s">
        <v>836</v>
      </c>
      <c r="CZ113" s="124" t="s">
        <v>1724</v>
      </c>
    </row>
    <row r="114" spans="1:104" s="92" customFormat="1" ht="17.100000000000001" customHeight="1" x14ac:dyDescent="0.3">
      <c r="A114" s="29">
        <v>2919</v>
      </c>
      <c r="B114" s="29" t="s">
        <v>1094</v>
      </c>
      <c r="C114" s="29">
        <v>2920</v>
      </c>
      <c r="D114" s="29">
        <v>2921</v>
      </c>
      <c r="E114" s="29" t="s">
        <v>1095</v>
      </c>
      <c r="F114" s="29" t="s">
        <v>138</v>
      </c>
      <c r="G114" s="29" t="s">
        <v>139</v>
      </c>
      <c r="H114" s="29" t="s">
        <v>180</v>
      </c>
      <c r="I114" s="29" t="s">
        <v>1096</v>
      </c>
      <c r="J114" s="92">
        <v>275.5</v>
      </c>
      <c r="K114" s="92">
        <v>317.5</v>
      </c>
      <c r="L114" s="92">
        <v>307</v>
      </c>
      <c r="M114" s="92">
        <v>297.2</v>
      </c>
      <c r="N114" s="92" t="s">
        <v>86</v>
      </c>
      <c r="O114" s="29" t="s">
        <v>1101</v>
      </c>
      <c r="P114" s="29" t="s">
        <v>1449</v>
      </c>
      <c r="Q114" s="92">
        <v>191</v>
      </c>
      <c r="R114" s="92">
        <v>189</v>
      </c>
      <c r="S114" s="92">
        <v>180</v>
      </c>
      <c r="T114" s="103" t="s">
        <v>60</v>
      </c>
      <c r="U114" s="103" t="s">
        <v>61</v>
      </c>
      <c r="V114" s="103" t="s">
        <v>61</v>
      </c>
      <c r="W114" s="102">
        <f t="shared" si="19"/>
        <v>0.60157480314960632</v>
      </c>
      <c r="X114" s="102">
        <f t="shared" si="20"/>
        <v>0.61563517915309451</v>
      </c>
      <c r="Y114" s="102">
        <f t="shared" si="21"/>
        <v>0.60565275908479144</v>
      </c>
      <c r="Z114" s="29" t="s">
        <v>62</v>
      </c>
      <c r="AA114" s="29" t="s">
        <v>61</v>
      </c>
      <c r="AB114" s="92">
        <v>14.7</v>
      </c>
      <c r="AC114" s="92">
        <v>14.7</v>
      </c>
      <c r="AD114" s="103" t="s">
        <v>60</v>
      </c>
      <c r="AE114" s="103" t="s">
        <v>61</v>
      </c>
      <c r="AF114" s="103" t="s">
        <v>61</v>
      </c>
      <c r="AG114" s="121">
        <v>6.9444444444444434E-2</v>
      </c>
      <c r="AH114" s="121">
        <v>7.013888888888889E-2</v>
      </c>
      <c r="AI114" s="121">
        <v>0.10555555555555556</v>
      </c>
      <c r="AJ114" s="29" t="s">
        <v>390</v>
      </c>
      <c r="AK114" s="120">
        <v>3.9583333333333331E-2</v>
      </c>
      <c r="AL114" s="162">
        <v>2.6921296296296283E-2</v>
      </c>
      <c r="AM114" s="162">
        <v>6.4335317460317454E-2</v>
      </c>
      <c r="AN114" s="162">
        <v>7.7604166666666655E-2</v>
      </c>
      <c r="AO114" s="68" t="s">
        <v>390</v>
      </c>
      <c r="AP114" s="103" t="s">
        <v>62</v>
      </c>
      <c r="AQ114" s="103" t="s">
        <v>62</v>
      </c>
      <c r="AR114" s="103" t="s">
        <v>61</v>
      </c>
      <c r="AS114" s="103">
        <v>1.6666666666666666E-2</v>
      </c>
      <c r="AT114" s="32" t="s">
        <v>64</v>
      </c>
      <c r="AU114" s="32">
        <f>R114/14.7/24/60</f>
        <v>8.9285714285714281E-3</v>
      </c>
      <c r="AV114" s="121">
        <v>0.16666666666666666</v>
      </c>
      <c r="AW114" s="103" t="s">
        <v>60</v>
      </c>
      <c r="AX114" s="103" t="s">
        <v>61</v>
      </c>
      <c r="AY114" s="103" t="s">
        <v>61</v>
      </c>
      <c r="AZ114" s="103">
        <v>0.125</v>
      </c>
      <c r="BA114" s="103" t="s">
        <v>60</v>
      </c>
      <c r="BB114" s="103" t="s">
        <v>61</v>
      </c>
      <c r="BC114" s="103" t="s">
        <v>61</v>
      </c>
      <c r="BD114" s="29" t="s">
        <v>60</v>
      </c>
      <c r="BE114" s="29" t="s">
        <v>60</v>
      </c>
      <c r="BF114" s="29" t="s">
        <v>61</v>
      </c>
      <c r="BG114" s="29" t="s">
        <v>61</v>
      </c>
      <c r="BH114" s="29" t="s">
        <v>62</v>
      </c>
      <c r="BI114" s="33" t="s">
        <v>61</v>
      </c>
      <c r="BJ114" s="29" t="s">
        <v>62</v>
      </c>
      <c r="BK114" s="29" t="s">
        <v>61</v>
      </c>
      <c r="BL114" s="163">
        <f>K114</f>
        <v>317.5</v>
      </c>
      <c r="BM114" s="163">
        <f t="shared" si="104"/>
        <v>307</v>
      </c>
      <c r="BN114" s="163">
        <f t="shared" si="104"/>
        <v>297.2</v>
      </c>
      <c r="BO114" s="29" t="s">
        <v>60</v>
      </c>
      <c r="BP114" s="29" t="s">
        <v>61</v>
      </c>
      <c r="BQ114" s="29" t="s">
        <v>889</v>
      </c>
      <c r="BR114" s="163">
        <f t="shared" si="106"/>
        <v>191</v>
      </c>
      <c r="BS114" s="163">
        <f t="shared" si="106"/>
        <v>189</v>
      </c>
      <c r="BT114" s="163">
        <f t="shared" si="106"/>
        <v>180</v>
      </c>
      <c r="BU114" s="29" t="s">
        <v>86</v>
      </c>
      <c r="BV114" s="92" t="s">
        <v>61</v>
      </c>
      <c r="BW114" s="92" t="s">
        <v>890</v>
      </c>
      <c r="BX114" s="163">
        <f>K114</f>
        <v>317.5</v>
      </c>
      <c r="BY114" s="163">
        <f t="shared" si="107"/>
        <v>307</v>
      </c>
      <c r="BZ114" s="163">
        <f t="shared" si="107"/>
        <v>297.2</v>
      </c>
      <c r="CA114" s="29" t="s">
        <v>60</v>
      </c>
      <c r="CB114" s="29" t="s">
        <v>61</v>
      </c>
      <c r="CC114" s="29" t="s">
        <v>889</v>
      </c>
      <c r="CD114" s="163">
        <f t="shared" si="108"/>
        <v>191</v>
      </c>
      <c r="CE114" s="163">
        <f t="shared" si="108"/>
        <v>189</v>
      </c>
      <c r="CF114" s="163">
        <f t="shared" si="108"/>
        <v>180</v>
      </c>
      <c r="CG114" s="29" t="s">
        <v>86</v>
      </c>
      <c r="CH114" s="92" t="s">
        <v>61</v>
      </c>
      <c r="CI114" s="92" t="s">
        <v>890</v>
      </c>
      <c r="CJ114" s="92">
        <v>5</v>
      </c>
      <c r="CK114" s="135">
        <v>0.06</v>
      </c>
      <c r="CL114" s="92">
        <v>13.05</v>
      </c>
      <c r="CM114" s="29" t="s">
        <v>60</v>
      </c>
      <c r="CP114" s="13" t="s">
        <v>61</v>
      </c>
      <c r="CQ114" s="13" t="s">
        <v>61</v>
      </c>
      <c r="CR114" s="92">
        <v>2017</v>
      </c>
      <c r="CS114" s="13" t="s">
        <v>500</v>
      </c>
      <c r="CT114" s="13" t="s">
        <v>500</v>
      </c>
      <c r="CV114" s="29" t="s">
        <v>1097</v>
      </c>
      <c r="CW114" s="29" t="s">
        <v>410</v>
      </c>
      <c r="CX114" s="136">
        <v>44081</v>
      </c>
      <c r="CY114" s="131" t="s">
        <v>836</v>
      </c>
      <c r="CZ114" s="124" t="s">
        <v>1724</v>
      </c>
    </row>
    <row r="115" spans="1:104" s="92" customFormat="1" ht="17.100000000000001" customHeight="1" x14ac:dyDescent="0.3">
      <c r="A115" s="29">
        <v>2919</v>
      </c>
      <c r="B115" s="29" t="s">
        <v>1094</v>
      </c>
      <c r="C115" s="29">
        <v>2920</v>
      </c>
      <c r="D115" s="29">
        <v>2922</v>
      </c>
      <c r="E115" s="29" t="s">
        <v>1095</v>
      </c>
      <c r="F115" s="29" t="s">
        <v>138</v>
      </c>
      <c r="G115" s="29" t="s">
        <v>139</v>
      </c>
      <c r="H115" s="29" t="s">
        <v>180</v>
      </c>
      <c r="I115" s="29" t="s">
        <v>1098</v>
      </c>
      <c r="J115" s="92">
        <v>275.5</v>
      </c>
      <c r="K115" s="92">
        <v>317.5</v>
      </c>
      <c r="L115" s="92">
        <v>307</v>
      </c>
      <c r="M115" s="92">
        <v>297.2</v>
      </c>
      <c r="N115" s="92" t="s">
        <v>86</v>
      </c>
      <c r="O115" s="29" t="s">
        <v>1101</v>
      </c>
      <c r="P115" s="29" t="s">
        <v>1449</v>
      </c>
      <c r="Q115" s="92">
        <v>191</v>
      </c>
      <c r="R115" s="92">
        <v>189</v>
      </c>
      <c r="S115" s="92">
        <v>180</v>
      </c>
      <c r="T115" s="103" t="s">
        <v>60</v>
      </c>
      <c r="U115" s="103" t="s">
        <v>61</v>
      </c>
      <c r="V115" s="103" t="s">
        <v>61</v>
      </c>
      <c r="W115" s="102">
        <f t="shared" si="19"/>
        <v>0.60157480314960632</v>
      </c>
      <c r="X115" s="102">
        <f t="shared" si="20"/>
        <v>0.61563517915309451</v>
      </c>
      <c r="Y115" s="102">
        <f t="shared" si="21"/>
        <v>0.60565275908479144</v>
      </c>
      <c r="Z115" s="29" t="s">
        <v>62</v>
      </c>
      <c r="AA115" s="29" t="s">
        <v>61</v>
      </c>
      <c r="AB115" s="92">
        <v>14.7</v>
      </c>
      <c r="AC115" s="92">
        <v>14.7</v>
      </c>
      <c r="AD115" s="103" t="s">
        <v>60</v>
      </c>
      <c r="AE115" s="103" t="s">
        <v>61</v>
      </c>
      <c r="AF115" s="103" t="s">
        <v>61</v>
      </c>
      <c r="AG115" s="121">
        <v>6.9444444444444434E-2</v>
      </c>
      <c r="AH115" s="121">
        <v>7.013888888888889E-2</v>
      </c>
      <c r="AI115" s="121">
        <v>0.10555555555555556</v>
      </c>
      <c r="AJ115" s="29" t="s">
        <v>390</v>
      </c>
      <c r="AK115" s="120">
        <v>3.9583333333333331E-2</v>
      </c>
      <c r="AL115" s="162">
        <v>2.6921296296296283E-2</v>
      </c>
      <c r="AM115" s="162">
        <v>6.4335317460317454E-2</v>
      </c>
      <c r="AN115" s="162">
        <v>7.7604166666666655E-2</v>
      </c>
      <c r="AO115" s="68" t="s">
        <v>390</v>
      </c>
      <c r="AP115" s="103" t="s">
        <v>62</v>
      </c>
      <c r="AQ115" s="103" t="s">
        <v>62</v>
      </c>
      <c r="AR115" s="103" t="s">
        <v>61</v>
      </c>
      <c r="AS115" s="103">
        <v>1.6666666666666666E-2</v>
      </c>
      <c r="AT115" s="32" t="s">
        <v>64</v>
      </c>
      <c r="AU115" s="32">
        <f t="shared" ref="AU115:AU117" si="109">R115/14.7/24/60</f>
        <v>8.9285714285714281E-3</v>
      </c>
      <c r="AV115" s="121">
        <v>0.16666666666666666</v>
      </c>
      <c r="AW115" s="103" t="s">
        <v>60</v>
      </c>
      <c r="AX115" s="103" t="s">
        <v>61</v>
      </c>
      <c r="AY115" s="103" t="s">
        <v>61</v>
      </c>
      <c r="AZ115" s="103">
        <v>0.125</v>
      </c>
      <c r="BA115" s="103" t="s">
        <v>60</v>
      </c>
      <c r="BB115" s="103" t="s">
        <v>61</v>
      </c>
      <c r="BC115" s="103" t="s">
        <v>61</v>
      </c>
      <c r="BD115" s="29" t="s">
        <v>60</v>
      </c>
      <c r="BE115" s="29" t="s">
        <v>60</v>
      </c>
      <c r="BF115" s="29" t="s">
        <v>61</v>
      </c>
      <c r="BG115" s="29" t="s">
        <v>61</v>
      </c>
      <c r="BH115" s="29" t="s">
        <v>62</v>
      </c>
      <c r="BI115" s="33" t="s">
        <v>61</v>
      </c>
      <c r="BJ115" s="29" t="s">
        <v>62</v>
      </c>
      <c r="BK115" s="29" t="s">
        <v>61</v>
      </c>
      <c r="BL115" s="163">
        <f t="shared" ref="BL115:BL117" si="110">K115</f>
        <v>317.5</v>
      </c>
      <c r="BM115" s="163">
        <f t="shared" si="104"/>
        <v>307</v>
      </c>
      <c r="BN115" s="163">
        <f t="shared" si="104"/>
        <v>297.2</v>
      </c>
      <c r="BO115" s="29" t="s">
        <v>60</v>
      </c>
      <c r="BP115" s="29" t="s">
        <v>61</v>
      </c>
      <c r="BQ115" s="29" t="s">
        <v>889</v>
      </c>
      <c r="BR115" s="163">
        <f t="shared" si="106"/>
        <v>191</v>
      </c>
      <c r="BS115" s="163">
        <f t="shared" si="106"/>
        <v>189</v>
      </c>
      <c r="BT115" s="163">
        <f t="shared" si="106"/>
        <v>180</v>
      </c>
      <c r="BU115" s="29" t="s">
        <v>86</v>
      </c>
      <c r="BV115" s="92" t="s">
        <v>61</v>
      </c>
      <c r="BW115" s="92" t="s">
        <v>890</v>
      </c>
      <c r="BX115" s="163">
        <f t="shared" ref="BX115:BX117" si="111">K115</f>
        <v>317.5</v>
      </c>
      <c r="BY115" s="163">
        <f t="shared" si="107"/>
        <v>307</v>
      </c>
      <c r="BZ115" s="163">
        <f t="shared" si="107"/>
        <v>297.2</v>
      </c>
      <c r="CA115" s="29" t="s">
        <v>60</v>
      </c>
      <c r="CB115" s="29" t="s">
        <v>61</v>
      </c>
      <c r="CC115" s="29" t="s">
        <v>889</v>
      </c>
      <c r="CD115" s="163">
        <f t="shared" si="108"/>
        <v>191</v>
      </c>
      <c r="CE115" s="163">
        <f t="shared" si="108"/>
        <v>189</v>
      </c>
      <c r="CF115" s="163">
        <f t="shared" si="108"/>
        <v>180</v>
      </c>
      <c r="CG115" s="29" t="s">
        <v>86</v>
      </c>
      <c r="CH115" s="92" t="s">
        <v>61</v>
      </c>
      <c r="CI115" s="92" t="s">
        <v>890</v>
      </c>
      <c r="CJ115" s="92">
        <v>5</v>
      </c>
      <c r="CK115" s="135">
        <v>0.06</v>
      </c>
      <c r="CL115" s="92">
        <v>13.05</v>
      </c>
      <c r="CM115" s="29" t="s">
        <v>60</v>
      </c>
      <c r="CP115" s="13" t="s">
        <v>61</v>
      </c>
      <c r="CQ115" s="13" t="s">
        <v>61</v>
      </c>
      <c r="CR115" s="92">
        <v>2017</v>
      </c>
      <c r="CS115" s="13" t="s">
        <v>500</v>
      </c>
      <c r="CT115" s="13" t="s">
        <v>500</v>
      </c>
      <c r="CV115" s="29" t="s">
        <v>1097</v>
      </c>
      <c r="CW115" s="29" t="s">
        <v>410</v>
      </c>
      <c r="CX115" s="136">
        <v>44081</v>
      </c>
      <c r="CY115" s="131" t="s">
        <v>836</v>
      </c>
      <c r="CZ115" s="124" t="s">
        <v>1724</v>
      </c>
    </row>
    <row r="116" spans="1:104" s="92" customFormat="1" ht="17.100000000000001" customHeight="1" x14ac:dyDescent="0.3">
      <c r="A116" s="29">
        <v>2928</v>
      </c>
      <c r="B116" s="29" t="s">
        <v>1099</v>
      </c>
      <c r="C116" s="29">
        <v>2924</v>
      </c>
      <c r="D116" s="29">
        <v>2925</v>
      </c>
      <c r="E116" s="29" t="s">
        <v>1095</v>
      </c>
      <c r="F116" s="29" t="s">
        <v>138</v>
      </c>
      <c r="G116" s="29" t="s">
        <v>139</v>
      </c>
      <c r="H116" s="29" t="s">
        <v>180</v>
      </c>
      <c r="I116" s="29" t="s">
        <v>1100</v>
      </c>
      <c r="J116" s="92">
        <v>275.5</v>
      </c>
      <c r="K116" s="92">
        <v>317</v>
      </c>
      <c r="L116" s="92">
        <v>304</v>
      </c>
      <c r="M116" s="92">
        <v>291</v>
      </c>
      <c r="N116" s="92" t="s">
        <v>86</v>
      </c>
      <c r="O116" s="92" t="s">
        <v>1101</v>
      </c>
      <c r="P116" s="78" t="s">
        <v>1178</v>
      </c>
      <c r="Q116" s="92">
        <v>191</v>
      </c>
      <c r="R116" s="92">
        <v>189</v>
      </c>
      <c r="S116" s="92">
        <v>180</v>
      </c>
      <c r="T116" s="103" t="s">
        <v>60</v>
      </c>
      <c r="U116" s="103" t="s">
        <v>61</v>
      </c>
      <c r="V116" s="103" t="s">
        <v>61</v>
      </c>
      <c r="W116" s="102">
        <f t="shared" si="19"/>
        <v>0.60252365930599372</v>
      </c>
      <c r="X116" s="102">
        <f t="shared" si="20"/>
        <v>0.62171052631578949</v>
      </c>
      <c r="Y116" s="102">
        <f t="shared" si="21"/>
        <v>0.61855670103092786</v>
      </c>
      <c r="Z116" s="29" t="s">
        <v>62</v>
      </c>
      <c r="AA116" s="29" t="s">
        <v>61</v>
      </c>
      <c r="AB116" s="92">
        <v>14.7</v>
      </c>
      <c r="AC116" s="92">
        <v>14.7</v>
      </c>
      <c r="AD116" s="103" t="s">
        <v>60</v>
      </c>
      <c r="AE116" s="103" t="s">
        <v>61</v>
      </c>
      <c r="AF116" s="103" t="s">
        <v>61</v>
      </c>
      <c r="AG116" s="121">
        <v>6.9444444444444434E-2</v>
      </c>
      <c r="AH116" s="121">
        <v>7.013888888888889E-2</v>
      </c>
      <c r="AI116" s="121">
        <v>0.10555555555555556</v>
      </c>
      <c r="AJ116" s="29" t="s">
        <v>390</v>
      </c>
      <c r="AK116" s="120">
        <v>3.9583333333333331E-2</v>
      </c>
      <c r="AL116" s="162">
        <v>2.6921296296296283E-2</v>
      </c>
      <c r="AM116" s="162">
        <v>6.4335317460317454E-2</v>
      </c>
      <c r="AN116" s="162">
        <v>7.7604166666666655E-2</v>
      </c>
      <c r="AO116" s="68" t="s">
        <v>390</v>
      </c>
      <c r="AP116" s="103" t="s">
        <v>62</v>
      </c>
      <c r="AQ116" s="103" t="s">
        <v>62</v>
      </c>
      <c r="AR116" s="103" t="s">
        <v>61</v>
      </c>
      <c r="AS116" s="103">
        <v>1.6666666666666666E-2</v>
      </c>
      <c r="AT116" s="32" t="s">
        <v>64</v>
      </c>
      <c r="AU116" s="32">
        <f t="shared" si="109"/>
        <v>8.9285714285714281E-3</v>
      </c>
      <c r="AV116" s="121">
        <v>0.16666666666666666</v>
      </c>
      <c r="AW116" s="103" t="s">
        <v>60</v>
      </c>
      <c r="AX116" s="103" t="s">
        <v>61</v>
      </c>
      <c r="AY116" s="103" t="s">
        <v>61</v>
      </c>
      <c r="AZ116" s="103">
        <v>0.125</v>
      </c>
      <c r="BA116" s="103" t="s">
        <v>60</v>
      </c>
      <c r="BB116" s="103" t="s">
        <v>61</v>
      </c>
      <c r="BC116" s="103" t="s">
        <v>61</v>
      </c>
      <c r="BD116" s="29" t="s">
        <v>60</v>
      </c>
      <c r="BE116" s="29" t="s">
        <v>60</v>
      </c>
      <c r="BF116" s="29" t="s">
        <v>61</v>
      </c>
      <c r="BG116" s="29" t="s">
        <v>61</v>
      </c>
      <c r="BH116" s="29" t="s">
        <v>62</v>
      </c>
      <c r="BI116" s="33" t="s">
        <v>61</v>
      </c>
      <c r="BJ116" s="29" t="s">
        <v>62</v>
      </c>
      <c r="BK116" s="29" t="s">
        <v>61</v>
      </c>
      <c r="BL116" s="163">
        <f t="shared" si="110"/>
        <v>317</v>
      </c>
      <c r="BM116" s="163">
        <f t="shared" si="104"/>
        <v>304</v>
      </c>
      <c r="BN116" s="163">
        <f t="shared" si="104"/>
        <v>291</v>
      </c>
      <c r="BO116" s="29" t="s">
        <v>86</v>
      </c>
      <c r="BP116" s="29" t="s">
        <v>61</v>
      </c>
      <c r="BQ116" s="29" t="s">
        <v>889</v>
      </c>
      <c r="BR116" s="163">
        <f t="shared" si="106"/>
        <v>191</v>
      </c>
      <c r="BS116" s="163">
        <f t="shared" si="106"/>
        <v>189</v>
      </c>
      <c r="BT116" s="163">
        <f t="shared" si="106"/>
        <v>180</v>
      </c>
      <c r="BU116" s="29" t="s">
        <v>86</v>
      </c>
      <c r="BV116" s="92" t="s">
        <v>61</v>
      </c>
      <c r="BW116" s="92" t="s">
        <v>890</v>
      </c>
      <c r="BX116" s="163">
        <f t="shared" si="111"/>
        <v>317</v>
      </c>
      <c r="BY116" s="163">
        <f t="shared" si="107"/>
        <v>304</v>
      </c>
      <c r="BZ116" s="163">
        <f t="shared" si="107"/>
        <v>291</v>
      </c>
      <c r="CA116" s="29" t="s">
        <v>86</v>
      </c>
      <c r="CB116" s="29" t="s">
        <v>61</v>
      </c>
      <c r="CC116" s="29" t="s">
        <v>889</v>
      </c>
      <c r="CD116" s="163">
        <f t="shared" si="108"/>
        <v>191</v>
      </c>
      <c r="CE116" s="163">
        <f t="shared" si="108"/>
        <v>189</v>
      </c>
      <c r="CF116" s="163">
        <f t="shared" si="108"/>
        <v>180</v>
      </c>
      <c r="CG116" s="29" t="s">
        <v>86</v>
      </c>
      <c r="CH116" s="92" t="s">
        <v>61</v>
      </c>
      <c r="CI116" s="92" t="s">
        <v>890</v>
      </c>
      <c r="CJ116" s="92">
        <v>5</v>
      </c>
      <c r="CK116" s="135">
        <v>0.06</v>
      </c>
      <c r="CL116" s="92">
        <v>13.05</v>
      </c>
      <c r="CM116" s="29" t="s">
        <v>60</v>
      </c>
      <c r="CP116" s="13" t="s">
        <v>61</v>
      </c>
      <c r="CQ116" s="13" t="s">
        <v>61</v>
      </c>
      <c r="CR116" s="92">
        <v>2017</v>
      </c>
      <c r="CS116" s="13" t="s">
        <v>500</v>
      </c>
      <c r="CT116" s="13" t="s">
        <v>500</v>
      </c>
      <c r="CV116" s="29" t="s">
        <v>1097</v>
      </c>
      <c r="CW116" s="29" t="s">
        <v>410</v>
      </c>
      <c r="CX116" s="136">
        <v>44081</v>
      </c>
      <c r="CY116" s="131" t="s">
        <v>836</v>
      </c>
      <c r="CZ116" s="124" t="s">
        <v>1724</v>
      </c>
    </row>
    <row r="117" spans="1:104" s="92" customFormat="1" ht="17.100000000000001" customHeight="1" x14ac:dyDescent="0.3">
      <c r="A117" s="29">
        <v>2928</v>
      </c>
      <c r="B117" s="29" t="s">
        <v>1099</v>
      </c>
      <c r="C117" s="29">
        <v>2924</v>
      </c>
      <c r="D117" s="29">
        <v>2926</v>
      </c>
      <c r="E117" s="29" t="s">
        <v>1095</v>
      </c>
      <c r="F117" s="29" t="s">
        <v>138</v>
      </c>
      <c r="G117" s="29" t="s">
        <v>139</v>
      </c>
      <c r="H117" s="29" t="s">
        <v>180</v>
      </c>
      <c r="I117" s="29" t="s">
        <v>1102</v>
      </c>
      <c r="J117" s="92">
        <v>275.5</v>
      </c>
      <c r="K117" s="92">
        <v>317</v>
      </c>
      <c r="L117" s="92">
        <v>304</v>
      </c>
      <c r="M117" s="92">
        <v>291</v>
      </c>
      <c r="N117" s="92" t="s">
        <v>86</v>
      </c>
      <c r="O117" s="92" t="s">
        <v>1101</v>
      </c>
      <c r="P117" s="78" t="s">
        <v>1178</v>
      </c>
      <c r="Q117" s="92">
        <v>191</v>
      </c>
      <c r="R117" s="92">
        <v>189</v>
      </c>
      <c r="S117" s="92">
        <v>180</v>
      </c>
      <c r="T117" s="103" t="s">
        <v>60</v>
      </c>
      <c r="U117" s="103" t="s">
        <v>61</v>
      </c>
      <c r="V117" s="103" t="s">
        <v>61</v>
      </c>
      <c r="W117" s="102">
        <f t="shared" si="19"/>
        <v>0.60252365930599372</v>
      </c>
      <c r="X117" s="102">
        <f t="shared" si="20"/>
        <v>0.62171052631578949</v>
      </c>
      <c r="Y117" s="102">
        <f t="shared" si="21"/>
        <v>0.61855670103092786</v>
      </c>
      <c r="Z117" s="29" t="s">
        <v>62</v>
      </c>
      <c r="AA117" s="29" t="s">
        <v>61</v>
      </c>
      <c r="AB117" s="92">
        <v>14.7</v>
      </c>
      <c r="AC117" s="92">
        <v>14.7</v>
      </c>
      <c r="AD117" s="103" t="s">
        <v>60</v>
      </c>
      <c r="AE117" s="103" t="s">
        <v>61</v>
      </c>
      <c r="AF117" s="103" t="s">
        <v>61</v>
      </c>
      <c r="AG117" s="121">
        <v>6.9444444444444434E-2</v>
      </c>
      <c r="AH117" s="121">
        <v>7.013888888888889E-2</v>
      </c>
      <c r="AI117" s="121">
        <v>0.10555555555555556</v>
      </c>
      <c r="AJ117" s="29" t="s">
        <v>390</v>
      </c>
      <c r="AK117" s="120">
        <v>3.9583333333333331E-2</v>
      </c>
      <c r="AL117" s="162">
        <v>2.6921296296296283E-2</v>
      </c>
      <c r="AM117" s="162">
        <v>6.4335317460317454E-2</v>
      </c>
      <c r="AN117" s="162">
        <v>7.7604166666666655E-2</v>
      </c>
      <c r="AO117" s="68" t="s">
        <v>390</v>
      </c>
      <c r="AP117" s="103" t="s">
        <v>62</v>
      </c>
      <c r="AQ117" s="103" t="s">
        <v>62</v>
      </c>
      <c r="AR117" s="103" t="s">
        <v>61</v>
      </c>
      <c r="AS117" s="103">
        <v>1.6666666666666666E-2</v>
      </c>
      <c r="AT117" s="32" t="s">
        <v>64</v>
      </c>
      <c r="AU117" s="32">
        <f t="shared" si="109"/>
        <v>8.9285714285714281E-3</v>
      </c>
      <c r="AV117" s="121">
        <v>0.16666666666666666</v>
      </c>
      <c r="AW117" s="103" t="s">
        <v>60</v>
      </c>
      <c r="AX117" s="103" t="s">
        <v>61</v>
      </c>
      <c r="AY117" s="103" t="s">
        <v>61</v>
      </c>
      <c r="AZ117" s="103">
        <v>0.125</v>
      </c>
      <c r="BA117" s="103" t="s">
        <v>60</v>
      </c>
      <c r="BB117" s="103" t="s">
        <v>61</v>
      </c>
      <c r="BC117" s="103" t="s">
        <v>61</v>
      </c>
      <c r="BD117" s="29" t="s">
        <v>60</v>
      </c>
      <c r="BE117" s="29" t="s">
        <v>60</v>
      </c>
      <c r="BF117" s="29" t="s">
        <v>61</v>
      </c>
      <c r="BG117" s="29" t="s">
        <v>61</v>
      </c>
      <c r="BH117" s="29" t="s">
        <v>62</v>
      </c>
      <c r="BI117" s="33" t="s">
        <v>61</v>
      </c>
      <c r="BJ117" s="29" t="s">
        <v>62</v>
      </c>
      <c r="BK117" s="29" t="s">
        <v>61</v>
      </c>
      <c r="BL117" s="163">
        <f t="shared" si="110"/>
        <v>317</v>
      </c>
      <c r="BM117" s="163">
        <f t="shared" si="104"/>
        <v>304</v>
      </c>
      <c r="BN117" s="163">
        <f t="shared" si="104"/>
        <v>291</v>
      </c>
      <c r="BO117" s="29" t="s">
        <v>86</v>
      </c>
      <c r="BP117" s="29" t="s">
        <v>61</v>
      </c>
      <c r="BQ117" s="29" t="s">
        <v>889</v>
      </c>
      <c r="BR117" s="163">
        <f t="shared" si="106"/>
        <v>191</v>
      </c>
      <c r="BS117" s="163">
        <f t="shared" si="106"/>
        <v>189</v>
      </c>
      <c r="BT117" s="163">
        <f t="shared" si="106"/>
        <v>180</v>
      </c>
      <c r="BU117" s="29" t="s">
        <v>86</v>
      </c>
      <c r="BV117" s="92" t="s">
        <v>61</v>
      </c>
      <c r="BW117" s="92" t="s">
        <v>890</v>
      </c>
      <c r="BX117" s="163">
        <f t="shared" si="111"/>
        <v>317</v>
      </c>
      <c r="BY117" s="163">
        <f t="shared" si="107"/>
        <v>304</v>
      </c>
      <c r="BZ117" s="163">
        <f t="shared" si="107"/>
        <v>291</v>
      </c>
      <c r="CA117" s="29" t="s">
        <v>86</v>
      </c>
      <c r="CB117" s="29" t="s">
        <v>61</v>
      </c>
      <c r="CC117" s="29" t="s">
        <v>889</v>
      </c>
      <c r="CD117" s="163">
        <f t="shared" si="108"/>
        <v>191</v>
      </c>
      <c r="CE117" s="163">
        <f t="shared" si="108"/>
        <v>189</v>
      </c>
      <c r="CF117" s="163">
        <f t="shared" si="108"/>
        <v>180</v>
      </c>
      <c r="CG117" s="29" t="s">
        <v>86</v>
      </c>
      <c r="CH117" s="92" t="s">
        <v>61</v>
      </c>
      <c r="CI117" s="92" t="s">
        <v>890</v>
      </c>
      <c r="CJ117" s="92">
        <v>5</v>
      </c>
      <c r="CK117" s="135">
        <v>0.06</v>
      </c>
      <c r="CL117" s="92">
        <v>13.05</v>
      </c>
      <c r="CM117" s="29" t="s">
        <v>60</v>
      </c>
      <c r="CP117" s="13" t="s">
        <v>61</v>
      </c>
      <c r="CQ117" s="13" t="s">
        <v>61</v>
      </c>
      <c r="CR117" s="92">
        <v>2017</v>
      </c>
      <c r="CS117" s="13" t="s">
        <v>500</v>
      </c>
      <c r="CT117" s="13" t="s">
        <v>500</v>
      </c>
      <c r="CV117" s="29" t="s">
        <v>1097</v>
      </c>
      <c r="CW117" s="29" t="s">
        <v>410</v>
      </c>
      <c r="CX117" s="136">
        <v>44081</v>
      </c>
      <c r="CY117" s="131" t="s">
        <v>836</v>
      </c>
      <c r="CZ117" s="124" t="s">
        <v>1724</v>
      </c>
    </row>
    <row r="118" spans="1:104" s="29" customFormat="1" ht="17.100000000000001" customHeight="1" x14ac:dyDescent="0.3">
      <c r="A118" s="29">
        <v>2553</v>
      </c>
      <c r="B118" s="29" t="s">
        <v>1210</v>
      </c>
      <c r="C118" s="29">
        <v>2505</v>
      </c>
      <c r="D118" s="29">
        <v>2527</v>
      </c>
      <c r="E118" s="29" t="s">
        <v>1209</v>
      </c>
      <c r="F118" s="29" t="s">
        <v>138</v>
      </c>
      <c r="G118" s="29" t="s">
        <v>139</v>
      </c>
      <c r="H118" s="29" t="s">
        <v>180</v>
      </c>
      <c r="I118" s="29" t="s">
        <v>1379</v>
      </c>
      <c r="J118" s="140">
        <v>100</v>
      </c>
      <c r="K118" s="140">
        <v>121.7</v>
      </c>
      <c r="L118" s="140">
        <v>112.7</v>
      </c>
      <c r="M118" s="140">
        <v>106</v>
      </c>
      <c r="N118" s="29" t="s">
        <v>60</v>
      </c>
      <c r="O118" s="29" t="s">
        <v>61</v>
      </c>
      <c r="P118" s="29" t="s">
        <v>61</v>
      </c>
      <c r="Q118" s="140">
        <v>36.33</v>
      </c>
      <c r="R118" s="140">
        <v>33.67</v>
      </c>
      <c r="S118" s="140">
        <v>31.67</v>
      </c>
      <c r="T118" s="29" t="s">
        <v>60</v>
      </c>
      <c r="U118" s="29" t="s">
        <v>61</v>
      </c>
      <c r="V118" s="29" t="s">
        <v>61</v>
      </c>
      <c r="W118" s="102">
        <f t="shared" si="19"/>
        <v>0.29852095316351684</v>
      </c>
      <c r="X118" s="102">
        <f t="shared" si="20"/>
        <v>0.2987577639751553</v>
      </c>
      <c r="Y118" s="102">
        <f t="shared" si="21"/>
        <v>0.29877358490566042</v>
      </c>
      <c r="Z118" s="29" t="s">
        <v>62</v>
      </c>
      <c r="AA118" s="29" t="s">
        <v>61</v>
      </c>
      <c r="AB118" s="98">
        <v>2.2999999999999998</v>
      </c>
      <c r="AC118" s="98">
        <v>3.3</v>
      </c>
      <c r="AD118" s="29" t="s">
        <v>86</v>
      </c>
      <c r="AE118" s="98">
        <v>5</v>
      </c>
      <c r="AF118" s="29" t="s">
        <v>1380</v>
      </c>
      <c r="AG118" s="121">
        <v>1.3888888888888888E-2</v>
      </c>
      <c r="AH118" s="103">
        <v>2.0833333333333332E-2</v>
      </c>
      <c r="AI118" s="103">
        <v>2.0833333333333332E-2</v>
      </c>
      <c r="AJ118" s="29" t="s">
        <v>64</v>
      </c>
      <c r="AK118" s="103">
        <v>9.1666666666666667E-3</v>
      </c>
      <c r="AL118" s="121">
        <v>6.9444444444444441E-3</v>
      </c>
      <c r="AM118" s="121">
        <v>6.9444444444444441E-3</v>
      </c>
      <c r="AN118" s="121">
        <v>6.9444444444444441E-3</v>
      </c>
      <c r="AO118" s="29" t="s">
        <v>64</v>
      </c>
      <c r="AP118" s="33" t="s">
        <v>62</v>
      </c>
      <c r="AQ118" s="33" t="s">
        <v>62</v>
      </c>
      <c r="AR118" s="29" t="s">
        <v>61</v>
      </c>
      <c r="AS118" s="103">
        <v>1.3888888888888888E-2</v>
      </c>
      <c r="AT118" s="29" t="s">
        <v>64</v>
      </c>
      <c r="AU118" s="103">
        <v>1.5277777777777777E-2</v>
      </c>
      <c r="AV118" s="121" t="s">
        <v>192</v>
      </c>
      <c r="AW118" s="121" t="s">
        <v>60</v>
      </c>
      <c r="AX118" s="121" t="s">
        <v>61</v>
      </c>
      <c r="AY118" s="121" t="s">
        <v>61</v>
      </c>
      <c r="AZ118" s="121" t="s">
        <v>192</v>
      </c>
      <c r="BA118" s="33" t="s">
        <v>60</v>
      </c>
      <c r="BB118" s="33" t="s">
        <v>61</v>
      </c>
      <c r="BC118" s="33" t="s">
        <v>61</v>
      </c>
      <c r="BD118" s="33" t="s">
        <v>86</v>
      </c>
      <c r="BE118" s="33" t="s">
        <v>86</v>
      </c>
      <c r="BF118" s="133">
        <v>1</v>
      </c>
      <c r="BG118" s="29">
        <v>100</v>
      </c>
      <c r="BH118" s="29" t="s">
        <v>62</v>
      </c>
      <c r="BI118" s="33" t="s">
        <v>61</v>
      </c>
      <c r="BJ118" s="29" t="s">
        <v>62</v>
      </c>
      <c r="BK118" s="33" t="s">
        <v>61</v>
      </c>
      <c r="BL118" s="31">
        <f>K118</f>
        <v>121.7</v>
      </c>
      <c r="BM118" s="31">
        <f t="shared" si="104"/>
        <v>112.7</v>
      </c>
      <c r="BN118" s="31">
        <f t="shared" si="104"/>
        <v>106</v>
      </c>
      <c r="BO118" s="33" t="s">
        <v>60</v>
      </c>
      <c r="BP118" s="33" t="s">
        <v>61</v>
      </c>
      <c r="BQ118" s="33" t="s">
        <v>61</v>
      </c>
      <c r="BR118" s="31">
        <f>Q118</f>
        <v>36.33</v>
      </c>
      <c r="BS118" s="31">
        <f t="shared" si="106"/>
        <v>33.67</v>
      </c>
      <c r="BT118" s="31">
        <f t="shared" si="106"/>
        <v>31.67</v>
      </c>
      <c r="BU118" s="33" t="s">
        <v>60</v>
      </c>
      <c r="BV118" s="33" t="s">
        <v>61</v>
      </c>
      <c r="BW118" s="33" t="s">
        <v>61</v>
      </c>
      <c r="BX118" s="31">
        <f>K118</f>
        <v>121.7</v>
      </c>
      <c r="BY118" s="31">
        <f t="shared" si="107"/>
        <v>112.7</v>
      </c>
      <c r="BZ118" s="31">
        <f t="shared" si="107"/>
        <v>106</v>
      </c>
      <c r="CA118" s="33" t="s">
        <v>60</v>
      </c>
      <c r="CB118" s="33" t="s">
        <v>61</v>
      </c>
      <c r="CC118" s="33" t="s">
        <v>61</v>
      </c>
      <c r="CD118" s="31">
        <f>Q118</f>
        <v>36.33</v>
      </c>
      <c r="CE118" s="31">
        <f t="shared" si="108"/>
        <v>33.67</v>
      </c>
      <c r="CF118" s="31">
        <f t="shared" si="108"/>
        <v>31.67</v>
      </c>
      <c r="CG118" s="33" t="s">
        <v>60</v>
      </c>
      <c r="CH118" s="33" t="s">
        <v>61</v>
      </c>
      <c r="CI118" s="33" t="s">
        <v>61</v>
      </c>
      <c r="CJ118" s="25">
        <v>4</v>
      </c>
      <c r="CK118" s="25">
        <v>0.04</v>
      </c>
      <c r="CL118" s="25">
        <v>3.7</v>
      </c>
      <c r="CM118" s="33" t="s">
        <v>60</v>
      </c>
      <c r="CP118" s="29" t="s">
        <v>61</v>
      </c>
      <c r="CQ118" s="29" t="s">
        <v>61</v>
      </c>
      <c r="CR118" s="13">
        <v>1996</v>
      </c>
      <c r="CS118" s="13" t="s">
        <v>270</v>
      </c>
      <c r="CT118" s="13" t="s">
        <v>270</v>
      </c>
      <c r="CU118" s="13"/>
      <c r="CV118" s="29" t="s">
        <v>1216</v>
      </c>
      <c r="CW118" s="29" t="s">
        <v>410</v>
      </c>
      <c r="CX118" s="34">
        <v>44063</v>
      </c>
      <c r="CY118" s="131" t="s">
        <v>836</v>
      </c>
      <c r="CZ118" s="124" t="s">
        <v>1724</v>
      </c>
    </row>
    <row r="119" spans="1:104" s="29" customFormat="1" ht="17.100000000000001" customHeight="1" x14ac:dyDescent="0.3">
      <c r="A119" s="29">
        <v>2553</v>
      </c>
      <c r="B119" s="29" t="s">
        <v>1210</v>
      </c>
      <c r="C119" s="29">
        <v>2505</v>
      </c>
      <c r="D119" s="29">
        <v>2528</v>
      </c>
      <c r="E119" s="29" t="s">
        <v>1209</v>
      </c>
      <c r="F119" s="29" t="s">
        <v>138</v>
      </c>
      <c r="G119" s="29" t="s">
        <v>139</v>
      </c>
      <c r="H119" s="29" t="s">
        <v>180</v>
      </c>
      <c r="I119" s="29" t="s">
        <v>1381</v>
      </c>
      <c r="J119" s="140">
        <v>100</v>
      </c>
      <c r="K119" s="140">
        <v>121.7</v>
      </c>
      <c r="L119" s="140">
        <v>112.7</v>
      </c>
      <c r="M119" s="140">
        <v>106</v>
      </c>
      <c r="N119" s="29" t="s">
        <v>60</v>
      </c>
      <c r="O119" s="29" t="s">
        <v>61</v>
      </c>
      <c r="P119" s="29" t="s">
        <v>61</v>
      </c>
      <c r="Q119" s="140">
        <v>36.33</v>
      </c>
      <c r="R119" s="140">
        <v>33.67</v>
      </c>
      <c r="S119" s="140">
        <v>31.67</v>
      </c>
      <c r="T119" s="29" t="s">
        <v>60</v>
      </c>
      <c r="U119" s="29" t="s">
        <v>61</v>
      </c>
      <c r="V119" s="29" t="s">
        <v>61</v>
      </c>
      <c r="W119" s="102">
        <f t="shared" si="19"/>
        <v>0.29852095316351684</v>
      </c>
      <c r="X119" s="102">
        <f t="shared" si="20"/>
        <v>0.2987577639751553</v>
      </c>
      <c r="Y119" s="102">
        <f t="shared" si="21"/>
        <v>0.29877358490566042</v>
      </c>
      <c r="Z119" s="29" t="s">
        <v>62</v>
      </c>
      <c r="AA119" s="29" t="s">
        <v>61</v>
      </c>
      <c r="AB119" s="98">
        <v>2.2999999999999998</v>
      </c>
      <c r="AC119" s="98">
        <v>3.3</v>
      </c>
      <c r="AD119" s="29" t="s">
        <v>86</v>
      </c>
      <c r="AE119" s="98">
        <v>5</v>
      </c>
      <c r="AF119" s="29" t="s">
        <v>1380</v>
      </c>
      <c r="AG119" s="121">
        <v>1.3888888888888888E-2</v>
      </c>
      <c r="AH119" s="103">
        <v>2.0833333333333332E-2</v>
      </c>
      <c r="AI119" s="103">
        <v>2.0833333333333332E-2</v>
      </c>
      <c r="AJ119" s="29" t="s">
        <v>64</v>
      </c>
      <c r="AK119" s="103">
        <v>9.1666666666666667E-3</v>
      </c>
      <c r="AL119" s="121">
        <v>6.9444444444444441E-3</v>
      </c>
      <c r="AM119" s="121">
        <v>6.9444444444444441E-3</v>
      </c>
      <c r="AN119" s="121">
        <v>6.9444444444444441E-3</v>
      </c>
      <c r="AO119" s="29" t="s">
        <v>64</v>
      </c>
      <c r="AP119" s="33" t="s">
        <v>62</v>
      </c>
      <c r="AQ119" s="33" t="s">
        <v>62</v>
      </c>
      <c r="AR119" s="29" t="s">
        <v>61</v>
      </c>
      <c r="AS119" s="103">
        <v>1.3888888888888888E-2</v>
      </c>
      <c r="AT119" s="29" t="s">
        <v>64</v>
      </c>
      <c r="AU119" s="103">
        <v>1.5277777777777777E-2</v>
      </c>
      <c r="AV119" s="121" t="s">
        <v>192</v>
      </c>
      <c r="AW119" s="121" t="s">
        <v>60</v>
      </c>
      <c r="AX119" s="121" t="s">
        <v>61</v>
      </c>
      <c r="AY119" s="121" t="s">
        <v>61</v>
      </c>
      <c r="AZ119" s="121" t="s">
        <v>192</v>
      </c>
      <c r="BA119" s="33" t="s">
        <v>60</v>
      </c>
      <c r="BB119" s="33" t="s">
        <v>61</v>
      </c>
      <c r="BC119" s="33" t="s">
        <v>61</v>
      </c>
      <c r="BD119" s="33" t="s">
        <v>86</v>
      </c>
      <c r="BE119" s="33" t="s">
        <v>86</v>
      </c>
      <c r="BF119" s="133">
        <v>1</v>
      </c>
      <c r="BG119" s="29">
        <v>100</v>
      </c>
      <c r="BH119" s="29" t="s">
        <v>62</v>
      </c>
      <c r="BI119" s="33" t="s">
        <v>61</v>
      </c>
      <c r="BJ119" s="29" t="s">
        <v>62</v>
      </c>
      <c r="BK119" s="33" t="s">
        <v>61</v>
      </c>
      <c r="BL119" s="31">
        <f t="shared" ref="BL119:BN171" si="112">K119</f>
        <v>121.7</v>
      </c>
      <c r="BM119" s="31">
        <f t="shared" si="104"/>
        <v>112.7</v>
      </c>
      <c r="BN119" s="31">
        <f t="shared" si="104"/>
        <v>106</v>
      </c>
      <c r="BO119" s="33" t="s">
        <v>60</v>
      </c>
      <c r="BP119" s="33" t="s">
        <v>61</v>
      </c>
      <c r="BQ119" s="33" t="s">
        <v>61</v>
      </c>
      <c r="BR119" s="31">
        <f t="shared" ref="BR119:BT134" si="113">Q119</f>
        <v>36.33</v>
      </c>
      <c r="BS119" s="31">
        <f t="shared" si="106"/>
        <v>33.67</v>
      </c>
      <c r="BT119" s="31">
        <f t="shared" si="106"/>
        <v>31.67</v>
      </c>
      <c r="BU119" s="33" t="s">
        <v>60</v>
      </c>
      <c r="BV119" s="33" t="s">
        <v>61</v>
      </c>
      <c r="BW119" s="33" t="s">
        <v>61</v>
      </c>
      <c r="BX119" s="31">
        <f t="shared" ref="BX119:BZ171" si="114">K119</f>
        <v>121.7</v>
      </c>
      <c r="BY119" s="31">
        <f t="shared" si="107"/>
        <v>112.7</v>
      </c>
      <c r="BZ119" s="31">
        <f t="shared" si="107"/>
        <v>106</v>
      </c>
      <c r="CA119" s="33" t="s">
        <v>60</v>
      </c>
      <c r="CB119" s="33" t="s">
        <v>61</v>
      </c>
      <c r="CC119" s="33" t="s">
        <v>61</v>
      </c>
      <c r="CD119" s="31">
        <f t="shared" ref="CD119:CF171" si="115">Q119</f>
        <v>36.33</v>
      </c>
      <c r="CE119" s="31">
        <f t="shared" si="108"/>
        <v>33.67</v>
      </c>
      <c r="CF119" s="31">
        <f t="shared" si="108"/>
        <v>31.67</v>
      </c>
      <c r="CG119" s="33" t="s">
        <v>60</v>
      </c>
      <c r="CH119" s="33" t="s">
        <v>61</v>
      </c>
      <c r="CI119" s="33" t="s">
        <v>61</v>
      </c>
      <c r="CJ119" s="25">
        <v>4</v>
      </c>
      <c r="CK119" s="25">
        <v>0.04</v>
      </c>
      <c r="CL119" s="25">
        <v>3.03</v>
      </c>
      <c r="CM119" s="33" t="s">
        <v>60</v>
      </c>
      <c r="CP119" s="29" t="s">
        <v>61</v>
      </c>
      <c r="CQ119" s="29" t="s">
        <v>61</v>
      </c>
      <c r="CR119" s="13">
        <v>1996</v>
      </c>
      <c r="CS119" s="13" t="s">
        <v>270</v>
      </c>
      <c r="CT119" s="13" t="s">
        <v>270</v>
      </c>
      <c r="CU119" s="13"/>
      <c r="CV119" s="29" t="s">
        <v>1216</v>
      </c>
      <c r="CW119" s="29" t="s">
        <v>410</v>
      </c>
      <c r="CX119" s="34">
        <v>44063</v>
      </c>
      <c r="CY119" s="131" t="s">
        <v>836</v>
      </c>
      <c r="CZ119" s="124" t="s">
        <v>1724</v>
      </c>
    </row>
    <row r="120" spans="1:104" s="29" customFormat="1" ht="17.100000000000001" customHeight="1" x14ac:dyDescent="0.3">
      <c r="A120" s="29">
        <v>2553</v>
      </c>
      <c r="B120" s="29" t="s">
        <v>1210</v>
      </c>
      <c r="C120" s="29">
        <v>2505</v>
      </c>
      <c r="D120" s="14">
        <v>2529</v>
      </c>
      <c r="E120" s="29" t="s">
        <v>1209</v>
      </c>
      <c r="F120" s="29" t="s">
        <v>138</v>
      </c>
      <c r="G120" s="29" t="s">
        <v>139</v>
      </c>
      <c r="H120" s="29" t="s">
        <v>180</v>
      </c>
      <c r="I120" s="29" t="s">
        <v>1382</v>
      </c>
      <c r="J120" s="140">
        <v>100</v>
      </c>
      <c r="K120" s="140">
        <v>121.7</v>
      </c>
      <c r="L120" s="140">
        <v>112.7</v>
      </c>
      <c r="M120" s="140">
        <v>106</v>
      </c>
      <c r="N120" s="29" t="s">
        <v>60</v>
      </c>
      <c r="O120" s="29" t="s">
        <v>61</v>
      </c>
      <c r="P120" s="29" t="s">
        <v>61</v>
      </c>
      <c r="Q120" s="140">
        <v>36.33</v>
      </c>
      <c r="R120" s="140">
        <v>33.67</v>
      </c>
      <c r="S120" s="140">
        <v>31.67</v>
      </c>
      <c r="T120" s="29" t="s">
        <v>60</v>
      </c>
      <c r="U120" s="29" t="s">
        <v>61</v>
      </c>
      <c r="V120" s="29" t="s">
        <v>61</v>
      </c>
      <c r="W120" s="102">
        <f t="shared" si="19"/>
        <v>0.29852095316351684</v>
      </c>
      <c r="X120" s="102">
        <f t="shared" si="20"/>
        <v>0.2987577639751553</v>
      </c>
      <c r="Y120" s="102">
        <f t="shared" si="21"/>
        <v>0.29877358490566042</v>
      </c>
      <c r="Z120" s="29" t="s">
        <v>62</v>
      </c>
      <c r="AA120" s="29" t="s">
        <v>61</v>
      </c>
      <c r="AB120" s="98">
        <v>2.2999999999999998</v>
      </c>
      <c r="AC120" s="98">
        <v>3.3</v>
      </c>
      <c r="AD120" s="29" t="s">
        <v>86</v>
      </c>
      <c r="AE120" s="98">
        <v>5</v>
      </c>
      <c r="AF120" s="29" t="s">
        <v>1380</v>
      </c>
      <c r="AG120" s="121">
        <v>1.3888888888888888E-2</v>
      </c>
      <c r="AH120" s="103">
        <v>2.0833333333333332E-2</v>
      </c>
      <c r="AI120" s="103">
        <v>2.0833333333333332E-2</v>
      </c>
      <c r="AJ120" s="29" t="s">
        <v>64</v>
      </c>
      <c r="AK120" s="103">
        <v>9.1666666666666667E-3</v>
      </c>
      <c r="AL120" s="121">
        <v>6.9444444444444441E-3</v>
      </c>
      <c r="AM120" s="121">
        <v>6.9444444444444441E-3</v>
      </c>
      <c r="AN120" s="121">
        <v>6.9444444444444441E-3</v>
      </c>
      <c r="AO120" s="29" t="s">
        <v>64</v>
      </c>
      <c r="AP120" s="33" t="s">
        <v>62</v>
      </c>
      <c r="AQ120" s="33" t="s">
        <v>62</v>
      </c>
      <c r="AR120" s="29" t="s">
        <v>61</v>
      </c>
      <c r="AS120" s="103">
        <v>1.3888888888888888E-2</v>
      </c>
      <c r="AT120" s="29" t="s">
        <v>64</v>
      </c>
      <c r="AU120" s="103">
        <v>1.5277777777777777E-2</v>
      </c>
      <c r="AV120" s="121" t="s">
        <v>192</v>
      </c>
      <c r="AW120" s="121" t="s">
        <v>60</v>
      </c>
      <c r="AX120" s="121" t="s">
        <v>61</v>
      </c>
      <c r="AY120" s="121" t="s">
        <v>61</v>
      </c>
      <c r="AZ120" s="121" t="s">
        <v>192</v>
      </c>
      <c r="BA120" s="33" t="s">
        <v>60</v>
      </c>
      <c r="BB120" s="33" t="s">
        <v>61</v>
      </c>
      <c r="BC120" s="33" t="s">
        <v>61</v>
      </c>
      <c r="BD120" s="33" t="s">
        <v>86</v>
      </c>
      <c r="BE120" s="33" t="s">
        <v>86</v>
      </c>
      <c r="BF120" s="133">
        <v>1</v>
      </c>
      <c r="BG120" s="29">
        <v>100</v>
      </c>
      <c r="BH120" s="29" t="s">
        <v>62</v>
      </c>
      <c r="BI120" s="33" t="s">
        <v>61</v>
      </c>
      <c r="BJ120" s="29" t="s">
        <v>62</v>
      </c>
      <c r="BK120" s="33" t="s">
        <v>61</v>
      </c>
      <c r="BL120" s="31">
        <f t="shared" si="112"/>
        <v>121.7</v>
      </c>
      <c r="BM120" s="31">
        <f t="shared" si="104"/>
        <v>112.7</v>
      </c>
      <c r="BN120" s="31">
        <f t="shared" si="104"/>
        <v>106</v>
      </c>
      <c r="BO120" s="33" t="s">
        <v>60</v>
      </c>
      <c r="BP120" s="33" t="s">
        <v>61</v>
      </c>
      <c r="BQ120" s="33" t="s">
        <v>61</v>
      </c>
      <c r="BR120" s="31">
        <f t="shared" si="113"/>
        <v>36.33</v>
      </c>
      <c r="BS120" s="31">
        <f t="shared" si="106"/>
        <v>33.67</v>
      </c>
      <c r="BT120" s="31">
        <f t="shared" si="106"/>
        <v>31.67</v>
      </c>
      <c r="BU120" s="33" t="s">
        <v>60</v>
      </c>
      <c r="BV120" s="33" t="s">
        <v>61</v>
      </c>
      <c r="BW120" s="33" t="s">
        <v>61</v>
      </c>
      <c r="BX120" s="31">
        <f t="shared" si="114"/>
        <v>121.7</v>
      </c>
      <c r="BY120" s="31">
        <f t="shared" si="107"/>
        <v>112.7</v>
      </c>
      <c r="BZ120" s="31">
        <f t="shared" si="107"/>
        <v>106</v>
      </c>
      <c r="CA120" s="33" t="s">
        <v>60</v>
      </c>
      <c r="CB120" s="33" t="s">
        <v>61</v>
      </c>
      <c r="CC120" s="33" t="s">
        <v>61</v>
      </c>
      <c r="CD120" s="31">
        <f t="shared" si="115"/>
        <v>36.33</v>
      </c>
      <c r="CE120" s="31">
        <f t="shared" si="108"/>
        <v>33.67</v>
      </c>
      <c r="CF120" s="31">
        <f t="shared" si="108"/>
        <v>31.67</v>
      </c>
      <c r="CG120" s="33" t="s">
        <v>60</v>
      </c>
      <c r="CH120" s="33" t="s">
        <v>61</v>
      </c>
      <c r="CI120" s="33" t="s">
        <v>61</v>
      </c>
      <c r="CJ120" s="25">
        <v>4</v>
      </c>
      <c r="CK120" s="25">
        <v>0.04</v>
      </c>
      <c r="CL120" s="25">
        <v>2.95</v>
      </c>
      <c r="CM120" s="33" t="s">
        <v>60</v>
      </c>
      <c r="CP120" s="29" t="s">
        <v>61</v>
      </c>
      <c r="CQ120" s="29" t="s">
        <v>61</v>
      </c>
      <c r="CR120" s="13">
        <v>1996</v>
      </c>
      <c r="CS120" s="13" t="s">
        <v>270</v>
      </c>
      <c r="CT120" s="13" t="s">
        <v>270</v>
      </c>
      <c r="CU120" s="13"/>
      <c r="CV120" s="29" t="s">
        <v>1216</v>
      </c>
      <c r="CW120" s="29" t="s">
        <v>410</v>
      </c>
      <c r="CX120" s="34">
        <v>44063</v>
      </c>
      <c r="CY120" s="131" t="s">
        <v>836</v>
      </c>
      <c r="CZ120" s="124" t="s">
        <v>1724</v>
      </c>
    </row>
    <row r="121" spans="1:104" s="29" customFormat="1" ht="17.100000000000001" customHeight="1" x14ac:dyDescent="0.3">
      <c r="A121" s="29">
        <v>2554</v>
      </c>
      <c r="B121" s="29" t="s">
        <v>1217</v>
      </c>
      <c r="C121" s="29">
        <v>2506</v>
      </c>
      <c r="D121" s="14">
        <v>2530</v>
      </c>
      <c r="E121" s="29" t="s">
        <v>1209</v>
      </c>
      <c r="F121" s="29" t="s">
        <v>138</v>
      </c>
      <c r="G121" s="29" t="s">
        <v>139</v>
      </c>
      <c r="H121" s="29" t="s">
        <v>180</v>
      </c>
      <c r="I121" s="29" t="s">
        <v>1383</v>
      </c>
      <c r="J121" s="140">
        <v>100</v>
      </c>
      <c r="K121" s="140">
        <v>122</v>
      </c>
      <c r="L121" s="140">
        <v>117</v>
      </c>
      <c r="M121" s="140">
        <v>110</v>
      </c>
      <c r="N121" s="29" t="s">
        <v>86</v>
      </c>
      <c r="O121" s="29" t="s">
        <v>1384</v>
      </c>
      <c r="P121" s="29" t="s">
        <v>498</v>
      </c>
      <c r="Q121" s="140">
        <v>36.33</v>
      </c>
      <c r="R121" s="140">
        <v>33.67</v>
      </c>
      <c r="S121" s="140">
        <v>31.67</v>
      </c>
      <c r="T121" s="29" t="s">
        <v>86</v>
      </c>
      <c r="U121" s="29" t="s">
        <v>1385</v>
      </c>
      <c r="V121" s="29" t="s">
        <v>498</v>
      </c>
      <c r="W121" s="102">
        <f t="shared" si="19"/>
        <v>0.29778688524590163</v>
      </c>
      <c r="X121" s="102">
        <f t="shared" si="20"/>
        <v>0.2877777777777778</v>
      </c>
      <c r="Y121" s="102">
        <f t="shared" si="21"/>
        <v>0.28790909090909095</v>
      </c>
      <c r="Z121" s="29" t="s">
        <v>62</v>
      </c>
      <c r="AA121" s="29" t="s">
        <v>61</v>
      </c>
      <c r="AB121" s="98">
        <v>2.2999999999999998</v>
      </c>
      <c r="AC121" s="98">
        <v>3.3</v>
      </c>
      <c r="AD121" s="29" t="s">
        <v>86</v>
      </c>
      <c r="AE121" s="98">
        <v>5</v>
      </c>
      <c r="AF121" s="29" t="s">
        <v>1380</v>
      </c>
      <c r="AG121" s="121">
        <v>1.3888888888888888E-2</v>
      </c>
      <c r="AH121" s="103">
        <v>2.0833333333333332E-2</v>
      </c>
      <c r="AI121" s="103">
        <v>2.0833333333333332E-2</v>
      </c>
      <c r="AJ121" s="29" t="s">
        <v>64</v>
      </c>
      <c r="AK121" s="103">
        <v>9.1666666666666667E-3</v>
      </c>
      <c r="AL121" s="121">
        <v>6.9444444444444441E-3</v>
      </c>
      <c r="AM121" s="121">
        <v>6.9444444444444441E-3</v>
      </c>
      <c r="AN121" s="121">
        <v>6.9444444444444441E-3</v>
      </c>
      <c r="AO121" s="29" t="s">
        <v>64</v>
      </c>
      <c r="AP121" s="33" t="s">
        <v>62</v>
      </c>
      <c r="AQ121" s="33" t="s">
        <v>62</v>
      </c>
      <c r="AR121" s="29" t="s">
        <v>61</v>
      </c>
      <c r="AS121" s="103">
        <v>1.3888888888888888E-2</v>
      </c>
      <c r="AT121" s="29" t="s">
        <v>64</v>
      </c>
      <c r="AU121" s="103">
        <v>1.5277777777777777E-2</v>
      </c>
      <c r="AV121" s="121" t="s">
        <v>192</v>
      </c>
      <c r="AW121" s="121" t="s">
        <v>60</v>
      </c>
      <c r="AX121" s="121" t="s">
        <v>61</v>
      </c>
      <c r="AY121" s="121" t="s">
        <v>61</v>
      </c>
      <c r="AZ121" s="121" t="s">
        <v>192</v>
      </c>
      <c r="BA121" s="33" t="s">
        <v>60</v>
      </c>
      <c r="BB121" s="33" t="s">
        <v>61</v>
      </c>
      <c r="BC121" s="33" t="s">
        <v>61</v>
      </c>
      <c r="BD121" s="33" t="s">
        <v>86</v>
      </c>
      <c r="BE121" s="33" t="s">
        <v>86</v>
      </c>
      <c r="BF121" s="133">
        <v>1</v>
      </c>
      <c r="BG121" s="29">
        <v>100</v>
      </c>
      <c r="BH121" s="29" t="s">
        <v>62</v>
      </c>
      <c r="BI121" s="33" t="s">
        <v>61</v>
      </c>
      <c r="BJ121" s="29" t="s">
        <v>62</v>
      </c>
      <c r="BK121" s="33" t="s">
        <v>61</v>
      </c>
      <c r="BL121" s="31">
        <f t="shared" si="112"/>
        <v>122</v>
      </c>
      <c r="BM121" s="31">
        <f t="shared" si="104"/>
        <v>117</v>
      </c>
      <c r="BN121" s="31">
        <f t="shared" si="104"/>
        <v>110</v>
      </c>
      <c r="BO121" s="33" t="s">
        <v>86</v>
      </c>
      <c r="BP121" s="33" t="s">
        <v>1384</v>
      </c>
      <c r="BQ121" s="33" t="s">
        <v>1220</v>
      </c>
      <c r="BR121" s="31">
        <f t="shared" si="113"/>
        <v>36.33</v>
      </c>
      <c r="BS121" s="31">
        <f t="shared" si="106"/>
        <v>33.67</v>
      </c>
      <c r="BT121" s="31">
        <f t="shared" si="106"/>
        <v>31.67</v>
      </c>
      <c r="BU121" s="33" t="s">
        <v>86</v>
      </c>
      <c r="BV121" s="33" t="s">
        <v>1386</v>
      </c>
      <c r="BW121" s="33" t="s">
        <v>502</v>
      </c>
      <c r="BX121" s="31">
        <f t="shared" si="114"/>
        <v>122</v>
      </c>
      <c r="BY121" s="31">
        <f t="shared" si="107"/>
        <v>117</v>
      </c>
      <c r="BZ121" s="31">
        <f t="shared" si="107"/>
        <v>110</v>
      </c>
      <c r="CA121" s="33" t="s">
        <v>86</v>
      </c>
      <c r="CB121" s="33" t="s">
        <v>1384</v>
      </c>
      <c r="CC121" s="33" t="s">
        <v>1220</v>
      </c>
      <c r="CD121" s="31">
        <f t="shared" si="115"/>
        <v>36.33</v>
      </c>
      <c r="CE121" s="31">
        <f t="shared" si="108"/>
        <v>33.67</v>
      </c>
      <c r="CF121" s="31">
        <f t="shared" si="108"/>
        <v>31.67</v>
      </c>
      <c r="CG121" s="33" t="s">
        <v>86</v>
      </c>
      <c r="CH121" s="33" t="s">
        <v>1386</v>
      </c>
      <c r="CI121" s="33" t="s">
        <v>502</v>
      </c>
      <c r="CJ121" s="25">
        <v>4</v>
      </c>
      <c r="CK121" s="25">
        <v>0.04</v>
      </c>
      <c r="CL121" s="25">
        <v>3.45</v>
      </c>
      <c r="CM121" s="33" t="s">
        <v>60</v>
      </c>
      <c r="CP121" s="29" t="s">
        <v>61</v>
      </c>
      <c r="CQ121" s="29" t="s">
        <v>61</v>
      </c>
      <c r="CR121" s="13">
        <v>1997</v>
      </c>
      <c r="CS121" s="13" t="s">
        <v>270</v>
      </c>
      <c r="CT121" s="13" t="s">
        <v>270</v>
      </c>
      <c r="CU121" s="13"/>
      <c r="CV121" s="29" t="s">
        <v>1216</v>
      </c>
      <c r="CW121" s="29" t="s">
        <v>410</v>
      </c>
      <c r="CX121" s="34">
        <v>44063</v>
      </c>
      <c r="CY121" s="131" t="s">
        <v>836</v>
      </c>
      <c r="CZ121" s="124" t="s">
        <v>1724</v>
      </c>
    </row>
    <row r="122" spans="1:104" s="29" customFormat="1" ht="17.100000000000001" customHeight="1" x14ac:dyDescent="0.3">
      <c r="A122" s="29">
        <v>2554</v>
      </c>
      <c r="B122" s="29" t="s">
        <v>1217</v>
      </c>
      <c r="C122" s="29">
        <v>2506</v>
      </c>
      <c r="D122" s="14">
        <v>2531</v>
      </c>
      <c r="E122" s="29" t="s">
        <v>1209</v>
      </c>
      <c r="F122" s="29" t="s">
        <v>138</v>
      </c>
      <c r="G122" s="29" t="s">
        <v>139</v>
      </c>
      <c r="H122" s="29" t="s">
        <v>180</v>
      </c>
      <c r="I122" s="29" t="s">
        <v>1387</v>
      </c>
      <c r="J122" s="140">
        <v>100</v>
      </c>
      <c r="K122" s="140">
        <v>122</v>
      </c>
      <c r="L122" s="140">
        <v>117</v>
      </c>
      <c r="M122" s="140">
        <v>110</v>
      </c>
      <c r="N122" s="29" t="s">
        <v>86</v>
      </c>
      <c r="P122" s="29" t="s">
        <v>498</v>
      </c>
      <c r="Q122" s="140">
        <v>36.33</v>
      </c>
      <c r="R122" s="140">
        <v>33.67</v>
      </c>
      <c r="S122" s="140">
        <v>31.67</v>
      </c>
      <c r="T122" s="29" t="s">
        <v>86</v>
      </c>
      <c r="V122" s="29" t="s">
        <v>498</v>
      </c>
      <c r="W122" s="102">
        <f t="shared" si="19"/>
        <v>0.29778688524590163</v>
      </c>
      <c r="X122" s="102">
        <f t="shared" si="20"/>
        <v>0.2877777777777778</v>
      </c>
      <c r="Y122" s="102">
        <f t="shared" si="21"/>
        <v>0.28790909090909095</v>
      </c>
      <c r="Z122" s="29" t="s">
        <v>62</v>
      </c>
      <c r="AA122" s="29" t="s">
        <v>61</v>
      </c>
      <c r="AB122" s="98">
        <v>2.2999999999999998</v>
      </c>
      <c r="AC122" s="98">
        <v>3.3</v>
      </c>
      <c r="AD122" s="29" t="s">
        <v>86</v>
      </c>
      <c r="AE122" s="98">
        <v>5</v>
      </c>
      <c r="AF122" s="29" t="s">
        <v>1380</v>
      </c>
      <c r="AG122" s="121">
        <v>1.3888888888888888E-2</v>
      </c>
      <c r="AH122" s="103">
        <v>2.0833333333333332E-2</v>
      </c>
      <c r="AI122" s="103">
        <v>2.0833333333333332E-2</v>
      </c>
      <c r="AJ122" s="29" t="s">
        <v>64</v>
      </c>
      <c r="AK122" s="103">
        <v>9.1666666666666667E-3</v>
      </c>
      <c r="AL122" s="121">
        <v>6.9444444444444441E-3</v>
      </c>
      <c r="AM122" s="121">
        <v>6.9444444444444441E-3</v>
      </c>
      <c r="AN122" s="121">
        <v>6.9444444444444441E-3</v>
      </c>
      <c r="AO122" s="29" t="s">
        <v>64</v>
      </c>
      <c r="AP122" s="33" t="s">
        <v>62</v>
      </c>
      <c r="AQ122" s="33" t="s">
        <v>62</v>
      </c>
      <c r="AR122" s="29" t="s">
        <v>61</v>
      </c>
      <c r="AS122" s="103">
        <v>1.3888888888888888E-2</v>
      </c>
      <c r="AT122" s="29" t="s">
        <v>64</v>
      </c>
      <c r="AU122" s="103">
        <v>1.5277777777777777E-2</v>
      </c>
      <c r="AV122" s="121" t="s">
        <v>192</v>
      </c>
      <c r="AW122" s="121" t="s">
        <v>60</v>
      </c>
      <c r="AX122" s="121" t="s">
        <v>61</v>
      </c>
      <c r="AY122" s="121" t="s">
        <v>61</v>
      </c>
      <c r="AZ122" s="121" t="s">
        <v>192</v>
      </c>
      <c r="BA122" s="33" t="s">
        <v>60</v>
      </c>
      <c r="BB122" s="33" t="s">
        <v>61</v>
      </c>
      <c r="BC122" s="33" t="s">
        <v>61</v>
      </c>
      <c r="BD122" s="33" t="s">
        <v>86</v>
      </c>
      <c r="BE122" s="33" t="s">
        <v>86</v>
      </c>
      <c r="BF122" s="133">
        <v>1</v>
      </c>
      <c r="BG122" s="29">
        <v>100</v>
      </c>
      <c r="BH122" s="29" t="s">
        <v>62</v>
      </c>
      <c r="BI122" s="33" t="s">
        <v>61</v>
      </c>
      <c r="BJ122" s="29" t="s">
        <v>62</v>
      </c>
      <c r="BK122" s="33" t="s">
        <v>61</v>
      </c>
      <c r="BL122" s="31">
        <f t="shared" si="112"/>
        <v>122</v>
      </c>
      <c r="BM122" s="31">
        <f t="shared" si="112"/>
        <v>117</v>
      </c>
      <c r="BN122" s="31">
        <f t="shared" si="112"/>
        <v>110</v>
      </c>
      <c r="BO122" s="33" t="s">
        <v>86</v>
      </c>
      <c r="BP122" s="33" t="s">
        <v>1384</v>
      </c>
      <c r="BQ122" s="33" t="s">
        <v>1220</v>
      </c>
      <c r="BR122" s="31">
        <f t="shared" si="113"/>
        <v>36.33</v>
      </c>
      <c r="BS122" s="31">
        <f t="shared" si="113"/>
        <v>33.67</v>
      </c>
      <c r="BT122" s="31">
        <f t="shared" si="113"/>
        <v>31.67</v>
      </c>
      <c r="BU122" s="33" t="s">
        <v>86</v>
      </c>
      <c r="BV122" s="33" t="s">
        <v>61</v>
      </c>
      <c r="BW122" s="33" t="s">
        <v>502</v>
      </c>
      <c r="BX122" s="31">
        <f t="shared" si="114"/>
        <v>122</v>
      </c>
      <c r="BY122" s="31">
        <f t="shared" si="114"/>
        <v>117</v>
      </c>
      <c r="BZ122" s="31">
        <f t="shared" si="114"/>
        <v>110</v>
      </c>
      <c r="CA122" s="33" t="s">
        <v>86</v>
      </c>
      <c r="CB122" s="33" t="s">
        <v>1384</v>
      </c>
      <c r="CC122" s="33" t="s">
        <v>1220</v>
      </c>
      <c r="CD122" s="31">
        <f t="shared" si="115"/>
        <v>36.33</v>
      </c>
      <c r="CE122" s="31">
        <f t="shared" si="115"/>
        <v>33.67</v>
      </c>
      <c r="CF122" s="31">
        <f t="shared" si="115"/>
        <v>31.67</v>
      </c>
      <c r="CG122" s="33" t="s">
        <v>86</v>
      </c>
      <c r="CH122" s="33" t="s">
        <v>61</v>
      </c>
      <c r="CI122" s="33" t="s">
        <v>502</v>
      </c>
      <c r="CJ122" s="25">
        <v>4</v>
      </c>
      <c r="CK122" s="25">
        <v>0.04</v>
      </c>
      <c r="CL122" s="25">
        <v>4.8499999999999996</v>
      </c>
      <c r="CM122" s="33" t="s">
        <v>60</v>
      </c>
      <c r="CP122" s="29" t="s">
        <v>61</v>
      </c>
      <c r="CQ122" s="29" t="s">
        <v>61</v>
      </c>
      <c r="CR122" s="13">
        <v>1997</v>
      </c>
      <c r="CS122" s="13" t="s">
        <v>270</v>
      </c>
      <c r="CT122" s="13" t="s">
        <v>270</v>
      </c>
      <c r="CU122" s="13"/>
      <c r="CV122" s="29" t="s">
        <v>1216</v>
      </c>
      <c r="CW122" s="29" t="s">
        <v>410</v>
      </c>
      <c r="CX122" s="34">
        <v>44063</v>
      </c>
      <c r="CY122" s="131" t="s">
        <v>836</v>
      </c>
      <c r="CZ122" s="124" t="s">
        <v>1724</v>
      </c>
    </row>
    <row r="123" spans="1:104" s="29" customFormat="1" ht="17.100000000000001" customHeight="1" x14ac:dyDescent="0.3">
      <c r="A123" s="29">
        <v>2554</v>
      </c>
      <c r="B123" s="29" t="s">
        <v>1217</v>
      </c>
      <c r="C123" s="29">
        <v>2506</v>
      </c>
      <c r="D123" s="14">
        <v>2532</v>
      </c>
      <c r="E123" s="29" t="s">
        <v>1209</v>
      </c>
      <c r="F123" s="29" t="s">
        <v>138</v>
      </c>
      <c r="G123" s="29" t="s">
        <v>139</v>
      </c>
      <c r="H123" s="29" t="s">
        <v>180</v>
      </c>
      <c r="I123" s="29" t="s">
        <v>1388</v>
      </c>
      <c r="J123" s="140">
        <v>100</v>
      </c>
      <c r="K123" s="140">
        <v>122</v>
      </c>
      <c r="L123" s="140">
        <v>117</v>
      </c>
      <c r="M123" s="140">
        <v>110</v>
      </c>
      <c r="N123" s="29" t="s">
        <v>86</v>
      </c>
      <c r="P123" s="29" t="s">
        <v>498</v>
      </c>
      <c r="Q123" s="140">
        <v>36.33</v>
      </c>
      <c r="R123" s="140">
        <v>33.67</v>
      </c>
      <c r="S123" s="140">
        <v>31.67</v>
      </c>
      <c r="T123" s="29" t="s">
        <v>86</v>
      </c>
      <c r="V123" s="29" t="s">
        <v>498</v>
      </c>
      <c r="W123" s="102">
        <f t="shared" si="19"/>
        <v>0.29778688524590163</v>
      </c>
      <c r="X123" s="102">
        <f t="shared" si="20"/>
        <v>0.2877777777777778</v>
      </c>
      <c r="Y123" s="102">
        <f t="shared" si="21"/>
        <v>0.28790909090909095</v>
      </c>
      <c r="Z123" s="29" t="s">
        <v>62</v>
      </c>
      <c r="AA123" s="29" t="s">
        <v>61</v>
      </c>
      <c r="AB123" s="98">
        <v>2.2999999999999998</v>
      </c>
      <c r="AC123" s="98">
        <v>3.3</v>
      </c>
      <c r="AD123" s="29" t="s">
        <v>86</v>
      </c>
      <c r="AE123" s="98">
        <v>5</v>
      </c>
      <c r="AF123" s="29" t="s">
        <v>1380</v>
      </c>
      <c r="AG123" s="121">
        <v>1.3888888888888888E-2</v>
      </c>
      <c r="AH123" s="103">
        <v>2.0833333333333332E-2</v>
      </c>
      <c r="AI123" s="103">
        <v>2.0833333333333332E-2</v>
      </c>
      <c r="AJ123" s="29" t="s">
        <v>64</v>
      </c>
      <c r="AK123" s="103">
        <v>9.1666666666666667E-3</v>
      </c>
      <c r="AL123" s="121">
        <v>6.9444444444444441E-3</v>
      </c>
      <c r="AM123" s="121">
        <v>6.9444444444444441E-3</v>
      </c>
      <c r="AN123" s="121">
        <v>6.9444444444444441E-3</v>
      </c>
      <c r="AO123" s="29" t="s">
        <v>64</v>
      </c>
      <c r="AP123" s="33" t="s">
        <v>62</v>
      </c>
      <c r="AQ123" s="33" t="s">
        <v>62</v>
      </c>
      <c r="AR123" s="29" t="s">
        <v>61</v>
      </c>
      <c r="AS123" s="103">
        <v>1.3888888888888888E-2</v>
      </c>
      <c r="AT123" s="29" t="s">
        <v>64</v>
      </c>
      <c r="AU123" s="103">
        <v>1.5277777777777777E-2</v>
      </c>
      <c r="AV123" s="121" t="s">
        <v>192</v>
      </c>
      <c r="AW123" s="121" t="s">
        <v>60</v>
      </c>
      <c r="AX123" s="121" t="s">
        <v>61</v>
      </c>
      <c r="AY123" s="121" t="s">
        <v>61</v>
      </c>
      <c r="AZ123" s="121" t="s">
        <v>192</v>
      </c>
      <c r="BA123" s="33" t="s">
        <v>60</v>
      </c>
      <c r="BB123" s="33" t="s">
        <v>61</v>
      </c>
      <c r="BC123" s="33" t="s">
        <v>61</v>
      </c>
      <c r="BD123" s="33" t="s">
        <v>86</v>
      </c>
      <c r="BE123" s="33" t="s">
        <v>86</v>
      </c>
      <c r="BF123" s="133">
        <v>1</v>
      </c>
      <c r="BG123" s="29">
        <v>100</v>
      </c>
      <c r="BH123" s="29" t="s">
        <v>62</v>
      </c>
      <c r="BI123" s="33" t="s">
        <v>61</v>
      </c>
      <c r="BJ123" s="29" t="s">
        <v>62</v>
      </c>
      <c r="BK123" s="33" t="s">
        <v>61</v>
      </c>
      <c r="BL123" s="31">
        <f t="shared" si="112"/>
        <v>122</v>
      </c>
      <c r="BM123" s="31">
        <f t="shared" si="112"/>
        <v>117</v>
      </c>
      <c r="BN123" s="31">
        <f t="shared" si="112"/>
        <v>110</v>
      </c>
      <c r="BO123" s="33" t="s">
        <v>86</v>
      </c>
      <c r="BP123" s="33" t="s">
        <v>1384</v>
      </c>
      <c r="BQ123" s="33" t="s">
        <v>1220</v>
      </c>
      <c r="BR123" s="31">
        <f t="shared" si="113"/>
        <v>36.33</v>
      </c>
      <c r="BS123" s="31">
        <f t="shared" si="113"/>
        <v>33.67</v>
      </c>
      <c r="BT123" s="31">
        <f t="shared" si="113"/>
        <v>31.67</v>
      </c>
      <c r="BU123" s="33" t="s">
        <v>86</v>
      </c>
      <c r="BV123" s="33" t="s">
        <v>61</v>
      </c>
      <c r="BW123" s="33" t="s">
        <v>502</v>
      </c>
      <c r="BX123" s="31">
        <f t="shared" si="114"/>
        <v>122</v>
      </c>
      <c r="BY123" s="31">
        <f t="shared" si="114"/>
        <v>117</v>
      </c>
      <c r="BZ123" s="31">
        <f t="shared" si="114"/>
        <v>110</v>
      </c>
      <c r="CA123" s="33" t="s">
        <v>86</v>
      </c>
      <c r="CB123" s="33" t="s">
        <v>1384</v>
      </c>
      <c r="CC123" s="33" t="s">
        <v>1220</v>
      </c>
      <c r="CD123" s="31">
        <f t="shared" si="115"/>
        <v>36.33</v>
      </c>
      <c r="CE123" s="31">
        <f t="shared" si="115"/>
        <v>33.67</v>
      </c>
      <c r="CF123" s="31">
        <f t="shared" si="115"/>
        <v>31.67</v>
      </c>
      <c r="CG123" s="33" t="s">
        <v>86</v>
      </c>
      <c r="CH123" s="33" t="s">
        <v>61</v>
      </c>
      <c r="CI123" s="33" t="s">
        <v>502</v>
      </c>
      <c r="CJ123" s="25">
        <v>4</v>
      </c>
      <c r="CK123" s="25">
        <v>0.04</v>
      </c>
      <c r="CL123" s="25">
        <v>5.4</v>
      </c>
      <c r="CM123" s="33" t="s">
        <v>60</v>
      </c>
      <c r="CP123" s="29" t="s">
        <v>61</v>
      </c>
      <c r="CQ123" s="29" t="s">
        <v>61</v>
      </c>
      <c r="CR123" s="13">
        <v>1997</v>
      </c>
      <c r="CS123" s="13" t="s">
        <v>270</v>
      </c>
      <c r="CT123" s="13" t="s">
        <v>270</v>
      </c>
      <c r="CU123" s="13"/>
      <c r="CV123" s="29" t="s">
        <v>1216</v>
      </c>
      <c r="CW123" s="29" t="s">
        <v>410</v>
      </c>
      <c r="CX123" s="34">
        <v>44063</v>
      </c>
      <c r="CY123" s="131" t="s">
        <v>836</v>
      </c>
      <c r="CZ123" s="124" t="s">
        <v>1724</v>
      </c>
    </row>
    <row r="124" spans="1:104" s="29" customFormat="1" ht="17.100000000000001" customHeight="1" x14ac:dyDescent="0.3">
      <c r="A124" s="29">
        <v>2555</v>
      </c>
      <c r="B124" s="29" t="s">
        <v>1222</v>
      </c>
      <c r="C124" s="29">
        <v>2507</v>
      </c>
      <c r="D124" s="29">
        <v>2533</v>
      </c>
      <c r="E124" s="29" t="s">
        <v>1209</v>
      </c>
      <c r="F124" s="29" t="s">
        <v>138</v>
      </c>
      <c r="G124" s="29" t="s">
        <v>139</v>
      </c>
      <c r="H124" s="29" t="s">
        <v>180</v>
      </c>
      <c r="I124" s="29" t="s">
        <v>1389</v>
      </c>
      <c r="J124" s="140">
        <v>183.2</v>
      </c>
      <c r="K124" s="140">
        <v>235</v>
      </c>
      <c r="L124" s="140">
        <v>220.5</v>
      </c>
      <c r="M124" s="140">
        <v>200.9</v>
      </c>
      <c r="N124" s="29" t="s">
        <v>60</v>
      </c>
      <c r="O124" s="29" t="s">
        <v>61</v>
      </c>
      <c r="P124" s="29" t="s">
        <v>61</v>
      </c>
      <c r="Q124" s="140">
        <v>146</v>
      </c>
      <c r="R124" s="140">
        <v>132.5</v>
      </c>
      <c r="S124" s="140">
        <v>120.5</v>
      </c>
      <c r="T124" s="29" t="s">
        <v>60</v>
      </c>
      <c r="U124" s="29" t="s">
        <v>61</v>
      </c>
      <c r="V124" s="29" t="s">
        <v>61</v>
      </c>
      <c r="W124" s="102">
        <f t="shared" si="19"/>
        <v>0.62127659574468086</v>
      </c>
      <c r="X124" s="102">
        <f t="shared" si="20"/>
        <v>0.60090702947845809</v>
      </c>
      <c r="Y124" s="102">
        <f t="shared" si="21"/>
        <v>0.59980089596814334</v>
      </c>
      <c r="Z124" s="29" t="s">
        <v>62</v>
      </c>
      <c r="AA124" s="29" t="s">
        <v>61</v>
      </c>
      <c r="AB124" s="98">
        <v>13.4</v>
      </c>
      <c r="AC124" s="98">
        <v>13.4</v>
      </c>
      <c r="AD124" s="29" t="s">
        <v>60</v>
      </c>
      <c r="AE124" s="29" t="s">
        <v>61</v>
      </c>
      <c r="AF124" s="29" t="s">
        <v>61</v>
      </c>
      <c r="AG124" s="121">
        <v>8.3333333333333329E-2</v>
      </c>
      <c r="AH124" s="121">
        <v>0.125</v>
      </c>
      <c r="AI124" s="121">
        <v>0.17361111111111113</v>
      </c>
      <c r="AJ124" s="29" t="s">
        <v>64</v>
      </c>
      <c r="AK124" s="103">
        <v>3.4583333333333334E-2</v>
      </c>
      <c r="AL124" s="121">
        <v>0.1388888888888889</v>
      </c>
      <c r="AM124" s="121">
        <v>0.1388888888888889</v>
      </c>
      <c r="AN124" s="121">
        <v>0.1388888888888889</v>
      </c>
      <c r="AO124" s="29" t="s">
        <v>64</v>
      </c>
      <c r="AP124" s="103" t="s">
        <v>62</v>
      </c>
      <c r="AQ124" s="103" t="s">
        <v>62</v>
      </c>
      <c r="AR124" s="29" t="s">
        <v>61</v>
      </c>
      <c r="AS124" s="103">
        <v>1.5277777777777777E-2</v>
      </c>
      <c r="AT124" s="29" t="s">
        <v>687</v>
      </c>
      <c r="AU124" s="103">
        <v>1.5277777777777777E-2</v>
      </c>
      <c r="AV124" s="121" t="s">
        <v>192</v>
      </c>
      <c r="AW124" s="121" t="s">
        <v>60</v>
      </c>
      <c r="AX124" s="121" t="s">
        <v>61</v>
      </c>
      <c r="AY124" s="121" t="s">
        <v>61</v>
      </c>
      <c r="AZ124" s="103">
        <v>0.104166666666667</v>
      </c>
      <c r="BA124" s="33" t="s">
        <v>60</v>
      </c>
      <c r="BB124" s="33" t="s">
        <v>61</v>
      </c>
      <c r="BC124" s="33" t="s">
        <v>61</v>
      </c>
      <c r="BD124" s="33" t="s">
        <v>86</v>
      </c>
      <c r="BE124" s="33" t="s">
        <v>60</v>
      </c>
      <c r="BF124" s="103">
        <v>0.53472222222222221</v>
      </c>
      <c r="BG124" s="29">
        <v>100</v>
      </c>
      <c r="BH124" s="29" t="s">
        <v>62</v>
      </c>
      <c r="BI124" s="33" t="s">
        <v>61</v>
      </c>
      <c r="BJ124" s="29" t="s">
        <v>62</v>
      </c>
      <c r="BK124" s="33" t="s">
        <v>61</v>
      </c>
      <c r="BL124" s="31">
        <f t="shared" si="112"/>
        <v>235</v>
      </c>
      <c r="BM124" s="31">
        <f t="shared" si="112"/>
        <v>220.5</v>
      </c>
      <c r="BN124" s="31">
        <f t="shared" si="112"/>
        <v>200.9</v>
      </c>
      <c r="BO124" s="33" t="s">
        <v>60</v>
      </c>
      <c r="BP124" s="33" t="s">
        <v>61</v>
      </c>
      <c r="BQ124" s="33" t="s">
        <v>61</v>
      </c>
      <c r="BR124" s="31">
        <f t="shared" si="113"/>
        <v>146</v>
      </c>
      <c r="BS124" s="31">
        <f t="shared" si="113"/>
        <v>132.5</v>
      </c>
      <c r="BT124" s="31">
        <f t="shared" si="113"/>
        <v>120.5</v>
      </c>
      <c r="BU124" s="33" t="s">
        <v>60</v>
      </c>
      <c r="BV124" s="33" t="s">
        <v>61</v>
      </c>
      <c r="BW124" s="33" t="s">
        <v>61</v>
      </c>
      <c r="BX124" s="31">
        <f t="shared" si="114"/>
        <v>235</v>
      </c>
      <c r="BY124" s="31">
        <f t="shared" si="114"/>
        <v>220.5</v>
      </c>
      <c r="BZ124" s="31">
        <f t="shared" si="114"/>
        <v>200.9</v>
      </c>
      <c r="CA124" s="33" t="s">
        <v>60</v>
      </c>
      <c r="CB124" s="33" t="s">
        <v>61</v>
      </c>
      <c r="CC124" s="33" t="s">
        <v>61</v>
      </c>
      <c r="CD124" s="31">
        <f t="shared" si="115"/>
        <v>146</v>
      </c>
      <c r="CE124" s="31">
        <f t="shared" si="115"/>
        <v>132.5</v>
      </c>
      <c r="CF124" s="31">
        <f t="shared" si="115"/>
        <v>120.5</v>
      </c>
      <c r="CG124" s="33" t="s">
        <v>60</v>
      </c>
      <c r="CH124" s="33" t="s">
        <v>61</v>
      </c>
      <c r="CI124" s="33" t="s">
        <v>61</v>
      </c>
      <c r="CJ124" s="25">
        <v>4</v>
      </c>
      <c r="CK124" s="25">
        <v>5.6000000000000001E-2</v>
      </c>
      <c r="CL124" s="25">
        <v>7.8</v>
      </c>
      <c r="CM124" s="33" t="s">
        <v>60</v>
      </c>
      <c r="CP124" s="29" t="s">
        <v>61</v>
      </c>
      <c r="CQ124" s="29" t="s">
        <v>61</v>
      </c>
      <c r="CR124" s="13">
        <v>2011</v>
      </c>
      <c r="CS124" s="13" t="s">
        <v>500</v>
      </c>
      <c r="CT124" s="13" t="s">
        <v>500</v>
      </c>
      <c r="CU124" s="13"/>
      <c r="CV124" s="29" t="s">
        <v>1216</v>
      </c>
      <c r="CW124" s="29" t="s">
        <v>410</v>
      </c>
      <c r="CX124" s="34">
        <v>44063</v>
      </c>
      <c r="CY124" s="131" t="s">
        <v>836</v>
      </c>
      <c r="CZ124" s="124" t="s">
        <v>1724</v>
      </c>
    </row>
    <row r="125" spans="1:104" s="29" customFormat="1" ht="17.100000000000001" customHeight="1" x14ac:dyDescent="0.3">
      <c r="A125" s="29">
        <v>2555</v>
      </c>
      <c r="B125" s="29" t="s">
        <v>1222</v>
      </c>
      <c r="C125" s="29">
        <v>2507</v>
      </c>
      <c r="D125" s="29">
        <v>2534</v>
      </c>
      <c r="E125" s="29" t="s">
        <v>1209</v>
      </c>
      <c r="F125" s="29" t="s">
        <v>138</v>
      </c>
      <c r="G125" s="29" t="s">
        <v>139</v>
      </c>
      <c r="H125" s="29" t="s">
        <v>180</v>
      </c>
      <c r="I125" s="29" t="s">
        <v>1390</v>
      </c>
      <c r="J125" s="140">
        <v>183.2</v>
      </c>
      <c r="K125" s="140">
        <v>235</v>
      </c>
      <c r="L125" s="140">
        <v>220.5</v>
      </c>
      <c r="M125" s="140">
        <v>200.9</v>
      </c>
      <c r="N125" s="29" t="s">
        <v>60</v>
      </c>
      <c r="O125" s="29" t="s">
        <v>61</v>
      </c>
      <c r="P125" s="29" t="s">
        <v>61</v>
      </c>
      <c r="Q125" s="140">
        <v>146</v>
      </c>
      <c r="R125" s="140">
        <v>132.5</v>
      </c>
      <c r="S125" s="140">
        <v>120.5</v>
      </c>
      <c r="T125" s="29" t="s">
        <v>60</v>
      </c>
      <c r="U125" s="29" t="s">
        <v>61</v>
      </c>
      <c r="V125" s="29" t="s">
        <v>61</v>
      </c>
      <c r="W125" s="102">
        <f t="shared" si="19"/>
        <v>0.62127659574468086</v>
      </c>
      <c r="X125" s="102">
        <f t="shared" si="20"/>
        <v>0.60090702947845809</v>
      </c>
      <c r="Y125" s="102">
        <f t="shared" si="21"/>
        <v>0.59980089596814334</v>
      </c>
      <c r="Z125" s="29" t="s">
        <v>62</v>
      </c>
      <c r="AA125" s="29" t="s">
        <v>61</v>
      </c>
      <c r="AB125" s="98">
        <v>13.4</v>
      </c>
      <c r="AC125" s="98">
        <v>13.4</v>
      </c>
      <c r="AD125" s="29" t="s">
        <v>60</v>
      </c>
      <c r="AE125" s="29" t="s">
        <v>61</v>
      </c>
      <c r="AF125" s="29" t="s">
        <v>61</v>
      </c>
      <c r="AG125" s="121">
        <v>8.3333333333333329E-2</v>
      </c>
      <c r="AH125" s="121">
        <v>0.125</v>
      </c>
      <c r="AI125" s="121">
        <v>0.17361111111111113</v>
      </c>
      <c r="AJ125" s="29" t="s">
        <v>64</v>
      </c>
      <c r="AK125" s="103">
        <v>3.4583333333333334E-2</v>
      </c>
      <c r="AL125" s="121">
        <v>0.1388888888888889</v>
      </c>
      <c r="AM125" s="121">
        <v>0.1388888888888889</v>
      </c>
      <c r="AN125" s="121">
        <v>0.1388888888888889</v>
      </c>
      <c r="AO125" s="29" t="s">
        <v>64</v>
      </c>
      <c r="AP125" s="103" t="s">
        <v>62</v>
      </c>
      <c r="AQ125" s="103" t="s">
        <v>62</v>
      </c>
      <c r="AR125" s="29" t="s">
        <v>61</v>
      </c>
      <c r="AS125" s="103">
        <v>1.5277777777777777E-2</v>
      </c>
      <c r="AT125" s="29" t="s">
        <v>687</v>
      </c>
      <c r="AU125" s="103">
        <v>1.5277777777777777E-2</v>
      </c>
      <c r="AV125" s="121" t="s">
        <v>192</v>
      </c>
      <c r="AW125" s="121" t="s">
        <v>60</v>
      </c>
      <c r="AX125" s="121" t="s">
        <v>61</v>
      </c>
      <c r="AY125" s="121" t="s">
        <v>61</v>
      </c>
      <c r="AZ125" s="103">
        <v>0.104166666666667</v>
      </c>
      <c r="BA125" s="33" t="s">
        <v>60</v>
      </c>
      <c r="BB125" s="33" t="s">
        <v>61</v>
      </c>
      <c r="BC125" s="33" t="s">
        <v>61</v>
      </c>
      <c r="BD125" s="33" t="s">
        <v>86</v>
      </c>
      <c r="BE125" s="33" t="s">
        <v>60</v>
      </c>
      <c r="BF125" s="103">
        <v>0.53472222222222221</v>
      </c>
      <c r="BG125" s="29">
        <v>100</v>
      </c>
      <c r="BH125" s="29" t="s">
        <v>62</v>
      </c>
      <c r="BI125" s="33" t="s">
        <v>61</v>
      </c>
      <c r="BJ125" s="29" t="s">
        <v>62</v>
      </c>
      <c r="BK125" s="33" t="s">
        <v>61</v>
      </c>
      <c r="BL125" s="31">
        <f t="shared" si="112"/>
        <v>235</v>
      </c>
      <c r="BM125" s="31">
        <f t="shared" si="112"/>
        <v>220.5</v>
      </c>
      <c r="BN125" s="31">
        <f t="shared" si="112"/>
        <v>200.9</v>
      </c>
      <c r="BO125" s="33" t="s">
        <v>60</v>
      </c>
      <c r="BP125" s="33" t="s">
        <v>61</v>
      </c>
      <c r="BQ125" s="33" t="s">
        <v>61</v>
      </c>
      <c r="BR125" s="31">
        <f t="shared" si="113"/>
        <v>146</v>
      </c>
      <c r="BS125" s="31">
        <f t="shared" si="113"/>
        <v>132.5</v>
      </c>
      <c r="BT125" s="31">
        <f t="shared" si="113"/>
        <v>120.5</v>
      </c>
      <c r="BU125" s="33" t="s">
        <v>60</v>
      </c>
      <c r="BV125" s="33" t="s">
        <v>61</v>
      </c>
      <c r="BW125" s="33" t="s">
        <v>61</v>
      </c>
      <c r="BX125" s="31">
        <f t="shared" si="114"/>
        <v>235</v>
      </c>
      <c r="BY125" s="31">
        <f t="shared" si="114"/>
        <v>220.5</v>
      </c>
      <c r="BZ125" s="31">
        <f t="shared" si="114"/>
        <v>200.9</v>
      </c>
      <c r="CA125" s="33" t="s">
        <v>60</v>
      </c>
      <c r="CB125" s="33" t="s">
        <v>61</v>
      </c>
      <c r="CC125" s="33" t="s">
        <v>61</v>
      </c>
      <c r="CD125" s="31">
        <f t="shared" si="115"/>
        <v>146</v>
      </c>
      <c r="CE125" s="31">
        <f t="shared" si="115"/>
        <v>132.5</v>
      </c>
      <c r="CF125" s="31">
        <f t="shared" si="115"/>
        <v>120.5</v>
      </c>
      <c r="CG125" s="33" t="s">
        <v>60</v>
      </c>
      <c r="CH125" s="33" t="s">
        <v>61</v>
      </c>
      <c r="CI125" s="33" t="s">
        <v>61</v>
      </c>
      <c r="CJ125" s="25">
        <v>4</v>
      </c>
      <c r="CK125" s="25">
        <v>5.6000000000000001E-2</v>
      </c>
      <c r="CL125" s="25">
        <v>9.18</v>
      </c>
      <c r="CM125" s="33" t="s">
        <v>60</v>
      </c>
      <c r="CP125" s="29" t="s">
        <v>61</v>
      </c>
      <c r="CQ125" s="29" t="s">
        <v>61</v>
      </c>
      <c r="CR125" s="13">
        <v>2011</v>
      </c>
      <c r="CS125" s="13" t="s">
        <v>500</v>
      </c>
      <c r="CT125" s="13" t="s">
        <v>500</v>
      </c>
      <c r="CU125" s="13"/>
      <c r="CV125" s="29" t="s">
        <v>1216</v>
      </c>
      <c r="CW125" s="29" t="s">
        <v>410</v>
      </c>
      <c r="CX125" s="34">
        <v>44063</v>
      </c>
      <c r="CY125" s="131" t="s">
        <v>836</v>
      </c>
      <c r="CZ125" s="124" t="s">
        <v>1724</v>
      </c>
    </row>
    <row r="126" spans="1:104" s="29" customFormat="1" ht="17.100000000000001" customHeight="1" x14ac:dyDescent="0.3">
      <c r="A126" s="29">
        <v>2556</v>
      </c>
      <c r="B126" s="29" t="s">
        <v>1229</v>
      </c>
      <c r="C126" s="29">
        <v>2508</v>
      </c>
      <c r="D126" s="29">
        <v>2535</v>
      </c>
      <c r="E126" s="29" t="s">
        <v>1209</v>
      </c>
      <c r="F126" s="29" t="s">
        <v>138</v>
      </c>
      <c r="G126" s="29" t="s">
        <v>139</v>
      </c>
      <c r="H126" s="29" t="s">
        <v>180</v>
      </c>
      <c r="I126" s="29" t="s">
        <v>1391</v>
      </c>
      <c r="J126" s="140">
        <v>183.2</v>
      </c>
      <c r="K126" s="140">
        <v>239.5</v>
      </c>
      <c r="L126" s="140">
        <v>220.5</v>
      </c>
      <c r="M126" s="140">
        <v>200.9</v>
      </c>
      <c r="N126" s="29" t="s">
        <v>60</v>
      </c>
      <c r="O126" s="29" t="s">
        <v>61</v>
      </c>
      <c r="P126" s="29" t="s">
        <v>61</v>
      </c>
      <c r="Q126" s="140">
        <v>146</v>
      </c>
      <c r="R126" s="140">
        <v>132.5</v>
      </c>
      <c r="S126" s="140">
        <v>120.5</v>
      </c>
      <c r="T126" s="29" t="s">
        <v>60</v>
      </c>
      <c r="U126" s="29" t="s">
        <v>61</v>
      </c>
      <c r="V126" s="29" t="s">
        <v>61</v>
      </c>
      <c r="W126" s="102">
        <f t="shared" si="19"/>
        <v>0.60960334029227559</v>
      </c>
      <c r="X126" s="102">
        <f t="shared" si="20"/>
        <v>0.60090702947845809</v>
      </c>
      <c r="Y126" s="102">
        <f t="shared" si="21"/>
        <v>0.59980089596814334</v>
      </c>
      <c r="Z126" s="29" t="s">
        <v>62</v>
      </c>
      <c r="AA126" s="29" t="s">
        <v>61</v>
      </c>
      <c r="AB126" s="98">
        <v>13.4</v>
      </c>
      <c r="AC126" s="98">
        <v>13.4</v>
      </c>
      <c r="AD126" s="29" t="s">
        <v>60</v>
      </c>
      <c r="AE126" s="29" t="s">
        <v>61</v>
      </c>
      <c r="AF126" s="29" t="s">
        <v>61</v>
      </c>
      <c r="AG126" s="121">
        <v>8.3333333333333329E-2</v>
      </c>
      <c r="AH126" s="121">
        <v>0.125</v>
      </c>
      <c r="AI126" s="121">
        <v>0.17361111111111113</v>
      </c>
      <c r="AJ126" s="29" t="s">
        <v>64</v>
      </c>
      <c r="AK126" s="103">
        <v>3.4583333333333334E-2</v>
      </c>
      <c r="AL126" s="121">
        <v>0.1388888888888889</v>
      </c>
      <c r="AM126" s="121">
        <v>0.1388888888888889</v>
      </c>
      <c r="AN126" s="121">
        <v>0.1388888888888889</v>
      </c>
      <c r="AO126" s="29" t="s">
        <v>64</v>
      </c>
      <c r="AP126" s="103" t="s">
        <v>62</v>
      </c>
      <c r="AQ126" s="103" t="s">
        <v>62</v>
      </c>
      <c r="AR126" s="29" t="s">
        <v>61</v>
      </c>
      <c r="AS126" s="103">
        <v>1.5277777777777777E-2</v>
      </c>
      <c r="AT126" s="29" t="s">
        <v>687</v>
      </c>
      <c r="AU126" s="103">
        <v>1.5277777777777777E-2</v>
      </c>
      <c r="AV126" s="121" t="s">
        <v>192</v>
      </c>
      <c r="AW126" s="121" t="s">
        <v>60</v>
      </c>
      <c r="AX126" s="121" t="s">
        <v>61</v>
      </c>
      <c r="AY126" s="121" t="s">
        <v>61</v>
      </c>
      <c r="AZ126" s="103">
        <v>0.10416666666666667</v>
      </c>
      <c r="BA126" s="33" t="s">
        <v>60</v>
      </c>
      <c r="BB126" s="33" t="s">
        <v>61</v>
      </c>
      <c r="BC126" s="33" t="s">
        <v>61</v>
      </c>
      <c r="BD126" s="33" t="s">
        <v>86</v>
      </c>
      <c r="BE126" s="33" t="s">
        <v>60</v>
      </c>
      <c r="BF126" s="103">
        <v>0.53472222222222221</v>
      </c>
      <c r="BG126" s="29">
        <v>100</v>
      </c>
      <c r="BH126" s="29" t="s">
        <v>62</v>
      </c>
      <c r="BI126" s="33" t="s">
        <v>61</v>
      </c>
      <c r="BJ126" s="29" t="s">
        <v>62</v>
      </c>
      <c r="BK126" s="33" t="s">
        <v>61</v>
      </c>
      <c r="BL126" s="31">
        <f t="shared" si="112"/>
        <v>239.5</v>
      </c>
      <c r="BM126" s="31">
        <f t="shared" si="112"/>
        <v>220.5</v>
      </c>
      <c r="BN126" s="31">
        <f t="shared" si="112"/>
        <v>200.9</v>
      </c>
      <c r="BO126" s="33" t="s">
        <v>60</v>
      </c>
      <c r="BP126" s="33" t="s">
        <v>61</v>
      </c>
      <c r="BQ126" s="33" t="s">
        <v>61</v>
      </c>
      <c r="BR126" s="31">
        <f t="shared" si="113"/>
        <v>146</v>
      </c>
      <c r="BS126" s="31">
        <f t="shared" si="113"/>
        <v>132.5</v>
      </c>
      <c r="BT126" s="31">
        <f t="shared" si="113"/>
        <v>120.5</v>
      </c>
      <c r="BU126" s="33" t="s">
        <v>60</v>
      </c>
      <c r="BV126" s="33" t="s">
        <v>61</v>
      </c>
      <c r="BW126" s="33" t="s">
        <v>61</v>
      </c>
      <c r="BX126" s="31">
        <f t="shared" si="114"/>
        <v>239.5</v>
      </c>
      <c r="BY126" s="31">
        <f t="shared" si="114"/>
        <v>220.5</v>
      </c>
      <c r="BZ126" s="31">
        <f t="shared" si="114"/>
        <v>200.9</v>
      </c>
      <c r="CA126" s="33" t="s">
        <v>60</v>
      </c>
      <c r="CB126" s="33" t="s">
        <v>61</v>
      </c>
      <c r="CC126" s="33" t="s">
        <v>61</v>
      </c>
      <c r="CD126" s="31">
        <f t="shared" si="115"/>
        <v>146</v>
      </c>
      <c r="CE126" s="31">
        <f t="shared" si="115"/>
        <v>132.5</v>
      </c>
      <c r="CF126" s="31">
        <f t="shared" si="115"/>
        <v>120.5</v>
      </c>
      <c r="CG126" s="33" t="s">
        <v>60</v>
      </c>
      <c r="CH126" s="33" t="s">
        <v>61</v>
      </c>
      <c r="CI126" s="33" t="s">
        <v>61</v>
      </c>
      <c r="CJ126" s="25">
        <v>4</v>
      </c>
      <c r="CK126" s="25">
        <v>5.6000000000000001E-2</v>
      </c>
      <c r="CL126" s="25">
        <v>8.23</v>
      </c>
      <c r="CM126" s="33" t="s">
        <v>60</v>
      </c>
      <c r="CP126" s="29" t="s">
        <v>61</v>
      </c>
      <c r="CQ126" s="29" t="s">
        <v>61</v>
      </c>
      <c r="CR126" s="13">
        <v>2011</v>
      </c>
      <c r="CS126" s="13" t="s">
        <v>500</v>
      </c>
      <c r="CT126" s="13" t="s">
        <v>500</v>
      </c>
      <c r="CU126" s="13"/>
      <c r="CV126" s="29" t="s">
        <v>1216</v>
      </c>
      <c r="CW126" s="29" t="s">
        <v>410</v>
      </c>
      <c r="CX126" s="34">
        <v>44063</v>
      </c>
      <c r="CY126" s="131" t="s">
        <v>836</v>
      </c>
      <c r="CZ126" s="124" t="s">
        <v>1724</v>
      </c>
    </row>
    <row r="127" spans="1:104" s="29" customFormat="1" ht="17.100000000000001" customHeight="1" x14ac:dyDescent="0.3">
      <c r="A127" s="29">
        <v>2556</v>
      </c>
      <c r="B127" s="29" t="s">
        <v>1229</v>
      </c>
      <c r="C127" s="29">
        <v>2508</v>
      </c>
      <c r="D127" s="29">
        <v>2536</v>
      </c>
      <c r="E127" s="29" t="s">
        <v>1209</v>
      </c>
      <c r="F127" s="29" t="s">
        <v>138</v>
      </c>
      <c r="G127" s="29" t="s">
        <v>139</v>
      </c>
      <c r="H127" s="29" t="s">
        <v>180</v>
      </c>
      <c r="I127" s="29" t="s">
        <v>1392</v>
      </c>
      <c r="J127" s="140">
        <v>183.2</v>
      </c>
      <c r="K127" s="140">
        <v>239.5</v>
      </c>
      <c r="L127" s="140">
        <v>220.5</v>
      </c>
      <c r="M127" s="140">
        <v>200.9</v>
      </c>
      <c r="N127" s="29" t="s">
        <v>60</v>
      </c>
      <c r="O127" s="29" t="s">
        <v>61</v>
      </c>
      <c r="P127" s="29" t="s">
        <v>61</v>
      </c>
      <c r="Q127" s="140">
        <v>146</v>
      </c>
      <c r="R127" s="140">
        <v>132.5</v>
      </c>
      <c r="S127" s="140">
        <v>120.5</v>
      </c>
      <c r="T127" s="29" t="s">
        <v>60</v>
      </c>
      <c r="U127" s="29" t="s">
        <v>61</v>
      </c>
      <c r="V127" s="29" t="s">
        <v>61</v>
      </c>
      <c r="W127" s="102">
        <f t="shared" si="19"/>
        <v>0.60960334029227559</v>
      </c>
      <c r="X127" s="102">
        <f t="shared" si="20"/>
        <v>0.60090702947845809</v>
      </c>
      <c r="Y127" s="102">
        <f t="shared" si="21"/>
        <v>0.59980089596814334</v>
      </c>
      <c r="Z127" s="29" t="s">
        <v>62</v>
      </c>
      <c r="AA127" s="29" t="s">
        <v>61</v>
      </c>
      <c r="AB127" s="98">
        <v>13.4</v>
      </c>
      <c r="AC127" s="98">
        <v>13.4</v>
      </c>
      <c r="AD127" s="29" t="s">
        <v>60</v>
      </c>
      <c r="AE127" s="29" t="s">
        <v>61</v>
      </c>
      <c r="AF127" s="29" t="s">
        <v>61</v>
      </c>
      <c r="AG127" s="121">
        <v>8.3333333333333329E-2</v>
      </c>
      <c r="AH127" s="121">
        <v>0.125</v>
      </c>
      <c r="AI127" s="121">
        <v>0.17361111111111113</v>
      </c>
      <c r="AJ127" s="29" t="s">
        <v>64</v>
      </c>
      <c r="AK127" s="103">
        <v>3.4583333333333334E-2</v>
      </c>
      <c r="AL127" s="121">
        <v>0.1388888888888889</v>
      </c>
      <c r="AM127" s="121">
        <v>0.1388888888888889</v>
      </c>
      <c r="AN127" s="121">
        <v>0.1388888888888889</v>
      </c>
      <c r="AO127" s="29" t="s">
        <v>64</v>
      </c>
      <c r="AP127" s="103" t="s">
        <v>62</v>
      </c>
      <c r="AQ127" s="103" t="s">
        <v>62</v>
      </c>
      <c r="AR127" s="29" t="s">
        <v>61</v>
      </c>
      <c r="AS127" s="103">
        <v>1.5277777777777777E-2</v>
      </c>
      <c r="AT127" s="29" t="s">
        <v>687</v>
      </c>
      <c r="AU127" s="103">
        <v>1.5277777777777777E-2</v>
      </c>
      <c r="AV127" s="121" t="s">
        <v>192</v>
      </c>
      <c r="AW127" s="121" t="s">
        <v>60</v>
      </c>
      <c r="AX127" s="121" t="s">
        <v>61</v>
      </c>
      <c r="AY127" s="121" t="s">
        <v>61</v>
      </c>
      <c r="AZ127" s="103">
        <v>0.10416666666666667</v>
      </c>
      <c r="BA127" s="33" t="s">
        <v>60</v>
      </c>
      <c r="BB127" s="33" t="s">
        <v>61</v>
      </c>
      <c r="BC127" s="33" t="s">
        <v>61</v>
      </c>
      <c r="BD127" s="33" t="s">
        <v>86</v>
      </c>
      <c r="BE127" s="33" t="s">
        <v>60</v>
      </c>
      <c r="BF127" s="103">
        <v>0.53472222222222221</v>
      </c>
      <c r="BG127" s="29">
        <v>100</v>
      </c>
      <c r="BH127" s="29" t="s">
        <v>62</v>
      </c>
      <c r="BI127" s="33" t="s">
        <v>61</v>
      </c>
      <c r="BJ127" s="29" t="s">
        <v>62</v>
      </c>
      <c r="BK127" s="33" t="s">
        <v>61</v>
      </c>
      <c r="BL127" s="31">
        <f t="shared" si="112"/>
        <v>239.5</v>
      </c>
      <c r="BM127" s="31">
        <f t="shared" si="112"/>
        <v>220.5</v>
      </c>
      <c r="BN127" s="31">
        <f t="shared" si="112"/>
        <v>200.9</v>
      </c>
      <c r="BO127" s="33" t="s">
        <v>60</v>
      </c>
      <c r="BP127" s="33" t="s">
        <v>61</v>
      </c>
      <c r="BQ127" s="33" t="s">
        <v>61</v>
      </c>
      <c r="BR127" s="31">
        <f t="shared" si="113"/>
        <v>146</v>
      </c>
      <c r="BS127" s="31">
        <f t="shared" si="113"/>
        <v>132.5</v>
      </c>
      <c r="BT127" s="31">
        <f t="shared" si="113"/>
        <v>120.5</v>
      </c>
      <c r="BU127" s="33" t="s">
        <v>60</v>
      </c>
      <c r="BV127" s="33" t="s">
        <v>61</v>
      </c>
      <c r="BW127" s="33" t="s">
        <v>61</v>
      </c>
      <c r="BX127" s="31">
        <f t="shared" si="114"/>
        <v>239.5</v>
      </c>
      <c r="BY127" s="31">
        <f t="shared" si="114"/>
        <v>220.5</v>
      </c>
      <c r="BZ127" s="31">
        <f t="shared" si="114"/>
        <v>200.9</v>
      </c>
      <c r="CA127" s="33" t="s">
        <v>60</v>
      </c>
      <c r="CB127" s="33" t="s">
        <v>61</v>
      </c>
      <c r="CC127" s="33" t="s">
        <v>61</v>
      </c>
      <c r="CD127" s="31">
        <f t="shared" si="115"/>
        <v>146</v>
      </c>
      <c r="CE127" s="31">
        <f t="shared" si="115"/>
        <v>132.5</v>
      </c>
      <c r="CF127" s="31">
        <f t="shared" si="115"/>
        <v>120.5</v>
      </c>
      <c r="CG127" s="33" t="s">
        <v>60</v>
      </c>
      <c r="CH127" s="33" t="s">
        <v>61</v>
      </c>
      <c r="CI127" s="33" t="s">
        <v>61</v>
      </c>
      <c r="CJ127" s="25">
        <v>4</v>
      </c>
      <c r="CK127" s="25">
        <v>5.6000000000000001E-2</v>
      </c>
      <c r="CL127" s="25">
        <v>8.07</v>
      </c>
      <c r="CM127" s="33" t="s">
        <v>60</v>
      </c>
      <c r="CP127" s="29" t="s">
        <v>61</v>
      </c>
      <c r="CQ127" s="29" t="s">
        <v>61</v>
      </c>
      <c r="CR127" s="13">
        <v>2011</v>
      </c>
      <c r="CS127" s="13" t="s">
        <v>500</v>
      </c>
      <c r="CT127" s="13" t="s">
        <v>500</v>
      </c>
      <c r="CU127" s="13"/>
      <c r="CV127" s="29" t="s">
        <v>1216</v>
      </c>
      <c r="CW127" s="29" t="s">
        <v>410</v>
      </c>
      <c r="CX127" s="34">
        <v>44063</v>
      </c>
      <c r="CY127" s="131" t="s">
        <v>836</v>
      </c>
      <c r="CZ127" s="124" t="s">
        <v>1724</v>
      </c>
    </row>
    <row r="128" spans="1:104" s="29" customFormat="1" ht="17.100000000000001" customHeight="1" x14ac:dyDescent="0.3">
      <c r="A128" s="29">
        <v>2550</v>
      </c>
      <c r="B128" s="29" t="s">
        <v>1230</v>
      </c>
      <c r="C128" s="29">
        <v>2547</v>
      </c>
      <c r="D128" s="29">
        <v>2547</v>
      </c>
      <c r="E128" s="29" t="s">
        <v>1209</v>
      </c>
      <c r="F128" s="29" t="s">
        <v>138</v>
      </c>
      <c r="G128" s="29" t="s">
        <v>139</v>
      </c>
      <c r="H128" s="29" t="s">
        <v>180</v>
      </c>
      <c r="I128" s="29" t="s">
        <v>1393</v>
      </c>
      <c r="J128" s="140">
        <v>242.7</v>
      </c>
      <c r="K128" s="140">
        <v>316</v>
      </c>
      <c r="L128" s="140">
        <v>301</v>
      </c>
      <c r="M128" s="140">
        <v>284.89999999999998</v>
      </c>
      <c r="N128" s="29" t="s">
        <v>60</v>
      </c>
      <c r="O128" s="29" t="s">
        <v>61</v>
      </c>
      <c r="P128" s="29" t="s">
        <v>61</v>
      </c>
      <c r="Q128" s="140">
        <v>221</v>
      </c>
      <c r="R128" s="140">
        <v>211</v>
      </c>
      <c r="S128" s="140">
        <v>199.4</v>
      </c>
      <c r="T128" s="29" t="s">
        <v>60</v>
      </c>
      <c r="U128" s="29" t="s">
        <v>61</v>
      </c>
      <c r="V128" s="29" t="s">
        <v>61</v>
      </c>
      <c r="W128" s="102">
        <f t="shared" si="19"/>
        <v>0.69936708860759489</v>
      </c>
      <c r="X128" s="102">
        <f t="shared" si="20"/>
        <v>0.70099667774086383</v>
      </c>
      <c r="Y128" s="102">
        <f t="shared" si="21"/>
        <v>0.69989469989469999</v>
      </c>
      <c r="Z128" s="29" t="s">
        <v>62</v>
      </c>
      <c r="AA128" s="29" t="s">
        <v>61</v>
      </c>
      <c r="AB128" s="98">
        <v>12.5</v>
      </c>
      <c r="AC128" s="98">
        <v>12.5</v>
      </c>
      <c r="AD128" s="29" t="s">
        <v>60</v>
      </c>
      <c r="AE128" s="29" t="s">
        <v>61</v>
      </c>
      <c r="AF128" s="29" t="s">
        <v>61</v>
      </c>
      <c r="AG128" s="103">
        <v>9.0277777777777776E-2</v>
      </c>
      <c r="AH128" s="103">
        <v>0.10416666666666667</v>
      </c>
      <c r="AI128" s="103">
        <v>0.125</v>
      </c>
      <c r="AJ128" s="29" t="s">
        <v>64</v>
      </c>
      <c r="AK128" s="103">
        <v>2.0833333333333332E-2</v>
      </c>
      <c r="AL128" s="121">
        <v>1.0416666666666666E-2</v>
      </c>
      <c r="AM128" s="121">
        <v>1.7361111111111112E-2</v>
      </c>
      <c r="AN128" s="121">
        <v>2.0833333333333332E-2</v>
      </c>
      <c r="AO128" s="29" t="s">
        <v>64</v>
      </c>
      <c r="AP128" s="103" t="s">
        <v>62</v>
      </c>
      <c r="AQ128" s="103" t="s">
        <v>62</v>
      </c>
      <c r="AR128" s="29" t="s">
        <v>61</v>
      </c>
      <c r="AS128" s="103">
        <v>1.3888888888888888E-2</v>
      </c>
      <c r="AT128" s="29" t="s">
        <v>64</v>
      </c>
      <c r="AU128" s="103">
        <v>1.2499999999999999E-2</v>
      </c>
      <c r="AV128" s="121" t="s">
        <v>192</v>
      </c>
      <c r="AW128" s="121" t="s">
        <v>60</v>
      </c>
      <c r="AX128" s="121" t="s">
        <v>61</v>
      </c>
      <c r="AY128" s="121" t="s">
        <v>61</v>
      </c>
      <c r="AZ128" s="121" t="s">
        <v>192</v>
      </c>
      <c r="BA128" s="33" t="s">
        <v>60</v>
      </c>
      <c r="BB128" s="33" t="s">
        <v>61</v>
      </c>
      <c r="BC128" s="33" t="s">
        <v>61</v>
      </c>
      <c r="BD128" s="33" t="s">
        <v>86</v>
      </c>
      <c r="BE128" s="33" t="s">
        <v>60</v>
      </c>
      <c r="BF128" s="103">
        <v>0.32777777777777778</v>
      </c>
      <c r="BG128" s="29">
        <v>100</v>
      </c>
      <c r="BH128" s="29" t="s">
        <v>62</v>
      </c>
      <c r="BI128" s="33" t="s">
        <v>61</v>
      </c>
      <c r="BJ128" s="29" t="s">
        <v>62</v>
      </c>
      <c r="BK128" s="33" t="s">
        <v>61</v>
      </c>
      <c r="BL128" s="31">
        <f t="shared" si="112"/>
        <v>316</v>
      </c>
      <c r="BM128" s="31">
        <f t="shared" si="112"/>
        <v>301</v>
      </c>
      <c r="BN128" s="31">
        <f t="shared" si="112"/>
        <v>284.89999999999998</v>
      </c>
      <c r="BO128" s="33" t="s">
        <v>60</v>
      </c>
      <c r="BP128" s="33" t="s">
        <v>61</v>
      </c>
      <c r="BQ128" s="33" t="s">
        <v>61</v>
      </c>
      <c r="BR128" s="31">
        <f>Q128</f>
        <v>221</v>
      </c>
      <c r="BS128" s="31">
        <f t="shared" si="113"/>
        <v>211</v>
      </c>
      <c r="BT128" s="31">
        <f t="shared" si="113"/>
        <v>199.4</v>
      </c>
      <c r="BU128" s="33" t="s">
        <v>60</v>
      </c>
      <c r="BV128" s="33" t="s">
        <v>61</v>
      </c>
      <c r="BW128" s="33" t="s">
        <v>61</v>
      </c>
      <c r="BX128" s="31">
        <f t="shared" si="114"/>
        <v>316</v>
      </c>
      <c r="BY128" s="31">
        <f t="shared" si="114"/>
        <v>301</v>
      </c>
      <c r="BZ128" s="31">
        <f t="shared" si="114"/>
        <v>284.89999999999998</v>
      </c>
      <c r="CA128" s="33" t="s">
        <v>60</v>
      </c>
      <c r="CB128" s="33" t="s">
        <v>61</v>
      </c>
      <c r="CC128" s="33" t="s">
        <v>61</v>
      </c>
      <c r="CD128" s="31">
        <f t="shared" si="115"/>
        <v>221</v>
      </c>
      <c r="CE128" s="31">
        <f t="shared" si="115"/>
        <v>211</v>
      </c>
      <c r="CF128" s="31">
        <f t="shared" si="115"/>
        <v>199.4</v>
      </c>
      <c r="CG128" s="33" t="s">
        <v>60</v>
      </c>
      <c r="CH128" s="33" t="s">
        <v>61</v>
      </c>
      <c r="CI128" s="33" t="s">
        <v>61</v>
      </c>
      <c r="CJ128" s="33" t="s">
        <v>61</v>
      </c>
      <c r="CK128" s="33" t="s">
        <v>61</v>
      </c>
      <c r="CL128" s="33" t="s">
        <v>61</v>
      </c>
      <c r="CM128" s="33" t="s">
        <v>60</v>
      </c>
      <c r="CP128" s="29" t="s">
        <v>61</v>
      </c>
      <c r="CQ128" s="29" t="s">
        <v>61</v>
      </c>
      <c r="CR128" s="13">
        <v>2014</v>
      </c>
      <c r="CS128" s="13" t="s">
        <v>500</v>
      </c>
      <c r="CT128" s="13" t="s">
        <v>500</v>
      </c>
      <c r="CU128" s="13"/>
      <c r="CV128" s="29" t="s">
        <v>1216</v>
      </c>
      <c r="CW128" s="29" t="s">
        <v>410</v>
      </c>
      <c r="CX128" s="34">
        <v>44063</v>
      </c>
      <c r="CY128" s="131" t="s">
        <v>836</v>
      </c>
      <c r="CZ128" s="124" t="s">
        <v>1724</v>
      </c>
    </row>
    <row r="129" spans="1:104" s="29" customFormat="1" ht="17.100000000000001" customHeight="1" x14ac:dyDescent="0.3">
      <c r="A129" s="29">
        <v>2549</v>
      </c>
      <c r="B129" s="29" t="s">
        <v>1237</v>
      </c>
      <c r="C129" s="29">
        <v>2546</v>
      </c>
      <c r="D129" s="29">
        <v>2546</v>
      </c>
      <c r="E129" s="29" t="s">
        <v>1209</v>
      </c>
      <c r="F129" s="29" t="s">
        <v>138</v>
      </c>
      <c r="G129" s="29" t="s">
        <v>139</v>
      </c>
      <c r="H129" s="29" t="s">
        <v>180</v>
      </c>
      <c r="I129" s="29" t="s">
        <v>1394</v>
      </c>
      <c r="J129" s="140">
        <v>242.7</v>
      </c>
      <c r="K129" s="140">
        <v>314</v>
      </c>
      <c r="L129" s="140">
        <v>296</v>
      </c>
      <c r="M129" s="140">
        <v>282.89999999999998</v>
      </c>
      <c r="N129" s="29" t="s">
        <v>60</v>
      </c>
      <c r="O129" s="29" t="s">
        <v>61</v>
      </c>
      <c r="P129" s="29" t="s">
        <v>61</v>
      </c>
      <c r="Q129" s="140">
        <v>220</v>
      </c>
      <c r="R129" s="140">
        <v>207</v>
      </c>
      <c r="S129" s="140">
        <v>197.5</v>
      </c>
      <c r="T129" s="29" t="s">
        <v>60</v>
      </c>
      <c r="U129" s="29" t="s">
        <v>61</v>
      </c>
      <c r="V129" s="29" t="s">
        <v>61</v>
      </c>
      <c r="W129" s="102">
        <f t="shared" si="19"/>
        <v>0.70063694267515919</v>
      </c>
      <c r="X129" s="102">
        <f t="shared" si="20"/>
        <v>0.69932432432432434</v>
      </c>
      <c r="Y129" s="102">
        <f t="shared" si="21"/>
        <v>0.69812654648285621</v>
      </c>
      <c r="Z129" s="29" t="s">
        <v>62</v>
      </c>
      <c r="AA129" s="29" t="s">
        <v>61</v>
      </c>
      <c r="AB129" s="98">
        <v>12.5</v>
      </c>
      <c r="AC129" s="98">
        <v>12.5</v>
      </c>
      <c r="AD129" s="29" t="s">
        <v>60</v>
      </c>
      <c r="AE129" s="29" t="s">
        <v>61</v>
      </c>
      <c r="AF129" s="29" t="s">
        <v>61</v>
      </c>
      <c r="AG129" s="103">
        <v>9.0277777777777776E-2</v>
      </c>
      <c r="AH129" s="103">
        <v>0.10416666666666667</v>
      </c>
      <c r="AI129" s="103">
        <v>0.125</v>
      </c>
      <c r="AJ129" s="29" t="s">
        <v>64</v>
      </c>
      <c r="AK129" s="103">
        <v>2.0833333333333332E-2</v>
      </c>
      <c r="AL129" s="121">
        <v>1.0416666666666666E-2</v>
      </c>
      <c r="AM129" s="121">
        <v>1.7361111111111112E-2</v>
      </c>
      <c r="AN129" s="121">
        <v>2.0833333333333332E-2</v>
      </c>
      <c r="AO129" s="29" t="s">
        <v>64</v>
      </c>
      <c r="AP129" s="103" t="s">
        <v>62</v>
      </c>
      <c r="AQ129" s="103" t="s">
        <v>62</v>
      </c>
      <c r="AR129" s="29" t="s">
        <v>61</v>
      </c>
      <c r="AS129" s="103">
        <v>1.3888888888888888E-2</v>
      </c>
      <c r="AT129" s="29" t="s">
        <v>64</v>
      </c>
      <c r="AU129" s="103">
        <v>1.2499999999999999E-2</v>
      </c>
      <c r="AV129" s="121" t="s">
        <v>192</v>
      </c>
      <c r="AW129" s="121" t="s">
        <v>60</v>
      </c>
      <c r="AX129" s="121" t="s">
        <v>61</v>
      </c>
      <c r="AY129" s="121" t="s">
        <v>61</v>
      </c>
      <c r="AZ129" s="121" t="s">
        <v>192</v>
      </c>
      <c r="BA129" s="33" t="s">
        <v>60</v>
      </c>
      <c r="BB129" s="33" t="s">
        <v>61</v>
      </c>
      <c r="BC129" s="33" t="s">
        <v>61</v>
      </c>
      <c r="BD129" s="33" t="s">
        <v>86</v>
      </c>
      <c r="BE129" s="33" t="s">
        <v>60</v>
      </c>
      <c r="BF129" s="103">
        <v>0.32777777777777778</v>
      </c>
      <c r="BG129" s="29">
        <v>100</v>
      </c>
      <c r="BH129" s="29" t="s">
        <v>62</v>
      </c>
      <c r="BI129" s="33" t="s">
        <v>61</v>
      </c>
      <c r="BJ129" s="29" t="s">
        <v>62</v>
      </c>
      <c r="BK129" s="33" t="s">
        <v>61</v>
      </c>
      <c r="BL129" s="31">
        <f t="shared" si="112"/>
        <v>314</v>
      </c>
      <c r="BM129" s="31">
        <f t="shared" si="112"/>
        <v>296</v>
      </c>
      <c r="BN129" s="31">
        <f t="shared" si="112"/>
        <v>282.89999999999998</v>
      </c>
      <c r="BO129" s="33" t="s">
        <v>60</v>
      </c>
      <c r="BP129" s="33" t="s">
        <v>61</v>
      </c>
      <c r="BQ129" s="33" t="s">
        <v>61</v>
      </c>
      <c r="BR129" s="31">
        <f t="shared" ref="BR129:BR134" si="116">Q129</f>
        <v>220</v>
      </c>
      <c r="BS129" s="31">
        <f t="shared" si="113"/>
        <v>207</v>
      </c>
      <c r="BT129" s="31">
        <f t="shared" si="113"/>
        <v>197.5</v>
      </c>
      <c r="BU129" s="33" t="s">
        <v>60</v>
      </c>
      <c r="BV129" s="33" t="s">
        <v>61</v>
      </c>
      <c r="BW129" s="33" t="s">
        <v>61</v>
      </c>
      <c r="BX129" s="31">
        <f t="shared" si="114"/>
        <v>314</v>
      </c>
      <c r="BY129" s="31">
        <f t="shared" si="114"/>
        <v>296</v>
      </c>
      <c r="BZ129" s="31">
        <f t="shared" si="114"/>
        <v>282.89999999999998</v>
      </c>
      <c r="CA129" s="33" t="s">
        <v>60</v>
      </c>
      <c r="CB129" s="33" t="s">
        <v>61</v>
      </c>
      <c r="CC129" s="33" t="s">
        <v>61</v>
      </c>
      <c r="CD129" s="31">
        <f t="shared" si="115"/>
        <v>220</v>
      </c>
      <c r="CE129" s="31">
        <f t="shared" si="115"/>
        <v>207</v>
      </c>
      <c r="CF129" s="31">
        <f t="shared" si="115"/>
        <v>197.5</v>
      </c>
      <c r="CG129" s="33" t="s">
        <v>60</v>
      </c>
      <c r="CH129" s="33" t="s">
        <v>61</v>
      </c>
      <c r="CI129" s="33" t="s">
        <v>61</v>
      </c>
      <c r="CJ129" s="33" t="s">
        <v>61</v>
      </c>
      <c r="CK129" s="33" t="s">
        <v>61</v>
      </c>
      <c r="CL129" s="33" t="s">
        <v>61</v>
      </c>
      <c r="CM129" s="33" t="s">
        <v>60</v>
      </c>
      <c r="CP129" s="29" t="s">
        <v>61</v>
      </c>
      <c r="CQ129" s="29" t="s">
        <v>61</v>
      </c>
      <c r="CR129" s="13">
        <v>2015</v>
      </c>
      <c r="CS129" s="13" t="s">
        <v>500</v>
      </c>
      <c r="CT129" s="13" t="s">
        <v>500</v>
      </c>
      <c r="CU129" s="13"/>
      <c r="CV129" s="29" t="s">
        <v>1216</v>
      </c>
      <c r="CW129" s="29" t="s">
        <v>410</v>
      </c>
      <c r="CX129" s="34">
        <v>44063</v>
      </c>
      <c r="CY129" s="131" t="s">
        <v>836</v>
      </c>
      <c r="CZ129" s="124" t="s">
        <v>1724</v>
      </c>
    </row>
    <row r="130" spans="1:104" s="29" customFormat="1" ht="17.100000000000001" customHeight="1" x14ac:dyDescent="0.3">
      <c r="A130" s="29">
        <v>2548</v>
      </c>
      <c r="B130" s="29" t="s">
        <v>1238</v>
      </c>
      <c r="C130" s="29">
        <v>2545</v>
      </c>
      <c r="D130" s="29">
        <v>2545</v>
      </c>
      <c r="E130" s="29" t="s">
        <v>1209</v>
      </c>
      <c r="F130" s="29" t="s">
        <v>138</v>
      </c>
      <c r="G130" s="29" t="s">
        <v>139</v>
      </c>
      <c r="H130" s="29" t="s">
        <v>180</v>
      </c>
      <c r="I130" s="29" t="s">
        <v>1395</v>
      </c>
      <c r="J130" s="140">
        <v>242.7</v>
      </c>
      <c r="K130" s="140">
        <v>314</v>
      </c>
      <c r="L130" s="140">
        <v>296</v>
      </c>
      <c r="M130" s="140">
        <v>282.89999999999998</v>
      </c>
      <c r="N130" s="29" t="s">
        <v>60</v>
      </c>
      <c r="O130" s="29" t="s">
        <v>61</v>
      </c>
      <c r="P130" s="29" t="s">
        <v>61</v>
      </c>
      <c r="Q130" s="140">
        <v>220</v>
      </c>
      <c r="R130" s="140">
        <v>207</v>
      </c>
      <c r="S130" s="140">
        <v>197.5</v>
      </c>
      <c r="T130" s="29" t="s">
        <v>60</v>
      </c>
      <c r="U130" s="29" t="s">
        <v>61</v>
      </c>
      <c r="V130" s="29" t="s">
        <v>61</v>
      </c>
      <c r="W130" s="102">
        <f t="shared" si="19"/>
        <v>0.70063694267515919</v>
      </c>
      <c r="X130" s="102">
        <f t="shared" si="20"/>
        <v>0.69932432432432434</v>
      </c>
      <c r="Y130" s="102">
        <f t="shared" si="21"/>
        <v>0.69812654648285621</v>
      </c>
      <c r="Z130" s="29" t="s">
        <v>62</v>
      </c>
      <c r="AA130" s="29" t="s">
        <v>61</v>
      </c>
      <c r="AB130" s="98">
        <v>12.5</v>
      </c>
      <c r="AC130" s="98">
        <v>12.5</v>
      </c>
      <c r="AD130" s="29" t="s">
        <v>60</v>
      </c>
      <c r="AE130" s="29" t="s">
        <v>61</v>
      </c>
      <c r="AF130" s="29" t="s">
        <v>61</v>
      </c>
      <c r="AG130" s="103">
        <v>9.0277777777777776E-2</v>
      </c>
      <c r="AH130" s="103">
        <v>0.10416666666666667</v>
      </c>
      <c r="AI130" s="103">
        <v>0.125</v>
      </c>
      <c r="AJ130" s="29" t="s">
        <v>64</v>
      </c>
      <c r="AK130" s="103">
        <v>2.0833333333333332E-2</v>
      </c>
      <c r="AL130" s="121">
        <v>1.0416666666666666E-2</v>
      </c>
      <c r="AM130" s="121">
        <v>1.7361111111111112E-2</v>
      </c>
      <c r="AN130" s="121">
        <v>2.0833333333333332E-2</v>
      </c>
      <c r="AO130" s="29" t="s">
        <v>64</v>
      </c>
      <c r="AP130" s="103" t="s">
        <v>62</v>
      </c>
      <c r="AQ130" s="103" t="s">
        <v>62</v>
      </c>
      <c r="AR130" s="29" t="s">
        <v>61</v>
      </c>
      <c r="AS130" s="103">
        <v>1.3888888888888888E-2</v>
      </c>
      <c r="AT130" s="29" t="s">
        <v>64</v>
      </c>
      <c r="AU130" s="103">
        <v>1.2499999999999999E-2</v>
      </c>
      <c r="AV130" s="121" t="s">
        <v>192</v>
      </c>
      <c r="AW130" s="121" t="s">
        <v>60</v>
      </c>
      <c r="AX130" s="121" t="s">
        <v>61</v>
      </c>
      <c r="AY130" s="121" t="s">
        <v>61</v>
      </c>
      <c r="AZ130" s="121" t="s">
        <v>192</v>
      </c>
      <c r="BA130" s="33" t="s">
        <v>60</v>
      </c>
      <c r="BB130" s="33" t="s">
        <v>61</v>
      </c>
      <c r="BC130" s="33" t="s">
        <v>61</v>
      </c>
      <c r="BD130" s="33" t="s">
        <v>86</v>
      </c>
      <c r="BE130" s="33" t="s">
        <v>60</v>
      </c>
      <c r="BF130" s="103">
        <v>0.32777777777777778</v>
      </c>
      <c r="BG130" s="29">
        <v>100</v>
      </c>
      <c r="BH130" s="29" t="s">
        <v>62</v>
      </c>
      <c r="BI130" s="33" t="s">
        <v>61</v>
      </c>
      <c r="BJ130" s="29" t="s">
        <v>62</v>
      </c>
      <c r="BK130" s="33" t="s">
        <v>61</v>
      </c>
      <c r="BL130" s="31">
        <f t="shared" si="112"/>
        <v>314</v>
      </c>
      <c r="BM130" s="31">
        <f t="shared" si="112"/>
        <v>296</v>
      </c>
      <c r="BN130" s="31">
        <f t="shared" si="112"/>
        <v>282.89999999999998</v>
      </c>
      <c r="BO130" s="33" t="s">
        <v>60</v>
      </c>
      <c r="BP130" s="33" t="s">
        <v>61</v>
      </c>
      <c r="BQ130" s="33" t="s">
        <v>61</v>
      </c>
      <c r="BR130" s="31">
        <f t="shared" si="116"/>
        <v>220</v>
      </c>
      <c r="BS130" s="31">
        <f t="shared" si="113"/>
        <v>207</v>
      </c>
      <c r="BT130" s="31">
        <f t="shared" si="113"/>
        <v>197.5</v>
      </c>
      <c r="BU130" s="33" t="s">
        <v>60</v>
      </c>
      <c r="BV130" s="33" t="s">
        <v>61</v>
      </c>
      <c r="BW130" s="33" t="s">
        <v>61</v>
      </c>
      <c r="BX130" s="31">
        <f t="shared" si="114"/>
        <v>314</v>
      </c>
      <c r="BY130" s="31">
        <f t="shared" si="114"/>
        <v>296</v>
      </c>
      <c r="BZ130" s="31">
        <f t="shared" si="114"/>
        <v>282.89999999999998</v>
      </c>
      <c r="CA130" s="33" t="s">
        <v>60</v>
      </c>
      <c r="CB130" s="33" t="s">
        <v>61</v>
      </c>
      <c r="CC130" s="33" t="s">
        <v>61</v>
      </c>
      <c r="CD130" s="31">
        <f t="shared" si="115"/>
        <v>220</v>
      </c>
      <c r="CE130" s="31">
        <f t="shared" si="115"/>
        <v>207</v>
      </c>
      <c r="CF130" s="31">
        <f t="shared" si="115"/>
        <v>197.5</v>
      </c>
      <c r="CG130" s="33" t="s">
        <v>60</v>
      </c>
      <c r="CH130" s="33" t="s">
        <v>61</v>
      </c>
      <c r="CI130" s="33" t="s">
        <v>61</v>
      </c>
      <c r="CJ130" s="33" t="s">
        <v>61</v>
      </c>
      <c r="CK130" s="33" t="s">
        <v>61</v>
      </c>
      <c r="CL130" s="33" t="s">
        <v>61</v>
      </c>
      <c r="CM130" s="33" t="s">
        <v>60</v>
      </c>
      <c r="CP130" s="29" t="s">
        <v>61</v>
      </c>
      <c r="CQ130" s="29" t="s">
        <v>61</v>
      </c>
      <c r="CR130" s="13">
        <v>2014</v>
      </c>
      <c r="CS130" s="13" t="s">
        <v>500</v>
      </c>
      <c r="CT130" s="13" t="s">
        <v>500</v>
      </c>
      <c r="CU130" s="13"/>
      <c r="CV130" s="29" t="s">
        <v>1216</v>
      </c>
      <c r="CW130" s="29" t="s">
        <v>410</v>
      </c>
      <c r="CX130" s="34">
        <v>44063</v>
      </c>
      <c r="CY130" s="131" t="s">
        <v>836</v>
      </c>
      <c r="CZ130" s="124" t="s">
        <v>1724</v>
      </c>
    </row>
    <row r="131" spans="1:104" s="29" customFormat="1" ht="17.100000000000001" customHeight="1" x14ac:dyDescent="0.3">
      <c r="A131" s="29">
        <v>3040</v>
      </c>
      <c r="B131" s="29" t="s">
        <v>1241</v>
      </c>
      <c r="C131" s="29">
        <v>3041</v>
      </c>
      <c r="D131" s="29">
        <v>3042</v>
      </c>
      <c r="E131" s="29" t="s">
        <v>1240</v>
      </c>
      <c r="F131" s="29" t="s">
        <v>138</v>
      </c>
      <c r="G131" s="29" t="s">
        <v>139</v>
      </c>
      <c r="H131" s="29" t="s">
        <v>180</v>
      </c>
      <c r="I131" s="25" t="s">
        <v>1396</v>
      </c>
      <c r="J131" s="29">
        <v>290.2</v>
      </c>
      <c r="K131" s="29">
        <v>360</v>
      </c>
      <c r="L131" s="29">
        <v>339</v>
      </c>
      <c r="M131" s="29">
        <v>322</v>
      </c>
      <c r="N131" s="29" t="s">
        <v>60</v>
      </c>
      <c r="O131" s="29" t="s">
        <v>61</v>
      </c>
      <c r="P131" s="29" t="s">
        <v>61</v>
      </c>
      <c r="Q131" s="29">
        <v>177</v>
      </c>
      <c r="R131" s="29">
        <v>167</v>
      </c>
      <c r="S131" s="29">
        <v>158</v>
      </c>
      <c r="T131" s="29" t="s">
        <v>60</v>
      </c>
      <c r="U131" s="29" t="s">
        <v>61</v>
      </c>
      <c r="V131" s="29" t="s">
        <v>61</v>
      </c>
      <c r="W131" s="102">
        <f t="shared" si="19"/>
        <v>0.49166666666666664</v>
      </c>
      <c r="X131" s="102">
        <f t="shared" si="20"/>
        <v>0.49262536873156343</v>
      </c>
      <c r="Y131" s="102">
        <f t="shared" si="21"/>
        <v>0.49068322981366458</v>
      </c>
      <c r="Z131" s="29" t="s">
        <v>62</v>
      </c>
      <c r="AB131" s="98">
        <v>15</v>
      </c>
      <c r="AC131" s="98">
        <v>15</v>
      </c>
      <c r="AD131" s="29" t="s">
        <v>60</v>
      </c>
      <c r="AE131" s="29" t="s">
        <v>61</v>
      </c>
      <c r="AF131" s="29" t="s">
        <v>61</v>
      </c>
      <c r="AG131" s="103">
        <v>0.125</v>
      </c>
      <c r="AH131" s="103">
        <v>0.14583333333333334</v>
      </c>
      <c r="AI131" s="103">
        <v>0.16666666666666666</v>
      </c>
      <c r="AJ131" s="29" t="s">
        <v>65</v>
      </c>
      <c r="AK131" s="32">
        <v>0.13333333333333333</v>
      </c>
      <c r="AL131" s="121">
        <v>2.7777777777777776E-2</v>
      </c>
      <c r="AM131" s="121">
        <v>6.9444444444444434E-2</v>
      </c>
      <c r="AN131" s="121">
        <v>0.1388888888888889</v>
      </c>
      <c r="AO131" s="29" t="s">
        <v>65</v>
      </c>
      <c r="AP131" s="103" t="s">
        <v>62</v>
      </c>
      <c r="AQ131" s="103" t="s">
        <v>62</v>
      </c>
      <c r="AR131" s="29" t="s">
        <v>61</v>
      </c>
      <c r="AS131" s="103">
        <v>9.0277777777777787E-3</v>
      </c>
      <c r="AT131" s="29" t="s">
        <v>65</v>
      </c>
      <c r="AU131" s="103">
        <f>R131/12.5/24/60</f>
        <v>9.2777777777777772E-3</v>
      </c>
      <c r="AV131" s="121">
        <v>0.13333333333333333</v>
      </c>
      <c r="AW131" s="121" t="s">
        <v>60</v>
      </c>
      <c r="AX131" s="121" t="s">
        <v>61</v>
      </c>
      <c r="AY131" s="121" t="s">
        <v>61</v>
      </c>
      <c r="AZ131" s="121">
        <v>0.19999999999999998</v>
      </c>
      <c r="BA131" s="33" t="s">
        <v>60</v>
      </c>
      <c r="BB131" s="33" t="s">
        <v>61</v>
      </c>
      <c r="BC131" s="33" t="s">
        <v>61</v>
      </c>
      <c r="BD131" s="80" t="s">
        <v>60</v>
      </c>
      <c r="BE131" s="103" t="s">
        <v>60</v>
      </c>
      <c r="BF131" s="103" t="s">
        <v>61</v>
      </c>
      <c r="BG131" s="103" t="s">
        <v>61</v>
      </c>
      <c r="BH131" s="29" t="s">
        <v>62</v>
      </c>
      <c r="BI131" s="33" t="s">
        <v>61</v>
      </c>
      <c r="BJ131" s="29" t="s">
        <v>62</v>
      </c>
      <c r="BK131" s="33" t="s">
        <v>61</v>
      </c>
      <c r="BL131" s="31">
        <f t="shared" si="112"/>
        <v>360</v>
      </c>
      <c r="BM131" s="31">
        <f t="shared" si="112"/>
        <v>339</v>
      </c>
      <c r="BN131" s="31">
        <f t="shared" si="112"/>
        <v>322</v>
      </c>
      <c r="BO131" s="33" t="s">
        <v>60</v>
      </c>
      <c r="BP131" s="33" t="s">
        <v>61</v>
      </c>
      <c r="BQ131" s="33" t="s">
        <v>61</v>
      </c>
      <c r="BR131" s="31">
        <f t="shared" si="116"/>
        <v>177</v>
      </c>
      <c r="BS131" s="31">
        <f t="shared" si="113"/>
        <v>167</v>
      </c>
      <c r="BT131" s="31">
        <f t="shared" si="113"/>
        <v>158</v>
      </c>
      <c r="BU131" s="33" t="s">
        <v>60</v>
      </c>
      <c r="BV131" s="33" t="s">
        <v>61</v>
      </c>
      <c r="BW131" s="33" t="s">
        <v>61</v>
      </c>
      <c r="BX131" s="31">
        <f t="shared" si="114"/>
        <v>360</v>
      </c>
      <c r="BY131" s="31">
        <f t="shared" si="114"/>
        <v>339</v>
      </c>
      <c r="BZ131" s="31">
        <f t="shared" si="114"/>
        <v>322</v>
      </c>
      <c r="CA131" s="33" t="s">
        <v>60</v>
      </c>
      <c r="CB131" s="33" t="s">
        <v>61</v>
      </c>
      <c r="CC131" s="33" t="s">
        <v>61</v>
      </c>
      <c r="CD131" s="31">
        <f t="shared" si="115"/>
        <v>177</v>
      </c>
      <c r="CE131" s="31">
        <f t="shared" si="115"/>
        <v>167</v>
      </c>
      <c r="CF131" s="31">
        <f t="shared" si="115"/>
        <v>158</v>
      </c>
      <c r="CG131" s="33" t="s">
        <v>60</v>
      </c>
      <c r="CH131" s="33" t="s">
        <v>61</v>
      </c>
      <c r="CI131" s="33" t="s">
        <v>61</v>
      </c>
      <c r="CJ131" s="29">
        <v>5</v>
      </c>
      <c r="CK131" s="29">
        <v>0</v>
      </c>
      <c r="CL131" s="29">
        <v>13.04</v>
      </c>
      <c r="CM131" s="33" t="s">
        <v>60</v>
      </c>
      <c r="CR131" s="29">
        <v>2019</v>
      </c>
      <c r="CS131" s="29" t="s">
        <v>421</v>
      </c>
      <c r="CT131" s="29" t="s">
        <v>421</v>
      </c>
      <c r="CV131" s="29" t="s">
        <v>1246</v>
      </c>
      <c r="CW131" s="29" t="s">
        <v>381</v>
      </c>
      <c r="CX131" s="34">
        <v>44067</v>
      </c>
      <c r="CY131" s="131" t="s">
        <v>836</v>
      </c>
      <c r="CZ131" s="124" t="s">
        <v>1724</v>
      </c>
    </row>
    <row r="132" spans="1:104" s="29" customFormat="1" ht="17.100000000000001" customHeight="1" x14ac:dyDescent="0.3">
      <c r="A132" s="29">
        <v>3040</v>
      </c>
      <c r="B132" s="29" t="s">
        <v>1241</v>
      </c>
      <c r="C132" s="29">
        <v>3041</v>
      </c>
      <c r="D132" s="29">
        <v>3043</v>
      </c>
      <c r="E132" s="29" t="s">
        <v>1240</v>
      </c>
      <c r="F132" s="29" t="s">
        <v>138</v>
      </c>
      <c r="G132" s="29" t="s">
        <v>139</v>
      </c>
      <c r="H132" s="29" t="s">
        <v>180</v>
      </c>
      <c r="I132" s="25" t="s">
        <v>1397</v>
      </c>
      <c r="J132" s="29">
        <v>290.2</v>
      </c>
      <c r="K132" s="29">
        <v>360</v>
      </c>
      <c r="L132" s="29">
        <v>339</v>
      </c>
      <c r="M132" s="29">
        <v>322</v>
      </c>
      <c r="N132" s="29" t="s">
        <v>60</v>
      </c>
      <c r="O132" s="29" t="s">
        <v>61</v>
      </c>
      <c r="P132" s="29" t="s">
        <v>61</v>
      </c>
      <c r="Q132" s="29">
        <v>177</v>
      </c>
      <c r="R132" s="29">
        <v>167</v>
      </c>
      <c r="S132" s="29">
        <v>158</v>
      </c>
      <c r="T132" s="29" t="s">
        <v>60</v>
      </c>
      <c r="U132" s="29" t="s">
        <v>61</v>
      </c>
      <c r="V132" s="29" t="s">
        <v>61</v>
      </c>
      <c r="W132" s="102">
        <f t="shared" si="19"/>
        <v>0.49166666666666664</v>
      </c>
      <c r="X132" s="102">
        <f t="shared" si="20"/>
        <v>0.49262536873156343</v>
      </c>
      <c r="Y132" s="102">
        <f t="shared" si="21"/>
        <v>0.49068322981366458</v>
      </c>
      <c r="Z132" s="29" t="s">
        <v>62</v>
      </c>
      <c r="AB132" s="98">
        <v>15</v>
      </c>
      <c r="AC132" s="98">
        <v>15</v>
      </c>
      <c r="AD132" s="29" t="s">
        <v>60</v>
      </c>
      <c r="AE132" s="29" t="s">
        <v>61</v>
      </c>
      <c r="AF132" s="29" t="s">
        <v>61</v>
      </c>
      <c r="AG132" s="103">
        <v>0.125</v>
      </c>
      <c r="AH132" s="103">
        <v>0.14583333333333334</v>
      </c>
      <c r="AI132" s="103">
        <v>0.16666666666666666</v>
      </c>
      <c r="AJ132" s="29" t="s">
        <v>65</v>
      </c>
      <c r="AK132" s="32">
        <v>0.13333333333333333</v>
      </c>
      <c r="AL132" s="121">
        <v>2.7777777777777776E-2</v>
      </c>
      <c r="AM132" s="121">
        <v>6.9444444444444434E-2</v>
      </c>
      <c r="AN132" s="121">
        <v>0.1388888888888889</v>
      </c>
      <c r="AO132" s="29" t="s">
        <v>65</v>
      </c>
      <c r="AP132" s="103" t="s">
        <v>62</v>
      </c>
      <c r="AQ132" s="103" t="s">
        <v>62</v>
      </c>
      <c r="AR132" s="29" t="s">
        <v>61</v>
      </c>
      <c r="AS132" s="103">
        <v>9.0277777777777787E-3</v>
      </c>
      <c r="AT132" s="29" t="s">
        <v>65</v>
      </c>
      <c r="AU132" s="103">
        <f>R132/12.5/24/60</f>
        <v>9.2777777777777772E-3</v>
      </c>
      <c r="AV132" s="121">
        <v>0.13333333333333333</v>
      </c>
      <c r="AW132" s="121" t="s">
        <v>60</v>
      </c>
      <c r="AX132" s="121" t="s">
        <v>61</v>
      </c>
      <c r="AY132" s="121" t="s">
        <v>61</v>
      </c>
      <c r="AZ132" s="121">
        <v>0.19999999999999998</v>
      </c>
      <c r="BA132" s="33" t="s">
        <v>60</v>
      </c>
      <c r="BB132" s="33" t="s">
        <v>61</v>
      </c>
      <c r="BC132" s="33" t="s">
        <v>61</v>
      </c>
      <c r="BD132" s="80" t="s">
        <v>60</v>
      </c>
      <c r="BE132" s="103" t="s">
        <v>60</v>
      </c>
      <c r="BF132" s="103" t="s">
        <v>61</v>
      </c>
      <c r="BG132" s="103" t="s">
        <v>61</v>
      </c>
      <c r="BH132" s="29" t="s">
        <v>62</v>
      </c>
      <c r="BI132" s="33" t="s">
        <v>61</v>
      </c>
      <c r="BJ132" s="29" t="s">
        <v>62</v>
      </c>
      <c r="BK132" s="33" t="s">
        <v>61</v>
      </c>
      <c r="BL132" s="31">
        <f t="shared" si="112"/>
        <v>360</v>
      </c>
      <c r="BM132" s="31">
        <f t="shared" si="112"/>
        <v>339</v>
      </c>
      <c r="BN132" s="31">
        <f t="shared" si="112"/>
        <v>322</v>
      </c>
      <c r="BO132" s="33" t="s">
        <v>60</v>
      </c>
      <c r="BP132" s="33" t="s">
        <v>61</v>
      </c>
      <c r="BQ132" s="33" t="s">
        <v>61</v>
      </c>
      <c r="BR132" s="31">
        <f t="shared" si="116"/>
        <v>177</v>
      </c>
      <c r="BS132" s="31">
        <f t="shared" si="113"/>
        <v>167</v>
      </c>
      <c r="BT132" s="31">
        <f t="shared" si="113"/>
        <v>158</v>
      </c>
      <c r="BU132" s="33" t="s">
        <v>60</v>
      </c>
      <c r="BV132" s="33" t="s">
        <v>61</v>
      </c>
      <c r="BW132" s="33" t="s">
        <v>61</v>
      </c>
      <c r="BX132" s="31">
        <f t="shared" si="114"/>
        <v>360</v>
      </c>
      <c r="BY132" s="31">
        <f t="shared" si="114"/>
        <v>339</v>
      </c>
      <c r="BZ132" s="31">
        <f t="shared" si="114"/>
        <v>322</v>
      </c>
      <c r="CA132" s="33" t="s">
        <v>60</v>
      </c>
      <c r="CB132" s="33" t="s">
        <v>61</v>
      </c>
      <c r="CC132" s="33" t="s">
        <v>61</v>
      </c>
      <c r="CD132" s="31">
        <f t="shared" si="115"/>
        <v>177</v>
      </c>
      <c r="CE132" s="31">
        <f t="shared" si="115"/>
        <v>167</v>
      </c>
      <c r="CF132" s="31">
        <f t="shared" si="115"/>
        <v>158</v>
      </c>
      <c r="CG132" s="33" t="s">
        <v>60</v>
      </c>
      <c r="CH132" s="33" t="s">
        <v>61</v>
      </c>
      <c r="CI132" s="33" t="s">
        <v>61</v>
      </c>
      <c r="CJ132" s="29">
        <v>5</v>
      </c>
      <c r="CK132" s="29">
        <v>0</v>
      </c>
      <c r="CL132" s="29">
        <v>13.04</v>
      </c>
      <c r="CM132" s="33" t="s">
        <v>60</v>
      </c>
      <c r="CR132" s="29">
        <v>2019</v>
      </c>
      <c r="CS132" s="29" t="s">
        <v>421</v>
      </c>
      <c r="CT132" s="29" t="s">
        <v>421</v>
      </c>
      <c r="CV132" s="29" t="s">
        <v>1246</v>
      </c>
      <c r="CW132" s="29" t="s">
        <v>381</v>
      </c>
      <c r="CX132" s="34">
        <v>44067</v>
      </c>
      <c r="CY132" s="131" t="s">
        <v>836</v>
      </c>
      <c r="CZ132" s="124" t="s">
        <v>1724</v>
      </c>
    </row>
    <row r="133" spans="1:104" s="29" customFormat="1" ht="17.100000000000001" customHeight="1" x14ac:dyDescent="0.3">
      <c r="A133" s="29">
        <v>2015</v>
      </c>
      <c r="B133" s="29" t="s">
        <v>1248</v>
      </c>
      <c r="C133" s="29">
        <v>2014</v>
      </c>
      <c r="D133" s="29">
        <v>2017</v>
      </c>
      <c r="E133" s="29" t="s">
        <v>1247</v>
      </c>
      <c r="F133" s="29" t="s">
        <v>138</v>
      </c>
      <c r="G133" s="29" t="s">
        <v>139</v>
      </c>
      <c r="H133" s="29" t="s">
        <v>180</v>
      </c>
      <c r="I133" s="29" t="s">
        <v>1398</v>
      </c>
      <c r="J133" s="29">
        <v>242.9</v>
      </c>
      <c r="K133" s="140">
        <v>313</v>
      </c>
      <c r="L133" s="140">
        <v>291</v>
      </c>
      <c r="M133" s="140">
        <v>277</v>
      </c>
      <c r="N133" s="29" t="s">
        <v>60</v>
      </c>
      <c r="O133" s="29" t="s">
        <v>61</v>
      </c>
      <c r="P133" s="29" t="s">
        <v>61</v>
      </c>
      <c r="Q133" s="140">
        <v>188</v>
      </c>
      <c r="R133" s="140">
        <v>175</v>
      </c>
      <c r="S133" s="140">
        <v>167</v>
      </c>
      <c r="T133" s="29" t="s">
        <v>60</v>
      </c>
      <c r="U133" s="29" t="s">
        <v>61</v>
      </c>
      <c r="V133" s="29" t="s">
        <v>61</v>
      </c>
      <c r="W133" s="102">
        <f t="shared" si="19"/>
        <v>0.60063897763578278</v>
      </c>
      <c r="X133" s="102">
        <f t="shared" si="20"/>
        <v>0.60137457044673537</v>
      </c>
      <c r="Y133" s="102">
        <f t="shared" si="21"/>
        <v>0.6028880866425993</v>
      </c>
      <c r="Z133" s="29" t="s">
        <v>62</v>
      </c>
      <c r="AA133" s="29" t="s">
        <v>61</v>
      </c>
      <c r="AB133" s="98">
        <v>12.5</v>
      </c>
      <c r="AC133" s="98">
        <v>12.5</v>
      </c>
      <c r="AD133" s="29" t="s">
        <v>60</v>
      </c>
      <c r="AE133" s="29" t="s">
        <v>61</v>
      </c>
      <c r="AF133" s="29" t="s">
        <v>61</v>
      </c>
      <c r="AG133" s="103">
        <v>0.10416666666666667</v>
      </c>
      <c r="AH133" s="103">
        <v>0.1111111111111111</v>
      </c>
      <c r="AI133" s="103">
        <v>0.11805555555555557</v>
      </c>
      <c r="AJ133" s="103" t="s">
        <v>1399</v>
      </c>
      <c r="AK133" s="103">
        <f>0.97/24</f>
        <v>4.0416666666666663E-2</v>
      </c>
      <c r="AL133" s="121">
        <v>5.5555555555555552E-2</v>
      </c>
      <c r="AM133" s="121">
        <v>8.3333333333333329E-2</v>
      </c>
      <c r="AN133" s="121">
        <v>0.125</v>
      </c>
      <c r="AO133" s="103" t="s">
        <v>64</v>
      </c>
      <c r="AP133" s="103" t="s">
        <v>62</v>
      </c>
      <c r="AQ133" s="103" t="s">
        <v>62</v>
      </c>
      <c r="AR133" s="29" t="s">
        <v>61</v>
      </c>
      <c r="AS133" s="103">
        <v>2.0833333333333332E-2</v>
      </c>
      <c r="AT133" s="103" t="s">
        <v>103</v>
      </c>
      <c r="AU133" s="103">
        <f>R133/12.5/24/60</f>
        <v>9.7222222222222224E-3</v>
      </c>
      <c r="AV133" s="83">
        <v>0.16666666666666666</v>
      </c>
      <c r="AW133" s="83" t="s">
        <v>60</v>
      </c>
      <c r="AX133" s="83" t="s">
        <v>61</v>
      </c>
      <c r="AY133" s="83" t="s">
        <v>61</v>
      </c>
      <c r="AZ133" s="83">
        <f>3.8/24</f>
        <v>0.15833333333333333</v>
      </c>
      <c r="BA133" s="80" t="s">
        <v>60</v>
      </c>
      <c r="BB133" s="80" t="s">
        <v>61</v>
      </c>
      <c r="BC133" s="80" t="s">
        <v>61</v>
      </c>
      <c r="BD133" s="80" t="s">
        <v>60</v>
      </c>
      <c r="BE133" s="103" t="s">
        <v>60</v>
      </c>
      <c r="BF133" s="103" t="s">
        <v>61</v>
      </c>
      <c r="BG133" s="103" t="s">
        <v>61</v>
      </c>
      <c r="BH133" s="29" t="s">
        <v>62</v>
      </c>
      <c r="BI133" s="33" t="s">
        <v>61</v>
      </c>
      <c r="BJ133" s="29" t="s">
        <v>62</v>
      </c>
      <c r="BK133" s="29" t="s">
        <v>61</v>
      </c>
      <c r="BL133" s="31">
        <f t="shared" si="112"/>
        <v>313</v>
      </c>
      <c r="BM133" s="31">
        <f t="shared" si="112"/>
        <v>291</v>
      </c>
      <c r="BN133" s="31">
        <f t="shared" si="112"/>
        <v>277</v>
      </c>
      <c r="BO133" s="29" t="s">
        <v>60</v>
      </c>
      <c r="BP133" s="29" t="s">
        <v>61</v>
      </c>
      <c r="BQ133" s="29" t="s">
        <v>61</v>
      </c>
      <c r="BR133" s="31">
        <f t="shared" si="116"/>
        <v>188</v>
      </c>
      <c r="BS133" s="31">
        <f t="shared" si="113"/>
        <v>175</v>
      </c>
      <c r="BT133" s="31">
        <f t="shared" si="113"/>
        <v>167</v>
      </c>
      <c r="BU133" s="29" t="s">
        <v>60</v>
      </c>
      <c r="BV133" s="29" t="s">
        <v>61</v>
      </c>
      <c r="BW133" s="29" t="s">
        <v>61</v>
      </c>
      <c r="BX133" s="31">
        <f t="shared" si="114"/>
        <v>313</v>
      </c>
      <c r="BY133" s="31">
        <f t="shared" si="114"/>
        <v>291</v>
      </c>
      <c r="BZ133" s="31">
        <f t="shared" si="114"/>
        <v>277</v>
      </c>
      <c r="CA133" s="29" t="s">
        <v>934</v>
      </c>
      <c r="CB133" s="29" t="s">
        <v>935</v>
      </c>
      <c r="CC133" s="29" t="s">
        <v>935</v>
      </c>
      <c r="CD133" s="31">
        <f t="shared" si="115"/>
        <v>188</v>
      </c>
      <c r="CE133" s="31">
        <f t="shared" si="115"/>
        <v>175</v>
      </c>
      <c r="CF133" s="31">
        <f t="shared" si="115"/>
        <v>167</v>
      </c>
      <c r="CG133" s="29" t="s">
        <v>934</v>
      </c>
      <c r="CH133" s="29" t="s">
        <v>935</v>
      </c>
      <c r="CI133" s="29" t="s">
        <v>935</v>
      </c>
      <c r="CJ133" s="38">
        <v>4</v>
      </c>
      <c r="CK133" s="132">
        <v>0.02</v>
      </c>
      <c r="CL133" s="132">
        <v>10.8</v>
      </c>
      <c r="CM133" s="29" t="s">
        <v>60</v>
      </c>
      <c r="CP133" s="13" t="s">
        <v>61</v>
      </c>
      <c r="CQ133" s="13" t="s">
        <v>61</v>
      </c>
      <c r="CR133" s="13">
        <v>2014</v>
      </c>
      <c r="CS133" s="13" t="s">
        <v>500</v>
      </c>
      <c r="CT133" s="13" t="s">
        <v>500</v>
      </c>
      <c r="CV133" s="29" t="s">
        <v>1255</v>
      </c>
      <c r="CW133" s="29" t="s">
        <v>410</v>
      </c>
      <c r="CX133" s="34">
        <v>44064</v>
      </c>
      <c r="CY133" s="131" t="s">
        <v>836</v>
      </c>
      <c r="CZ133" s="124" t="s">
        <v>1724</v>
      </c>
    </row>
    <row r="134" spans="1:104" s="29" customFormat="1" ht="17.100000000000001" customHeight="1" x14ac:dyDescent="0.3">
      <c r="A134" s="29">
        <v>2015</v>
      </c>
      <c r="B134" s="29" t="s">
        <v>1248</v>
      </c>
      <c r="C134" s="29">
        <v>2014</v>
      </c>
      <c r="D134" s="29">
        <v>2018</v>
      </c>
      <c r="E134" s="29" t="s">
        <v>1247</v>
      </c>
      <c r="F134" s="29" t="s">
        <v>138</v>
      </c>
      <c r="G134" s="29" t="s">
        <v>139</v>
      </c>
      <c r="H134" s="29" t="s">
        <v>180</v>
      </c>
      <c r="I134" s="29" t="s">
        <v>1400</v>
      </c>
      <c r="J134" s="29">
        <v>242.9</v>
      </c>
      <c r="K134" s="140">
        <v>313</v>
      </c>
      <c r="L134" s="140">
        <v>291</v>
      </c>
      <c r="M134" s="140">
        <v>277</v>
      </c>
      <c r="N134" s="29" t="s">
        <v>60</v>
      </c>
      <c r="O134" s="29" t="s">
        <v>61</v>
      </c>
      <c r="P134" s="29" t="s">
        <v>61</v>
      </c>
      <c r="Q134" s="140">
        <v>188</v>
      </c>
      <c r="R134" s="140">
        <v>175</v>
      </c>
      <c r="S134" s="140">
        <v>167</v>
      </c>
      <c r="T134" s="29" t="s">
        <v>60</v>
      </c>
      <c r="U134" s="29" t="s">
        <v>61</v>
      </c>
      <c r="V134" s="29" t="s">
        <v>61</v>
      </c>
      <c r="W134" s="102">
        <f t="shared" si="19"/>
        <v>0.60063897763578278</v>
      </c>
      <c r="X134" s="102">
        <f t="shared" si="20"/>
        <v>0.60137457044673537</v>
      </c>
      <c r="Y134" s="102">
        <f t="shared" si="21"/>
        <v>0.6028880866425993</v>
      </c>
      <c r="Z134" s="29" t="s">
        <v>62</v>
      </c>
      <c r="AA134" s="29" t="s">
        <v>61</v>
      </c>
      <c r="AB134" s="98">
        <v>12.5</v>
      </c>
      <c r="AC134" s="98">
        <v>12.5</v>
      </c>
      <c r="AD134" s="29" t="s">
        <v>60</v>
      </c>
      <c r="AE134" s="29" t="s">
        <v>61</v>
      </c>
      <c r="AF134" s="29" t="s">
        <v>61</v>
      </c>
      <c r="AG134" s="103">
        <v>0.10416666666666667</v>
      </c>
      <c r="AH134" s="103">
        <v>0.1111111111111111</v>
      </c>
      <c r="AI134" s="103">
        <v>0.11805555555555557</v>
      </c>
      <c r="AJ134" s="103" t="s">
        <v>1399</v>
      </c>
      <c r="AK134" s="103">
        <f>0.97/24</f>
        <v>4.0416666666666663E-2</v>
      </c>
      <c r="AL134" s="121">
        <v>5.5555555555555552E-2</v>
      </c>
      <c r="AM134" s="121">
        <v>8.3333333333333329E-2</v>
      </c>
      <c r="AN134" s="121">
        <v>0.125</v>
      </c>
      <c r="AO134" s="103" t="s">
        <v>64</v>
      </c>
      <c r="AP134" s="103" t="s">
        <v>62</v>
      </c>
      <c r="AQ134" s="103" t="s">
        <v>62</v>
      </c>
      <c r="AR134" s="29" t="s">
        <v>61</v>
      </c>
      <c r="AS134" s="103">
        <v>2.0833333333333332E-2</v>
      </c>
      <c r="AT134" s="103" t="s">
        <v>103</v>
      </c>
      <c r="AU134" s="103">
        <f>R134/12.5/24/60</f>
        <v>9.7222222222222224E-3</v>
      </c>
      <c r="AV134" s="83">
        <v>0.16666666666666666</v>
      </c>
      <c r="AW134" s="83" t="s">
        <v>60</v>
      </c>
      <c r="AX134" s="83" t="s">
        <v>61</v>
      </c>
      <c r="AY134" s="83" t="s">
        <v>61</v>
      </c>
      <c r="AZ134" s="83">
        <f>3.8/24</f>
        <v>0.15833333333333333</v>
      </c>
      <c r="BA134" s="80" t="s">
        <v>60</v>
      </c>
      <c r="BB134" s="80" t="s">
        <v>61</v>
      </c>
      <c r="BC134" s="80" t="s">
        <v>61</v>
      </c>
      <c r="BD134" s="80" t="s">
        <v>60</v>
      </c>
      <c r="BE134" s="103" t="s">
        <v>60</v>
      </c>
      <c r="BF134" s="103" t="s">
        <v>61</v>
      </c>
      <c r="BG134" s="103" t="s">
        <v>61</v>
      </c>
      <c r="BH134" s="29" t="s">
        <v>62</v>
      </c>
      <c r="BI134" s="33" t="s">
        <v>61</v>
      </c>
      <c r="BJ134" s="29" t="s">
        <v>62</v>
      </c>
      <c r="BK134" s="29" t="s">
        <v>61</v>
      </c>
      <c r="BL134" s="31">
        <f t="shared" si="112"/>
        <v>313</v>
      </c>
      <c r="BM134" s="31">
        <f t="shared" si="112"/>
        <v>291</v>
      </c>
      <c r="BN134" s="31">
        <f t="shared" si="112"/>
        <v>277</v>
      </c>
      <c r="BO134" s="29" t="s">
        <v>60</v>
      </c>
      <c r="BP134" s="29" t="s">
        <v>61</v>
      </c>
      <c r="BQ134" s="29" t="s">
        <v>61</v>
      </c>
      <c r="BR134" s="31">
        <f t="shared" si="116"/>
        <v>188</v>
      </c>
      <c r="BS134" s="31">
        <f t="shared" si="113"/>
        <v>175</v>
      </c>
      <c r="BT134" s="31">
        <f t="shared" si="113"/>
        <v>167</v>
      </c>
      <c r="BU134" s="29" t="s">
        <v>60</v>
      </c>
      <c r="BV134" s="29" t="s">
        <v>61</v>
      </c>
      <c r="BW134" s="29" t="s">
        <v>61</v>
      </c>
      <c r="BX134" s="31">
        <f t="shared" si="114"/>
        <v>313</v>
      </c>
      <c r="BY134" s="31">
        <f t="shared" si="114"/>
        <v>291</v>
      </c>
      <c r="BZ134" s="31">
        <f t="shared" si="114"/>
        <v>277</v>
      </c>
      <c r="CA134" s="29" t="s">
        <v>934</v>
      </c>
      <c r="CB134" s="29" t="s">
        <v>935</v>
      </c>
      <c r="CC134" s="29" t="s">
        <v>935</v>
      </c>
      <c r="CD134" s="31">
        <f t="shared" si="115"/>
        <v>188</v>
      </c>
      <c r="CE134" s="31">
        <f t="shared" si="115"/>
        <v>175</v>
      </c>
      <c r="CF134" s="31">
        <f t="shared" si="115"/>
        <v>167</v>
      </c>
      <c r="CG134" s="29" t="s">
        <v>934</v>
      </c>
      <c r="CH134" s="29" t="s">
        <v>935</v>
      </c>
      <c r="CI134" s="29" t="s">
        <v>935</v>
      </c>
      <c r="CJ134" s="38">
        <v>4</v>
      </c>
      <c r="CK134" s="132">
        <v>0.02</v>
      </c>
      <c r="CL134" s="132">
        <v>10.8</v>
      </c>
      <c r="CM134" s="29" t="s">
        <v>60</v>
      </c>
      <c r="CP134" s="13" t="s">
        <v>61</v>
      </c>
      <c r="CQ134" s="13" t="s">
        <v>61</v>
      </c>
      <c r="CR134" s="13">
        <v>2014</v>
      </c>
      <c r="CS134" s="13" t="s">
        <v>500</v>
      </c>
      <c r="CT134" s="13" t="s">
        <v>500</v>
      </c>
      <c r="CV134" s="29" t="s">
        <v>1255</v>
      </c>
      <c r="CW134" s="29" t="s">
        <v>410</v>
      </c>
      <c r="CX134" s="34">
        <v>44064</v>
      </c>
      <c r="CY134" s="131" t="s">
        <v>836</v>
      </c>
      <c r="CZ134" s="124" t="s">
        <v>1724</v>
      </c>
    </row>
    <row r="135" spans="1:104" s="29" customFormat="1" ht="17.100000000000001" customHeight="1" x14ac:dyDescent="0.3">
      <c r="A135" s="29">
        <v>2902</v>
      </c>
      <c r="B135" s="29" t="s">
        <v>1257</v>
      </c>
      <c r="C135" s="29">
        <v>2903</v>
      </c>
      <c r="D135" s="29">
        <v>2903</v>
      </c>
      <c r="E135" s="29" t="s">
        <v>1256</v>
      </c>
      <c r="F135" s="29" t="s">
        <v>138</v>
      </c>
      <c r="G135" s="29" t="s">
        <v>139</v>
      </c>
      <c r="H135" s="29" t="s">
        <v>180</v>
      </c>
      <c r="I135" s="29" t="s">
        <v>1401</v>
      </c>
      <c r="J135" s="29">
        <v>292</v>
      </c>
      <c r="K135" s="29">
        <v>355.8</v>
      </c>
      <c r="L135" s="29">
        <v>340.9</v>
      </c>
      <c r="M135" s="29">
        <v>327.3</v>
      </c>
      <c r="N135" s="29" t="s">
        <v>60</v>
      </c>
      <c r="O135" s="29" t="s">
        <v>61</v>
      </c>
      <c r="P135" s="29" t="s">
        <v>61</v>
      </c>
      <c r="Q135" s="29">
        <v>176.9</v>
      </c>
      <c r="R135" s="29">
        <v>169.5</v>
      </c>
      <c r="S135" s="29">
        <v>162.69999999999999</v>
      </c>
      <c r="T135" s="29" t="s">
        <v>60</v>
      </c>
      <c r="U135" s="29" t="s">
        <v>61</v>
      </c>
      <c r="V135" s="29" t="s">
        <v>61</v>
      </c>
      <c r="W135" s="102">
        <f t="shared" si="19"/>
        <v>0.49718943226531759</v>
      </c>
      <c r="X135" s="102">
        <f t="shared" si="20"/>
        <v>0.49721325902024055</v>
      </c>
      <c r="Y135" s="102">
        <f t="shared" si="21"/>
        <v>0.49709746410021383</v>
      </c>
      <c r="Z135" s="29" t="s">
        <v>1258</v>
      </c>
      <c r="AA135" s="29" t="s">
        <v>1259</v>
      </c>
      <c r="AB135" s="98">
        <v>24</v>
      </c>
      <c r="AC135" s="98">
        <v>24</v>
      </c>
      <c r="AD135" s="29" t="s">
        <v>60</v>
      </c>
      <c r="AE135" s="29" t="s">
        <v>61</v>
      </c>
      <c r="AF135" s="29" t="s">
        <v>61</v>
      </c>
      <c r="AG135" s="103">
        <v>0.1388888888888889</v>
      </c>
      <c r="AH135" s="103">
        <v>0.14583333333333334</v>
      </c>
      <c r="AI135" s="103">
        <v>0.16666666666666666</v>
      </c>
      <c r="AJ135" s="103" t="s">
        <v>64</v>
      </c>
      <c r="AK135" s="103">
        <v>0.125</v>
      </c>
      <c r="AL135" s="121">
        <v>2.7777777777777776E-2</v>
      </c>
      <c r="AM135" s="121">
        <v>4.8611111111111112E-2</v>
      </c>
      <c r="AN135" s="121">
        <v>0.11805555555555557</v>
      </c>
      <c r="AO135" s="103" t="s">
        <v>64</v>
      </c>
      <c r="AP135" s="103" t="s">
        <v>62</v>
      </c>
      <c r="AQ135" s="103" t="s">
        <v>62</v>
      </c>
      <c r="AR135" s="29" t="s">
        <v>61</v>
      </c>
      <c r="AS135" s="103">
        <v>2.0833333333333332E-2</v>
      </c>
      <c r="AT135" s="103" t="s">
        <v>64</v>
      </c>
      <c r="AU135" s="103">
        <f>R135/12.5/24/60</f>
        <v>9.4166666666666669E-3</v>
      </c>
      <c r="AV135" s="83">
        <v>0.1875</v>
      </c>
      <c r="AW135" s="83" t="s">
        <v>60</v>
      </c>
      <c r="AX135" s="83" t="s">
        <v>61</v>
      </c>
      <c r="AY135" s="83" t="s">
        <v>61</v>
      </c>
      <c r="AZ135" s="83">
        <v>0.1875</v>
      </c>
      <c r="BA135" s="80" t="s">
        <v>60</v>
      </c>
      <c r="BB135" s="80" t="s">
        <v>61</v>
      </c>
      <c r="BC135" s="80" t="s">
        <v>61</v>
      </c>
      <c r="BD135" s="80" t="s">
        <v>60</v>
      </c>
      <c r="BE135" s="103" t="s">
        <v>60</v>
      </c>
      <c r="BF135" s="103" t="s">
        <v>61</v>
      </c>
      <c r="BG135" s="103" t="s">
        <v>61</v>
      </c>
      <c r="BH135" s="29" t="s">
        <v>62</v>
      </c>
      <c r="BI135" s="33" t="s">
        <v>61</v>
      </c>
      <c r="BJ135" s="29" t="s">
        <v>62</v>
      </c>
      <c r="BK135" s="29" t="s">
        <v>61</v>
      </c>
      <c r="BL135" s="31">
        <f t="shared" si="112"/>
        <v>355.8</v>
      </c>
      <c r="BM135" s="31">
        <f t="shared" si="112"/>
        <v>340.9</v>
      </c>
      <c r="BN135" s="31">
        <f t="shared" si="112"/>
        <v>327.3</v>
      </c>
      <c r="BO135" s="29" t="s">
        <v>60</v>
      </c>
      <c r="BP135" s="29" t="s">
        <v>61</v>
      </c>
      <c r="BQ135" s="29" t="s">
        <v>61</v>
      </c>
      <c r="BR135" s="31">
        <f>Q135</f>
        <v>176.9</v>
      </c>
      <c r="BS135" s="31">
        <f t="shared" ref="BS135:BT171" si="117">R135</f>
        <v>169.5</v>
      </c>
      <c r="BT135" s="31">
        <f t="shared" si="117"/>
        <v>162.69999999999999</v>
      </c>
      <c r="BU135" s="29" t="s">
        <v>60</v>
      </c>
      <c r="BV135" s="29" t="s">
        <v>61</v>
      </c>
      <c r="BW135" s="29" t="s">
        <v>61</v>
      </c>
      <c r="BX135" s="31">
        <f t="shared" si="114"/>
        <v>355.8</v>
      </c>
      <c r="BY135" s="31">
        <f t="shared" si="114"/>
        <v>340.9</v>
      </c>
      <c r="BZ135" s="31">
        <f t="shared" si="114"/>
        <v>327.3</v>
      </c>
      <c r="CA135" s="29" t="s">
        <v>934</v>
      </c>
      <c r="CB135" s="29" t="s">
        <v>935</v>
      </c>
      <c r="CC135" s="29" t="s">
        <v>935</v>
      </c>
      <c r="CD135" s="31">
        <f t="shared" si="115"/>
        <v>176.9</v>
      </c>
      <c r="CE135" s="31">
        <f t="shared" si="115"/>
        <v>169.5</v>
      </c>
      <c r="CF135" s="31">
        <f t="shared" si="115"/>
        <v>162.69999999999999</v>
      </c>
      <c r="CG135" s="29" t="s">
        <v>934</v>
      </c>
      <c r="CH135" s="29" t="s">
        <v>935</v>
      </c>
      <c r="CI135" s="29" t="s">
        <v>935</v>
      </c>
      <c r="CJ135" s="33" t="s">
        <v>61</v>
      </c>
      <c r="CK135" s="33" t="s">
        <v>61</v>
      </c>
      <c r="CL135" s="33" t="s">
        <v>61</v>
      </c>
      <c r="CM135" s="33" t="s">
        <v>60</v>
      </c>
      <c r="CP135" s="13" t="s">
        <v>61</v>
      </c>
      <c r="CQ135" s="13" t="s">
        <v>61</v>
      </c>
      <c r="CR135" s="13">
        <v>2017</v>
      </c>
      <c r="CS135" s="13" t="s">
        <v>564</v>
      </c>
      <c r="CT135" s="13" t="s">
        <v>421</v>
      </c>
      <c r="CV135" s="29" t="s">
        <v>1265</v>
      </c>
      <c r="CW135" s="29" t="s">
        <v>410</v>
      </c>
      <c r="CX135" s="34">
        <v>44064</v>
      </c>
      <c r="CY135" s="131" t="s">
        <v>836</v>
      </c>
      <c r="CZ135" s="124" t="s">
        <v>1724</v>
      </c>
    </row>
    <row r="136" spans="1:104" s="29" customFormat="1" ht="17.100000000000001" customHeight="1" x14ac:dyDescent="0.3">
      <c r="A136" s="28">
        <v>2141</v>
      </c>
      <c r="B136" s="123" t="s">
        <v>1402</v>
      </c>
      <c r="C136" s="29">
        <v>2142</v>
      </c>
      <c r="D136" s="25">
        <v>2143</v>
      </c>
      <c r="E136" s="29" t="s">
        <v>1266</v>
      </c>
      <c r="F136" s="29" t="s">
        <v>138</v>
      </c>
      <c r="G136" s="29" t="s">
        <v>139</v>
      </c>
      <c r="H136" s="29" t="s">
        <v>180</v>
      </c>
      <c r="I136" s="25" t="s">
        <v>1403</v>
      </c>
      <c r="J136" s="29">
        <v>165.7</v>
      </c>
      <c r="K136" s="29">
        <v>196</v>
      </c>
      <c r="L136" s="29">
        <v>195</v>
      </c>
      <c r="M136" s="29">
        <v>187</v>
      </c>
      <c r="N136" s="29" t="s">
        <v>60</v>
      </c>
      <c r="O136" s="29" t="s">
        <v>61</v>
      </c>
      <c r="P136" s="29" t="s">
        <v>61</v>
      </c>
      <c r="Q136" s="29">
        <v>99</v>
      </c>
      <c r="R136" s="29">
        <v>99</v>
      </c>
      <c r="S136" s="29">
        <v>99</v>
      </c>
      <c r="T136" s="29" t="s">
        <v>86</v>
      </c>
      <c r="U136" s="29" t="s">
        <v>1486</v>
      </c>
      <c r="V136" s="29" t="s">
        <v>1483</v>
      </c>
      <c r="W136" s="102">
        <f t="shared" ref="W136:W171" si="118">Q136/K136</f>
        <v>0.50510204081632648</v>
      </c>
      <c r="X136" s="102">
        <f t="shared" ref="X136:X171" si="119">R136/L136</f>
        <v>0.50769230769230766</v>
      </c>
      <c r="Y136" s="102">
        <f t="shared" ref="Y136:Y171" si="120">S136/M136</f>
        <v>0.52941176470588236</v>
      </c>
      <c r="Z136" s="29" t="s">
        <v>62</v>
      </c>
      <c r="AA136" s="29" t="s">
        <v>61</v>
      </c>
      <c r="AB136" s="98">
        <v>9.3000000000000007</v>
      </c>
      <c r="AC136" s="98">
        <v>9.3000000000000007</v>
      </c>
      <c r="AD136" s="29" t="s">
        <v>60</v>
      </c>
      <c r="AE136" s="29" t="s">
        <v>61</v>
      </c>
      <c r="AF136" s="29" t="s">
        <v>61</v>
      </c>
      <c r="AG136" s="160" t="s">
        <v>1268</v>
      </c>
      <c r="AH136" s="160" t="s">
        <v>1268</v>
      </c>
      <c r="AI136" s="160" t="s">
        <v>1268</v>
      </c>
      <c r="AJ136" s="29" t="s">
        <v>64</v>
      </c>
      <c r="AK136" s="32">
        <v>5.5555555555555552E-2</v>
      </c>
      <c r="AL136" s="121" t="s">
        <v>655</v>
      </c>
      <c r="AM136" s="121" t="s">
        <v>655</v>
      </c>
      <c r="AN136" s="121" t="s">
        <v>655</v>
      </c>
      <c r="AO136" s="29" t="s">
        <v>1404</v>
      </c>
      <c r="AP136" s="103" t="s">
        <v>62</v>
      </c>
      <c r="AQ136" s="103" t="s">
        <v>62</v>
      </c>
      <c r="AR136" s="29" t="s">
        <v>61</v>
      </c>
      <c r="AS136" s="103">
        <v>1.3194444444444444E-2</v>
      </c>
      <c r="AT136" s="29" t="s">
        <v>1404</v>
      </c>
      <c r="AU136" s="32">
        <v>7.6388888888888886E-3</v>
      </c>
      <c r="AV136" s="160" t="s">
        <v>192</v>
      </c>
      <c r="AW136" s="103" t="s">
        <v>60</v>
      </c>
      <c r="AX136" s="103" t="s">
        <v>61</v>
      </c>
      <c r="AY136" s="103" t="s">
        <v>61</v>
      </c>
      <c r="AZ136" s="160" t="s">
        <v>125</v>
      </c>
      <c r="BA136" s="103" t="s">
        <v>60</v>
      </c>
      <c r="BB136" s="103" t="s">
        <v>61</v>
      </c>
      <c r="BC136" s="103" t="s">
        <v>61</v>
      </c>
      <c r="BD136" s="103" t="s">
        <v>60</v>
      </c>
      <c r="BE136" s="103" t="s">
        <v>60</v>
      </c>
      <c r="BF136" s="103" t="s">
        <v>61</v>
      </c>
      <c r="BG136" s="103" t="s">
        <v>61</v>
      </c>
      <c r="BH136" s="29" t="s">
        <v>62</v>
      </c>
      <c r="BI136" s="33" t="s">
        <v>61</v>
      </c>
      <c r="BJ136" s="29" t="s">
        <v>62</v>
      </c>
      <c r="BK136" s="29" t="s">
        <v>61</v>
      </c>
      <c r="BL136" s="31">
        <f t="shared" si="112"/>
        <v>196</v>
      </c>
      <c r="BM136" s="31">
        <f t="shared" si="112"/>
        <v>195</v>
      </c>
      <c r="BN136" s="31">
        <f t="shared" si="112"/>
        <v>187</v>
      </c>
      <c r="BO136" s="29" t="s">
        <v>60</v>
      </c>
      <c r="BP136" s="29" t="s">
        <v>61</v>
      </c>
      <c r="BQ136" s="29" t="s">
        <v>61</v>
      </c>
      <c r="BR136" s="31">
        <f t="shared" ref="BR136:BR138" si="121">Q136</f>
        <v>99</v>
      </c>
      <c r="BS136" s="31">
        <f t="shared" si="117"/>
        <v>99</v>
      </c>
      <c r="BT136" s="31">
        <f t="shared" si="117"/>
        <v>99</v>
      </c>
      <c r="BU136" s="29" t="s">
        <v>60</v>
      </c>
      <c r="BV136" s="29" t="s">
        <v>61</v>
      </c>
      <c r="BW136" s="29" t="s">
        <v>61</v>
      </c>
      <c r="BX136" s="31">
        <f t="shared" si="114"/>
        <v>196</v>
      </c>
      <c r="BY136" s="31">
        <f t="shared" si="114"/>
        <v>195</v>
      </c>
      <c r="BZ136" s="31">
        <f t="shared" si="114"/>
        <v>187</v>
      </c>
      <c r="CA136" s="29" t="s">
        <v>60</v>
      </c>
      <c r="CB136" s="29" t="s">
        <v>61</v>
      </c>
      <c r="CC136" s="29" t="s">
        <v>61</v>
      </c>
      <c r="CD136" s="31">
        <f t="shared" si="115"/>
        <v>99</v>
      </c>
      <c r="CE136" s="31">
        <f t="shared" si="115"/>
        <v>99</v>
      </c>
      <c r="CF136" s="31">
        <f t="shared" si="115"/>
        <v>99</v>
      </c>
      <c r="CG136" s="29" t="s">
        <v>60</v>
      </c>
      <c r="CH136" s="29" t="s">
        <v>61</v>
      </c>
      <c r="CI136" s="29" t="s">
        <v>61</v>
      </c>
      <c r="CJ136" s="29">
        <v>4</v>
      </c>
      <c r="CK136" s="29">
        <v>2.5000000000000001E-2</v>
      </c>
      <c r="CL136" s="29">
        <v>12.38</v>
      </c>
      <c r="CM136" s="29" t="s">
        <v>60</v>
      </c>
      <c r="CR136" s="29">
        <v>2013</v>
      </c>
      <c r="CS136" s="29" t="s">
        <v>363</v>
      </c>
      <c r="CT136" s="29" t="s">
        <v>363</v>
      </c>
      <c r="CV136" s="29" t="s">
        <v>1274</v>
      </c>
      <c r="CW136" s="29" t="s">
        <v>381</v>
      </c>
      <c r="CX136" s="34">
        <v>44067</v>
      </c>
      <c r="CY136" s="131" t="s">
        <v>836</v>
      </c>
      <c r="CZ136" s="124" t="s">
        <v>1724</v>
      </c>
    </row>
    <row r="137" spans="1:104" s="29" customFormat="1" ht="17.100000000000001" customHeight="1" x14ac:dyDescent="0.3">
      <c r="A137" s="28">
        <v>2141</v>
      </c>
      <c r="B137" s="123" t="s">
        <v>1402</v>
      </c>
      <c r="C137" s="29">
        <v>2142</v>
      </c>
      <c r="D137" s="25">
        <v>2144</v>
      </c>
      <c r="E137" s="29" t="s">
        <v>1266</v>
      </c>
      <c r="F137" s="29" t="s">
        <v>138</v>
      </c>
      <c r="G137" s="29" t="s">
        <v>139</v>
      </c>
      <c r="H137" s="29" t="s">
        <v>180</v>
      </c>
      <c r="I137" s="25" t="s">
        <v>1405</v>
      </c>
      <c r="J137" s="29">
        <v>165.7</v>
      </c>
      <c r="K137" s="29">
        <v>196</v>
      </c>
      <c r="L137" s="29">
        <v>195</v>
      </c>
      <c r="M137" s="29">
        <v>187</v>
      </c>
      <c r="N137" s="29" t="s">
        <v>60</v>
      </c>
      <c r="O137" s="29" t="s">
        <v>61</v>
      </c>
      <c r="P137" s="29" t="s">
        <v>61</v>
      </c>
      <c r="Q137" s="29">
        <v>99</v>
      </c>
      <c r="R137" s="29">
        <v>99</v>
      </c>
      <c r="S137" s="29">
        <v>99</v>
      </c>
      <c r="T137" s="29" t="s">
        <v>86</v>
      </c>
      <c r="U137" s="29" t="s">
        <v>1486</v>
      </c>
      <c r="V137" s="29" t="s">
        <v>1483</v>
      </c>
      <c r="W137" s="102">
        <f t="shared" si="118"/>
        <v>0.50510204081632648</v>
      </c>
      <c r="X137" s="102">
        <f t="shared" si="119"/>
        <v>0.50769230769230766</v>
      </c>
      <c r="Y137" s="102">
        <f t="shared" si="120"/>
        <v>0.52941176470588236</v>
      </c>
      <c r="Z137" s="29" t="s">
        <v>62</v>
      </c>
      <c r="AA137" s="29" t="s">
        <v>61</v>
      </c>
      <c r="AB137" s="98">
        <v>9.3000000000000007</v>
      </c>
      <c r="AC137" s="98">
        <v>9.3000000000000007</v>
      </c>
      <c r="AD137" s="29" t="s">
        <v>60</v>
      </c>
      <c r="AE137" s="29" t="s">
        <v>61</v>
      </c>
      <c r="AF137" s="29" t="s">
        <v>61</v>
      </c>
      <c r="AG137" s="160" t="s">
        <v>1268</v>
      </c>
      <c r="AH137" s="160" t="s">
        <v>1268</v>
      </c>
      <c r="AI137" s="160" t="s">
        <v>1268</v>
      </c>
      <c r="AJ137" s="29" t="s">
        <v>64</v>
      </c>
      <c r="AK137" s="32">
        <v>5.5555555555555552E-2</v>
      </c>
      <c r="AL137" s="121" t="s">
        <v>655</v>
      </c>
      <c r="AM137" s="121" t="s">
        <v>655</v>
      </c>
      <c r="AN137" s="121" t="s">
        <v>655</v>
      </c>
      <c r="AO137" s="29" t="s">
        <v>1404</v>
      </c>
      <c r="AP137" s="103" t="s">
        <v>62</v>
      </c>
      <c r="AQ137" s="103" t="s">
        <v>62</v>
      </c>
      <c r="AR137" s="29" t="s">
        <v>61</v>
      </c>
      <c r="AS137" s="103">
        <v>1.3194444444444444E-2</v>
      </c>
      <c r="AT137" s="29" t="s">
        <v>1404</v>
      </c>
      <c r="AU137" s="32">
        <v>7.6388888888888886E-3</v>
      </c>
      <c r="AV137" s="160" t="s">
        <v>192</v>
      </c>
      <c r="AW137" s="103" t="s">
        <v>60</v>
      </c>
      <c r="AX137" s="103" t="s">
        <v>61</v>
      </c>
      <c r="AY137" s="103" t="s">
        <v>61</v>
      </c>
      <c r="AZ137" s="160" t="s">
        <v>125</v>
      </c>
      <c r="BA137" s="103" t="s">
        <v>60</v>
      </c>
      <c r="BB137" s="103" t="s">
        <v>61</v>
      </c>
      <c r="BC137" s="103" t="s">
        <v>61</v>
      </c>
      <c r="BD137" s="103" t="s">
        <v>60</v>
      </c>
      <c r="BE137" s="103" t="s">
        <v>60</v>
      </c>
      <c r="BF137" s="103" t="s">
        <v>61</v>
      </c>
      <c r="BG137" s="103" t="s">
        <v>61</v>
      </c>
      <c r="BH137" s="29" t="s">
        <v>62</v>
      </c>
      <c r="BI137" s="33" t="s">
        <v>61</v>
      </c>
      <c r="BJ137" s="29" t="s">
        <v>62</v>
      </c>
      <c r="BK137" s="29" t="s">
        <v>61</v>
      </c>
      <c r="BL137" s="31">
        <f t="shared" si="112"/>
        <v>196</v>
      </c>
      <c r="BM137" s="31">
        <f t="shared" si="112"/>
        <v>195</v>
      </c>
      <c r="BN137" s="31">
        <f t="shared" si="112"/>
        <v>187</v>
      </c>
      <c r="BO137" s="29" t="s">
        <v>60</v>
      </c>
      <c r="BP137" s="29" t="s">
        <v>61</v>
      </c>
      <c r="BQ137" s="29" t="s">
        <v>61</v>
      </c>
      <c r="BR137" s="31">
        <f t="shared" si="121"/>
        <v>99</v>
      </c>
      <c r="BS137" s="31">
        <f t="shared" si="117"/>
        <v>99</v>
      </c>
      <c r="BT137" s="31">
        <f t="shared" si="117"/>
        <v>99</v>
      </c>
      <c r="BU137" s="29" t="s">
        <v>60</v>
      </c>
      <c r="BV137" s="29" t="s">
        <v>61</v>
      </c>
      <c r="BW137" s="29" t="s">
        <v>61</v>
      </c>
      <c r="BX137" s="31">
        <f t="shared" si="114"/>
        <v>196</v>
      </c>
      <c r="BY137" s="31">
        <f t="shared" si="114"/>
        <v>195</v>
      </c>
      <c r="BZ137" s="31">
        <f t="shared" si="114"/>
        <v>187</v>
      </c>
      <c r="CA137" s="29" t="s">
        <v>60</v>
      </c>
      <c r="CB137" s="29" t="s">
        <v>61</v>
      </c>
      <c r="CC137" s="29" t="s">
        <v>61</v>
      </c>
      <c r="CD137" s="31">
        <f t="shared" si="115"/>
        <v>99</v>
      </c>
      <c r="CE137" s="31">
        <f t="shared" si="115"/>
        <v>99</v>
      </c>
      <c r="CF137" s="31">
        <f t="shared" si="115"/>
        <v>99</v>
      </c>
      <c r="CG137" s="29" t="s">
        <v>60</v>
      </c>
      <c r="CH137" s="29" t="s">
        <v>61</v>
      </c>
      <c r="CI137" s="29" t="s">
        <v>61</v>
      </c>
      <c r="CJ137" s="29">
        <v>4</v>
      </c>
      <c r="CK137" s="29">
        <v>2.5000000000000001E-2</v>
      </c>
      <c r="CL137" s="29">
        <v>12.38</v>
      </c>
      <c r="CM137" s="29" t="s">
        <v>60</v>
      </c>
      <c r="CR137" s="29">
        <v>2013</v>
      </c>
      <c r="CS137" s="29" t="s">
        <v>363</v>
      </c>
      <c r="CT137" s="29" t="s">
        <v>363</v>
      </c>
      <c r="CV137" s="29" t="s">
        <v>1274</v>
      </c>
      <c r="CW137" s="29" t="s">
        <v>381</v>
      </c>
      <c r="CX137" s="34">
        <v>44067</v>
      </c>
      <c r="CY137" s="131" t="s">
        <v>836</v>
      </c>
      <c r="CZ137" s="124" t="s">
        <v>1724</v>
      </c>
    </row>
    <row r="138" spans="1:104" s="29" customFormat="1" ht="17.100000000000001" customHeight="1" x14ac:dyDescent="0.3">
      <c r="A138" s="28">
        <v>2141</v>
      </c>
      <c r="B138" s="123" t="s">
        <v>1402</v>
      </c>
      <c r="C138" s="29">
        <v>2142</v>
      </c>
      <c r="D138" s="25">
        <v>2145</v>
      </c>
      <c r="E138" s="29" t="s">
        <v>1266</v>
      </c>
      <c r="F138" s="29" t="s">
        <v>138</v>
      </c>
      <c r="G138" s="29" t="s">
        <v>139</v>
      </c>
      <c r="H138" s="29" t="s">
        <v>180</v>
      </c>
      <c r="I138" s="25" t="s">
        <v>1406</v>
      </c>
      <c r="J138" s="29">
        <v>165.7</v>
      </c>
      <c r="K138" s="29">
        <v>196</v>
      </c>
      <c r="L138" s="29">
        <v>195</v>
      </c>
      <c r="M138" s="29">
        <v>187</v>
      </c>
      <c r="N138" s="29" t="s">
        <v>60</v>
      </c>
      <c r="O138" s="29" t="s">
        <v>61</v>
      </c>
      <c r="P138" s="29" t="s">
        <v>61</v>
      </c>
      <c r="Q138" s="29">
        <v>99</v>
      </c>
      <c r="R138" s="29">
        <v>99</v>
      </c>
      <c r="S138" s="29">
        <v>99</v>
      </c>
      <c r="T138" s="29" t="s">
        <v>86</v>
      </c>
      <c r="U138" s="29" t="s">
        <v>1486</v>
      </c>
      <c r="V138" s="29" t="s">
        <v>1483</v>
      </c>
      <c r="W138" s="102">
        <f t="shared" si="118"/>
        <v>0.50510204081632648</v>
      </c>
      <c r="X138" s="102">
        <f t="shared" si="119"/>
        <v>0.50769230769230766</v>
      </c>
      <c r="Y138" s="102">
        <f t="shared" si="120"/>
        <v>0.52941176470588236</v>
      </c>
      <c r="Z138" s="29" t="s">
        <v>62</v>
      </c>
      <c r="AA138" s="29" t="s">
        <v>61</v>
      </c>
      <c r="AB138" s="98">
        <v>9.3000000000000007</v>
      </c>
      <c r="AC138" s="98">
        <v>9.3000000000000007</v>
      </c>
      <c r="AD138" s="29" t="s">
        <v>60</v>
      </c>
      <c r="AE138" s="29" t="s">
        <v>61</v>
      </c>
      <c r="AF138" s="29" t="s">
        <v>61</v>
      </c>
      <c r="AG138" s="160" t="s">
        <v>1268</v>
      </c>
      <c r="AH138" s="160" t="s">
        <v>1268</v>
      </c>
      <c r="AI138" s="160" t="s">
        <v>1268</v>
      </c>
      <c r="AJ138" s="29" t="s">
        <v>64</v>
      </c>
      <c r="AK138" s="32">
        <v>5.5555555555555552E-2</v>
      </c>
      <c r="AL138" s="121" t="s">
        <v>655</v>
      </c>
      <c r="AM138" s="121" t="s">
        <v>655</v>
      </c>
      <c r="AN138" s="121" t="s">
        <v>655</v>
      </c>
      <c r="AO138" s="29" t="s">
        <v>1404</v>
      </c>
      <c r="AP138" s="103" t="s">
        <v>62</v>
      </c>
      <c r="AQ138" s="103" t="s">
        <v>62</v>
      </c>
      <c r="AR138" s="29" t="s">
        <v>61</v>
      </c>
      <c r="AS138" s="103">
        <v>1.3194444444444444E-2</v>
      </c>
      <c r="AT138" s="29" t="s">
        <v>1404</v>
      </c>
      <c r="AU138" s="32">
        <v>7.6388888888888886E-3</v>
      </c>
      <c r="AV138" s="160" t="s">
        <v>192</v>
      </c>
      <c r="AW138" s="103" t="s">
        <v>60</v>
      </c>
      <c r="AX138" s="103" t="s">
        <v>61</v>
      </c>
      <c r="AY138" s="103" t="s">
        <v>61</v>
      </c>
      <c r="AZ138" s="160" t="s">
        <v>125</v>
      </c>
      <c r="BA138" s="103" t="s">
        <v>60</v>
      </c>
      <c r="BB138" s="103" t="s">
        <v>61</v>
      </c>
      <c r="BC138" s="103" t="s">
        <v>61</v>
      </c>
      <c r="BD138" s="103" t="s">
        <v>60</v>
      </c>
      <c r="BE138" s="103" t="s">
        <v>60</v>
      </c>
      <c r="BF138" s="103" t="s">
        <v>61</v>
      </c>
      <c r="BG138" s="103" t="s">
        <v>61</v>
      </c>
      <c r="BH138" s="29" t="s">
        <v>62</v>
      </c>
      <c r="BI138" s="33" t="s">
        <v>61</v>
      </c>
      <c r="BJ138" s="29" t="s">
        <v>62</v>
      </c>
      <c r="BK138" s="29" t="s">
        <v>61</v>
      </c>
      <c r="BL138" s="31">
        <f t="shared" si="112"/>
        <v>196</v>
      </c>
      <c r="BM138" s="31">
        <f t="shared" si="112"/>
        <v>195</v>
      </c>
      <c r="BN138" s="31">
        <f t="shared" si="112"/>
        <v>187</v>
      </c>
      <c r="BO138" s="29" t="s">
        <v>60</v>
      </c>
      <c r="BP138" s="29" t="s">
        <v>61</v>
      </c>
      <c r="BQ138" s="29" t="s">
        <v>61</v>
      </c>
      <c r="BR138" s="31">
        <f t="shared" si="121"/>
        <v>99</v>
      </c>
      <c r="BS138" s="31">
        <f t="shared" si="117"/>
        <v>99</v>
      </c>
      <c r="BT138" s="31">
        <f t="shared" si="117"/>
        <v>99</v>
      </c>
      <c r="BU138" s="29" t="s">
        <v>60</v>
      </c>
      <c r="BV138" s="29" t="s">
        <v>61</v>
      </c>
      <c r="BW138" s="29" t="s">
        <v>61</v>
      </c>
      <c r="BX138" s="31">
        <f t="shared" si="114"/>
        <v>196</v>
      </c>
      <c r="BY138" s="31">
        <f t="shared" si="114"/>
        <v>195</v>
      </c>
      <c r="BZ138" s="31">
        <f t="shared" si="114"/>
        <v>187</v>
      </c>
      <c r="CA138" s="29" t="s">
        <v>60</v>
      </c>
      <c r="CB138" s="29" t="s">
        <v>61</v>
      </c>
      <c r="CC138" s="29" t="s">
        <v>61</v>
      </c>
      <c r="CD138" s="31">
        <f t="shared" si="115"/>
        <v>99</v>
      </c>
      <c r="CE138" s="31">
        <f t="shared" si="115"/>
        <v>99</v>
      </c>
      <c r="CF138" s="31">
        <f t="shared" si="115"/>
        <v>99</v>
      </c>
      <c r="CG138" s="29" t="s">
        <v>60</v>
      </c>
      <c r="CH138" s="29" t="s">
        <v>61</v>
      </c>
      <c r="CI138" s="29" t="s">
        <v>61</v>
      </c>
      <c r="CJ138" s="29">
        <v>4</v>
      </c>
      <c r="CK138" s="29">
        <v>2.5000000000000001E-2</v>
      </c>
      <c r="CL138" s="29">
        <v>12.38</v>
      </c>
      <c r="CM138" s="29" t="s">
        <v>60</v>
      </c>
      <c r="CR138" s="29">
        <v>2013</v>
      </c>
      <c r="CS138" s="29" t="s">
        <v>363</v>
      </c>
      <c r="CT138" s="29" t="s">
        <v>363</v>
      </c>
      <c r="CV138" s="29" t="s">
        <v>1274</v>
      </c>
      <c r="CW138" s="29" t="s">
        <v>381</v>
      </c>
      <c r="CX138" s="34">
        <v>44067</v>
      </c>
      <c r="CY138" s="131" t="s">
        <v>836</v>
      </c>
      <c r="CZ138" s="124" t="s">
        <v>1724</v>
      </c>
    </row>
    <row r="139" spans="1:104" s="29" customFormat="1" ht="17.100000000000001" customHeight="1" x14ac:dyDescent="0.3">
      <c r="A139" s="29">
        <v>2581</v>
      </c>
      <c r="B139" s="29" t="s">
        <v>1276</v>
      </c>
      <c r="C139" s="29">
        <v>2561</v>
      </c>
      <c r="D139" s="29">
        <v>2562</v>
      </c>
      <c r="E139" s="29" t="s">
        <v>1407</v>
      </c>
      <c r="F139" s="29" t="s">
        <v>138</v>
      </c>
      <c r="G139" s="29" t="s">
        <v>139</v>
      </c>
      <c r="H139" s="29" t="s">
        <v>180</v>
      </c>
      <c r="I139" s="29" t="s">
        <v>1408</v>
      </c>
      <c r="J139" s="29">
        <v>161</v>
      </c>
      <c r="K139" s="29">
        <v>196.5</v>
      </c>
      <c r="L139" s="29">
        <v>192</v>
      </c>
      <c r="M139" s="29">
        <v>183.5</v>
      </c>
      <c r="N139" s="29" t="s">
        <v>60</v>
      </c>
      <c r="O139" s="29" t="s">
        <v>61</v>
      </c>
      <c r="P139" s="29" t="s">
        <v>61</v>
      </c>
      <c r="Q139" s="29">
        <v>118</v>
      </c>
      <c r="R139" s="29">
        <v>115</v>
      </c>
      <c r="S139" s="29">
        <v>110</v>
      </c>
      <c r="T139" s="29" t="s">
        <v>60</v>
      </c>
      <c r="U139" s="29" t="s">
        <v>61</v>
      </c>
      <c r="V139" s="29" t="s">
        <v>61</v>
      </c>
      <c r="W139" s="102">
        <f t="shared" si="118"/>
        <v>0.60050890585241734</v>
      </c>
      <c r="X139" s="102">
        <f t="shared" si="119"/>
        <v>0.59895833333333337</v>
      </c>
      <c r="Y139" s="102">
        <f t="shared" si="120"/>
        <v>0.59945504087193457</v>
      </c>
      <c r="Z139" s="29" t="s">
        <v>62</v>
      </c>
      <c r="AA139" s="29" t="s">
        <v>61</v>
      </c>
      <c r="AB139" s="98">
        <v>8.1</v>
      </c>
      <c r="AC139" s="98">
        <v>8.1</v>
      </c>
      <c r="AD139" s="29" t="s">
        <v>86</v>
      </c>
      <c r="AE139" s="29">
        <v>9</v>
      </c>
      <c r="AF139" s="29" t="s">
        <v>77</v>
      </c>
      <c r="AG139" s="103">
        <v>8.3333333333333329E-2</v>
      </c>
      <c r="AH139" s="103">
        <v>0.13541666666666666</v>
      </c>
      <c r="AI139" s="103">
        <v>0.22222222222222221</v>
      </c>
      <c r="AJ139" s="103" t="s">
        <v>64</v>
      </c>
      <c r="AK139" s="103">
        <v>2.0833333333333332E-2</v>
      </c>
      <c r="AL139" s="121">
        <v>2.0833333333333332E-2</v>
      </c>
      <c r="AM139" s="121">
        <v>4.1666666666666664E-2</v>
      </c>
      <c r="AN139" s="121">
        <v>6.25E-2</v>
      </c>
      <c r="AO139" s="103" t="s">
        <v>64</v>
      </c>
      <c r="AP139" s="103" t="s">
        <v>62</v>
      </c>
      <c r="AQ139" s="103" t="s">
        <v>62</v>
      </c>
      <c r="AR139" s="29" t="s">
        <v>61</v>
      </c>
      <c r="AS139" s="103">
        <v>1.3888888888888888E-2</v>
      </c>
      <c r="AT139" s="103" t="s">
        <v>61</v>
      </c>
      <c r="AU139" s="103">
        <v>1.3194444444444444E-2</v>
      </c>
      <c r="AV139" s="103">
        <v>4.1666666666666664E-2</v>
      </c>
      <c r="AW139" s="103" t="s">
        <v>60</v>
      </c>
      <c r="AX139" s="103" t="s">
        <v>61</v>
      </c>
      <c r="AY139" s="103" t="s">
        <v>61</v>
      </c>
      <c r="AZ139" s="103">
        <v>4.1666666666666664E-2</v>
      </c>
      <c r="BA139" s="103" t="s">
        <v>60</v>
      </c>
      <c r="BB139" s="103" t="s">
        <v>61</v>
      </c>
      <c r="BC139" s="103" t="s">
        <v>61</v>
      </c>
      <c r="BD139" s="103" t="s">
        <v>86</v>
      </c>
      <c r="BE139" s="103" t="s">
        <v>86</v>
      </c>
      <c r="BF139" s="133">
        <v>1</v>
      </c>
      <c r="BG139" s="29">
        <v>100</v>
      </c>
      <c r="BH139" s="29" t="s">
        <v>62</v>
      </c>
      <c r="BI139" s="33" t="s">
        <v>61</v>
      </c>
      <c r="BJ139" s="29" t="s">
        <v>62</v>
      </c>
      <c r="BK139" s="29" t="s">
        <v>61</v>
      </c>
      <c r="BL139" s="31">
        <f t="shared" si="112"/>
        <v>196.5</v>
      </c>
      <c r="BM139" s="31">
        <f t="shared" si="112"/>
        <v>192</v>
      </c>
      <c r="BN139" s="31">
        <f t="shared" si="112"/>
        <v>183.5</v>
      </c>
      <c r="BO139" s="29" t="s">
        <v>60</v>
      </c>
      <c r="BP139" s="29" t="s">
        <v>61</v>
      </c>
      <c r="BQ139" s="29" t="s">
        <v>61</v>
      </c>
      <c r="BR139" s="31">
        <f>Q139</f>
        <v>118</v>
      </c>
      <c r="BS139" s="31">
        <f t="shared" si="117"/>
        <v>115</v>
      </c>
      <c r="BT139" s="31">
        <f t="shared" si="117"/>
        <v>110</v>
      </c>
      <c r="BU139" s="29" t="s">
        <v>60</v>
      </c>
      <c r="BV139" s="29" t="s">
        <v>61</v>
      </c>
      <c r="BW139" s="29" t="s">
        <v>61</v>
      </c>
      <c r="BX139" s="31">
        <f t="shared" si="114"/>
        <v>196.5</v>
      </c>
      <c r="BY139" s="31">
        <f t="shared" si="114"/>
        <v>192</v>
      </c>
      <c r="BZ139" s="31">
        <f t="shared" si="114"/>
        <v>183.5</v>
      </c>
      <c r="CA139" s="29" t="s">
        <v>60</v>
      </c>
      <c r="CB139" s="29" t="s">
        <v>61</v>
      </c>
      <c r="CC139" s="29" t="s">
        <v>61</v>
      </c>
      <c r="CD139" s="31">
        <f t="shared" si="115"/>
        <v>118</v>
      </c>
      <c r="CE139" s="31">
        <f t="shared" si="115"/>
        <v>115</v>
      </c>
      <c r="CF139" s="31">
        <f t="shared" si="115"/>
        <v>110</v>
      </c>
      <c r="CG139" s="29" t="s">
        <v>60</v>
      </c>
      <c r="CH139" s="29" t="s">
        <v>61</v>
      </c>
      <c r="CI139" s="29" t="s">
        <v>61</v>
      </c>
      <c r="CJ139" s="38">
        <v>5</v>
      </c>
      <c r="CK139" s="132">
        <v>0.06</v>
      </c>
      <c r="CL139" s="132">
        <v>6.12</v>
      </c>
      <c r="CM139" s="29" t="s">
        <v>60</v>
      </c>
      <c r="CP139" s="13" t="s">
        <v>61</v>
      </c>
      <c r="CQ139" s="13" t="s">
        <v>61</v>
      </c>
      <c r="CR139" s="13">
        <v>2007</v>
      </c>
      <c r="CS139" s="13" t="s">
        <v>500</v>
      </c>
      <c r="CT139" s="13" t="s">
        <v>500</v>
      </c>
      <c r="CU139" s="13"/>
      <c r="CV139" s="29" t="s">
        <v>1281</v>
      </c>
      <c r="CW139" s="29" t="s">
        <v>410</v>
      </c>
      <c r="CX139" s="34">
        <v>44067</v>
      </c>
      <c r="CY139" s="131" t="s">
        <v>836</v>
      </c>
      <c r="CZ139" s="124" t="s">
        <v>1724</v>
      </c>
    </row>
    <row r="140" spans="1:104" s="29" customFormat="1" ht="17.100000000000001" customHeight="1" x14ac:dyDescent="0.3">
      <c r="A140" s="29">
        <v>2581</v>
      </c>
      <c r="B140" s="29" t="s">
        <v>1276</v>
      </c>
      <c r="C140" s="29">
        <v>2561</v>
      </c>
      <c r="D140" s="29">
        <v>2563</v>
      </c>
      <c r="E140" s="29" t="s">
        <v>1407</v>
      </c>
      <c r="F140" s="29" t="s">
        <v>138</v>
      </c>
      <c r="G140" s="29" t="s">
        <v>139</v>
      </c>
      <c r="H140" s="29" t="s">
        <v>180</v>
      </c>
      <c r="I140" s="29" t="s">
        <v>1409</v>
      </c>
      <c r="J140" s="29">
        <v>161</v>
      </c>
      <c r="K140" s="29">
        <v>196.5</v>
      </c>
      <c r="L140" s="29">
        <v>192</v>
      </c>
      <c r="M140" s="29">
        <v>183.5</v>
      </c>
      <c r="N140" s="29" t="s">
        <v>60</v>
      </c>
      <c r="O140" s="29" t="s">
        <v>61</v>
      </c>
      <c r="P140" s="29" t="s">
        <v>61</v>
      </c>
      <c r="Q140" s="29">
        <v>118</v>
      </c>
      <c r="R140" s="29">
        <v>115</v>
      </c>
      <c r="S140" s="29">
        <v>110</v>
      </c>
      <c r="T140" s="29" t="s">
        <v>60</v>
      </c>
      <c r="U140" s="29" t="s">
        <v>61</v>
      </c>
      <c r="V140" s="29" t="s">
        <v>61</v>
      </c>
      <c r="W140" s="102">
        <f t="shared" si="118"/>
        <v>0.60050890585241734</v>
      </c>
      <c r="X140" s="102">
        <f t="shared" si="119"/>
        <v>0.59895833333333337</v>
      </c>
      <c r="Y140" s="102">
        <f t="shared" si="120"/>
        <v>0.59945504087193457</v>
      </c>
      <c r="Z140" s="29" t="s">
        <v>62</v>
      </c>
      <c r="AA140" s="29" t="s">
        <v>61</v>
      </c>
      <c r="AB140" s="98">
        <v>8.1</v>
      </c>
      <c r="AC140" s="98">
        <v>8.1</v>
      </c>
      <c r="AD140" s="29" t="s">
        <v>86</v>
      </c>
      <c r="AE140" s="29">
        <v>9</v>
      </c>
      <c r="AF140" s="29" t="s">
        <v>77</v>
      </c>
      <c r="AG140" s="103">
        <v>8.3333333333333329E-2</v>
      </c>
      <c r="AH140" s="103">
        <v>0.13541666666666666</v>
      </c>
      <c r="AI140" s="103">
        <v>0.22222222222222221</v>
      </c>
      <c r="AJ140" s="103" t="s">
        <v>64</v>
      </c>
      <c r="AK140" s="103">
        <v>2.0833333333333332E-2</v>
      </c>
      <c r="AL140" s="121">
        <v>2.0833333333333332E-2</v>
      </c>
      <c r="AM140" s="121">
        <v>4.1666666666666664E-2</v>
      </c>
      <c r="AN140" s="121">
        <v>6.25E-2</v>
      </c>
      <c r="AO140" s="103" t="s">
        <v>64</v>
      </c>
      <c r="AP140" s="103" t="s">
        <v>62</v>
      </c>
      <c r="AQ140" s="103" t="s">
        <v>62</v>
      </c>
      <c r="AR140" s="29" t="s">
        <v>61</v>
      </c>
      <c r="AS140" s="103">
        <v>1.3888888888888888E-2</v>
      </c>
      <c r="AT140" s="103" t="s">
        <v>61</v>
      </c>
      <c r="AU140" s="103">
        <v>1.3194444444444444E-2</v>
      </c>
      <c r="AV140" s="103">
        <v>4.1666666666666664E-2</v>
      </c>
      <c r="AW140" s="103" t="s">
        <v>60</v>
      </c>
      <c r="AX140" s="103" t="s">
        <v>61</v>
      </c>
      <c r="AY140" s="103" t="s">
        <v>61</v>
      </c>
      <c r="AZ140" s="103">
        <v>4.1666666666666664E-2</v>
      </c>
      <c r="BA140" s="103" t="s">
        <v>60</v>
      </c>
      <c r="BB140" s="103" t="s">
        <v>61</v>
      </c>
      <c r="BC140" s="103" t="s">
        <v>61</v>
      </c>
      <c r="BD140" s="103" t="s">
        <v>86</v>
      </c>
      <c r="BE140" s="103" t="s">
        <v>86</v>
      </c>
      <c r="BF140" s="133">
        <v>1</v>
      </c>
      <c r="BG140" s="29">
        <v>100</v>
      </c>
      <c r="BH140" s="29" t="s">
        <v>62</v>
      </c>
      <c r="BI140" s="33" t="s">
        <v>61</v>
      </c>
      <c r="BJ140" s="29" t="s">
        <v>62</v>
      </c>
      <c r="BK140" s="29" t="s">
        <v>61</v>
      </c>
      <c r="BL140" s="31">
        <f t="shared" si="112"/>
        <v>196.5</v>
      </c>
      <c r="BM140" s="31">
        <f t="shared" si="112"/>
        <v>192</v>
      </c>
      <c r="BN140" s="31">
        <f t="shared" si="112"/>
        <v>183.5</v>
      </c>
      <c r="BO140" s="29" t="s">
        <v>60</v>
      </c>
      <c r="BP140" s="29" t="s">
        <v>61</v>
      </c>
      <c r="BQ140" s="29" t="s">
        <v>61</v>
      </c>
      <c r="BR140" s="31">
        <f t="shared" ref="BR140:BR145" si="122">Q140</f>
        <v>118</v>
      </c>
      <c r="BS140" s="31">
        <f t="shared" si="117"/>
        <v>115</v>
      </c>
      <c r="BT140" s="31">
        <f t="shared" si="117"/>
        <v>110</v>
      </c>
      <c r="BU140" s="29" t="s">
        <v>60</v>
      </c>
      <c r="BV140" s="29" t="s">
        <v>61</v>
      </c>
      <c r="BW140" s="29" t="s">
        <v>61</v>
      </c>
      <c r="BX140" s="31">
        <f t="shared" si="114"/>
        <v>196.5</v>
      </c>
      <c r="BY140" s="31">
        <f t="shared" si="114"/>
        <v>192</v>
      </c>
      <c r="BZ140" s="31">
        <f t="shared" si="114"/>
        <v>183.5</v>
      </c>
      <c r="CA140" s="29" t="s">
        <v>60</v>
      </c>
      <c r="CB140" s="29" t="s">
        <v>61</v>
      </c>
      <c r="CC140" s="29" t="s">
        <v>61</v>
      </c>
      <c r="CD140" s="31">
        <f t="shared" si="115"/>
        <v>118</v>
      </c>
      <c r="CE140" s="31">
        <f t="shared" si="115"/>
        <v>115</v>
      </c>
      <c r="CF140" s="31">
        <f t="shared" si="115"/>
        <v>110</v>
      </c>
      <c r="CG140" s="29" t="s">
        <v>60</v>
      </c>
      <c r="CH140" s="29" t="s">
        <v>61</v>
      </c>
      <c r="CI140" s="29" t="s">
        <v>61</v>
      </c>
      <c r="CJ140" s="38">
        <v>5</v>
      </c>
      <c r="CK140" s="132">
        <v>0.06</v>
      </c>
      <c r="CL140" s="132">
        <v>6.58</v>
      </c>
      <c r="CM140" s="29" t="s">
        <v>60</v>
      </c>
      <c r="CP140" s="13" t="s">
        <v>61</v>
      </c>
      <c r="CQ140" s="13" t="s">
        <v>61</v>
      </c>
      <c r="CR140" s="13">
        <v>2007</v>
      </c>
      <c r="CS140" s="13" t="s">
        <v>500</v>
      </c>
      <c r="CT140" s="13" t="s">
        <v>500</v>
      </c>
      <c r="CU140" s="13"/>
      <c r="CV140" s="29" t="s">
        <v>1281</v>
      </c>
      <c r="CW140" s="29" t="s">
        <v>410</v>
      </c>
      <c r="CX140" s="34">
        <v>44067</v>
      </c>
      <c r="CY140" s="131" t="s">
        <v>836</v>
      </c>
      <c r="CZ140" s="124" t="s">
        <v>1724</v>
      </c>
    </row>
    <row r="141" spans="1:104" s="29" customFormat="1" ht="17.100000000000001" customHeight="1" x14ac:dyDescent="0.3">
      <c r="A141" s="29">
        <v>2784</v>
      </c>
      <c r="B141" s="29" t="s">
        <v>1282</v>
      </c>
      <c r="C141" s="29">
        <v>2781</v>
      </c>
      <c r="D141" s="29">
        <v>2782</v>
      </c>
      <c r="E141" s="29" t="s">
        <v>1407</v>
      </c>
      <c r="F141" s="29" t="s">
        <v>138</v>
      </c>
      <c r="G141" s="29" t="s">
        <v>139</v>
      </c>
      <c r="H141" s="29" t="s">
        <v>180</v>
      </c>
      <c r="I141" s="29" t="s">
        <v>1410</v>
      </c>
      <c r="J141" s="29">
        <v>174.5</v>
      </c>
      <c r="K141" s="29">
        <v>192</v>
      </c>
      <c r="L141" s="29">
        <v>190.5</v>
      </c>
      <c r="M141" s="29">
        <v>187.5</v>
      </c>
      <c r="N141" s="29" t="s">
        <v>60</v>
      </c>
      <c r="O141" s="29" t="s">
        <v>61</v>
      </c>
      <c r="P141" s="29" t="s">
        <v>61</v>
      </c>
      <c r="Q141" s="29">
        <v>115</v>
      </c>
      <c r="R141" s="29">
        <v>114</v>
      </c>
      <c r="S141" s="29">
        <v>112</v>
      </c>
      <c r="T141" s="29" t="s">
        <v>60</v>
      </c>
      <c r="U141" s="29" t="s">
        <v>61</v>
      </c>
      <c r="V141" s="29" t="s">
        <v>61</v>
      </c>
      <c r="W141" s="102">
        <f t="shared" si="118"/>
        <v>0.59895833333333337</v>
      </c>
      <c r="X141" s="102">
        <f t="shared" si="119"/>
        <v>0.59842519685039375</v>
      </c>
      <c r="Y141" s="102">
        <f t="shared" si="120"/>
        <v>0.59733333333333338</v>
      </c>
      <c r="Z141" s="29" t="s">
        <v>62</v>
      </c>
      <c r="AA141" s="29" t="s">
        <v>61</v>
      </c>
      <c r="AB141" s="98">
        <v>8.6999999999999993</v>
      </c>
      <c r="AC141" s="98">
        <v>8.6999999999999993</v>
      </c>
      <c r="AD141" s="29" t="s">
        <v>86</v>
      </c>
      <c r="AE141" s="29">
        <v>6</v>
      </c>
      <c r="AF141" s="29" t="s">
        <v>77</v>
      </c>
      <c r="AG141" s="103">
        <v>8.3333333333333329E-2</v>
      </c>
      <c r="AH141" s="103">
        <v>0.10208333333333335</v>
      </c>
      <c r="AI141" s="103">
        <v>0.30277777777777776</v>
      </c>
      <c r="AJ141" s="103" t="s">
        <v>64</v>
      </c>
      <c r="AK141" s="103">
        <v>2.0833333333333332E-2</v>
      </c>
      <c r="AL141" s="121">
        <v>2.0833333333333332E-2</v>
      </c>
      <c r="AM141" s="121">
        <v>4.1666666666666664E-2</v>
      </c>
      <c r="AN141" s="121">
        <v>6.25E-2</v>
      </c>
      <c r="AO141" s="103" t="s">
        <v>64</v>
      </c>
      <c r="AP141" s="103" t="s">
        <v>62</v>
      </c>
      <c r="AQ141" s="103" t="s">
        <v>62</v>
      </c>
      <c r="AR141" s="29" t="s">
        <v>61</v>
      </c>
      <c r="AS141" s="103">
        <v>1.3888888888888888E-2</v>
      </c>
      <c r="AT141" s="103" t="s">
        <v>61</v>
      </c>
      <c r="AU141" s="103">
        <v>9.0277777777777787E-3</v>
      </c>
      <c r="AV141" s="103">
        <v>4.1666666666666664E-2</v>
      </c>
      <c r="AW141" s="103" t="s">
        <v>60</v>
      </c>
      <c r="AX141" s="103" t="s">
        <v>61</v>
      </c>
      <c r="AY141" s="103" t="s">
        <v>61</v>
      </c>
      <c r="AZ141" s="103">
        <v>4.1666666666666664E-2</v>
      </c>
      <c r="BA141" s="103" t="s">
        <v>60</v>
      </c>
      <c r="BB141" s="103" t="s">
        <v>61</v>
      </c>
      <c r="BC141" s="103" t="s">
        <v>61</v>
      </c>
      <c r="BD141" s="103" t="s">
        <v>86</v>
      </c>
      <c r="BE141" s="103" t="s">
        <v>60</v>
      </c>
      <c r="BF141" s="133">
        <v>1</v>
      </c>
      <c r="BG141" s="29">
        <v>100</v>
      </c>
      <c r="BH141" s="29" t="s">
        <v>62</v>
      </c>
      <c r="BI141" s="33" t="s">
        <v>61</v>
      </c>
      <c r="BJ141" s="29" t="s">
        <v>62</v>
      </c>
      <c r="BK141" s="29" t="s">
        <v>61</v>
      </c>
      <c r="BL141" s="31">
        <f t="shared" si="112"/>
        <v>192</v>
      </c>
      <c r="BM141" s="31">
        <f t="shared" si="112"/>
        <v>190.5</v>
      </c>
      <c r="BN141" s="31">
        <f t="shared" si="112"/>
        <v>187.5</v>
      </c>
      <c r="BO141" s="29" t="s">
        <v>60</v>
      </c>
      <c r="BP141" s="29" t="s">
        <v>61</v>
      </c>
      <c r="BQ141" s="29" t="s">
        <v>61</v>
      </c>
      <c r="BR141" s="31">
        <f t="shared" si="122"/>
        <v>115</v>
      </c>
      <c r="BS141" s="31">
        <f t="shared" si="117"/>
        <v>114</v>
      </c>
      <c r="BT141" s="31">
        <f t="shared" si="117"/>
        <v>112</v>
      </c>
      <c r="BU141" s="29" t="s">
        <v>60</v>
      </c>
      <c r="BV141" s="29" t="s">
        <v>61</v>
      </c>
      <c r="BW141" s="29" t="s">
        <v>61</v>
      </c>
      <c r="BX141" s="31">
        <f t="shared" si="114"/>
        <v>192</v>
      </c>
      <c r="BY141" s="31">
        <f t="shared" si="114"/>
        <v>190.5</v>
      </c>
      <c r="BZ141" s="31">
        <f t="shared" si="114"/>
        <v>187.5</v>
      </c>
      <c r="CA141" s="29" t="s">
        <v>60</v>
      </c>
      <c r="CB141" s="29" t="s">
        <v>61</v>
      </c>
      <c r="CC141" s="29" t="s">
        <v>61</v>
      </c>
      <c r="CD141" s="31">
        <f t="shared" si="115"/>
        <v>115</v>
      </c>
      <c r="CE141" s="31">
        <f t="shared" si="115"/>
        <v>114</v>
      </c>
      <c r="CF141" s="31">
        <f t="shared" si="115"/>
        <v>112</v>
      </c>
      <c r="CG141" s="29" t="s">
        <v>60</v>
      </c>
      <c r="CH141" s="29" t="s">
        <v>61</v>
      </c>
      <c r="CI141" s="29" t="s">
        <v>61</v>
      </c>
      <c r="CJ141" s="38">
        <v>5</v>
      </c>
      <c r="CK141" s="132">
        <v>0.06</v>
      </c>
      <c r="CL141" s="132">
        <v>6.39</v>
      </c>
      <c r="CM141" s="29" t="s">
        <v>60</v>
      </c>
      <c r="CP141" s="13" t="s">
        <v>61</v>
      </c>
      <c r="CQ141" s="13" t="s">
        <v>61</v>
      </c>
      <c r="CR141" s="13">
        <v>2008</v>
      </c>
      <c r="CS141" s="13" t="s">
        <v>500</v>
      </c>
      <c r="CT141" s="13" t="s">
        <v>500</v>
      </c>
      <c r="CU141" s="13"/>
      <c r="CV141" s="29" t="s">
        <v>1281</v>
      </c>
      <c r="CW141" s="29" t="s">
        <v>410</v>
      </c>
      <c r="CX141" s="34">
        <v>44067</v>
      </c>
      <c r="CY141" s="131" t="s">
        <v>836</v>
      </c>
      <c r="CZ141" s="124" t="s">
        <v>1724</v>
      </c>
    </row>
    <row r="142" spans="1:104" s="29" customFormat="1" ht="17.100000000000001" customHeight="1" x14ac:dyDescent="0.3">
      <c r="A142" s="29">
        <v>2784</v>
      </c>
      <c r="B142" s="29" t="s">
        <v>1282</v>
      </c>
      <c r="C142" s="29">
        <v>2781</v>
      </c>
      <c r="D142" s="29">
        <v>2783</v>
      </c>
      <c r="E142" s="29" t="s">
        <v>1407</v>
      </c>
      <c r="F142" s="29" t="s">
        <v>138</v>
      </c>
      <c r="G142" s="29" t="s">
        <v>139</v>
      </c>
      <c r="H142" s="29" t="s">
        <v>180</v>
      </c>
      <c r="I142" s="29" t="s">
        <v>1411</v>
      </c>
      <c r="J142" s="29">
        <v>174.5</v>
      </c>
      <c r="K142" s="29">
        <v>192</v>
      </c>
      <c r="L142" s="29">
        <v>190.5</v>
      </c>
      <c r="M142" s="29">
        <v>187.5</v>
      </c>
      <c r="N142" s="29" t="s">
        <v>60</v>
      </c>
      <c r="O142" s="29" t="s">
        <v>61</v>
      </c>
      <c r="P142" s="29" t="s">
        <v>61</v>
      </c>
      <c r="Q142" s="29">
        <v>115</v>
      </c>
      <c r="R142" s="29">
        <v>114</v>
      </c>
      <c r="S142" s="29">
        <v>112</v>
      </c>
      <c r="T142" s="29" t="s">
        <v>60</v>
      </c>
      <c r="U142" s="29" t="s">
        <v>61</v>
      </c>
      <c r="V142" s="29" t="s">
        <v>61</v>
      </c>
      <c r="W142" s="102">
        <f t="shared" si="118"/>
        <v>0.59895833333333337</v>
      </c>
      <c r="X142" s="102">
        <f t="shared" si="119"/>
        <v>0.59842519685039375</v>
      </c>
      <c r="Y142" s="102">
        <f t="shared" si="120"/>
        <v>0.59733333333333338</v>
      </c>
      <c r="Z142" s="29" t="s">
        <v>62</v>
      </c>
      <c r="AA142" s="29" t="s">
        <v>61</v>
      </c>
      <c r="AB142" s="98">
        <v>8.6999999999999993</v>
      </c>
      <c r="AC142" s="98">
        <v>8.6999999999999993</v>
      </c>
      <c r="AD142" s="29" t="s">
        <v>86</v>
      </c>
      <c r="AE142" s="29">
        <v>6</v>
      </c>
      <c r="AF142" s="29" t="s">
        <v>77</v>
      </c>
      <c r="AG142" s="103">
        <v>8.3333333333333329E-2</v>
      </c>
      <c r="AH142" s="103">
        <v>0.10208333333333335</v>
      </c>
      <c r="AI142" s="103">
        <v>0.30277777777777776</v>
      </c>
      <c r="AJ142" s="103" t="s">
        <v>64</v>
      </c>
      <c r="AK142" s="103">
        <v>2.0833333333333332E-2</v>
      </c>
      <c r="AL142" s="121">
        <v>2.0833333333333332E-2</v>
      </c>
      <c r="AM142" s="121">
        <v>4.1666666666666664E-2</v>
      </c>
      <c r="AN142" s="121">
        <v>6.25E-2</v>
      </c>
      <c r="AO142" s="103" t="s">
        <v>64</v>
      </c>
      <c r="AP142" s="103" t="s">
        <v>62</v>
      </c>
      <c r="AQ142" s="103" t="s">
        <v>62</v>
      </c>
      <c r="AR142" s="29" t="s">
        <v>61</v>
      </c>
      <c r="AS142" s="103">
        <v>1.3888888888888888E-2</v>
      </c>
      <c r="AT142" s="103" t="s">
        <v>61</v>
      </c>
      <c r="AU142" s="103">
        <v>9.0277777777777787E-3</v>
      </c>
      <c r="AV142" s="103">
        <v>4.1666666666666664E-2</v>
      </c>
      <c r="AW142" s="103" t="s">
        <v>60</v>
      </c>
      <c r="AX142" s="103" t="s">
        <v>61</v>
      </c>
      <c r="AY142" s="103" t="s">
        <v>61</v>
      </c>
      <c r="AZ142" s="103">
        <v>4.1666666666666664E-2</v>
      </c>
      <c r="BA142" s="103" t="s">
        <v>60</v>
      </c>
      <c r="BB142" s="103" t="s">
        <v>61</v>
      </c>
      <c r="BC142" s="103" t="s">
        <v>61</v>
      </c>
      <c r="BD142" s="103" t="s">
        <v>86</v>
      </c>
      <c r="BE142" s="103" t="s">
        <v>60</v>
      </c>
      <c r="BF142" s="133">
        <v>1</v>
      </c>
      <c r="BG142" s="29">
        <v>100</v>
      </c>
      <c r="BH142" s="29" t="s">
        <v>62</v>
      </c>
      <c r="BI142" s="33" t="s">
        <v>61</v>
      </c>
      <c r="BJ142" s="29" t="s">
        <v>62</v>
      </c>
      <c r="BK142" s="29" t="s">
        <v>61</v>
      </c>
      <c r="BL142" s="31">
        <f t="shared" si="112"/>
        <v>192</v>
      </c>
      <c r="BM142" s="31">
        <f t="shared" si="112"/>
        <v>190.5</v>
      </c>
      <c r="BN142" s="31">
        <f t="shared" si="112"/>
        <v>187.5</v>
      </c>
      <c r="BO142" s="29" t="s">
        <v>60</v>
      </c>
      <c r="BP142" s="29" t="s">
        <v>61</v>
      </c>
      <c r="BQ142" s="29" t="s">
        <v>61</v>
      </c>
      <c r="BR142" s="31">
        <f t="shared" si="122"/>
        <v>115</v>
      </c>
      <c r="BS142" s="31">
        <f t="shared" si="117"/>
        <v>114</v>
      </c>
      <c r="BT142" s="31">
        <f t="shared" si="117"/>
        <v>112</v>
      </c>
      <c r="BU142" s="29" t="s">
        <v>60</v>
      </c>
      <c r="BV142" s="29" t="s">
        <v>61</v>
      </c>
      <c r="BW142" s="29" t="s">
        <v>61</v>
      </c>
      <c r="BX142" s="31">
        <f t="shared" si="114"/>
        <v>192</v>
      </c>
      <c r="BY142" s="31">
        <f t="shared" si="114"/>
        <v>190.5</v>
      </c>
      <c r="BZ142" s="31">
        <f t="shared" si="114"/>
        <v>187.5</v>
      </c>
      <c r="CA142" s="29" t="s">
        <v>60</v>
      </c>
      <c r="CB142" s="29" t="s">
        <v>61</v>
      </c>
      <c r="CC142" s="29" t="s">
        <v>61</v>
      </c>
      <c r="CD142" s="31">
        <f t="shared" si="115"/>
        <v>115</v>
      </c>
      <c r="CE142" s="31">
        <f t="shared" si="115"/>
        <v>114</v>
      </c>
      <c r="CF142" s="31">
        <f t="shared" si="115"/>
        <v>112</v>
      </c>
      <c r="CG142" s="29" t="s">
        <v>60</v>
      </c>
      <c r="CH142" s="29" t="s">
        <v>61</v>
      </c>
      <c r="CI142" s="29" t="s">
        <v>61</v>
      </c>
      <c r="CJ142" s="38">
        <v>5</v>
      </c>
      <c r="CK142" s="132">
        <v>0.06</v>
      </c>
      <c r="CL142" s="132">
        <v>6</v>
      </c>
      <c r="CM142" s="29" t="s">
        <v>60</v>
      </c>
      <c r="CP142" s="13" t="s">
        <v>61</v>
      </c>
      <c r="CQ142" s="13" t="s">
        <v>61</v>
      </c>
      <c r="CR142" s="13">
        <v>2008</v>
      </c>
      <c r="CS142" s="13" t="s">
        <v>500</v>
      </c>
      <c r="CT142" s="13" t="s">
        <v>500</v>
      </c>
      <c r="CU142" s="13"/>
      <c r="CV142" s="29" t="s">
        <v>1281</v>
      </c>
      <c r="CW142" s="29" t="s">
        <v>410</v>
      </c>
      <c r="CX142" s="34">
        <v>44067</v>
      </c>
      <c r="CY142" s="131" t="s">
        <v>836</v>
      </c>
      <c r="CZ142" s="124" t="s">
        <v>1724</v>
      </c>
    </row>
    <row r="143" spans="1:104" s="29" customFormat="1" ht="17.100000000000001" customHeight="1" x14ac:dyDescent="0.3">
      <c r="A143" s="29">
        <v>2129</v>
      </c>
      <c r="B143" s="29" t="s">
        <v>1287</v>
      </c>
      <c r="C143" s="29">
        <v>2128</v>
      </c>
      <c r="D143" s="29">
        <v>2128</v>
      </c>
      <c r="E143" s="29" t="s">
        <v>1407</v>
      </c>
      <c r="F143" s="29" t="s">
        <v>138</v>
      </c>
      <c r="G143" s="29" t="s">
        <v>139</v>
      </c>
      <c r="H143" s="29" t="s">
        <v>180</v>
      </c>
      <c r="I143" s="29" t="s">
        <v>1412</v>
      </c>
      <c r="J143" s="29">
        <v>250</v>
      </c>
      <c r="K143" s="29">
        <v>310</v>
      </c>
      <c r="L143" s="29">
        <v>286</v>
      </c>
      <c r="M143" s="29">
        <v>272</v>
      </c>
      <c r="N143" s="29" t="s">
        <v>60</v>
      </c>
      <c r="O143" s="29" t="s">
        <v>61</v>
      </c>
      <c r="P143" s="29" t="s">
        <v>61</v>
      </c>
      <c r="Q143" s="29">
        <v>170</v>
      </c>
      <c r="R143" s="29">
        <v>171</v>
      </c>
      <c r="S143" s="29">
        <v>163</v>
      </c>
      <c r="T143" s="29" t="s">
        <v>60</v>
      </c>
      <c r="U143" s="29" t="s">
        <v>61</v>
      </c>
      <c r="V143" s="29" t="s">
        <v>61</v>
      </c>
      <c r="W143" s="102">
        <f t="shared" si="118"/>
        <v>0.54838709677419351</v>
      </c>
      <c r="X143" s="102">
        <f t="shared" si="119"/>
        <v>0.59790209790209792</v>
      </c>
      <c r="Y143" s="102">
        <f t="shared" si="120"/>
        <v>0.59926470588235292</v>
      </c>
      <c r="Z143" s="29" t="s">
        <v>62</v>
      </c>
      <c r="AA143" s="29" t="s">
        <v>61</v>
      </c>
      <c r="AB143" s="98">
        <v>12.5</v>
      </c>
      <c r="AC143" s="98">
        <v>12.5</v>
      </c>
      <c r="AD143" s="29" t="s">
        <v>86</v>
      </c>
      <c r="AE143" s="29">
        <v>13.6</v>
      </c>
      <c r="AF143" s="29" t="s">
        <v>77</v>
      </c>
      <c r="AG143" s="103">
        <v>9.5833333333333326E-2</v>
      </c>
      <c r="AH143" s="103">
        <v>0.16944444444444443</v>
      </c>
      <c r="AI143" s="103">
        <v>0.29930555555555555</v>
      </c>
      <c r="AJ143" s="103" t="s">
        <v>64</v>
      </c>
      <c r="AK143" s="103">
        <v>2.0833333333333332E-2</v>
      </c>
      <c r="AL143" s="121">
        <v>2.0833333333333332E-2</v>
      </c>
      <c r="AM143" s="121">
        <v>4.1666666666666664E-2</v>
      </c>
      <c r="AN143" s="121">
        <v>6.25E-2</v>
      </c>
      <c r="AO143" s="103" t="s">
        <v>64</v>
      </c>
      <c r="AP143" s="103" t="s">
        <v>62</v>
      </c>
      <c r="AQ143" s="103" t="s">
        <v>62</v>
      </c>
      <c r="AR143" s="29" t="s">
        <v>61</v>
      </c>
      <c r="AS143" s="103">
        <v>1.3888888888888888E-2</v>
      </c>
      <c r="AT143" s="103" t="s">
        <v>61</v>
      </c>
      <c r="AU143" s="103">
        <v>9.0277777777777787E-3</v>
      </c>
      <c r="AV143" s="103">
        <v>4.1666666666666664E-2</v>
      </c>
      <c r="AW143" s="103" t="s">
        <v>60</v>
      </c>
      <c r="AX143" s="103" t="s">
        <v>61</v>
      </c>
      <c r="AY143" s="103" t="s">
        <v>61</v>
      </c>
      <c r="AZ143" s="103">
        <v>0.125</v>
      </c>
      <c r="BA143" s="103" t="s">
        <v>60</v>
      </c>
      <c r="BB143" s="103" t="s">
        <v>61</v>
      </c>
      <c r="BC143" s="103" t="s">
        <v>61</v>
      </c>
      <c r="BD143" s="103" t="s">
        <v>86</v>
      </c>
      <c r="BE143" s="103" t="s">
        <v>60</v>
      </c>
      <c r="BF143" s="133">
        <v>1</v>
      </c>
      <c r="BG143" s="29">
        <v>100</v>
      </c>
      <c r="BH143" s="29" t="s">
        <v>62</v>
      </c>
      <c r="BI143" s="33" t="s">
        <v>61</v>
      </c>
      <c r="BJ143" s="29" t="s">
        <v>62</v>
      </c>
      <c r="BK143" s="29" t="s">
        <v>61</v>
      </c>
      <c r="BL143" s="31">
        <f t="shared" si="112"/>
        <v>310</v>
      </c>
      <c r="BM143" s="31">
        <f t="shared" si="112"/>
        <v>286</v>
      </c>
      <c r="BN143" s="31">
        <f t="shared" si="112"/>
        <v>272</v>
      </c>
      <c r="BO143" s="29" t="s">
        <v>86</v>
      </c>
      <c r="BP143" s="29" t="s">
        <v>61</v>
      </c>
      <c r="BQ143" s="29" t="s">
        <v>77</v>
      </c>
      <c r="BR143" s="31">
        <f t="shared" si="122"/>
        <v>170</v>
      </c>
      <c r="BS143" s="31">
        <f t="shared" si="117"/>
        <v>171</v>
      </c>
      <c r="BT143" s="31">
        <f t="shared" si="117"/>
        <v>163</v>
      </c>
      <c r="BU143" s="29" t="s">
        <v>86</v>
      </c>
      <c r="BV143" s="29" t="s">
        <v>61</v>
      </c>
      <c r="BW143" s="29" t="s">
        <v>77</v>
      </c>
      <c r="BX143" s="31">
        <f t="shared" si="114"/>
        <v>310</v>
      </c>
      <c r="BY143" s="31">
        <f t="shared" si="114"/>
        <v>286</v>
      </c>
      <c r="BZ143" s="31">
        <f t="shared" si="114"/>
        <v>272</v>
      </c>
      <c r="CA143" s="29" t="s">
        <v>86</v>
      </c>
      <c r="CB143" s="29" t="s">
        <v>61</v>
      </c>
      <c r="CC143" s="29" t="s">
        <v>77</v>
      </c>
      <c r="CD143" s="31">
        <f t="shared" si="115"/>
        <v>170</v>
      </c>
      <c r="CE143" s="31">
        <f t="shared" si="115"/>
        <v>171</v>
      </c>
      <c r="CF143" s="31">
        <f t="shared" si="115"/>
        <v>163</v>
      </c>
      <c r="CG143" s="29" t="s">
        <v>86</v>
      </c>
      <c r="CH143" s="29" t="s">
        <v>61</v>
      </c>
      <c r="CI143" s="29" t="s">
        <v>77</v>
      </c>
      <c r="CJ143" s="38" t="s">
        <v>1468</v>
      </c>
      <c r="CK143" s="132" t="s">
        <v>1468</v>
      </c>
      <c r="CL143" s="132" t="s">
        <v>1468</v>
      </c>
      <c r="CM143" s="29" t="s">
        <v>60</v>
      </c>
      <c r="CP143" s="13" t="s">
        <v>61</v>
      </c>
      <c r="CQ143" s="13" t="s">
        <v>61</v>
      </c>
      <c r="CR143" s="13">
        <v>2013</v>
      </c>
      <c r="CS143" s="13" t="s">
        <v>500</v>
      </c>
      <c r="CT143" s="13" t="s">
        <v>500</v>
      </c>
      <c r="CU143" s="13"/>
      <c r="CV143" s="29" t="s">
        <v>1281</v>
      </c>
      <c r="CW143" s="29" t="s">
        <v>410</v>
      </c>
      <c r="CX143" s="34">
        <v>44067</v>
      </c>
      <c r="CY143" s="131" t="s">
        <v>836</v>
      </c>
      <c r="CZ143" s="124" t="s">
        <v>1724</v>
      </c>
    </row>
    <row r="144" spans="1:104" s="29" customFormat="1" ht="17.100000000000001" customHeight="1" x14ac:dyDescent="0.3">
      <c r="A144" s="29">
        <v>2583</v>
      </c>
      <c r="B144" s="29" t="s">
        <v>1293</v>
      </c>
      <c r="C144" s="29">
        <v>2584</v>
      </c>
      <c r="D144" s="29">
        <v>2585</v>
      </c>
      <c r="E144" s="29" t="s">
        <v>1407</v>
      </c>
      <c r="F144" s="29" t="s">
        <v>138</v>
      </c>
      <c r="G144" s="29" t="s">
        <v>139</v>
      </c>
      <c r="H144" s="29" t="s">
        <v>180</v>
      </c>
      <c r="I144" s="29" t="s">
        <v>1413</v>
      </c>
      <c r="J144" s="29">
        <v>269.8</v>
      </c>
      <c r="K144" s="29">
        <v>312.5</v>
      </c>
      <c r="L144" s="29">
        <v>310.5</v>
      </c>
      <c r="M144" s="29">
        <v>300</v>
      </c>
      <c r="N144" s="29" t="s">
        <v>60</v>
      </c>
      <c r="O144" s="29" t="s">
        <v>61</v>
      </c>
      <c r="P144" s="29" t="s">
        <v>61</v>
      </c>
      <c r="Q144" s="29">
        <v>188</v>
      </c>
      <c r="R144" s="29">
        <v>186</v>
      </c>
      <c r="S144" s="29">
        <v>180</v>
      </c>
      <c r="T144" s="29" t="s">
        <v>60</v>
      </c>
      <c r="U144" s="29" t="s">
        <v>61</v>
      </c>
      <c r="V144" s="29" t="s">
        <v>61</v>
      </c>
      <c r="W144" s="102">
        <f t="shared" si="118"/>
        <v>0.60160000000000002</v>
      </c>
      <c r="X144" s="102">
        <f t="shared" si="119"/>
        <v>0.59903381642512077</v>
      </c>
      <c r="Y144" s="102">
        <f t="shared" si="120"/>
        <v>0.6</v>
      </c>
      <c r="Z144" s="29" t="s">
        <v>62</v>
      </c>
      <c r="AA144" s="29" t="s">
        <v>61</v>
      </c>
      <c r="AB144" s="98">
        <v>13.5</v>
      </c>
      <c r="AC144" s="98">
        <v>13.5</v>
      </c>
      <c r="AD144" s="29" t="s">
        <v>86</v>
      </c>
      <c r="AE144" s="29">
        <v>14.2</v>
      </c>
      <c r="AF144" s="29" t="s">
        <v>77</v>
      </c>
      <c r="AG144" s="103">
        <v>8.3333333333333329E-2</v>
      </c>
      <c r="AH144" s="103">
        <v>0.10416666666666667</v>
      </c>
      <c r="AI144" s="103">
        <v>0.20138888888888887</v>
      </c>
      <c r="AJ144" s="103" t="s">
        <v>64</v>
      </c>
      <c r="AK144" s="103">
        <v>4.1666666666666664E-2</v>
      </c>
      <c r="AL144" s="121">
        <v>2.0833333333333332E-2</v>
      </c>
      <c r="AM144" s="121">
        <v>6.25E-2</v>
      </c>
      <c r="AN144" s="121">
        <v>8.3333333333333329E-2</v>
      </c>
      <c r="AO144" s="103" t="s">
        <v>64</v>
      </c>
      <c r="AP144" s="103" t="s">
        <v>62</v>
      </c>
      <c r="AQ144" s="103" t="s">
        <v>62</v>
      </c>
      <c r="AR144" s="29" t="s">
        <v>61</v>
      </c>
      <c r="AS144" s="103">
        <v>1.3888888888888888E-2</v>
      </c>
      <c r="AT144" s="103" t="s">
        <v>61</v>
      </c>
      <c r="AU144" s="103">
        <v>7.6388888888888886E-3</v>
      </c>
      <c r="AV144" s="103">
        <v>4.1666666666666664E-2</v>
      </c>
      <c r="AW144" s="103" t="s">
        <v>60</v>
      </c>
      <c r="AX144" s="103" t="s">
        <v>61</v>
      </c>
      <c r="AY144" s="103" t="s">
        <v>61</v>
      </c>
      <c r="AZ144" s="103">
        <v>4.1666666666666664E-2</v>
      </c>
      <c r="BA144" s="103" t="s">
        <v>60</v>
      </c>
      <c r="BB144" s="103" t="s">
        <v>61</v>
      </c>
      <c r="BC144" s="103" t="s">
        <v>61</v>
      </c>
      <c r="BD144" s="103" t="s">
        <v>86</v>
      </c>
      <c r="BE144" s="103" t="s">
        <v>60</v>
      </c>
      <c r="BF144" s="133">
        <v>1</v>
      </c>
      <c r="BG144" s="29">
        <v>100</v>
      </c>
      <c r="BH144" s="29" t="s">
        <v>62</v>
      </c>
      <c r="BI144" s="33" t="s">
        <v>61</v>
      </c>
      <c r="BJ144" s="29" t="s">
        <v>62</v>
      </c>
      <c r="BK144" s="29" t="s">
        <v>61</v>
      </c>
      <c r="BL144" s="31">
        <f t="shared" si="112"/>
        <v>312.5</v>
      </c>
      <c r="BM144" s="31">
        <f t="shared" si="112"/>
        <v>310.5</v>
      </c>
      <c r="BN144" s="31">
        <f t="shared" si="112"/>
        <v>300</v>
      </c>
      <c r="BO144" s="29" t="s">
        <v>60</v>
      </c>
      <c r="BP144" s="29" t="s">
        <v>61</v>
      </c>
      <c r="BQ144" s="29" t="s">
        <v>61</v>
      </c>
      <c r="BR144" s="31">
        <f t="shared" si="122"/>
        <v>188</v>
      </c>
      <c r="BS144" s="31">
        <f t="shared" si="117"/>
        <v>186</v>
      </c>
      <c r="BT144" s="31">
        <f t="shared" si="117"/>
        <v>180</v>
      </c>
      <c r="BU144" s="29" t="s">
        <v>60</v>
      </c>
      <c r="BV144" s="29" t="s">
        <v>61</v>
      </c>
      <c r="BW144" s="29" t="s">
        <v>61</v>
      </c>
      <c r="BX144" s="31">
        <f t="shared" si="114"/>
        <v>312.5</v>
      </c>
      <c r="BY144" s="31">
        <f t="shared" si="114"/>
        <v>310.5</v>
      </c>
      <c r="BZ144" s="31">
        <f t="shared" si="114"/>
        <v>300</v>
      </c>
      <c r="CA144" s="29" t="s">
        <v>60</v>
      </c>
      <c r="CB144" s="29" t="s">
        <v>61</v>
      </c>
      <c r="CC144" s="29" t="s">
        <v>61</v>
      </c>
      <c r="CD144" s="31">
        <f t="shared" si="115"/>
        <v>188</v>
      </c>
      <c r="CE144" s="31">
        <f t="shared" si="115"/>
        <v>186</v>
      </c>
      <c r="CF144" s="31">
        <f t="shared" si="115"/>
        <v>180</v>
      </c>
      <c r="CG144" s="29" t="s">
        <v>60</v>
      </c>
      <c r="CH144" s="29" t="s">
        <v>61</v>
      </c>
      <c r="CI144" s="29" t="s">
        <v>61</v>
      </c>
      <c r="CJ144" s="38">
        <v>5</v>
      </c>
      <c r="CK144" s="132">
        <v>0.06</v>
      </c>
      <c r="CL144" s="132">
        <v>12.09</v>
      </c>
      <c r="CM144" s="29" t="s">
        <v>60</v>
      </c>
      <c r="CP144" s="13" t="s">
        <v>61</v>
      </c>
      <c r="CQ144" s="13" t="s">
        <v>61</v>
      </c>
      <c r="CR144" s="13">
        <v>2017</v>
      </c>
      <c r="CS144" s="13" t="s">
        <v>500</v>
      </c>
      <c r="CT144" s="13" t="s">
        <v>500</v>
      </c>
      <c r="CU144" s="13" t="s">
        <v>1414</v>
      </c>
      <c r="CV144" s="29" t="s">
        <v>1281</v>
      </c>
      <c r="CW144" s="29" t="s">
        <v>410</v>
      </c>
      <c r="CX144" s="34">
        <v>44067</v>
      </c>
      <c r="CY144" s="131" t="s">
        <v>836</v>
      </c>
      <c r="CZ144" s="124" t="s">
        <v>1724</v>
      </c>
    </row>
    <row r="145" spans="1:104" s="29" customFormat="1" ht="17.100000000000001" customHeight="1" x14ac:dyDescent="0.3">
      <c r="A145" s="29">
        <v>2583</v>
      </c>
      <c r="B145" s="29" t="s">
        <v>1293</v>
      </c>
      <c r="C145" s="29">
        <v>2584</v>
      </c>
      <c r="D145" s="29">
        <v>2586</v>
      </c>
      <c r="E145" s="29" t="s">
        <v>1407</v>
      </c>
      <c r="F145" s="29" t="s">
        <v>138</v>
      </c>
      <c r="G145" s="29" t="s">
        <v>139</v>
      </c>
      <c r="H145" s="29" t="s">
        <v>180</v>
      </c>
      <c r="I145" s="29" t="s">
        <v>1415</v>
      </c>
      <c r="J145" s="29">
        <v>269.8</v>
      </c>
      <c r="K145" s="29">
        <v>312.5</v>
      </c>
      <c r="L145" s="29">
        <v>310.5</v>
      </c>
      <c r="M145" s="29">
        <v>300</v>
      </c>
      <c r="N145" s="29" t="s">
        <v>60</v>
      </c>
      <c r="O145" s="29" t="s">
        <v>61</v>
      </c>
      <c r="P145" s="29" t="s">
        <v>61</v>
      </c>
      <c r="Q145" s="29">
        <v>188</v>
      </c>
      <c r="R145" s="29">
        <v>186</v>
      </c>
      <c r="S145" s="29">
        <v>180</v>
      </c>
      <c r="T145" s="29" t="s">
        <v>60</v>
      </c>
      <c r="U145" s="29" t="s">
        <v>61</v>
      </c>
      <c r="V145" s="29" t="s">
        <v>61</v>
      </c>
      <c r="W145" s="102">
        <f t="shared" si="118"/>
        <v>0.60160000000000002</v>
      </c>
      <c r="X145" s="102">
        <f t="shared" si="119"/>
        <v>0.59903381642512077</v>
      </c>
      <c r="Y145" s="102">
        <f t="shared" si="120"/>
        <v>0.6</v>
      </c>
      <c r="Z145" s="29" t="s">
        <v>62</v>
      </c>
      <c r="AA145" s="29" t="s">
        <v>61</v>
      </c>
      <c r="AB145" s="98">
        <v>13.5</v>
      </c>
      <c r="AC145" s="98">
        <v>13.5</v>
      </c>
      <c r="AD145" s="29" t="s">
        <v>86</v>
      </c>
      <c r="AE145" s="29">
        <v>14.2</v>
      </c>
      <c r="AF145" s="29" t="s">
        <v>77</v>
      </c>
      <c r="AG145" s="103">
        <v>8.3333333333333329E-2</v>
      </c>
      <c r="AH145" s="103">
        <v>0.10416666666666667</v>
      </c>
      <c r="AI145" s="103">
        <v>0.20138888888888887</v>
      </c>
      <c r="AJ145" s="103" t="s">
        <v>64</v>
      </c>
      <c r="AK145" s="103">
        <v>4.1666666666666664E-2</v>
      </c>
      <c r="AL145" s="121">
        <v>2.0833333333333332E-2</v>
      </c>
      <c r="AM145" s="121">
        <v>6.25E-2</v>
      </c>
      <c r="AN145" s="121">
        <v>8.3333333333333329E-2</v>
      </c>
      <c r="AO145" s="103" t="s">
        <v>64</v>
      </c>
      <c r="AP145" s="103" t="s">
        <v>62</v>
      </c>
      <c r="AQ145" s="103" t="s">
        <v>62</v>
      </c>
      <c r="AR145" s="29" t="s">
        <v>61</v>
      </c>
      <c r="AS145" s="103">
        <v>1.3888888888888888E-2</v>
      </c>
      <c r="AT145" s="103" t="s">
        <v>61</v>
      </c>
      <c r="AU145" s="103">
        <v>7.6388888888888886E-3</v>
      </c>
      <c r="AV145" s="103">
        <v>4.1666666666666664E-2</v>
      </c>
      <c r="AW145" s="103" t="s">
        <v>60</v>
      </c>
      <c r="AX145" s="103" t="s">
        <v>61</v>
      </c>
      <c r="AY145" s="103" t="s">
        <v>61</v>
      </c>
      <c r="AZ145" s="103">
        <v>4.1666666666666664E-2</v>
      </c>
      <c r="BA145" s="103" t="s">
        <v>60</v>
      </c>
      <c r="BB145" s="103" t="s">
        <v>61</v>
      </c>
      <c r="BC145" s="103" t="s">
        <v>61</v>
      </c>
      <c r="BD145" s="103" t="s">
        <v>86</v>
      </c>
      <c r="BE145" s="103" t="s">
        <v>60</v>
      </c>
      <c r="BF145" s="133">
        <v>1</v>
      </c>
      <c r="BG145" s="29">
        <v>100</v>
      </c>
      <c r="BH145" s="29" t="s">
        <v>62</v>
      </c>
      <c r="BI145" s="33" t="s">
        <v>61</v>
      </c>
      <c r="BJ145" s="29" t="s">
        <v>62</v>
      </c>
      <c r="BK145" s="29" t="s">
        <v>61</v>
      </c>
      <c r="BL145" s="31">
        <f t="shared" si="112"/>
        <v>312.5</v>
      </c>
      <c r="BM145" s="31">
        <f t="shared" si="112"/>
        <v>310.5</v>
      </c>
      <c r="BN145" s="31">
        <f t="shared" si="112"/>
        <v>300</v>
      </c>
      <c r="BO145" s="29" t="s">
        <v>60</v>
      </c>
      <c r="BP145" s="29" t="s">
        <v>61</v>
      </c>
      <c r="BQ145" s="29" t="s">
        <v>61</v>
      </c>
      <c r="BR145" s="31">
        <f t="shared" si="122"/>
        <v>188</v>
      </c>
      <c r="BS145" s="31">
        <f t="shared" si="117"/>
        <v>186</v>
      </c>
      <c r="BT145" s="31">
        <f t="shared" si="117"/>
        <v>180</v>
      </c>
      <c r="BU145" s="29" t="s">
        <v>60</v>
      </c>
      <c r="BV145" s="29" t="s">
        <v>61</v>
      </c>
      <c r="BW145" s="29" t="s">
        <v>61</v>
      </c>
      <c r="BX145" s="31">
        <f t="shared" si="114"/>
        <v>312.5</v>
      </c>
      <c r="BY145" s="31">
        <f t="shared" si="114"/>
        <v>310.5</v>
      </c>
      <c r="BZ145" s="31">
        <f t="shared" si="114"/>
        <v>300</v>
      </c>
      <c r="CA145" s="29" t="s">
        <v>60</v>
      </c>
      <c r="CB145" s="29" t="s">
        <v>61</v>
      </c>
      <c r="CC145" s="29" t="s">
        <v>61</v>
      </c>
      <c r="CD145" s="31">
        <f t="shared" si="115"/>
        <v>188</v>
      </c>
      <c r="CE145" s="31">
        <f t="shared" si="115"/>
        <v>186</v>
      </c>
      <c r="CF145" s="31">
        <f t="shared" si="115"/>
        <v>180</v>
      </c>
      <c r="CG145" s="29" t="s">
        <v>60</v>
      </c>
      <c r="CH145" s="29" t="s">
        <v>61</v>
      </c>
      <c r="CI145" s="29" t="s">
        <v>61</v>
      </c>
      <c r="CJ145" s="38">
        <v>5</v>
      </c>
      <c r="CK145" s="132">
        <v>0.06</v>
      </c>
      <c r="CL145" s="132">
        <v>12.09</v>
      </c>
      <c r="CM145" s="29" t="s">
        <v>60</v>
      </c>
      <c r="CP145" s="13" t="s">
        <v>61</v>
      </c>
      <c r="CQ145" s="13" t="s">
        <v>61</v>
      </c>
      <c r="CR145" s="13">
        <v>2017</v>
      </c>
      <c r="CS145" s="13" t="s">
        <v>500</v>
      </c>
      <c r="CT145" s="13" t="s">
        <v>500</v>
      </c>
      <c r="CU145" s="13" t="s">
        <v>1414</v>
      </c>
      <c r="CV145" s="29" t="s">
        <v>1281</v>
      </c>
      <c r="CW145" s="29" t="s">
        <v>410</v>
      </c>
      <c r="CX145" s="34">
        <v>44067</v>
      </c>
      <c r="CY145" s="131" t="s">
        <v>836</v>
      </c>
      <c r="CZ145" s="124" t="s">
        <v>1724</v>
      </c>
    </row>
    <row r="146" spans="1:104" s="29" customFormat="1" ht="17.100000000000001" customHeight="1" x14ac:dyDescent="0.3">
      <c r="A146" s="29">
        <v>2125</v>
      </c>
      <c r="B146" s="16" t="s">
        <v>1416</v>
      </c>
      <c r="C146" s="29">
        <v>2124</v>
      </c>
      <c r="D146" s="29">
        <v>2126</v>
      </c>
      <c r="E146" s="29" t="s">
        <v>1297</v>
      </c>
      <c r="F146" s="29" t="s">
        <v>861</v>
      </c>
      <c r="G146" s="29" t="s">
        <v>139</v>
      </c>
      <c r="H146" s="29" t="s">
        <v>180</v>
      </c>
      <c r="I146" s="25" t="s">
        <v>1417</v>
      </c>
      <c r="J146" s="29">
        <v>40.03</v>
      </c>
      <c r="K146" s="29">
        <v>51</v>
      </c>
      <c r="L146" s="29">
        <v>47</v>
      </c>
      <c r="M146" s="29">
        <v>45</v>
      </c>
      <c r="N146" s="29" t="s">
        <v>60</v>
      </c>
      <c r="O146" s="29" t="s">
        <v>61</v>
      </c>
      <c r="P146" s="29" t="s">
        <v>61</v>
      </c>
      <c r="Q146" s="29">
        <f t="shared" ref="Q146:S147" si="123">K146*0.6</f>
        <v>30.599999999999998</v>
      </c>
      <c r="R146" s="29">
        <f t="shared" si="123"/>
        <v>28.2</v>
      </c>
      <c r="S146" s="29">
        <f t="shared" si="123"/>
        <v>27</v>
      </c>
      <c r="T146" s="29" t="s">
        <v>60</v>
      </c>
      <c r="U146" s="29" t="s">
        <v>61</v>
      </c>
      <c r="V146" s="29" t="s">
        <v>61</v>
      </c>
      <c r="W146" s="102">
        <f t="shared" si="118"/>
        <v>0.6</v>
      </c>
      <c r="X146" s="102">
        <f t="shared" si="119"/>
        <v>0.6</v>
      </c>
      <c r="Y146" s="102">
        <f t="shared" si="120"/>
        <v>0.6</v>
      </c>
      <c r="Z146" s="29" t="s">
        <v>62</v>
      </c>
      <c r="AA146" s="29" t="s">
        <v>61</v>
      </c>
      <c r="AB146" s="98">
        <v>3</v>
      </c>
      <c r="AC146" s="98">
        <v>3</v>
      </c>
      <c r="AD146" s="103" t="s">
        <v>60</v>
      </c>
      <c r="AE146" s="103" t="s">
        <v>61</v>
      </c>
      <c r="AF146" s="103" t="s">
        <v>61</v>
      </c>
      <c r="AG146" s="103">
        <v>4.1666666666666664E-2</v>
      </c>
      <c r="AH146" s="103">
        <v>4.1666666666666664E-2</v>
      </c>
      <c r="AI146" s="103">
        <v>4.1666666666666664E-2</v>
      </c>
      <c r="AJ146" s="29" t="s">
        <v>1305</v>
      </c>
      <c r="AK146" s="32">
        <v>2.0833333333333332E-2</v>
      </c>
      <c r="AL146" s="121">
        <v>2.0833333333333332E-2</v>
      </c>
      <c r="AM146" s="121">
        <v>2.0833333333333332E-2</v>
      </c>
      <c r="AN146" s="121">
        <v>2.0833333333333332E-2</v>
      </c>
      <c r="AO146" s="29" t="s">
        <v>1305</v>
      </c>
      <c r="AP146" s="103" t="s">
        <v>62</v>
      </c>
      <c r="AQ146" s="103" t="s">
        <v>62</v>
      </c>
      <c r="AR146" s="103" t="s">
        <v>61</v>
      </c>
      <c r="AS146" s="103">
        <v>5.5555555555555558E-3</v>
      </c>
      <c r="AT146" s="29" t="s">
        <v>1305</v>
      </c>
      <c r="AU146" s="32">
        <v>6.9444444444444441E-3</v>
      </c>
      <c r="AV146" s="121">
        <v>4.1666666666666664E-2</v>
      </c>
      <c r="AW146" s="103" t="s">
        <v>60</v>
      </c>
      <c r="AX146" s="103" t="s">
        <v>61</v>
      </c>
      <c r="AY146" s="103" t="s">
        <v>61</v>
      </c>
      <c r="AZ146" s="103">
        <v>0.10416666666666667</v>
      </c>
      <c r="BA146" s="103" t="s">
        <v>60</v>
      </c>
      <c r="BB146" s="103" t="s">
        <v>61</v>
      </c>
      <c r="BC146" s="103" t="s">
        <v>61</v>
      </c>
      <c r="BD146" s="29" t="s">
        <v>86</v>
      </c>
      <c r="BE146" s="103" t="s">
        <v>60</v>
      </c>
      <c r="BF146" s="133">
        <v>1</v>
      </c>
      <c r="BG146" s="29">
        <v>100</v>
      </c>
      <c r="BH146" s="29" t="s">
        <v>62</v>
      </c>
      <c r="BI146" s="33" t="s">
        <v>61</v>
      </c>
      <c r="BJ146" s="29" t="s">
        <v>62</v>
      </c>
      <c r="BK146" s="29" t="s">
        <v>61</v>
      </c>
      <c r="BL146" s="31">
        <f t="shared" si="112"/>
        <v>51</v>
      </c>
      <c r="BM146" s="31">
        <f t="shared" si="112"/>
        <v>47</v>
      </c>
      <c r="BN146" s="31">
        <f t="shared" si="112"/>
        <v>45</v>
      </c>
      <c r="BO146" s="29" t="s">
        <v>60</v>
      </c>
      <c r="BP146" s="29" t="s">
        <v>61</v>
      </c>
      <c r="BQ146" s="29" t="s">
        <v>61</v>
      </c>
      <c r="BR146" s="31">
        <f>Q146</f>
        <v>30.599999999999998</v>
      </c>
      <c r="BS146" s="31">
        <f t="shared" si="117"/>
        <v>28.2</v>
      </c>
      <c r="BT146" s="31">
        <f t="shared" si="117"/>
        <v>27</v>
      </c>
      <c r="BU146" s="29" t="s">
        <v>60</v>
      </c>
      <c r="BV146" s="29" t="s">
        <v>61</v>
      </c>
      <c r="BW146" s="29" t="s">
        <v>61</v>
      </c>
      <c r="BX146" s="31">
        <f t="shared" si="114"/>
        <v>51</v>
      </c>
      <c r="BY146" s="31">
        <f t="shared" si="114"/>
        <v>47</v>
      </c>
      <c r="BZ146" s="31">
        <f t="shared" si="114"/>
        <v>45</v>
      </c>
      <c r="CA146" s="29" t="s">
        <v>60</v>
      </c>
      <c r="CB146" s="29" t="s">
        <v>61</v>
      </c>
      <c r="CC146" s="29" t="s">
        <v>61</v>
      </c>
      <c r="CD146" s="31">
        <f t="shared" si="115"/>
        <v>30.599999999999998</v>
      </c>
      <c r="CE146" s="31">
        <f t="shared" si="115"/>
        <v>28.2</v>
      </c>
      <c r="CF146" s="31">
        <f t="shared" si="115"/>
        <v>27</v>
      </c>
      <c r="CG146" s="29" t="s">
        <v>60</v>
      </c>
      <c r="CH146" s="29" t="s">
        <v>61</v>
      </c>
      <c r="CI146" s="29" t="s">
        <v>61</v>
      </c>
      <c r="CJ146" s="29">
        <v>5</v>
      </c>
      <c r="CK146" s="29">
        <v>0.06</v>
      </c>
      <c r="CL146" s="29">
        <v>2.14</v>
      </c>
      <c r="CM146" s="29" t="s">
        <v>60</v>
      </c>
      <c r="CP146" s="13" t="s">
        <v>61</v>
      </c>
      <c r="CQ146" s="13" t="s">
        <v>61</v>
      </c>
      <c r="CR146" s="13">
        <v>2013</v>
      </c>
      <c r="CS146" s="13" t="s">
        <v>173</v>
      </c>
      <c r="CT146" s="13" t="s">
        <v>500</v>
      </c>
      <c r="CU146" s="13"/>
      <c r="CV146" s="13" t="s">
        <v>1309</v>
      </c>
      <c r="CW146" s="29" t="s">
        <v>381</v>
      </c>
      <c r="CX146" s="34">
        <v>44071</v>
      </c>
      <c r="CY146" s="131" t="s">
        <v>836</v>
      </c>
      <c r="CZ146" s="124" t="s">
        <v>1724</v>
      </c>
    </row>
    <row r="147" spans="1:104" s="29" customFormat="1" ht="17.100000000000001" customHeight="1" x14ac:dyDescent="0.3">
      <c r="A147" s="29">
        <v>2125</v>
      </c>
      <c r="B147" s="16" t="s">
        <v>1416</v>
      </c>
      <c r="C147" s="29">
        <v>2124</v>
      </c>
      <c r="D147" s="29">
        <v>2127</v>
      </c>
      <c r="E147" s="29" t="s">
        <v>1297</v>
      </c>
      <c r="F147" s="29" t="s">
        <v>861</v>
      </c>
      <c r="G147" s="29" t="s">
        <v>139</v>
      </c>
      <c r="H147" s="29" t="s">
        <v>180</v>
      </c>
      <c r="I147" s="25" t="s">
        <v>1418</v>
      </c>
      <c r="J147" s="29">
        <v>40.03</v>
      </c>
      <c r="K147" s="29">
        <v>51</v>
      </c>
      <c r="L147" s="29">
        <v>47</v>
      </c>
      <c r="M147" s="29">
        <v>45</v>
      </c>
      <c r="N147" s="29" t="s">
        <v>60</v>
      </c>
      <c r="O147" s="29" t="s">
        <v>61</v>
      </c>
      <c r="P147" s="29" t="s">
        <v>61</v>
      </c>
      <c r="Q147" s="29">
        <f t="shared" si="123"/>
        <v>30.599999999999998</v>
      </c>
      <c r="R147" s="29">
        <f t="shared" si="123"/>
        <v>28.2</v>
      </c>
      <c r="S147" s="29">
        <f t="shared" si="123"/>
        <v>27</v>
      </c>
      <c r="T147" s="29" t="s">
        <v>60</v>
      </c>
      <c r="U147" s="29" t="s">
        <v>61</v>
      </c>
      <c r="V147" s="29" t="s">
        <v>61</v>
      </c>
      <c r="W147" s="102">
        <f t="shared" si="118"/>
        <v>0.6</v>
      </c>
      <c r="X147" s="102">
        <f t="shared" si="119"/>
        <v>0.6</v>
      </c>
      <c r="Y147" s="102">
        <f t="shared" si="120"/>
        <v>0.6</v>
      </c>
      <c r="Z147" s="29" t="s">
        <v>62</v>
      </c>
      <c r="AA147" s="29" t="s">
        <v>61</v>
      </c>
      <c r="AB147" s="98">
        <v>3</v>
      </c>
      <c r="AC147" s="98">
        <v>3</v>
      </c>
      <c r="AD147" s="103" t="s">
        <v>60</v>
      </c>
      <c r="AE147" s="103" t="s">
        <v>61</v>
      </c>
      <c r="AF147" s="103" t="s">
        <v>61</v>
      </c>
      <c r="AG147" s="103">
        <v>4.1666666666666664E-2</v>
      </c>
      <c r="AH147" s="103">
        <v>4.1666666666666664E-2</v>
      </c>
      <c r="AI147" s="103">
        <v>4.1666666666666664E-2</v>
      </c>
      <c r="AJ147" s="29" t="s">
        <v>1305</v>
      </c>
      <c r="AK147" s="32">
        <v>2.0833333333333332E-2</v>
      </c>
      <c r="AL147" s="121">
        <v>2.0833333333333332E-2</v>
      </c>
      <c r="AM147" s="121">
        <v>2.0833333333333332E-2</v>
      </c>
      <c r="AN147" s="121">
        <v>2.0833333333333332E-2</v>
      </c>
      <c r="AO147" s="29" t="s">
        <v>1305</v>
      </c>
      <c r="AP147" s="103" t="s">
        <v>62</v>
      </c>
      <c r="AQ147" s="103" t="s">
        <v>62</v>
      </c>
      <c r="AR147" s="103" t="s">
        <v>61</v>
      </c>
      <c r="AS147" s="103">
        <v>5.5555555555555558E-3</v>
      </c>
      <c r="AT147" s="29" t="s">
        <v>1305</v>
      </c>
      <c r="AU147" s="32">
        <v>6.9444444444444441E-3</v>
      </c>
      <c r="AV147" s="121">
        <v>4.1666666666666664E-2</v>
      </c>
      <c r="AW147" s="103" t="s">
        <v>60</v>
      </c>
      <c r="AX147" s="103" t="s">
        <v>61</v>
      </c>
      <c r="AY147" s="103" t="s">
        <v>61</v>
      </c>
      <c r="AZ147" s="103">
        <v>0.10416666666666667</v>
      </c>
      <c r="BA147" s="103" t="s">
        <v>60</v>
      </c>
      <c r="BB147" s="103" t="s">
        <v>61</v>
      </c>
      <c r="BC147" s="103" t="s">
        <v>61</v>
      </c>
      <c r="BD147" s="29" t="s">
        <v>86</v>
      </c>
      <c r="BE147" s="103" t="s">
        <v>60</v>
      </c>
      <c r="BF147" s="133">
        <v>1</v>
      </c>
      <c r="BG147" s="29">
        <v>100</v>
      </c>
      <c r="BH147" s="29" t="s">
        <v>62</v>
      </c>
      <c r="BI147" s="33" t="s">
        <v>61</v>
      </c>
      <c r="BJ147" s="29" t="s">
        <v>62</v>
      </c>
      <c r="BK147" s="29" t="s">
        <v>61</v>
      </c>
      <c r="BL147" s="31">
        <f t="shared" si="112"/>
        <v>51</v>
      </c>
      <c r="BM147" s="31">
        <f t="shared" si="112"/>
        <v>47</v>
      </c>
      <c r="BN147" s="31">
        <f t="shared" si="112"/>
        <v>45</v>
      </c>
      <c r="BO147" s="29" t="s">
        <v>60</v>
      </c>
      <c r="BP147" s="29" t="s">
        <v>61</v>
      </c>
      <c r="BQ147" s="29" t="s">
        <v>61</v>
      </c>
      <c r="BR147" s="31">
        <f t="shared" ref="BR147:BR151" si="124">Q147</f>
        <v>30.599999999999998</v>
      </c>
      <c r="BS147" s="31">
        <f t="shared" si="117"/>
        <v>28.2</v>
      </c>
      <c r="BT147" s="31">
        <f t="shared" si="117"/>
        <v>27</v>
      </c>
      <c r="BU147" s="29" t="s">
        <v>60</v>
      </c>
      <c r="BV147" s="29" t="s">
        <v>61</v>
      </c>
      <c r="BW147" s="29" t="s">
        <v>61</v>
      </c>
      <c r="BX147" s="31">
        <f t="shared" si="114"/>
        <v>51</v>
      </c>
      <c r="BY147" s="31">
        <f t="shared" si="114"/>
        <v>47</v>
      </c>
      <c r="BZ147" s="31">
        <f t="shared" si="114"/>
        <v>45</v>
      </c>
      <c r="CA147" s="29" t="s">
        <v>60</v>
      </c>
      <c r="CB147" s="29" t="s">
        <v>61</v>
      </c>
      <c r="CC147" s="29" t="s">
        <v>61</v>
      </c>
      <c r="CD147" s="31">
        <f t="shared" si="115"/>
        <v>30.599999999999998</v>
      </c>
      <c r="CE147" s="31">
        <f t="shared" si="115"/>
        <v>28.2</v>
      </c>
      <c r="CF147" s="31">
        <f t="shared" si="115"/>
        <v>27</v>
      </c>
      <c r="CG147" s="29" t="s">
        <v>60</v>
      </c>
      <c r="CH147" s="29" t="s">
        <v>61</v>
      </c>
      <c r="CI147" s="29" t="s">
        <v>61</v>
      </c>
      <c r="CJ147" s="29">
        <v>5</v>
      </c>
      <c r="CK147" s="29">
        <v>0.06</v>
      </c>
      <c r="CL147" s="29">
        <v>2.14</v>
      </c>
      <c r="CM147" s="29" t="s">
        <v>60</v>
      </c>
      <c r="CP147" s="13" t="s">
        <v>61</v>
      </c>
      <c r="CQ147" s="13" t="s">
        <v>61</v>
      </c>
      <c r="CR147" s="13">
        <v>2013</v>
      </c>
      <c r="CS147" s="13" t="s">
        <v>173</v>
      </c>
      <c r="CT147" s="13" t="s">
        <v>500</v>
      </c>
      <c r="CU147" s="13"/>
      <c r="CV147" s="13" t="s">
        <v>1309</v>
      </c>
      <c r="CW147" s="29" t="s">
        <v>381</v>
      </c>
      <c r="CX147" s="34">
        <v>44071</v>
      </c>
      <c r="CY147" s="131" t="s">
        <v>836</v>
      </c>
      <c r="CZ147" s="124" t="s">
        <v>1724</v>
      </c>
    </row>
    <row r="148" spans="1:104" s="92" customFormat="1" ht="17.100000000000001" customHeight="1" x14ac:dyDescent="0.3">
      <c r="A148" s="78">
        <v>2005</v>
      </c>
      <c r="B148" s="78" t="s">
        <v>1311</v>
      </c>
      <c r="C148" s="92">
        <v>2001</v>
      </c>
      <c r="D148" s="92">
        <v>2002</v>
      </c>
      <c r="E148" s="78" t="s">
        <v>1310</v>
      </c>
      <c r="F148" s="78" t="s">
        <v>138</v>
      </c>
      <c r="G148" s="78" t="s">
        <v>139</v>
      </c>
      <c r="H148" s="29" t="s">
        <v>180</v>
      </c>
      <c r="I148" s="29" t="s">
        <v>1419</v>
      </c>
      <c r="J148" s="92">
        <v>240.5</v>
      </c>
      <c r="K148" s="92">
        <v>310.5</v>
      </c>
      <c r="L148" s="92">
        <v>289</v>
      </c>
      <c r="M148" s="92">
        <v>273.5</v>
      </c>
      <c r="N148" s="29" t="s">
        <v>934</v>
      </c>
      <c r="O148" s="29" t="s">
        <v>935</v>
      </c>
      <c r="P148" s="29" t="s">
        <v>935</v>
      </c>
      <c r="Q148" s="92">
        <v>186</v>
      </c>
      <c r="R148" s="92">
        <v>173</v>
      </c>
      <c r="S148" s="92">
        <v>164</v>
      </c>
      <c r="T148" s="103" t="s">
        <v>60</v>
      </c>
      <c r="U148" s="103" t="s">
        <v>61</v>
      </c>
      <c r="V148" s="103" t="s">
        <v>61</v>
      </c>
      <c r="W148" s="102">
        <f t="shared" si="118"/>
        <v>0.59903381642512077</v>
      </c>
      <c r="X148" s="102">
        <f t="shared" si="119"/>
        <v>0.59861591695501726</v>
      </c>
      <c r="Y148" s="102">
        <f t="shared" si="120"/>
        <v>0.59963436928702007</v>
      </c>
      <c r="Z148" s="29" t="s">
        <v>62</v>
      </c>
      <c r="AA148" s="29" t="s">
        <v>61</v>
      </c>
      <c r="AB148" s="98">
        <v>17</v>
      </c>
      <c r="AC148" s="98">
        <v>17</v>
      </c>
      <c r="AD148" s="103" t="s">
        <v>60</v>
      </c>
      <c r="AE148" s="103" t="s">
        <v>61</v>
      </c>
      <c r="AF148" s="103" t="s">
        <v>61</v>
      </c>
      <c r="AG148" s="103">
        <v>0.125</v>
      </c>
      <c r="AH148" s="103">
        <v>0.125</v>
      </c>
      <c r="AI148" s="103">
        <v>0.125</v>
      </c>
      <c r="AJ148" s="29" t="s">
        <v>390</v>
      </c>
      <c r="AK148" s="120">
        <f>0.58/24</f>
        <v>2.4166666666666666E-2</v>
      </c>
      <c r="AL148" s="121">
        <v>4.1666666666666664E-2</v>
      </c>
      <c r="AM148" s="121">
        <v>4.1666666666666664E-2</v>
      </c>
      <c r="AN148" s="121">
        <v>4.1666666666666664E-2</v>
      </c>
      <c r="AO148" s="68" t="s">
        <v>390</v>
      </c>
      <c r="AP148" s="103" t="s">
        <v>62</v>
      </c>
      <c r="AQ148" s="103" t="s">
        <v>62</v>
      </c>
      <c r="AR148" s="103" t="s">
        <v>61</v>
      </c>
      <c r="AS148" s="103">
        <v>4.1666666666666664E-2</v>
      </c>
      <c r="AT148" s="32" t="s">
        <v>64</v>
      </c>
      <c r="AU148" s="32">
        <f>R148/14.7/24/60</f>
        <v>8.1727135298563878E-3</v>
      </c>
      <c r="AV148" s="162">
        <v>4.1666666666666664E-2</v>
      </c>
      <c r="AW148" s="103" t="s">
        <v>60</v>
      </c>
      <c r="AX148" s="103" t="s">
        <v>61</v>
      </c>
      <c r="AY148" s="103" t="s">
        <v>61</v>
      </c>
      <c r="AZ148" s="162">
        <v>8.7500000000000008E-2</v>
      </c>
      <c r="BA148" s="103" t="s">
        <v>60</v>
      </c>
      <c r="BB148" s="103" t="s">
        <v>61</v>
      </c>
      <c r="BC148" s="103" t="s">
        <v>61</v>
      </c>
      <c r="BD148" s="29" t="s">
        <v>86</v>
      </c>
      <c r="BE148" s="103" t="s">
        <v>60</v>
      </c>
      <c r="BF148" s="133">
        <v>1</v>
      </c>
      <c r="BG148" s="29">
        <v>100</v>
      </c>
      <c r="BH148" s="29" t="s">
        <v>62</v>
      </c>
      <c r="BI148" s="33" t="s">
        <v>61</v>
      </c>
      <c r="BJ148" s="29" t="s">
        <v>62</v>
      </c>
      <c r="BK148" s="29" t="s">
        <v>61</v>
      </c>
      <c r="BL148" s="31">
        <f t="shared" si="112"/>
        <v>310.5</v>
      </c>
      <c r="BM148" s="31">
        <f t="shared" si="112"/>
        <v>289</v>
      </c>
      <c r="BN148" s="31">
        <f t="shared" si="112"/>
        <v>273.5</v>
      </c>
      <c r="BO148" s="29" t="s">
        <v>60</v>
      </c>
      <c r="BP148" s="29" t="s">
        <v>61</v>
      </c>
      <c r="BQ148" s="29" t="s">
        <v>61</v>
      </c>
      <c r="BR148" s="31">
        <f t="shared" si="124"/>
        <v>186</v>
      </c>
      <c r="BS148" s="31">
        <f t="shared" si="117"/>
        <v>173</v>
      </c>
      <c r="BT148" s="31">
        <f t="shared" si="117"/>
        <v>164</v>
      </c>
      <c r="BU148" s="29" t="s">
        <v>60</v>
      </c>
      <c r="BV148" s="29" t="s">
        <v>61</v>
      </c>
      <c r="BW148" s="29" t="s">
        <v>61</v>
      </c>
      <c r="BX148" s="31">
        <f t="shared" si="114"/>
        <v>310.5</v>
      </c>
      <c r="BY148" s="31">
        <f t="shared" si="114"/>
        <v>289</v>
      </c>
      <c r="BZ148" s="31">
        <f t="shared" si="114"/>
        <v>273.5</v>
      </c>
      <c r="CA148" s="29" t="s">
        <v>60</v>
      </c>
      <c r="CB148" s="29" t="s">
        <v>61</v>
      </c>
      <c r="CC148" s="29" t="s">
        <v>61</v>
      </c>
      <c r="CD148" s="31">
        <f t="shared" si="115"/>
        <v>186</v>
      </c>
      <c r="CE148" s="31">
        <f t="shared" si="115"/>
        <v>173</v>
      </c>
      <c r="CF148" s="31">
        <f t="shared" si="115"/>
        <v>164</v>
      </c>
      <c r="CG148" s="29" t="s">
        <v>60</v>
      </c>
      <c r="CH148" s="29" t="s">
        <v>61</v>
      </c>
      <c r="CI148" s="29" t="s">
        <v>61</v>
      </c>
      <c r="CJ148" s="92">
        <v>5</v>
      </c>
      <c r="CK148" s="25">
        <v>0.05</v>
      </c>
      <c r="CL148" s="92">
        <v>14.9</v>
      </c>
      <c r="CM148" s="29" t="s">
        <v>60</v>
      </c>
      <c r="CP148" s="13" t="s">
        <v>61</v>
      </c>
      <c r="CQ148" s="13" t="s">
        <v>61</v>
      </c>
      <c r="CR148" s="92">
        <v>2014</v>
      </c>
      <c r="CS148" s="13" t="s">
        <v>564</v>
      </c>
      <c r="CT148" s="13" t="s">
        <v>360</v>
      </c>
      <c r="CV148" s="29" t="s">
        <v>1316</v>
      </c>
      <c r="CW148" s="29" t="s">
        <v>410</v>
      </c>
      <c r="CX148" s="136">
        <v>44081</v>
      </c>
      <c r="CY148" s="131" t="s">
        <v>836</v>
      </c>
      <c r="CZ148" s="124" t="s">
        <v>1724</v>
      </c>
    </row>
    <row r="149" spans="1:104" s="92" customFormat="1" ht="17.100000000000001" customHeight="1" x14ac:dyDescent="0.3">
      <c r="A149" s="78">
        <v>2005</v>
      </c>
      <c r="B149" s="78" t="s">
        <v>1311</v>
      </c>
      <c r="C149" s="92">
        <v>2001</v>
      </c>
      <c r="D149" s="92">
        <v>2003</v>
      </c>
      <c r="E149" s="78" t="s">
        <v>1310</v>
      </c>
      <c r="F149" s="78" t="s">
        <v>138</v>
      </c>
      <c r="G149" s="78" t="s">
        <v>139</v>
      </c>
      <c r="H149" s="29" t="s">
        <v>180</v>
      </c>
      <c r="I149" s="29" t="s">
        <v>1420</v>
      </c>
      <c r="J149" s="92">
        <v>240.5</v>
      </c>
      <c r="K149" s="92">
        <v>310.5</v>
      </c>
      <c r="L149" s="92">
        <v>289</v>
      </c>
      <c r="M149" s="92">
        <v>273.5</v>
      </c>
      <c r="N149" s="29" t="s">
        <v>934</v>
      </c>
      <c r="O149" s="29" t="s">
        <v>935</v>
      </c>
      <c r="P149" s="29" t="s">
        <v>935</v>
      </c>
      <c r="Q149" s="92">
        <v>186</v>
      </c>
      <c r="R149" s="92">
        <v>173</v>
      </c>
      <c r="S149" s="92">
        <v>164</v>
      </c>
      <c r="T149" s="103" t="s">
        <v>60</v>
      </c>
      <c r="U149" s="103" t="s">
        <v>61</v>
      </c>
      <c r="V149" s="103" t="s">
        <v>61</v>
      </c>
      <c r="W149" s="102">
        <f t="shared" si="118"/>
        <v>0.59903381642512077</v>
      </c>
      <c r="X149" s="102">
        <f t="shared" si="119"/>
        <v>0.59861591695501726</v>
      </c>
      <c r="Y149" s="102">
        <f t="shared" si="120"/>
        <v>0.59963436928702007</v>
      </c>
      <c r="Z149" s="29" t="s">
        <v>62</v>
      </c>
      <c r="AA149" s="29" t="s">
        <v>61</v>
      </c>
      <c r="AB149" s="98">
        <v>17</v>
      </c>
      <c r="AC149" s="98">
        <v>17</v>
      </c>
      <c r="AD149" s="103" t="s">
        <v>60</v>
      </c>
      <c r="AE149" s="103" t="s">
        <v>61</v>
      </c>
      <c r="AF149" s="103" t="s">
        <v>61</v>
      </c>
      <c r="AG149" s="103">
        <v>0.125</v>
      </c>
      <c r="AH149" s="103">
        <v>0.125</v>
      </c>
      <c r="AI149" s="103">
        <v>0.125</v>
      </c>
      <c r="AJ149" s="29" t="s">
        <v>390</v>
      </c>
      <c r="AK149" s="120">
        <f>0.58/24</f>
        <v>2.4166666666666666E-2</v>
      </c>
      <c r="AL149" s="121">
        <v>4.1666666666666664E-2</v>
      </c>
      <c r="AM149" s="121">
        <v>4.1666666666666664E-2</v>
      </c>
      <c r="AN149" s="121">
        <v>4.1666666666666664E-2</v>
      </c>
      <c r="AO149" s="68" t="s">
        <v>390</v>
      </c>
      <c r="AP149" s="103" t="s">
        <v>62</v>
      </c>
      <c r="AQ149" s="103" t="s">
        <v>62</v>
      </c>
      <c r="AR149" s="103" t="s">
        <v>61</v>
      </c>
      <c r="AS149" s="103">
        <v>4.1666666666666664E-2</v>
      </c>
      <c r="AT149" s="32" t="s">
        <v>64</v>
      </c>
      <c r="AU149" s="32">
        <f>R149/14.7/24/60</f>
        <v>8.1727135298563878E-3</v>
      </c>
      <c r="AV149" s="162">
        <v>4.1666666666666664E-2</v>
      </c>
      <c r="AW149" s="103" t="s">
        <v>60</v>
      </c>
      <c r="AX149" s="103" t="s">
        <v>61</v>
      </c>
      <c r="AY149" s="103" t="s">
        <v>61</v>
      </c>
      <c r="AZ149" s="162">
        <v>8.7500000000000008E-2</v>
      </c>
      <c r="BA149" s="103" t="s">
        <v>60</v>
      </c>
      <c r="BB149" s="103" t="s">
        <v>61</v>
      </c>
      <c r="BC149" s="103" t="s">
        <v>61</v>
      </c>
      <c r="BD149" s="29" t="s">
        <v>86</v>
      </c>
      <c r="BE149" s="103" t="s">
        <v>60</v>
      </c>
      <c r="BF149" s="133">
        <v>1</v>
      </c>
      <c r="BG149" s="29">
        <v>100</v>
      </c>
      <c r="BH149" s="29" t="s">
        <v>62</v>
      </c>
      <c r="BI149" s="33" t="s">
        <v>61</v>
      </c>
      <c r="BJ149" s="29" t="s">
        <v>62</v>
      </c>
      <c r="BK149" s="29" t="s">
        <v>61</v>
      </c>
      <c r="BL149" s="31">
        <f t="shared" si="112"/>
        <v>310.5</v>
      </c>
      <c r="BM149" s="31">
        <f t="shared" si="112"/>
        <v>289</v>
      </c>
      <c r="BN149" s="31">
        <f t="shared" si="112"/>
        <v>273.5</v>
      </c>
      <c r="BO149" s="29" t="s">
        <v>60</v>
      </c>
      <c r="BP149" s="29" t="s">
        <v>61</v>
      </c>
      <c r="BQ149" s="29" t="s">
        <v>61</v>
      </c>
      <c r="BR149" s="31">
        <f t="shared" si="124"/>
        <v>186</v>
      </c>
      <c r="BS149" s="31">
        <f t="shared" si="117"/>
        <v>173</v>
      </c>
      <c r="BT149" s="31">
        <f t="shared" si="117"/>
        <v>164</v>
      </c>
      <c r="BU149" s="29" t="s">
        <v>60</v>
      </c>
      <c r="BV149" s="29" t="s">
        <v>61</v>
      </c>
      <c r="BW149" s="29" t="s">
        <v>61</v>
      </c>
      <c r="BX149" s="31">
        <f t="shared" si="114"/>
        <v>310.5</v>
      </c>
      <c r="BY149" s="31">
        <f t="shared" si="114"/>
        <v>289</v>
      </c>
      <c r="BZ149" s="31">
        <f t="shared" si="114"/>
        <v>273.5</v>
      </c>
      <c r="CA149" s="29" t="s">
        <v>60</v>
      </c>
      <c r="CB149" s="29" t="s">
        <v>61</v>
      </c>
      <c r="CC149" s="29" t="s">
        <v>61</v>
      </c>
      <c r="CD149" s="31">
        <f t="shared" si="115"/>
        <v>186</v>
      </c>
      <c r="CE149" s="31">
        <f t="shared" si="115"/>
        <v>173</v>
      </c>
      <c r="CF149" s="31">
        <f t="shared" si="115"/>
        <v>164</v>
      </c>
      <c r="CG149" s="29" t="s">
        <v>60</v>
      </c>
      <c r="CH149" s="29" t="s">
        <v>61</v>
      </c>
      <c r="CI149" s="29" t="s">
        <v>61</v>
      </c>
      <c r="CJ149" s="92">
        <v>5</v>
      </c>
      <c r="CK149" s="25">
        <v>0.05</v>
      </c>
      <c r="CL149" s="92">
        <v>15.09</v>
      </c>
      <c r="CM149" s="29" t="s">
        <v>60</v>
      </c>
      <c r="CP149" s="13" t="s">
        <v>61</v>
      </c>
      <c r="CQ149" s="13" t="s">
        <v>61</v>
      </c>
      <c r="CR149" s="92">
        <v>2014</v>
      </c>
      <c r="CS149" s="13" t="s">
        <v>564</v>
      </c>
      <c r="CT149" s="13" t="s">
        <v>360</v>
      </c>
      <c r="CV149" s="29" t="s">
        <v>1316</v>
      </c>
      <c r="CW149" s="29" t="s">
        <v>410</v>
      </c>
      <c r="CX149" s="136">
        <v>44081</v>
      </c>
      <c r="CY149" s="131" t="s">
        <v>836</v>
      </c>
      <c r="CZ149" s="124" t="s">
        <v>1724</v>
      </c>
    </row>
    <row r="150" spans="1:104" s="92" customFormat="1" ht="17.100000000000001" customHeight="1" x14ac:dyDescent="0.3">
      <c r="A150" s="78">
        <v>2020</v>
      </c>
      <c r="B150" s="78" t="s">
        <v>1317</v>
      </c>
      <c r="C150" s="92">
        <v>2006</v>
      </c>
      <c r="D150" s="92">
        <v>2007</v>
      </c>
      <c r="E150" s="78" t="s">
        <v>1310</v>
      </c>
      <c r="F150" s="78" t="s">
        <v>138</v>
      </c>
      <c r="G150" s="78" t="s">
        <v>139</v>
      </c>
      <c r="H150" s="29" t="s">
        <v>180</v>
      </c>
      <c r="I150" s="29" t="s">
        <v>1421</v>
      </c>
      <c r="J150" s="92">
        <v>240.5</v>
      </c>
      <c r="K150" s="92">
        <v>310.5</v>
      </c>
      <c r="L150" s="92">
        <v>289</v>
      </c>
      <c r="M150" s="92">
        <v>273.5</v>
      </c>
      <c r="N150" s="29" t="s">
        <v>934</v>
      </c>
      <c r="O150" s="29" t="s">
        <v>935</v>
      </c>
      <c r="P150" s="29" t="s">
        <v>935</v>
      </c>
      <c r="Q150" s="92">
        <v>186</v>
      </c>
      <c r="R150" s="92">
        <v>173</v>
      </c>
      <c r="S150" s="92">
        <v>164</v>
      </c>
      <c r="T150" s="103" t="s">
        <v>60</v>
      </c>
      <c r="U150" s="103" t="s">
        <v>61</v>
      </c>
      <c r="V150" s="103" t="s">
        <v>61</v>
      </c>
      <c r="W150" s="102">
        <f t="shared" si="118"/>
        <v>0.59903381642512077</v>
      </c>
      <c r="X150" s="102">
        <f t="shared" si="119"/>
        <v>0.59861591695501726</v>
      </c>
      <c r="Y150" s="102">
        <f t="shared" si="120"/>
        <v>0.59963436928702007</v>
      </c>
      <c r="Z150" s="29" t="s">
        <v>62</v>
      </c>
      <c r="AA150" s="29" t="s">
        <v>61</v>
      </c>
      <c r="AB150" s="98">
        <v>17</v>
      </c>
      <c r="AC150" s="98">
        <v>17</v>
      </c>
      <c r="AD150" s="103" t="s">
        <v>60</v>
      </c>
      <c r="AE150" s="103" t="s">
        <v>61</v>
      </c>
      <c r="AF150" s="103" t="s">
        <v>61</v>
      </c>
      <c r="AG150" s="103">
        <v>0.125</v>
      </c>
      <c r="AH150" s="103">
        <v>0.125</v>
      </c>
      <c r="AI150" s="103">
        <v>0.125</v>
      </c>
      <c r="AJ150" s="29" t="s">
        <v>390</v>
      </c>
      <c r="AK150" s="120">
        <f>0.58/24</f>
        <v>2.4166666666666666E-2</v>
      </c>
      <c r="AL150" s="121">
        <v>4.1666666666666664E-2</v>
      </c>
      <c r="AM150" s="121">
        <v>4.1666666666666664E-2</v>
      </c>
      <c r="AN150" s="121">
        <v>4.1666666666666664E-2</v>
      </c>
      <c r="AO150" s="68" t="s">
        <v>390</v>
      </c>
      <c r="AP150" s="103" t="s">
        <v>62</v>
      </c>
      <c r="AQ150" s="103" t="s">
        <v>62</v>
      </c>
      <c r="AR150" s="103" t="s">
        <v>61</v>
      </c>
      <c r="AS150" s="103">
        <v>4.1666666666666664E-2</v>
      </c>
      <c r="AT150" s="32" t="s">
        <v>64</v>
      </c>
      <c r="AU150" s="32">
        <f>R150/14.7/24/60</f>
        <v>8.1727135298563878E-3</v>
      </c>
      <c r="AV150" s="162">
        <v>4.1666666666666664E-2</v>
      </c>
      <c r="AW150" s="103" t="s">
        <v>60</v>
      </c>
      <c r="AX150" s="103" t="s">
        <v>61</v>
      </c>
      <c r="AY150" s="103" t="s">
        <v>61</v>
      </c>
      <c r="AZ150" s="162">
        <v>8.7500000000000008E-2</v>
      </c>
      <c r="BA150" s="103" t="s">
        <v>60</v>
      </c>
      <c r="BB150" s="103" t="s">
        <v>61</v>
      </c>
      <c r="BC150" s="103" t="s">
        <v>61</v>
      </c>
      <c r="BD150" s="29" t="s">
        <v>86</v>
      </c>
      <c r="BE150" s="103" t="s">
        <v>60</v>
      </c>
      <c r="BF150" s="133">
        <v>1</v>
      </c>
      <c r="BG150" s="29">
        <v>100</v>
      </c>
      <c r="BH150" s="29" t="s">
        <v>62</v>
      </c>
      <c r="BI150" s="33" t="s">
        <v>61</v>
      </c>
      <c r="BJ150" s="29" t="s">
        <v>62</v>
      </c>
      <c r="BK150" s="29" t="s">
        <v>61</v>
      </c>
      <c r="BL150" s="31">
        <f t="shared" si="112"/>
        <v>310.5</v>
      </c>
      <c r="BM150" s="31">
        <f t="shared" si="112"/>
        <v>289</v>
      </c>
      <c r="BN150" s="31">
        <f t="shared" si="112"/>
        <v>273.5</v>
      </c>
      <c r="BO150" s="29" t="s">
        <v>60</v>
      </c>
      <c r="BP150" s="29" t="s">
        <v>61</v>
      </c>
      <c r="BQ150" s="29" t="s">
        <v>61</v>
      </c>
      <c r="BR150" s="31">
        <f t="shared" si="124"/>
        <v>186</v>
      </c>
      <c r="BS150" s="31">
        <f t="shared" si="117"/>
        <v>173</v>
      </c>
      <c r="BT150" s="31">
        <f t="shared" si="117"/>
        <v>164</v>
      </c>
      <c r="BU150" s="29" t="s">
        <v>60</v>
      </c>
      <c r="BV150" s="29" t="s">
        <v>61</v>
      </c>
      <c r="BW150" s="29" t="s">
        <v>61</v>
      </c>
      <c r="BX150" s="31">
        <f t="shared" si="114"/>
        <v>310.5</v>
      </c>
      <c r="BY150" s="31">
        <f t="shared" si="114"/>
        <v>289</v>
      </c>
      <c r="BZ150" s="31">
        <f t="shared" si="114"/>
        <v>273.5</v>
      </c>
      <c r="CA150" s="29" t="s">
        <v>60</v>
      </c>
      <c r="CB150" s="29" t="s">
        <v>61</v>
      </c>
      <c r="CC150" s="29" t="s">
        <v>61</v>
      </c>
      <c r="CD150" s="31">
        <f t="shared" si="115"/>
        <v>186</v>
      </c>
      <c r="CE150" s="31">
        <f t="shared" si="115"/>
        <v>173</v>
      </c>
      <c r="CF150" s="31">
        <f t="shared" si="115"/>
        <v>164</v>
      </c>
      <c r="CG150" s="29" t="s">
        <v>60</v>
      </c>
      <c r="CH150" s="29" t="s">
        <v>61</v>
      </c>
      <c r="CI150" s="29" t="s">
        <v>61</v>
      </c>
      <c r="CJ150" s="92">
        <v>5</v>
      </c>
      <c r="CK150" s="25">
        <v>0.05</v>
      </c>
      <c r="CL150" s="92">
        <v>15.07</v>
      </c>
      <c r="CM150" s="29" t="s">
        <v>60</v>
      </c>
      <c r="CP150" s="13" t="s">
        <v>61</v>
      </c>
      <c r="CQ150" s="13" t="s">
        <v>61</v>
      </c>
      <c r="CR150" s="92">
        <v>2014</v>
      </c>
      <c r="CS150" s="13" t="s">
        <v>564</v>
      </c>
      <c r="CT150" s="13" t="s">
        <v>360</v>
      </c>
      <c r="CV150" s="29" t="s">
        <v>1316</v>
      </c>
      <c r="CW150" s="29" t="s">
        <v>410</v>
      </c>
      <c r="CX150" s="136">
        <v>44081</v>
      </c>
      <c r="CY150" s="131" t="s">
        <v>836</v>
      </c>
      <c r="CZ150" s="124" t="s">
        <v>1724</v>
      </c>
    </row>
    <row r="151" spans="1:104" s="92" customFormat="1" ht="17.100000000000001" customHeight="1" x14ac:dyDescent="0.3">
      <c r="A151" s="78">
        <v>2020</v>
      </c>
      <c r="B151" s="78" t="s">
        <v>1317</v>
      </c>
      <c r="C151" s="92">
        <v>2006</v>
      </c>
      <c r="D151" s="92">
        <v>2008</v>
      </c>
      <c r="E151" s="78" t="s">
        <v>1310</v>
      </c>
      <c r="F151" s="78" t="s">
        <v>138</v>
      </c>
      <c r="G151" s="78" t="s">
        <v>139</v>
      </c>
      <c r="H151" s="29" t="s">
        <v>180</v>
      </c>
      <c r="I151" s="29" t="s">
        <v>1422</v>
      </c>
      <c r="J151" s="92">
        <v>240.5</v>
      </c>
      <c r="K151" s="92">
        <v>310.5</v>
      </c>
      <c r="L151" s="92">
        <v>289</v>
      </c>
      <c r="M151" s="92">
        <v>273.5</v>
      </c>
      <c r="N151" s="29" t="s">
        <v>934</v>
      </c>
      <c r="O151" s="29" t="s">
        <v>935</v>
      </c>
      <c r="P151" s="29" t="s">
        <v>935</v>
      </c>
      <c r="Q151" s="92">
        <v>186</v>
      </c>
      <c r="R151" s="92">
        <v>173</v>
      </c>
      <c r="S151" s="92">
        <v>164</v>
      </c>
      <c r="T151" s="103" t="s">
        <v>60</v>
      </c>
      <c r="U151" s="103" t="s">
        <v>61</v>
      </c>
      <c r="V151" s="103" t="s">
        <v>61</v>
      </c>
      <c r="W151" s="102">
        <f t="shared" si="118"/>
        <v>0.59903381642512077</v>
      </c>
      <c r="X151" s="102">
        <f t="shared" si="119"/>
        <v>0.59861591695501726</v>
      </c>
      <c r="Y151" s="102">
        <f t="shared" si="120"/>
        <v>0.59963436928702007</v>
      </c>
      <c r="Z151" s="29" t="s">
        <v>62</v>
      </c>
      <c r="AA151" s="29" t="s">
        <v>61</v>
      </c>
      <c r="AB151" s="98">
        <v>17</v>
      </c>
      <c r="AC151" s="98">
        <v>17</v>
      </c>
      <c r="AD151" s="103" t="s">
        <v>60</v>
      </c>
      <c r="AE151" s="103" t="s">
        <v>61</v>
      </c>
      <c r="AF151" s="103" t="s">
        <v>61</v>
      </c>
      <c r="AG151" s="103">
        <v>0.125</v>
      </c>
      <c r="AH151" s="103">
        <v>0.125</v>
      </c>
      <c r="AI151" s="103">
        <v>0.125</v>
      </c>
      <c r="AJ151" s="29" t="s">
        <v>390</v>
      </c>
      <c r="AK151" s="120">
        <f>0.58/24</f>
        <v>2.4166666666666666E-2</v>
      </c>
      <c r="AL151" s="121">
        <v>4.1666666666666664E-2</v>
      </c>
      <c r="AM151" s="121">
        <v>4.1666666666666664E-2</v>
      </c>
      <c r="AN151" s="121">
        <v>4.1666666666666664E-2</v>
      </c>
      <c r="AO151" s="68" t="s">
        <v>390</v>
      </c>
      <c r="AP151" s="103" t="s">
        <v>62</v>
      </c>
      <c r="AQ151" s="103" t="s">
        <v>62</v>
      </c>
      <c r="AR151" s="103" t="s">
        <v>61</v>
      </c>
      <c r="AS151" s="103">
        <v>4.1666666666666664E-2</v>
      </c>
      <c r="AT151" s="32" t="s">
        <v>64</v>
      </c>
      <c r="AU151" s="32">
        <f>R151/14.7/24/60</f>
        <v>8.1727135298563878E-3</v>
      </c>
      <c r="AV151" s="162">
        <v>4.1666666666666664E-2</v>
      </c>
      <c r="AW151" s="103" t="s">
        <v>60</v>
      </c>
      <c r="AX151" s="103" t="s">
        <v>61</v>
      </c>
      <c r="AY151" s="103" t="s">
        <v>61</v>
      </c>
      <c r="AZ151" s="162">
        <v>8.7500000000000008E-2</v>
      </c>
      <c r="BA151" s="103" t="s">
        <v>60</v>
      </c>
      <c r="BB151" s="103" t="s">
        <v>61</v>
      </c>
      <c r="BC151" s="103" t="s">
        <v>61</v>
      </c>
      <c r="BD151" s="29" t="s">
        <v>86</v>
      </c>
      <c r="BE151" s="103" t="s">
        <v>60</v>
      </c>
      <c r="BF151" s="133">
        <v>1</v>
      </c>
      <c r="BG151" s="29">
        <v>100</v>
      </c>
      <c r="BH151" s="29" t="s">
        <v>62</v>
      </c>
      <c r="BI151" s="33" t="s">
        <v>61</v>
      </c>
      <c r="BJ151" s="29" t="s">
        <v>62</v>
      </c>
      <c r="BK151" s="29" t="s">
        <v>61</v>
      </c>
      <c r="BL151" s="31">
        <f t="shared" si="112"/>
        <v>310.5</v>
      </c>
      <c r="BM151" s="31">
        <f t="shared" si="112"/>
        <v>289</v>
      </c>
      <c r="BN151" s="31">
        <f t="shared" si="112"/>
        <v>273.5</v>
      </c>
      <c r="BO151" s="29" t="s">
        <v>60</v>
      </c>
      <c r="BP151" s="29" t="s">
        <v>61</v>
      </c>
      <c r="BQ151" s="29" t="s">
        <v>61</v>
      </c>
      <c r="BR151" s="31">
        <f t="shared" si="124"/>
        <v>186</v>
      </c>
      <c r="BS151" s="31">
        <f t="shared" si="117"/>
        <v>173</v>
      </c>
      <c r="BT151" s="31">
        <f t="shared" si="117"/>
        <v>164</v>
      </c>
      <c r="BU151" s="29" t="s">
        <v>60</v>
      </c>
      <c r="BV151" s="29" t="s">
        <v>61</v>
      </c>
      <c r="BW151" s="29" t="s">
        <v>61</v>
      </c>
      <c r="BX151" s="31">
        <f t="shared" si="114"/>
        <v>310.5</v>
      </c>
      <c r="BY151" s="31">
        <f t="shared" si="114"/>
        <v>289</v>
      </c>
      <c r="BZ151" s="31">
        <f t="shared" si="114"/>
        <v>273.5</v>
      </c>
      <c r="CA151" s="29" t="s">
        <v>60</v>
      </c>
      <c r="CB151" s="29" t="s">
        <v>61</v>
      </c>
      <c r="CC151" s="29" t="s">
        <v>61</v>
      </c>
      <c r="CD151" s="31">
        <f t="shared" si="115"/>
        <v>186</v>
      </c>
      <c r="CE151" s="31">
        <f t="shared" si="115"/>
        <v>173</v>
      </c>
      <c r="CF151" s="31">
        <f t="shared" si="115"/>
        <v>164</v>
      </c>
      <c r="CG151" s="29" t="s">
        <v>60</v>
      </c>
      <c r="CH151" s="29" t="s">
        <v>61</v>
      </c>
      <c r="CI151" s="29" t="s">
        <v>61</v>
      </c>
      <c r="CJ151" s="92">
        <v>5</v>
      </c>
      <c r="CK151" s="25">
        <v>0.05</v>
      </c>
      <c r="CL151" s="92">
        <v>15.32</v>
      </c>
      <c r="CM151" s="29" t="s">
        <v>60</v>
      </c>
      <c r="CP151" s="13" t="s">
        <v>61</v>
      </c>
      <c r="CQ151" s="13" t="s">
        <v>61</v>
      </c>
      <c r="CR151" s="92">
        <v>2014</v>
      </c>
      <c r="CS151" s="13" t="s">
        <v>564</v>
      </c>
      <c r="CT151" s="13" t="s">
        <v>360</v>
      </c>
      <c r="CV151" s="29" t="s">
        <v>1316</v>
      </c>
      <c r="CW151" s="29" t="s">
        <v>410</v>
      </c>
      <c r="CX151" s="136">
        <v>44081</v>
      </c>
      <c r="CY151" s="131" t="s">
        <v>836</v>
      </c>
      <c r="CZ151" s="124" t="s">
        <v>1724</v>
      </c>
    </row>
    <row r="152" spans="1:104" ht="17.100000000000001" customHeight="1" x14ac:dyDescent="0.3">
      <c r="A152" s="1">
        <v>2798</v>
      </c>
      <c r="B152" s="9" t="s">
        <v>1319</v>
      </c>
      <c r="C152" s="1">
        <v>2799</v>
      </c>
      <c r="D152" s="1">
        <v>2799</v>
      </c>
      <c r="E152" s="9" t="s">
        <v>1318</v>
      </c>
      <c r="F152" s="2" t="s">
        <v>861</v>
      </c>
      <c r="G152" s="29" t="s">
        <v>971</v>
      </c>
      <c r="H152" s="29" t="s">
        <v>1024</v>
      </c>
      <c r="I152" s="9" t="s">
        <v>1423</v>
      </c>
      <c r="J152" s="1">
        <v>289.3</v>
      </c>
      <c r="K152" s="1">
        <v>347</v>
      </c>
      <c r="L152" s="1">
        <v>333.2</v>
      </c>
      <c r="M152" s="1">
        <v>314.8</v>
      </c>
      <c r="N152" s="29" t="s">
        <v>934</v>
      </c>
      <c r="O152" s="29" t="s">
        <v>935</v>
      </c>
      <c r="P152" s="29" t="s">
        <v>935</v>
      </c>
      <c r="Q152" s="1">
        <v>164</v>
      </c>
      <c r="R152" s="1">
        <v>158</v>
      </c>
      <c r="S152" s="1">
        <v>149</v>
      </c>
      <c r="T152" s="29" t="s">
        <v>934</v>
      </c>
      <c r="U152" s="29" t="s">
        <v>935</v>
      </c>
      <c r="V152" s="29" t="s">
        <v>935</v>
      </c>
      <c r="W152" s="102">
        <f t="shared" si="118"/>
        <v>0.47262247838616717</v>
      </c>
      <c r="X152" s="102">
        <f t="shared" si="119"/>
        <v>0.47418967587034816</v>
      </c>
      <c r="Y152" s="102">
        <f t="shared" si="120"/>
        <v>0.47331639135959336</v>
      </c>
      <c r="Z152" s="29" t="s">
        <v>62</v>
      </c>
      <c r="AA152" s="29" t="s">
        <v>61</v>
      </c>
      <c r="AB152" s="98">
        <v>15.28</v>
      </c>
      <c r="AC152" s="98">
        <v>15.28</v>
      </c>
      <c r="AD152" s="103" t="s">
        <v>934</v>
      </c>
      <c r="AE152" s="103" t="s">
        <v>935</v>
      </c>
      <c r="AF152" s="103" t="s">
        <v>935</v>
      </c>
      <c r="AG152" s="103">
        <v>0.14444444444444446</v>
      </c>
      <c r="AH152" s="103">
        <v>0.15833333333333333</v>
      </c>
      <c r="AI152" s="103">
        <v>0.18611111111111112</v>
      </c>
      <c r="AJ152" s="103" t="s">
        <v>1321</v>
      </c>
      <c r="AK152" s="137">
        <v>0.125</v>
      </c>
      <c r="AL152" s="121">
        <v>2.7083333333333334E-2</v>
      </c>
      <c r="AM152" s="121">
        <v>6.8749999999999992E-2</v>
      </c>
      <c r="AN152" s="121">
        <v>0.14444444444444446</v>
      </c>
      <c r="AO152" s="9" t="s">
        <v>65</v>
      </c>
      <c r="AP152" s="103" t="s">
        <v>975</v>
      </c>
      <c r="AQ152" s="103" t="s">
        <v>975</v>
      </c>
      <c r="AR152" s="103" t="s">
        <v>935</v>
      </c>
      <c r="AS152" s="103">
        <v>8.3333333333333332E-3</v>
      </c>
      <c r="AT152" s="9" t="s">
        <v>103</v>
      </c>
      <c r="AU152" s="32">
        <f t="shared" ref="AU152:AU171" si="125">R152/AC152/60/24</f>
        <v>7.1807737056428156E-3</v>
      </c>
      <c r="AV152" s="138">
        <v>4.1666666666666664E-2</v>
      </c>
      <c r="AW152" s="103" t="s">
        <v>934</v>
      </c>
      <c r="AX152" s="103" t="s">
        <v>935</v>
      </c>
      <c r="AY152" s="103" t="s">
        <v>935</v>
      </c>
      <c r="AZ152" s="138">
        <v>0.125</v>
      </c>
      <c r="BA152" s="103" t="s">
        <v>934</v>
      </c>
      <c r="BB152" s="103" t="s">
        <v>935</v>
      </c>
      <c r="BC152" s="103" t="s">
        <v>935</v>
      </c>
      <c r="BD152" s="67" t="s">
        <v>60</v>
      </c>
      <c r="BE152" s="67" t="s">
        <v>60</v>
      </c>
      <c r="BF152" s="29" t="s">
        <v>61</v>
      </c>
      <c r="BG152" s="29" t="s">
        <v>61</v>
      </c>
      <c r="BH152" s="29" t="s">
        <v>975</v>
      </c>
      <c r="BI152" s="33" t="s">
        <v>935</v>
      </c>
      <c r="BJ152" s="29" t="s">
        <v>975</v>
      </c>
      <c r="BK152" s="29" t="s">
        <v>935</v>
      </c>
      <c r="BL152" s="31">
        <f t="shared" si="112"/>
        <v>347</v>
      </c>
      <c r="BM152" s="31">
        <f t="shared" si="112"/>
        <v>333.2</v>
      </c>
      <c r="BN152" s="31">
        <f t="shared" si="112"/>
        <v>314.8</v>
      </c>
      <c r="BO152" s="29" t="s">
        <v>60</v>
      </c>
      <c r="BP152" s="29" t="s">
        <v>61</v>
      </c>
      <c r="BQ152" s="29" t="s">
        <v>61</v>
      </c>
      <c r="BR152" s="31">
        <f>Q152</f>
        <v>164</v>
      </c>
      <c r="BS152" s="31">
        <f t="shared" si="117"/>
        <v>158</v>
      </c>
      <c r="BT152" s="31">
        <f t="shared" si="117"/>
        <v>149</v>
      </c>
      <c r="BU152" s="29" t="s">
        <v>60</v>
      </c>
      <c r="BV152" s="29" t="s">
        <v>61</v>
      </c>
      <c r="BW152" s="29" t="s">
        <v>61</v>
      </c>
      <c r="BX152" s="31">
        <f t="shared" si="114"/>
        <v>347</v>
      </c>
      <c r="BY152" s="31">
        <f t="shared" si="114"/>
        <v>333.2</v>
      </c>
      <c r="BZ152" s="31">
        <f t="shared" si="114"/>
        <v>314.8</v>
      </c>
      <c r="CA152" s="29" t="s">
        <v>60</v>
      </c>
      <c r="CB152" s="29" t="s">
        <v>61</v>
      </c>
      <c r="CC152" s="29" t="s">
        <v>61</v>
      </c>
      <c r="CD152" s="31">
        <f t="shared" si="115"/>
        <v>164</v>
      </c>
      <c r="CE152" s="31">
        <f t="shared" si="115"/>
        <v>158</v>
      </c>
      <c r="CF152" s="31">
        <f t="shared" si="115"/>
        <v>149</v>
      </c>
      <c r="CG152" s="29" t="s">
        <v>60</v>
      </c>
      <c r="CH152" s="29" t="s">
        <v>61</v>
      </c>
      <c r="CI152" s="29" t="s">
        <v>61</v>
      </c>
      <c r="CJ152" s="1">
        <v>5</v>
      </c>
      <c r="CK152" s="1">
        <v>0</v>
      </c>
      <c r="CL152" s="1">
        <v>12.99</v>
      </c>
      <c r="CM152" s="29" t="s">
        <v>934</v>
      </c>
      <c r="CP152" s="13" t="s">
        <v>61</v>
      </c>
      <c r="CQ152" s="13" t="s">
        <v>61</v>
      </c>
      <c r="CR152" s="13">
        <v>2016</v>
      </c>
      <c r="CS152" s="13" t="s">
        <v>421</v>
      </c>
      <c r="CT152" s="13" t="s">
        <v>421</v>
      </c>
      <c r="CV152" s="13" t="s">
        <v>1325</v>
      </c>
      <c r="CW152" s="29" t="s">
        <v>410</v>
      </c>
      <c r="CX152" s="34">
        <v>44071</v>
      </c>
      <c r="CY152" s="131" t="s">
        <v>836</v>
      </c>
      <c r="CZ152" s="124" t="s">
        <v>1724</v>
      </c>
    </row>
    <row r="153" spans="1:104" ht="17.100000000000001" customHeight="1" x14ac:dyDescent="0.3">
      <c r="A153" s="1">
        <v>2998</v>
      </c>
      <c r="B153" s="9" t="s">
        <v>1335</v>
      </c>
      <c r="C153" s="1">
        <v>3000</v>
      </c>
      <c r="D153" s="1">
        <v>3002</v>
      </c>
      <c r="E153" s="9" t="s">
        <v>1334</v>
      </c>
      <c r="F153" s="78" t="s">
        <v>138</v>
      </c>
      <c r="G153" s="29" t="s">
        <v>971</v>
      </c>
      <c r="H153" s="29" t="s">
        <v>1024</v>
      </c>
      <c r="I153" s="9" t="s">
        <v>1424</v>
      </c>
      <c r="J153" s="1">
        <v>286.3</v>
      </c>
      <c r="K153" s="1">
        <v>356</v>
      </c>
      <c r="L153" s="1">
        <v>341</v>
      </c>
      <c r="M153" s="1">
        <v>322</v>
      </c>
      <c r="N153" s="29" t="s">
        <v>934</v>
      </c>
      <c r="O153" s="29" t="s">
        <v>935</v>
      </c>
      <c r="P153" s="29" t="s">
        <v>935</v>
      </c>
      <c r="Q153" s="1">
        <v>241</v>
      </c>
      <c r="R153" s="1">
        <v>170.5</v>
      </c>
      <c r="S153" s="1">
        <v>161</v>
      </c>
      <c r="T153" s="29" t="s">
        <v>934</v>
      </c>
      <c r="U153" s="29" t="s">
        <v>935</v>
      </c>
      <c r="V153" s="29" t="s">
        <v>935</v>
      </c>
      <c r="W153" s="102">
        <f t="shared" si="118"/>
        <v>0.6769662921348315</v>
      </c>
      <c r="X153" s="102">
        <f t="shared" si="119"/>
        <v>0.5</v>
      </c>
      <c r="Y153" s="102">
        <f t="shared" si="120"/>
        <v>0.5</v>
      </c>
      <c r="Z153" s="29" t="s">
        <v>62</v>
      </c>
      <c r="AA153" s="29" t="s">
        <v>61</v>
      </c>
      <c r="AB153" s="98">
        <v>15</v>
      </c>
      <c r="AC153" s="98">
        <v>15</v>
      </c>
      <c r="AD153" s="103" t="s">
        <v>934</v>
      </c>
      <c r="AE153" s="103" t="s">
        <v>935</v>
      </c>
      <c r="AF153" s="103" t="s">
        <v>935</v>
      </c>
      <c r="AG153" s="103">
        <v>0.1388888888888889</v>
      </c>
      <c r="AH153" s="103">
        <v>0.21249999999999999</v>
      </c>
      <c r="AI153" s="103">
        <v>0.24444444444444446</v>
      </c>
      <c r="AJ153" s="29" t="s">
        <v>390</v>
      </c>
      <c r="AK153" s="138">
        <f>3.4/24</f>
        <v>0.14166666666666666</v>
      </c>
      <c r="AL153" s="121">
        <v>3.7499999999999999E-2</v>
      </c>
      <c r="AM153" s="121" t="s">
        <v>127</v>
      </c>
      <c r="AN153" s="121" t="s">
        <v>1425</v>
      </c>
      <c r="AO153" s="68" t="s">
        <v>390</v>
      </c>
      <c r="AP153" s="103" t="s">
        <v>975</v>
      </c>
      <c r="AQ153" s="103" t="s">
        <v>975</v>
      </c>
      <c r="AR153" s="103" t="s">
        <v>935</v>
      </c>
      <c r="AS153" s="103">
        <v>4.1666666666666664E-2</v>
      </c>
      <c r="AT153" s="68" t="s">
        <v>390</v>
      </c>
      <c r="AU153" s="138">
        <f t="shared" si="125"/>
        <v>7.8935185185185185E-3</v>
      </c>
      <c r="AV153" s="138">
        <v>8.7500000000000008E-2</v>
      </c>
      <c r="AW153" s="103" t="s">
        <v>934</v>
      </c>
      <c r="AX153" s="103" t="s">
        <v>935</v>
      </c>
      <c r="AY153" s="103" t="s">
        <v>935</v>
      </c>
      <c r="AZ153" s="138">
        <v>0.19999999999999998</v>
      </c>
      <c r="BA153" s="103" t="s">
        <v>934</v>
      </c>
      <c r="BB153" s="103" t="s">
        <v>935</v>
      </c>
      <c r="BC153" s="103" t="s">
        <v>935</v>
      </c>
      <c r="BD153" s="29" t="s">
        <v>86</v>
      </c>
      <c r="BE153" s="67" t="s">
        <v>60</v>
      </c>
      <c r="BF153" s="137">
        <v>0.16666666666666666</v>
      </c>
      <c r="BG153" s="29">
        <v>70</v>
      </c>
      <c r="BH153" s="29" t="s">
        <v>975</v>
      </c>
      <c r="BI153" s="33" t="s">
        <v>935</v>
      </c>
      <c r="BJ153" s="29" t="s">
        <v>975</v>
      </c>
      <c r="BK153" s="29" t="s">
        <v>935</v>
      </c>
      <c r="BL153" s="31">
        <f t="shared" si="112"/>
        <v>356</v>
      </c>
      <c r="BM153" s="31">
        <f t="shared" si="112"/>
        <v>341</v>
      </c>
      <c r="BN153" s="31">
        <f t="shared" si="112"/>
        <v>322</v>
      </c>
      <c r="BO153" s="29" t="s">
        <v>60</v>
      </c>
      <c r="BP153" s="29" t="s">
        <v>61</v>
      </c>
      <c r="BQ153" s="29" t="s">
        <v>61</v>
      </c>
      <c r="BR153" s="31">
        <f t="shared" ref="BR153:BR159" si="126">Q153</f>
        <v>241</v>
      </c>
      <c r="BS153" s="31">
        <f t="shared" si="117"/>
        <v>170.5</v>
      </c>
      <c r="BT153" s="31">
        <f t="shared" si="117"/>
        <v>161</v>
      </c>
      <c r="BU153" s="29" t="s">
        <v>60</v>
      </c>
      <c r="BV153" s="29" t="s">
        <v>61</v>
      </c>
      <c r="BW153" s="29" t="s">
        <v>61</v>
      </c>
      <c r="BX153" s="31">
        <f t="shared" si="114"/>
        <v>356</v>
      </c>
      <c r="BY153" s="31">
        <f t="shared" si="114"/>
        <v>341</v>
      </c>
      <c r="BZ153" s="31">
        <f t="shared" si="114"/>
        <v>322</v>
      </c>
      <c r="CA153" s="29" t="s">
        <v>60</v>
      </c>
      <c r="CB153" s="29" t="s">
        <v>61</v>
      </c>
      <c r="CC153" s="29" t="s">
        <v>61</v>
      </c>
      <c r="CD153" s="31">
        <f t="shared" si="115"/>
        <v>241</v>
      </c>
      <c r="CE153" s="31">
        <f t="shared" si="115"/>
        <v>170.5</v>
      </c>
      <c r="CF153" s="31">
        <f t="shared" si="115"/>
        <v>161</v>
      </c>
      <c r="CG153" s="29" t="s">
        <v>60</v>
      </c>
      <c r="CH153" s="29" t="s">
        <v>61</v>
      </c>
      <c r="CI153" s="29" t="s">
        <v>61</v>
      </c>
      <c r="CJ153" s="1">
        <v>5</v>
      </c>
      <c r="CK153" s="1">
        <v>0.02</v>
      </c>
      <c r="CL153" s="1">
        <v>18.5</v>
      </c>
      <c r="CM153" s="29" t="s">
        <v>934</v>
      </c>
      <c r="CP153" s="13" t="s">
        <v>61</v>
      </c>
      <c r="CQ153" s="13" t="s">
        <v>61</v>
      </c>
      <c r="CR153" s="13">
        <v>2015</v>
      </c>
      <c r="CS153" s="13" t="s">
        <v>360</v>
      </c>
      <c r="CT153" s="13" t="s">
        <v>360</v>
      </c>
      <c r="CU153" s="13"/>
      <c r="CV153" s="13" t="s">
        <v>1344</v>
      </c>
      <c r="CW153" s="29" t="s">
        <v>410</v>
      </c>
      <c r="CX153" s="125">
        <v>44146</v>
      </c>
      <c r="CY153" s="131" t="s">
        <v>836</v>
      </c>
      <c r="CZ153" s="124" t="s">
        <v>1724</v>
      </c>
    </row>
    <row r="154" spans="1:104" ht="17.100000000000001" customHeight="1" x14ac:dyDescent="0.3">
      <c r="A154" s="1">
        <v>2998</v>
      </c>
      <c r="B154" s="9" t="s">
        <v>1335</v>
      </c>
      <c r="C154" s="1">
        <v>3000</v>
      </c>
      <c r="D154" s="1">
        <v>3003</v>
      </c>
      <c r="E154" s="9" t="s">
        <v>1334</v>
      </c>
      <c r="F154" s="78" t="s">
        <v>138</v>
      </c>
      <c r="G154" s="29" t="s">
        <v>971</v>
      </c>
      <c r="H154" s="29" t="s">
        <v>1024</v>
      </c>
      <c r="I154" s="9" t="s">
        <v>1426</v>
      </c>
      <c r="J154" s="1">
        <v>286.3</v>
      </c>
      <c r="K154" s="1">
        <v>356</v>
      </c>
      <c r="L154" s="1">
        <v>341</v>
      </c>
      <c r="M154" s="1">
        <v>322</v>
      </c>
      <c r="N154" s="29" t="s">
        <v>934</v>
      </c>
      <c r="O154" s="29" t="s">
        <v>935</v>
      </c>
      <c r="P154" s="29" t="s">
        <v>935</v>
      </c>
      <c r="Q154" s="1">
        <v>241</v>
      </c>
      <c r="R154" s="1">
        <v>170.5</v>
      </c>
      <c r="S154" s="1">
        <v>161</v>
      </c>
      <c r="T154" s="29" t="s">
        <v>934</v>
      </c>
      <c r="U154" s="29" t="s">
        <v>935</v>
      </c>
      <c r="V154" s="29" t="s">
        <v>935</v>
      </c>
      <c r="W154" s="102">
        <f t="shared" si="118"/>
        <v>0.6769662921348315</v>
      </c>
      <c r="X154" s="102">
        <f t="shared" si="119"/>
        <v>0.5</v>
      </c>
      <c r="Y154" s="102">
        <f t="shared" si="120"/>
        <v>0.5</v>
      </c>
      <c r="Z154" s="29" t="s">
        <v>62</v>
      </c>
      <c r="AA154" s="29" t="s">
        <v>61</v>
      </c>
      <c r="AB154" s="98">
        <v>15</v>
      </c>
      <c r="AC154" s="98">
        <v>15</v>
      </c>
      <c r="AD154" s="103" t="s">
        <v>934</v>
      </c>
      <c r="AE154" s="103" t="s">
        <v>935</v>
      </c>
      <c r="AF154" s="103" t="s">
        <v>935</v>
      </c>
      <c r="AG154" s="103">
        <v>0.1388888888888889</v>
      </c>
      <c r="AH154" s="103">
        <v>0.21249999999999999</v>
      </c>
      <c r="AI154" s="103">
        <v>0.24444444444444446</v>
      </c>
      <c r="AJ154" s="29" t="s">
        <v>390</v>
      </c>
      <c r="AK154" s="138">
        <f>3.4/24</f>
        <v>0.14166666666666666</v>
      </c>
      <c r="AL154" s="121">
        <v>3.7499999999999999E-2</v>
      </c>
      <c r="AM154" s="121" t="s">
        <v>127</v>
      </c>
      <c r="AN154" s="121" t="s">
        <v>1425</v>
      </c>
      <c r="AO154" s="68" t="s">
        <v>390</v>
      </c>
      <c r="AP154" s="103" t="s">
        <v>975</v>
      </c>
      <c r="AQ154" s="103" t="s">
        <v>975</v>
      </c>
      <c r="AR154" s="103" t="s">
        <v>935</v>
      </c>
      <c r="AS154" s="103">
        <v>4.1666666666666664E-2</v>
      </c>
      <c r="AT154" s="68" t="s">
        <v>390</v>
      </c>
      <c r="AU154" s="138">
        <f t="shared" si="125"/>
        <v>7.8935185185185185E-3</v>
      </c>
      <c r="AV154" s="138">
        <v>8.7500000000000008E-2</v>
      </c>
      <c r="AW154" s="103" t="s">
        <v>934</v>
      </c>
      <c r="AX154" s="103" t="s">
        <v>935</v>
      </c>
      <c r="AY154" s="103" t="s">
        <v>935</v>
      </c>
      <c r="AZ154" s="138">
        <v>0.19999999999999998</v>
      </c>
      <c r="BA154" s="103" t="s">
        <v>934</v>
      </c>
      <c r="BB154" s="103" t="s">
        <v>935</v>
      </c>
      <c r="BC154" s="103" t="s">
        <v>935</v>
      </c>
      <c r="BD154" s="29" t="s">
        <v>86</v>
      </c>
      <c r="BE154" s="67" t="s">
        <v>60</v>
      </c>
      <c r="BF154" s="137">
        <v>0.16666666666666666</v>
      </c>
      <c r="BG154" s="29">
        <v>70</v>
      </c>
      <c r="BH154" s="29" t="s">
        <v>975</v>
      </c>
      <c r="BI154" s="33" t="s">
        <v>935</v>
      </c>
      <c r="BJ154" s="29" t="s">
        <v>975</v>
      </c>
      <c r="BK154" s="29" t="s">
        <v>935</v>
      </c>
      <c r="BL154" s="31">
        <f t="shared" si="112"/>
        <v>356</v>
      </c>
      <c r="BM154" s="31">
        <f t="shared" si="112"/>
        <v>341</v>
      </c>
      <c r="BN154" s="31">
        <f t="shared" si="112"/>
        <v>322</v>
      </c>
      <c r="BO154" s="29" t="s">
        <v>60</v>
      </c>
      <c r="BP154" s="29" t="s">
        <v>61</v>
      </c>
      <c r="BQ154" s="29" t="s">
        <v>61</v>
      </c>
      <c r="BR154" s="31">
        <f t="shared" si="126"/>
        <v>241</v>
      </c>
      <c r="BS154" s="31">
        <f t="shared" si="117"/>
        <v>170.5</v>
      </c>
      <c r="BT154" s="31">
        <f t="shared" si="117"/>
        <v>161</v>
      </c>
      <c r="BU154" s="29" t="s">
        <v>60</v>
      </c>
      <c r="BV154" s="29" t="s">
        <v>61</v>
      </c>
      <c r="BW154" s="29" t="s">
        <v>61</v>
      </c>
      <c r="BX154" s="31">
        <f t="shared" si="114"/>
        <v>356</v>
      </c>
      <c r="BY154" s="31">
        <f t="shared" si="114"/>
        <v>341</v>
      </c>
      <c r="BZ154" s="31">
        <f t="shared" si="114"/>
        <v>322</v>
      </c>
      <c r="CA154" s="29" t="s">
        <v>60</v>
      </c>
      <c r="CB154" s="29" t="s">
        <v>61</v>
      </c>
      <c r="CC154" s="29" t="s">
        <v>61</v>
      </c>
      <c r="CD154" s="31">
        <f t="shared" si="115"/>
        <v>241</v>
      </c>
      <c r="CE154" s="31">
        <f t="shared" si="115"/>
        <v>170.5</v>
      </c>
      <c r="CF154" s="31">
        <f t="shared" si="115"/>
        <v>161</v>
      </c>
      <c r="CG154" s="29" t="s">
        <v>60</v>
      </c>
      <c r="CH154" s="29" t="s">
        <v>61</v>
      </c>
      <c r="CI154" s="29" t="s">
        <v>61</v>
      </c>
      <c r="CJ154" s="1">
        <v>5</v>
      </c>
      <c r="CK154" s="1">
        <v>0.02</v>
      </c>
      <c r="CL154" s="1">
        <v>18.5</v>
      </c>
      <c r="CM154" s="29" t="s">
        <v>934</v>
      </c>
      <c r="CP154" s="13" t="s">
        <v>61</v>
      </c>
      <c r="CQ154" s="13" t="s">
        <v>61</v>
      </c>
      <c r="CR154" s="1">
        <v>2015</v>
      </c>
      <c r="CS154" s="13" t="s">
        <v>360</v>
      </c>
      <c r="CT154" s="13" t="s">
        <v>360</v>
      </c>
      <c r="CV154" s="9" t="s">
        <v>1344</v>
      </c>
      <c r="CW154" s="29" t="s">
        <v>410</v>
      </c>
      <c r="CX154" s="125">
        <v>44146</v>
      </c>
      <c r="CY154" s="131" t="s">
        <v>836</v>
      </c>
      <c r="CZ154" s="124" t="s">
        <v>1724</v>
      </c>
    </row>
    <row r="155" spans="1:104" ht="17.100000000000001" customHeight="1" x14ac:dyDescent="0.3">
      <c r="A155" s="1">
        <v>2999</v>
      </c>
      <c r="B155" s="9" t="s">
        <v>1345</v>
      </c>
      <c r="C155" s="1">
        <v>3001</v>
      </c>
      <c r="D155" s="1">
        <v>3004</v>
      </c>
      <c r="E155" s="9" t="s">
        <v>1334</v>
      </c>
      <c r="F155" s="78" t="s">
        <v>138</v>
      </c>
      <c r="G155" s="29" t="s">
        <v>971</v>
      </c>
      <c r="H155" s="29" t="s">
        <v>1024</v>
      </c>
      <c r="I155" s="9" t="s">
        <v>1427</v>
      </c>
      <c r="J155" s="1">
        <v>286.3</v>
      </c>
      <c r="K155" s="1">
        <v>356</v>
      </c>
      <c r="L155" s="1">
        <v>341</v>
      </c>
      <c r="M155" s="1">
        <v>322</v>
      </c>
      <c r="N155" s="29" t="s">
        <v>934</v>
      </c>
      <c r="O155" s="29" t="s">
        <v>935</v>
      </c>
      <c r="P155" s="29" t="s">
        <v>935</v>
      </c>
      <c r="Q155" s="1">
        <v>241</v>
      </c>
      <c r="R155" s="1">
        <v>170.5</v>
      </c>
      <c r="S155" s="1">
        <v>161</v>
      </c>
      <c r="T155" s="29" t="s">
        <v>934</v>
      </c>
      <c r="U155" s="29" t="s">
        <v>935</v>
      </c>
      <c r="V155" s="29" t="s">
        <v>935</v>
      </c>
      <c r="W155" s="102">
        <f t="shared" si="118"/>
        <v>0.6769662921348315</v>
      </c>
      <c r="X155" s="102">
        <f t="shared" si="119"/>
        <v>0.5</v>
      </c>
      <c r="Y155" s="102">
        <f t="shared" si="120"/>
        <v>0.5</v>
      </c>
      <c r="Z155" s="29" t="s">
        <v>62</v>
      </c>
      <c r="AA155" s="29" t="s">
        <v>61</v>
      </c>
      <c r="AB155" s="98">
        <v>15</v>
      </c>
      <c r="AC155" s="98">
        <v>15</v>
      </c>
      <c r="AD155" s="103" t="s">
        <v>934</v>
      </c>
      <c r="AE155" s="103" t="s">
        <v>935</v>
      </c>
      <c r="AF155" s="103" t="s">
        <v>935</v>
      </c>
      <c r="AG155" s="103">
        <v>0.1388888888888889</v>
      </c>
      <c r="AH155" s="103">
        <v>0.21249999999999999</v>
      </c>
      <c r="AI155" s="103">
        <v>0.24444444444444446</v>
      </c>
      <c r="AJ155" s="29" t="s">
        <v>390</v>
      </c>
      <c r="AK155" s="138">
        <f>3.4/24</f>
        <v>0.14166666666666666</v>
      </c>
      <c r="AL155" s="121">
        <v>3.7499999999999999E-2</v>
      </c>
      <c r="AM155" s="121" t="s">
        <v>127</v>
      </c>
      <c r="AN155" s="121" t="s">
        <v>1425</v>
      </c>
      <c r="AO155" s="68" t="s">
        <v>390</v>
      </c>
      <c r="AP155" s="103" t="s">
        <v>975</v>
      </c>
      <c r="AQ155" s="103" t="s">
        <v>975</v>
      </c>
      <c r="AR155" s="103" t="s">
        <v>935</v>
      </c>
      <c r="AS155" s="103">
        <v>4.1666666666666664E-2</v>
      </c>
      <c r="AT155" s="68" t="s">
        <v>390</v>
      </c>
      <c r="AU155" s="138">
        <f t="shared" si="125"/>
        <v>7.8935185185185185E-3</v>
      </c>
      <c r="AV155" s="138">
        <v>8.7500000000000008E-2</v>
      </c>
      <c r="AW155" s="103" t="s">
        <v>934</v>
      </c>
      <c r="AX155" s="103" t="s">
        <v>935</v>
      </c>
      <c r="AY155" s="103" t="s">
        <v>935</v>
      </c>
      <c r="AZ155" s="138">
        <v>0.19999999999999998</v>
      </c>
      <c r="BA155" s="103" t="s">
        <v>934</v>
      </c>
      <c r="BB155" s="103" t="s">
        <v>935</v>
      </c>
      <c r="BC155" s="103" t="s">
        <v>935</v>
      </c>
      <c r="BD155" s="29" t="s">
        <v>86</v>
      </c>
      <c r="BE155" s="67" t="s">
        <v>60</v>
      </c>
      <c r="BF155" s="137">
        <v>0.16666666666666666</v>
      </c>
      <c r="BG155" s="29">
        <v>70</v>
      </c>
      <c r="BH155" s="29" t="s">
        <v>975</v>
      </c>
      <c r="BI155" s="33" t="s">
        <v>935</v>
      </c>
      <c r="BJ155" s="29" t="s">
        <v>975</v>
      </c>
      <c r="BK155" s="29" t="s">
        <v>935</v>
      </c>
      <c r="BL155" s="31">
        <f t="shared" si="112"/>
        <v>356</v>
      </c>
      <c r="BM155" s="31">
        <f t="shared" si="112"/>
        <v>341</v>
      </c>
      <c r="BN155" s="31">
        <f t="shared" si="112"/>
        <v>322</v>
      </c>
      <c r="BO155" s="29" t="s">
        <v>60</v>
      </c>
      <c r="BP155" s="29" t="s">
        <v>61</v>
      </c>
      <c r="BQ155" s="29" t="s">
        <v>61</v>
      </c>
      <c r="BR155" s="31">
        <f t="shared" si="126"/>
        <v>241</v>
      </c>
      <c r="BS155" s="31">
        <f t="shared" si="117"/>
        <v>170.5</v>
      </c>
      <c r="BT155" s="31">
        <f t="shared" si="117"/>
        <v>161</v>
      </c>
      <c r="BU155" s="29" t="s">
        <v>60</v>
      </c>
      <c r="BV155" s="29" t="s">
        <v>61</v>
      </c>
      <c r="BW155" s="29" t="s">
        <v>61</v>
      </c>
      <c r="BX155" s="31">
        <f t="shared" si="114"/>
        <v>356</v>
      </c>
      <c r="BY155" s="31">
        <f t="shared" si="114"/>
        <v>341</v>
      </c>
      <c r="BZ155" s="31">
        <f t="shared" si="114"/>
        <v>322</v>
      </c>
      <c r="CA155" s="29" t="s">
        <v>60</v>
      </c>
      <c r="CB155" s="29" t="s">
        <v>61</v>
      </c>
      <c r="CC155" s="29" t="s">
        <v>61</v>
      </c>
      <c r="CD155" s="31">
        <f t="shared" si="115"/>
        <v>241</v>
      </c>
      <c r="CE155" s="31">
        <f t="shared" si="115"/>
        <v>170.5</v>
      </c>
      <c r="CF155" s="31">
        <f t="shared" si="115"/>
        <v>161</v>
      </c>
      <c r="CG155" s="29" t="s">
        <v>60</v>
      </c>
      <c r="CH155" s="29" t="s">
        <v>61</v>
      </c>
      <c r="CI155" s="29" t="s">
        <v>61</v>
      </c>
      <c r="CJ155" s="1">
        <v>5</v>
      </c>
      <c r="CK155" s="1">
        <v>0.02</v>
      </c>
      <c r="CL155" s="1">
        <v>18.5</v>
      </c>
      <c r="CM155" s="29" t="s">
        <v>934</v>
      </c>
      <c r="CP155" s="13" t="s">
        <v>61</v>
      </c>
      <c r="CQ155" s="13" t="s">
        <v>61</v>
      </c>
      <c r="CR155" s="1">
        <v>2015</v>
      </c>
      <c r="CS155" s="13" t="s">
        <v>360</v>
      </c>
      <c r="CT155" s="13" t="s">
        <v>360</v>
      </c>
      <c r="CV155" s="9" t="s">
        <v>1344</v>
      </c>
      <c r="CW155" s="29" t="s">
        <v>410</v>
      </c>
      <c r="CX155" s="125">
        <v>44146</v>
      </c>
      <c r="CY155" s="131" t="s">
        <v>836</v>
      </c>
      <c r="CZ155" s="124" t="s">
        <v>1724</v>
      </c>
    </row>
    <row r="156" spans="1:104" ht="17.100000000000001" customHeight="1" x14ac:dyDescent="0.3">
      <c r="A156" s="1">
        <v>2999</v>
      </c>
      <c r="B156" s="9" t="s">
        <v>1345</v>
      </c>
      <c r="C156" s="1">
        <v>3001</v>
      </c>
      <c r="D156" s="1">
        <v>3005</v>
      </c>
      <c r="E156" s="9" t="s">
        <v>1334</v>
      </c>
      <c r="F156" s="78" t="s">
        <v>138</v>
      </c>
      <c r="G156" s="29" t="s">
        <v>971</v>
      </c>
      <c r="H156" s="29" t="s">
        <v>1024</v>
      </c>
      <c r="I156" s="9" t="s">
        <v>1428</v>
      </c>
      <c r="J156" s="1">
        <v>286.3</v>
      </c>
      <c r="K156" s="1">
        <v>356</v>
      </c>
      <c r="L156" s="1">
        <v>341</v>
      </c>
      <c r="M156" s="1">
        <v>322</v>
      </c>
      <c r="N156" s="29" t="s">
        <v>934</v>
      </c>
      <c r="O156" s="29" t="s">
        <v>935</v>
      </c>
      <c r="P156" s="29" t="s">
        <v>935</v>
      </c>
      <c r="Q156" s="1">
        <v>241</v>
      </c>
      <c r="R156" s="1">
        <v>170.5</v>
      </c>
      <c r="S156" s="1">
        <v>161</v>
      </c>
      <c r="T156" s="29" t="s">
        <v>934</v>
      </c>
      <c r="U156" s="29" t="s">
        <v>935</v>
      </c>
      <c r="V156" s="29" t="s">
        <v>935</v>
      </c>
      <c r="W156" s="102">
        <f t="shared" si="118"/>
        <v>0.6769662921348315</v>
      </c>
      <c r="X156" s="102">
        <f t="shared" si="119"/>
        <v>0.5</v>
      </c>
      <c r="Y156" s="102">
        <f t="shared" si="120"/>
        <v>0.5</v>
      </c>
      <c r="Z156" s="29" t="s">
        <v>62</v>
      </c>
      <c r="AA156" s="29" t="s">
        <v>61</v>
      </c>
      <c r="AB156" s="98">
        <v>15</v>
      </c>
      <c r="AC156" s="98">
        <v>15</v>
      </c>
      <c r="AD156" s="103" t="s">
        <v>934</v>
      </c>
      <c r="AE156" s="103" t="s">
        <v>935</v>
      </c>
      <c r="AF156" s="103" t="s">
        <v>935</v>
      </c>
      <c r="AG156" s="103">
        <v>0.1388888888888889</v>
      </c>
      <c r="AH156" s="103">
        <v>0.21249999999999999</v>
      </c>
      <c r="AI156" s="103">
        <v>0.24444444444444446</v>
      </c>
      <c r="AJ156" s="29" t="s">
        <v>390</v>
      </c>
      <c r="AK156" s="138">
        <f>3.4/24</f>
        <v>0.14166666666666666</v>
      </c>
      <c r="AL156" s="121">
        <v>3.7499999999999999E-2</v>
      </c>
      <c r="AM156" s="121" t="s">
        <v>127</v>
      </c>
      <c r="AN156" s="121" t="s">
        <v>1425</v>
      </c>
      <c r="AO156" s="68" t="s">
        <v>390</v>
      </c>
      <c r="AP156" s="103" t="s">
        <v>975</v>
      </c>
      <c r="AQ156" s="103" t="s">
        <v>975</v>
      </c>
      <c r="AR156" s="103" t="s">
        <v>935</v>
      </c>
      <c r="AS156" s="103">
        <v>4.1666666666666664E-2</v>
      </c>
      <c r="AT156" s="68" t="s">
        <v>390</v>
      </c>
      <c r="AU156" s="138">
        <f t="shared" si="125"/>
        <v>7.8935185185185185E-3</v>
      </c>
      <c r="AV156" s="138">
        <v>8.7500000000000008E-2</v>
      </c>
      <c r="AW156" s="103" t="s">
        <v>934</v>
      </c>
      <c r="AX156" s="103" t="s">
        <v>935</v>
      </c>
      <c r="AY156" s="103" t="s">
        <v>935</v>
      </c>
      <c r="AZ156" s="138">
        <v>0.19999999999999998</v>
      </c>
      <c r="BA156" s="103" t="s">
        <v>934</v>
      </c>
      <c r="BB156" s="103" t="s">
        <v>935</v>
      </c>
      <c r="BC156" s="103" t="s">
        <v>935</v>
      </c>
      <c r="BD156" s="29" t="s">
        <v>86</v>
      </c>
      <c r="BE156" s="67" t="s">
        <v>60</v>
      </c>
      <c r="BF156" s="137">
        <v>0.16666666666666666</v>
      </c>
      <c r="BG156" s="29">
        <v>70</v>
      </c>
      <c r="BH156" s="29" t="s">
        <v>975</v>
      </c>
      <c r="BI156" s="33" t="s">
        <v>935</v>
      </c>
      <c r="BJ156" s="29" t="s">
        <v>975</v>
      </c>
      <c r="BK156" s="29" t="s">
        <v>935</v>
      </c>
      <c r="BL156" s="31">
        <f t="shared" si="112"/>
        <v>356</v>
      </c>
      <c r="BM156" s="31">
        <f t="shared" si="112"/>
        <v>341</v>
      </c>
      <c r="BN156" s="31">
        <f t="shared" si="112"/>
        <v>322</v>
      </c>
      <c r="BO156" s="29" t="s">
        <v>60</v>
      </c>
      <c r="BP156" s="29" t="s">
        <v>61</v>
      </c>
      <c r="BQ156" s="29" t="s">
        <v>61</v>
      </c>
      <c r="BR156" s="31">
        <f t="shared" si="126"/>
        <v>241</v>
      </c>
      <c r="BS156" s="31">
        <f t="shared" si="117"/>
        <v>170.5</v>
      </c>
      <c r="BT156" s="31">
        <f t="shared" si="117"/>
        <v>161</v>
      </c>
      <c r="BU156" s="29" t="s">
        <v>60</v>
      </c>
      <c r="BV156" s="29" t="s">
        <v>61</v>
      </c>
      <c r="BW156" s="29" t="s">
        <v>61</v>
      </c>
      <c r="BX156" s="31">
        <f t="shared" si="114"/>
        <v>356</v>
      </c>
      <c r="BY156" s="31">
        <f t="shared" si="114"/>
        <v>341</v>
      </c>
      <c r="BZ156" s="31">
        <f t="shared" si="114"/>
        <v>322</v>
      </c>
      <c r="CA156" s="29" t="s">
        <v>60</v>
      </c>
      <c r="CB156" s="29" t="s">
        <v>61</v>
      </c>
      <c r="CC156" s="29" t="s">
        <v>61</v>
      </c>
      <c r="CD156" s="31">
        <f t="shared" si="115"/>
        <v>241</v>
      </c>
      <c r="CE156" s="31">
        <f t="shared" si="115"/>
        <v>170.5</v>
      </c>
      <c r="CF156" s="31">
        <f t="shared" si="115"/>
        <v>161</v>
      </c>
      <c r="CG156" s="29" t="s">
        <v>60</v>
      </c>
      <c r="CH156" s="29" t="s">
        <v>61</v>
      </c>
      <c r="CI156" s="29" t="s">
        <v>61</v>
      </c>
      <c r="CJ156" s="1">
        <v>5</v>
      </c>
      <c r="CK156" s="1">
        <v>0.02</v>
      </c>
      <c r="CL156" s="1">
        <v>18.5</v>
      </c>
      <c r="CM156" s="29" t="s">
        <v>934</v>
      </c>
      <c r="CP156" s="13" t="s">
        <v>61</v>
      </c>
      <c r="CQ156" s="13" t="s">
        <v>61</v>
      </c>
      <c r="CR156" s="1">
        <v>2015</v>
      </c>
      <c r="CS156" s="13" t="s">
        <v>360</v>
      </c>
      <c r="CT156" s="13" t="s">
        <v>360</v>
      </c>
      <c r="CV156" s="9" t="s">
        <v>1344</v>
      </c>
      <c r="CW156" s="29" t="s">
        <v>410</v>
      </c>
      <c r="CX156" s="125">
        <v>44146</v>
      </c>
      <c r="CY156" s="131" t="s">
        <v>836</v>
      </c>
      <c r="CZ156" s="124" t="s">
        <v>1724</v>
      </c>
    </row>
    <row r="157" spans="1:104" ht="17.100000000000001" customHeight="1" x14ac:dyDescent="0.3">
      <c r="A157" s="1">
        <v>2671</v>
      </c>
      <c r="B157" s="9" t="s">
        <v>1327</v>
      </c>
      <c r="C157" s="1">
        <v>2670</v>
      </c>
      <c r="D157" s="1">
        <v>2670</v>
      </c>
      <c r="E157" s="9" t="s">
        <v>1326</v>
      </c>
      <c r="F157" s="78" t="s">
        <v>138</v>
      </c>
      <c r="G157" s="29" t="s">
        <v>971</v>
      </c>
      <c r="H157" s="29" t="s">
        <v>1024</v>
      </c>
      <c r="I157" s="9" t="s">
        <v>1429</v>
      </c>
      <c r="J157" s="1">
        <v>239.9</v>
      </c>
      <c r="K157" s="1">
        <v>306</v>
      </c>
      <c r="L157" s="1">
        <v>283</v>
      </c>
      <c r="M157" s="1">
        <v>269</v>
      </c>
      <c r="N157" s="29" t="s">
        <v>934</v>
      </c>
      <c r="O157" s="29" t="s">
        <v>935</v>
      </c>
      <c r="P157" s="29" t="s">
        <v>935</v>
      </c>
      <c r="Q157" s="1">
        <v>199</v>
      </c>
      <c r="R157" s="1">
        <v>184</v>
      </c>
      <c r="S157" s="1">
        <v>174</v>
      </c>
      <c r="T157" s="29" t="s">
        <v>934</v>
      </c>
      <c r="U157" s="29" t="s">
        <v>935</v>
      </c>
      <c r="V157" s="29" t="s">
        <v>935</v>
      </c>
      <c r="W157" s="102">
        <f t="shared" si="118"/>
        <v>0.65032679738562094</v>
      </c>
      <c r="X157" s="102">
        <f t="shared" si="119"/>
        <v>0.65017667844522964</v>
      </c>
      <c r="Y157" s="102">
        <f t="shared" si="120"/>
        <v>0.64684014869888473</v>
      </c>
      <c r="Z157" s="29" t="s">
        <v>62</v>
      </c>
      <c r="AA157" s="29" t="s">
        <v>61</v>
      </c>
      <c r="AB157" s="98">
        <v>13.1</v>
      </c>
      <c r="AC157" s="98">
        <v>13.1</v>
      </c>
      <c r="AD157" s="103" t="s">
        <v>934</v>
      </c>
      <c r="AE157" s="103" t="s">
        <v>935</v>
      </c>
      <c r="AF157" s="103" t="s">
        <v>935</v>
      </c>
      <c r="AG157" s="103">
        <v>6.25E-2</v>
      </c>
      <c r="AH157" s="103">
        <v>0.11805555555555557</v>
      </c>
      <c r="AI157" s="103">
        <v>0.1388888888888889</v>
      </c>
      <c r="AJ157" s="1" t="s">
        <v>390</v>
      </c>
      <c r="AK157" s="138">
        <f>0.41/24</f>
        <v>1.7083333333333332E-2</v>
      </c>
      <c r="AL157" s="121">
        <v>3.125E-2</v>
      </c>
      <c r="AM157" s="121">
        <v>5.9027777777777783E-2</v>
      </c>
      <c r="AN157" s="121">
        <v>0.11805555555555557</v>
      </c>
      <c r="AO157" s="9" t="s">
        <v>390</v>
      </c>
      <c r="AP157" s="103" t="s">
        <v>975</v>
      </c>
      <c r="AQ157" s="103" t="s">
        <v>975</v>
      </c>
      <c r="AR157" s="103" t="s">
        <v>935</v>
      </c>
      <c r="AS157" s="103">
        <v>1.3888888888888888E-2</v>
      </c>
      <c r="AT157" s="9" t="s">
        <v>390</v>
      </c>
      <c r="AU157" s="138">
        <f t="shared" si="125"/>
        <v>9.7540288379983041E-3</v>
      </c>
      <c r="AV157" s="138">
        <v>5.4166666666666669E-2</v>
      </c>
      <c r="AW157" s="103" t="s">
        <v>934</v>
      </c>
      <c r="AX157" s="103" t="s">
        <v>935</v>
      </c>
      <c r="AY157" s="103" t="s">
        <v>935</v>
      </c>
      <c r="AZ157" s="138">
        <v>0.15833333333333333</v>
      </c>
      <c r="BA157" s="103" t="s">
        <v>934</v>
      </c>
      <c r="BB157" s="103" t="s">
        <v>935</v>
      </c>
      <c r="BC157" s="103" t="s">
        <v>935</v>
      </c>
      <c r="BD157" s="29" t="s">
        <v>60</v>
      </c>
      <c r="BE157" s="67" t="s">
        <v>60</v>
      </c>
      <c r="BF157" s="1" t="s">
        <v>1468</v>
      </c>
      <c r="BG157" s="29" t="s">
        <v>1468</v>
      </c>
      <c r="BH157" s="29" t="s">
        <v>975</v>
      </c>
      <c r="BI157" s="33" t="s">
        <v>935</v>
      </c>
      <c r="BJ157" s="29" t="s">
        <v>975</v>
      </c>
      <c r="BK157" s="29" t="s">
        <v>935</v>
      </c>
      <c r="BL157" s="31">
        <f t="shared" si="112"/>
        <v>306</v>
      </c>
      <c r="BM157" s="31">
        <f t="shared" si="112"/>
        <v>283</v>
      </c>
      <c r="BN157" s="31">
        <f t="shared" si="112"/>
        <v>269</v>
      </c>
      <c r="BO157" s="29" t="s">
        <v>60</v>
      </c>
      <c r="BP157" s="29" t="s">
        <v>61</v>
      </c>
      <c r="BQ157" s="29" t="s">
        <v>61</v>
      </c>
      <c r="BR157" s="31">
        <f t="shared" si="126"/>
        <v>199</v>
      </c>
      <c r="BS157" s="31">
        <f t="shared" si="117"/>
        <v>184</v>
      </c>
      <c r="BT157" s="31">
        <f t="shared" si="117"/>
        <v>174</v>
      </c>
      <c r="BU157" s="29" t="s">
        <v>60</v>
      </c>
      <c r="BV157" s="29" t="s">
        <v>61</v>
      </c>
      <c r="BW157" s="29" t="s">
        <v>61</v>
      </c>
      <c r="BX157" s="31">
        <f t="shared" si="114"/>
        <v>306</v>
      </c>
      <c r="BY157" s="31">
        <f t="shared" si="114"/>
        <v>283</v>
      </c>
      <c r="BZ157" s="31">
        <f t="shared" si="114"/>
        <v>269</v>
      </c>
      <c r="CA157" s="29" t="s">
        <v>60</v>
      </c>
      <c r="CB157" s="29" t="s">
        <v>61</v>
      </c>
      <c r="CC157" s="29" t="s">
        <v>61</v>
      </c>
      <c r="CD157" s="31">
        <f t="shared" si="115"/>
        <v>199</v>
      </c>
      <c r="CE157" s="31">
        <f t="shared" si="115"/>
        <v>184</v>
      </c>
      <c r="CF157" s="31">
        <f t="shared" si="115"/>
        <v>174</v>
      </c>
      <c r="CG157" s="29" t="s">
        <v>60</v>
      </c>
      <c r="CH157" s="29" t="s">
        <v>61</v>
      </c>
      <c r="CI157" s="29" t="s">
        <v>61</v>
      </c>
      <c r="CJ157" s="33" t="s">
        <v>61</v>
      </c>
      <c r="CK157" s="33" t="s">
        <v>61</v>
      </c>
      <c r="CL157" s="33" t="s">
        <v>61</v>
      </c>
      <c r="CM157" s="33" t="s">
        <v>60</v>
      </c>
      <c r="CP157" s="13" t="s">
        <v>61</v>
      </c>
      <c r="CQ157" s="13" t="s">
        <v>61</v>
      </c>
      <c r="CR157" s="1">
        <v>2014</v>
      </c>
      <c r="CS157" s="13" t="s">
        <v>500</v>
      </c>
      <c r="CT157" s="13" t="s">
        <v>500</v>
      </c>
      <c r="CV157" s="9" t="s">
        <v>1333</v>
      </c>
      <c r="CW157" s="9" t="s">
        <v>410</v>
      </c>
      <c r="CX157" s="139">
        <v>44151</v>
      </c>
      <c r="CY157" s="131" t="s">
        <v>836</v>
      </c>
      <c r="CZ157" s="124" t="s">
        <v>1724</v>
      </c>
    </row>
    <row r="158" spans="1:104" ht="17.100000000000001" customHeight="1" x14ac:dyDescent="0.3">
      <c r="A158" s="1">
        <v>2875</v>
      </c>
      <c r="B158" s="9" t="s">
        <v>1346</v>
      </c>
      <c r="C158" s="1">
        <v>2876</v>
      </c>
      <c r="D158" s="1">
        <v>2889</v>
      </c>
      <c r="E158" s="9" t="s">
        <v>1191</v>
      </c>
      <c r="F158" s="2" t="s">
        <v>861</v>
      </c>
      <c r="G158" s="29" t="s">
        <v>971</v>
      </c>
      <c r="H158" s="29" t="s">
        <v>1024</v>
      </c>
      <c r="I158" s="9" t="s">
        <v>1430</v>
      </c>
      <c r="J158" s="1">
        <v>39.65</v>
      </c>
      <c r="K158" s="1">
        <v>49</v>
      </c>
      <c r="L158" s="1">
        <v>46</v>
      </c>
      <c r="M158" s="1">
        <v>44</v>
      </c>
      <c r="N158" s="29" t="s">
        <v>934</v>
      </c>
      <c r="O158" s="29" t="s">
        <v>935</v>
      </c>
      <c r="P158" s="29" t="s">
        <v>935</v>
      </c>
      <c r="Q158" s="1">
        <v>30</v>
      </c>
      <c r="R158" s="1">
        <v>28</v>
      </c>
      <c r="S158" s="1">
        <v>27</v>
      </c>
      <c r="T158" s="29" t="s">
        <v>934</v>
      </c>
      <c r="U158" s="29" t="s">
        <v>1489</v>
      </c>
      <c r="V158" s="29" t="s">
        <v>1488</v>
      </c>
      <c r="W158" s="102">
        <f t="shared" si="118"/>
        <v>0.61224489795918369</v>
      </c>
      <c r="X158" s="102">
        <f t="shared" si="119"/>
        <v>0.60869565217391308</v>
      </c>
      <c r="Y158" s="102">
        <f t="shared" si="120"/>
        <v>0.61363636363636365</v>
      </c>
      <c r="Z158" s="29" t="s">
        <v>62</v>
      </c>
      <c r="AA158" s="29" t="s">
        <v>61</v>
      </c>
      <c r="AB158" s="98">
        <v>3</v>
      </c>
      <c r="AC158" s="98">
        <v>3</v>
      </c>
      <c r="AD158" s="103" t="s">
        <v>934</v>
      </c>
      <c r="AE158" s="103" t="s">
        <v>935</v>
      </c>
      <c r="AF158" s="103" t="s">
        <v>935</v>
      </c>
      <c r="AG158" s="103">
        <v>4.1666666666666664E-2</v>
      </c>
      <c r="AH158" s="103">
        <v>4.1666666666666664E-2</v>
      </c>
      <c r="AI158" s="103">
        <v>4.1666666666666664E-2</v>
      </c>
      <c r="AJ158" s="1" t="s">
        <v>390</v>
      </c>
      <c r="AK158" s="137">
        <v>2.0833333333333332E-2</v>
      </c>
      <c r="AL158" s="121">
        <v>4.2361111111111106E-2</v>
      </c>
      <c r="AM158" s="121">
        <v>8.4722222222222213E-2</v>
      </c>
      <c r="AN158" s="121">
        <v>9.8611111111111108E-2</v>
      </c>
      <c r="AO158" s="9" t="s">
        <v>390</v>
      </c>
      <c r="AP158" s="103" t="s">
        <v>975</v>
      </c>
      <c r="AQ158" s="103" t="s">
        <v>975</v>
      </c>
      <c r="AR158" s="103" t="s">
        <v>935</v>
      </c>
      <c r="AS158" s="103">
        <v>1.1111111111111112E-2</v>
      </c>
      <c r="AT158" s="9" t="s">
        <v>390</v>
      </c>
      <c r="AU158" s="138">
        <f t="shared" si="125"/>
        <v>6.4814814814814813E-3</v>
      </c>
      <c r="AV158" s="138">
        <v>0.125</v>
      </c>
      <c r="AW158" s="103" t="s">
        <v>934</v>
      </c>
      <c r="AX158" s="103" t="s">
        <v>935</v>
      </c>
      <c r="AY158" s="103" t="s">
        <v>935</v>
      </c>
      <c r="AZ158" s="138">
        <v>0.125</v>
      </c>
      <c r="BA158" s="103" t="s">
        <v>934</v>
      </c>
      <c r="BB158" s="103" t="s">
        <v>935</v>
      </c>
      <c r="BC158" s="103" t="s">
        <v>935</v>
      </c>
      <c r="BD158" s="29" t="s">
        <v>86</v>
      </c>
      <c r="BE158" s="67" t="s">
        <v>60</v>
      </c>
      <c r="BF158" s="137">
        <v>8.3333333333333329E-2</v>
      </c>
      <c r="BG158" s="29">
        <v>70</v>
      </c>
      <c r="BH158" s="29" t="s">
        <v>975</v>
      </c>
      <c r="BI158" s="33" t="s">
        <v>935</v>
      </c>
      <c r="BJ158" s="29" t="s">
        <v>975</v>
      </c>
      <c r="BK158" s="29" t="s">
        <v>935</v>
      </c>
      <c r="BL158" s="31">
        <f t="shared" si="112"/>
        <v>49</v>
      </c>
      <c r="BM158" s="31">
        <f t="shared" si="112"/>
        <v>46</v>
      </c>
      <c r="BN158" s="31">
        <f t="shared" si="112"/>
        <v>44</v>
      </c>
      <c r="BO158" s="29" t="s">
        <v>60</v>
      </c>
      <c r="BP158" s="29" t="s">
        <v>61</v>
      </c>
      <c r="BQ158" s="29" t="s">
        <v>61</v>
      </c>
      <c r="BR158" s="31">
        <f t="shared" si="126"/>
        <v>30</v>
      </c>
      <c r="BS158" s="31">
        <f t="shared" si="117"/>
        <v>28</v>
      </c>
      <c r="BT158" s="31">
        <f t="shared" si="117"/>
        <v>27</v>
      </c>
      <c r="BU158" s="29" t="s">
        <v>60</v>
      </c>
      <c r="BV158" s="29" t="s">
        <v>61</v>
      </c>
      <c r="BW158" s="29" t="s">
        <v>61</v>
      </c>
      <c r="BX158" s="31">
        <f t="shared" si="114"/>
        <v>49</v>
      </c>
      <c r="BY158" s="31">
        <f t="shared" si="114"/>
        <v>46</v>
      </c>
      <c r="BZ158" s="31">
        <f t="shared" si="114"/>
        <v>44</v>
      </c>
      <c r="CA158" s="29" t="s">
        <v>60</v>
      </c>
      <c r="CB158" s="29" t="s">
        <v>61</v>
      </c>
      <c r="CC158" s="29" t="s">
        <v>61</v>
      </c>
      <c r="CD158" s="31">
        <f t="shared" si="115"/>
        <v>30</v>
      </c>
      <c r="CE158" s="31">
        <f t="shared" si="115"/>
        <v>28</v>
      </c>
      <c r="CF158" s="31">
        <f t="shared" si="115"/>
        <v>27</v>
      </c>
      <c r="CG158" s="29" t="s">
        <v>60</v>
      </c>
      <c r="CH158" s="29" t="s">
        <v>61</v>
      </c>
      <c r="CI158" s="29" t="s">
        <v>61</v>
      </c>
      <c r="CJ158" s="1">
        <v>5</v>
      </c>
      <c r="CK158" s="1">
        <v>0.06</v>
      </c>
      <c r="CL158" s="1">
        <v>2.12</v>
      </c>
      <c r="CM158" s="29" t="s">
        <v>934</v>
      </c>
      <c r="CR158" s="1">
        <v>2014</v>
      </c>
      <c r="CS158" s="9" t="s">
        <v>173</v>
      </c>
      <c r="CT158" s="9" t="s">
        <v>500</v>
      </c>
      <c r="CV158" s="9" t="s">
        <v>1350</v>
      </c>
      <c r="CW158" s="9" t="s">
        <v>410</v>
      </c>
      <c r="CX158" s="139">
        <v>44153</v>
      </c>
      <c r="CY158" s="131" t="s">
        <v>836</v>
      </c>
      <c r="CZ158" s="124" t="s">
        <v>1724</v>
      </c>
    </row>
    <row r="159" spans="1:104" ht="17.100000000000001" customHeight="1" x14ac:dyDescent="0.3">
      <c r="A159" s="1">
        <v>2875</v>
      </c>
      <c r="B159" s="9" t="s">
        <v>1346</v>
      </c>
      <c r="C159" s="1">
        <v>2876</v>
      </c>
      <c r="D159" s="1">
        <v>2891</v>
      </c>
      <c r="E159" s="9" t="s">
        <v>1191</v>
      </c>
      <c r="F159" s="2" t="s">
        <v>861</v>
      </c>
      <c r="G159" s="29" t="s">
        <v>971</v>
      </c>
      <c r="H159" s="29" t="s">
        <v>1024</v>
      </c>
      <c r="I159" s="9" t="s">
        <v>1431</v>
      </c>
      <c r="J159" s="1">
        <v>39.65</v>
      </c>
      <c r="K159" s="1">
        <v>49</v>
      </c>
      <c r="L159" s="1">
        <v>46</v>
      </c>
      <c r="M159" s="1">
        <v>44</v>
      </c>
      <c r="N159" s="29" t="s">
        <v>934</v>
      </c>
      <c r="O159" s="29" t="s">
        <v>935</v>
      </c>
      <c r="P159" s="29" t="s">
        <v>935</v>
      </c>
      <c r="Q159" s="1">
        <v>30</v>
      </c>
      <c r="R159" s="1">
        <v>28</v>
      </c>
      <c r="S159" s="1">
        <v>27</v>
      </c>
      <c r="T159" s="29" t="s">
        <v>934</v>
      </c>
      <c r="U159" s="29" t="s">
        <v>1489</v>
      </c>
      <c r="V159" s="29" t="s">
        <v>1488</v>
      </c>
      <c r="W159" s="102">
        <f t="shared" si="118"/>
        <v>0.61224489795918369</v>
      </c>
      <c r="X159" s="102">
        <f t="shared" si="119"/>
        <v>0.60869565217391308</v>
      </c>
      <c r="Y159" s="102">
        <f t="shared" si="120"/>
        <v>0.61363636363636365</v>
      </c>
      <c r="Z159" s="29" t="s">
        <v>62</v>
      </c>
      <c r="AA159" s="29" t="s">
        <v>61</v>
      </c>
      <c r="AB159" s="98">
        <v>3</v>
      </c>
      <c r="AC159" s="98">
        <v>3</v>
      </c>
      <c r="AD159" s="103" t="s">
        <v>934</v>
      </c>
      <c r="AE159" s="103" t="s">
        <v>935</v>
      </c>
      <c r="AF159" s="103" t="s">
        <v>935</v>
      </c>
      <c r="AG159" s="103">
        <v>4.1666666666666664E-2</v>
      </c>
      <c r="AH159" s="103">
        <v>4.1666666666666664E-2</v>
      </c>
      <c r="AI159" s="103">
        <v>4.1666666666666664E-2</v>
      </c>
      <c r="AJ159" s="1" t="s">
        <v>390</v>
      </c>
      <c r="AK159" s="137">
        <v>2.0833333333333332E-2</v>
      </c>
      <c r="AL159" s="121">
        <v>4.2361111111111106E-2</v>
      </c>
      <c r="AM159" s="121">
        <v>8.4722222222222213E-2</v>
      </c>
      <c r="AN159" s="121">
        <v>9.8611111111111108E-2</v>
      </c>
      <c r="AO159" s="9" t="s">
        <v>390</v>
      </c>
      <c r="AP159" s="103" t="s">
        <v>975</v>
      </c>
      <c r="AQ159" s="103" t="s">
        <v>975</v>
      </c>
      <c r="AR159" s="103" t="s">
        <v>935</v>
      </c>
      <c r="AS159" s="103">
        <v>1.1111111111111112E-2</v>
      </c>
      <c r="AT159" s="9" t="s">
        <v>390</v>
      </c>
      <c r="AU159" s="138">
        <f t="shared" si="125"/>
        <v>6.4814814814814813E-3</v>
      </c>
      <c r="AV159" s="138">
        <v>0.125</v>
      </c>
      <c r="AW159" s="103" t="s">
        <v>934</v>
      </c>
      <c r="AX159" s="103" t="s">
        <v>935</v>
      </c>
      <c r="AY159" s="103" t="s">
        <v>935</v>
      </c>
      <c r="AZ159" s="138">
        <v>0.125</v>
      </c>
      <c r="BA159" s="103" t="s">
        <v>934</v>
      </c>
      <c r="BB159" s="103" t="s">
        <v>935</v>
      </c>
      <c r="BC159" s="103" t="s">
        <v>935</v>
      </c>
      <c r="BD159" s="29" t="s">
        <v>86</v>
      </c>
      <c r="BE159" s="67" t="s">
        <v>60</v>
      </c>
      <c r="BF159" s="137">
        <v>8.3333333333333329E-2</v>
      </c>
      <c r="BG159" s="29">
        <v>70</v>
      </c>
      <c r="BH159" s="29" t="s">
        <v>975</v>
      </c>
      <c r="BI159" s="33" t="s">
        <v>935</v>
      </c>
      <c r="BJ159" s="29" t="s">
        <v>975</v>
      </c>
      <c r="BK159" s="29" t="s">
        <v>935</v>
      </c>
      <c r="BL159" s="31">
        <f t="shared" si="112"/>
        <v>49</v>
      </c>
      <c r="BM159" s="31">
        <f t="shared" si="112"/>
        <v>46</v>
      </c>
      <c r="BN159" s="31">
        <f t="shared" si="112"/>
        <v>44</v>
      </c>
      <c r="BO159" s="29" t="s">
        <v>60</v>
      </c>
      <c r="BP159" s="29" t="s">
        <v>61</v>
      </c>
      <c r="BQ159" s="29" t="s">
        <v>61</v>
      </c>
      <c r="BR159" s="31">
        <f t="shared" si="126"/>
        <v>30</v>
      </c>
      <c r="BS159" s="31">
        <f t="shared" si="117"/>
        <v>28</v>
      </c>
      <c r="BT159" s="31">
        <f t="shared" si="117"/>
        <v>27</v>
      </c>
      <c r="BU159" s="29" t="s">
        <v>60</v>
      </c>
      <c r="BV159" s="29" t="s">
        <v>61</v>
      </c>
      <c r="BW159" s="29" t="s">
        <v>61</v>
      </c>
      <c r="BX159" s="31">
        <f t="shared" si="114"/>
        <v>49</v>
      </c>
      <c r="BY159" s="31">
        <f t="shared" si="114"/>
        <v>46</v>
      </c>
      <c r="BZ159" s="31">
        <f t="shared" si="114"/>
        <v>44</v>
      </c>
      <c r="CA159" s="29" t="s">
        <v>60</v>
      </c>
      <c r="CB159" s="29" t="s">
        <v>61</v>
      </c>
      <c r="CC159" s="29" t="s">
        <v>61</v>
      </c>
      <c r="CD159" s="31">
        <f t="shared" si="115"/>
        <v>30</v>
      </c>
      <c r="CE159" s="31">
        <f t="shared" si="115"/>
        <v>28</v>
      </c>
      <c r="CF159" s="31">
        <f t="shared" si="115"/>
        <v>27</v>
      </c>
      <c r="CG159" s="29" t="s">
        <v>60</v>
      </c>
      <c r="CH159" s="29" t="s">
        <v>61</v>
      </c>
      <c r="CI159" s="29" t="s">
        <v>61</v>
      </c>
      <c r="CJ159" s="1">
        <v>5</v>
      </c>
      <c r="CK159" s="1">
        <v>0.06</v>
      </c>
      <c r="CL159" s="1">
        <v>2.12</v>
      </c>
      <c r="CM159" s="29" t="s">
        <v>934</v>
      </c>
      <c r="CR159" s="1">
        <v>2014</v>
      </c>
      <c r="CS159" s="9" t="s">
        <v>173</v>
      </c>
      <c r="CT159" s="9" t="s">
        <v>500</v>
      </c>
      <c r="CV159" s="9" t="s">
        <v>1350</v>
      </c>
      <c r="CW159" s="9" t="s">
        <v>410</v>
      </c>
      <c r="CX159" s="139">
        <v>44153</v>
      </c>
      <c r="CY159" s="131" t="s">
        <v>836</v>
      </c>
      <c r="CZ159" s="124" t="s">
        <v>1724</v>
      </c>
    </row>
    <row r="160" spans="1:104" ht="17.100000000000001" customHeight="1" x14ac:dyDescent="0.3">
      <c r="A160" s="1">
        <v>5652</v>
      </c>
      <c r="B160" s="9" t="s">
        <v>1352</v>
      </c>
      <c r="C160" s="1">
        <v>5624</v>
      </c>
      <c r="D160" s="1">
        <v>5624</v>
      </c>
      <c r="E160" s="9" t="s">
        <v>1351</v>
      </c>
      <c r="F160" s="2" t="s">
        <v>861</v>
      </c>
      <c r="G160" s="29" t="s">
        <v>971</v>
      </c>
      <c r="H160" s="29" t="s">
        <v>1024</v>
      </c>
      <c r="I160" s="9" t="s">
        <v>1432</v>
      </c>
      <c r="J160" s="1">
        <v>26.65</v>
      </c>
      <c r="K160" s="1">
        <v>35</v>
      </c>
      <c r="L160" s="1">
        <v>32</v>
      </c>
      <c r="M160" s="1">
        <v>30</v>
      </c>
      <c r="N160" s="29" t="s">
        <v>934</v>
      </c>
      <c r="O160" s="29" t="s">
        <v>935</v>
      </c>
      <c r="P160" s="29" t="s">
        <v>935</v>
      </c>
      <c r="Q160" s="1">
        <v>17</v>
      </c>
      <c r="R160" s="1">
        <v>16</v>
      </c>
      <c r="S160" s="1">
        <v>15</v>
      </c>
      <c r="T160" s="29" t="s">
        <v>934</v>
      </c>
      <c r="U160" s="29" t="s">
        <v>935</v>
      </c>
      <c r="V160" s="29" t="s">
        <v>935</v>
      </c>
      <c r="W160" s="102">
        <f t="shared" si="118"/>
        <v>0.48571428571428571</v>
      </c>
      <c r="X160" s="102">
        <f t="shared" si="119"/>
        <v>0.5</v>
      </c>
      <c r="Y160" s="102">
        <f t="shared" si="120"/>
        <v>0.5</v>
      </c>
      <c r="Z160" s="29" t="s">
        <v>62</v>
      </c>
      <c r="AA160" s="29" t="s">
        <v>61</v>
      </c>
      <c r="AB160" s="98">
        <v>2.5</v>
      </c>
      <c r="AC160" s="98">
        <v>2.5</v>
      </c>
      <c r="AD160" s="103" t="s">
        <v>934</v>
      </c>
      <c r="AE160" s="103" t="s">
        <v>935</v>
      </c>
      <c r="AF160" s="103" t="s">
        <v>935</v>
      </c>
      <c r="AG160" s="103">
        <v>2.4305555555555556E-2</v>
      </c>
      <c r="AH160" s="103">
        <v>2.4305555555555556E-2</v>
      </c>
      <c r="AI160" s="103">
        <v>2.4305555555555556E-2</v>
      </c>
      <c r="AJ160" s="1" t="s">
        <v>65</v>
      </c>
      <c r="AK160" s="137">
        <v>2.4999999999999998E-2</v>
      </c>
      <c r="AL160" s="121">
        <v>2.0833333333333332E-2</v>
      </c>
      <c r="AM160" s="121">
        <v>2.0833333333333332E-2</v>
      </c>
      <c r="AN160" s="121">
        <v>2.0833333333333332E-2</v>
      </c>
      <c r="AO160" s="9" t="s">
        <v>1433</v>
      </c>
      <c r="AP160" s="103" t="s">
        <v>975</v>
      </c>
      <c r="AQ160" s="103" t="s">
        <v>975</v>
      </c>
      <c r="AR160" s="103" t="s">
        <v>935</v>
      </c>
      <c r="AS160" s="103">
        <v>4.1666666666666666E-3</v>
      </c>
      <c r="AT160" s="9" t="s">
        <v>687</v>
      </c>
      <c r="AU160" s="138">
        <f t="shared" si="125"/>
        <v>4.4444444444444444E-3</v>
      </c>
      <c r="AV160" s="138">
        <v>4.1666666666666664E-2</v>
      </c>
      <c r="AW160" s="103" t="s">
        <v>934</v>
      </c>
      <c r="AX160" s="103" t="s">
        <v>935</v>
      </c>
      <c r="AY160" s="103" t="s">
        <v>935</v>
      </c>
      <c r="AZ160" s="138">
        <v>0.10833333333333334</v>
      </c>
      <c r="BA160" s="103" t="s">
        <v>934</v>
      </c>
      <c r="BB160" s="103" t="s">
        <v>935</v>
      </c>
      <c r="BC160" s="103" t="s">
        <v>935</v>
      </c>
      <c r="BD160" s="29" t="s">
        <v>86</v>
      </c>
      <c r="BE160" s="67" t="s">
        <v>60</v>
      </c>
      <c r="BF160" s="1" t="s">
        <v>1434</v>
      </c>
      <c r="BG160" s="29">
        <v>100</v>
      </c>
      <c r="BH160" s="29" t="s">
        <v>975</v>
      </c>
      <c r="BI160" s="33" t="s">
        <v>935</v>
      </c>
      <c r="BJ160" s="29" t="s">
        <v>975</v>
      </c>
      <c r="BK160" s="29" t="s">
        <v>935</v>
      </c>
      <c r="BL160" s="31">
        <f t="shared" si="112"/>
        <v>35</v>
      </c>
      <c r="BM160" s="31">
        <f t="shared" si="112"/>
        <v>32</v>
      </c>
      <c r="BN160" s="31">
        <f t="shared" si="112"/>
        <v>30</v>
      </c>
      <c r="BO160" s="29" t="s">
        <v>60</v>
      </c>
      <c r="BP160" s="29" t="s">
        <v>61</v>
      </c>
      <c r="BQ160" s="29" t="s">
        <v>61</v>
      </c>
      <c r="BR160" s="31">
        <f>Q160</f>
        <v>17</v>
      </c>
      <c r="BS160" s="31">
        <f t="shared" si="117"/>
        <v>16</v>
      </c>
      <c r="BT160" s="31">
        <f t="shared" si="117"/>
        <v>15</v>
      </c>
      <c r="BU160" s="29" t="s">
        <v>60</v>
      </c>
      <c r="BV160" s="29" t="s">
        <v>61</v>
      </c>
      <c r="BW160" s="29" t="s">
        <v>61</v>
      </c>
      <c r="BX160" s="31">
        <f t="shared" si="114"/>
        <v>35</v>
      </c>
      <c r="BY160" s="31">
        <f t="shared" si="114"/>
        <v>32</v>
      </c>
      <c r="BZ160" s="31">
        <f t="shared" si="114"/>
        <v>30</v>
      </c>
      <c r="CA160" s="29" t="s">
        <v>60</v>
      </c>
      <c r="CB160" s="29" t="s">
        <v>61</v>
      </c>
      <c r="CC160" s="29" t="s">
        <v>61</v>
      </c>
      <c r="CD160" s="31">
        <f t="shared" si="115"/>
        <v>17</v>
      </c>
      <c r="CE160" s="31">
        <f t="shared" si="115"/>
        <v>16</v>
      </c>
      <c r="CF160" s="31">
        <f t="shared" si="115"/>
        <v>15</v>
      </c>
      <c r="CG160" s="29" t="s">
        <v>60</v>
      </c>
      <c r="CH160" s="29" t="s">
        <v>61</v>
      </c>
      <c r="CI160" s="29" t="s">
        <v>61</v>
      </c>
      <c r="CJ160" s="1">
        <v>4</v>
      </c>
      <c r="CK160" s="1">
        <v>3.9E-2</v>
      </c>
      <c r="CL160" s="1">
        <v>0.63</v>
      </c>
      <c r="CM160" s="29" t="s">
        <v>934</v>
      </c>
      <c r="CP160" s="1" t="s">
        <v>61</v>
      </c>
      <c r="CQ160" s="1" t="s">
        <v>61</v>
      </c>
      <c r="CR160" s="1">
        <v>2017</v>
      </c>
      <c r="CV160" s="9" t="s">
        <v>1356</v>
      </c>
      <c r="CW160" s="9" t="s">
        <v>410</v>
      </c>
      <c r="CX160" s="139">
        <v>44158</v>
      </c>
      <c r="CY160" s="131" t="s">
        <v>836</v>
      </c>
      <c r="CZ160" s="124" t="s">
        <v>1724</v>
      </c>
    </row>
    <row r="161" spans="1:104" s="92" customFormat="1" ht="17.100000000000001" customHeight="1" x14ac:dyDescent="0.3">
      <c r="A161" s="78">
        <v>2644</v>
      </c>
      <c r="B161" s="78" t="s">
        <v>1358</v>
      </c>
      <c r="C161" s="92">
        <v>2641</v>
      </c>
      <c r="D161" s="92">
        <v>2642</v>
      </c>
      <c r="E161" s="78" t="s">
        <v>1357</v>
      </c>
      <c r="F161" s="78" t="s">
        <v>138</v>
      </c>
      <c r="G161" s="78" t="s">
        <v>139</v>
      </c>
      <c r="H161" s="29" t="s">
        <v>180</v>
      </c>
      <c r="I161" s="29" t="s">
        <v>1435</v>
      </c>
      <c r="J161" s="92">
        <v>163.80000000000001</v>
      </c>
      <c r="K161" s="31">
        <v>212.85524504286516</v>
      </c>
      <c r="L161" s="31">
        <v>196.96684775063014</v>
      </c>
      <c r="M161" s="31">
        <v>187.60204922939613</v>
      </c>
      <c r="N161" s="103" t="s">
        <v>60</v>
      </c>
      <c r="O161" s="103" t="s">
        <v>61</v>
      </c>
      <c r="P161" s="103" t="s">
        <v>61</v>
      </c>
      <c r="Q161" s="31">
        <v>127.7131470257191</v>
      </c>
      <c r="R161" s="31">
        <v>118.18010865037807</v>
      </c>
      <c r="S161" s="31">
        <v>112.56122953763767</v>
      </c>
      <c r="T161" s="103" t="s">
        <v>60</v>
      </c>
      <c r="U161" s="103" t="s">
        <v>61</v>
      </c>
      <c r="V161" s="103" t="s">
        <v>61</v>
      </c>
      <c r="W161" s="102">
        <f t="shared" si="118"/>
        <v>0.6</v>
      </c>
      <c r="X161" s="102">
        <f t="shared" si="119"/>
        <v>0.6</v>
      </c>
      <c r="Y161" s="102">
        <f t="shared" si="120"/>
        <v>0.6</v>
      </c>
      <c r="Z161" s="29" t="s">
        <v>62</v>
      </c>
      <c r="AA161" s="29" t="s">
        <v>61</v>
      </c>
      <c r="AB161" s="37">
        <v>13.4</v>
      </c>
      <c r="AC161" s="37">
        <v>13.4</v>
      </c>
      <c r="AD161" s="103" t="s">
        <v>60</v>
      </c>
      <c r="AE161" s="103" t="s">
        <v>61</v>
      </c>
      <c r="AF161" s="103" t="s">
        <v>61</v>
      </c>
      <c r="AG161" s="103">
        <v>2.0833333333333332E-2</v>
      </c>
      <c r="AH161" s="103">
        <v>2.0833333333333332E-2</v>
      </c>
      <c r="AI161" s="103">
        <v>2.0833333333333332E-2</v>
      </c>
      <c r="AJ161" s="103" t="s">
        <v>61</v>
      </c>
      <c r="AK161" s="120">
        <v>2.0833333333333332E-2</v>
      </c>
      <c r="AL161" s="121">
        <v>5.5555555555555558E-3</v>
      </c>
      <c r="AM161" s="121">
        <v>5.5555555555555558E-3</v>
      </c>
      <c r="AN161" s="121">
        <v>5.5555555555555558E-3</v>
      </c>
      <c r="AO161" s="29" t="s">
        <v>687</v>
      </c>
      <c r="AP161" s="103" t="s">
        <v>62</v>
      </c>
      <c r="AQ161" s="103" t="s">
        <v>62</v>
      </c>
      <c r="AR161" s="103" t="s">
        <v>61</v>
      </c>
      <c r="AS161" s="103">
        <v>1.0416666666666657E-2</v>
      </c>
      <c r="AT161" s="25" t="s">
        <v>390</v>
      </c>
      <c r="AU161" s="138">
        <f t="shared" si="125"/>
        <v>6.1245910370220811E-3</v>
      </c>
      <c r="AV161" s="162">
        <v>4.1666666666666664E-2</v>
      </c>
      <c r="AW161" s="103" t="s">
        <v>934</v>
      </c>
      <c r="AX161" s="103" t="s">
        <v>935</v>
      </c>
      <c r="AY161" s="103" t="s">
        <v>935</v>
      </c>
      <c r="AZ161" s="162">
        <v>9.7222222222222224E-2</v>
      </c>
      <c r="BA161" s="103" t="s">
        <v>60</v>
      </c>
      <c r="BB161" s="103" t="s">
        <v>61</v>
      </c>
      <c r="BC161" s="67" t="s">
        <v>61</v>
      </c>
      <c r="BD161" s="67" t="s">
        <v>936</v>
      </c>
      <c r="BE161" s="67" t="s">
        <v>86</v>
      </c>
      <c r="BF161" s="67">
        <v>1</v>
      </c>
      <c r="BG161" s="29">
        <v>100</v>
      </c>
      <c r="BH161" s="29" t="s">
        <v>62</v>
      </c>
      <c r="BI161" s="33" t="s">
        <v>61</v>
      </c>
      <c r="BJ161" s="29" t="s">
        <v>62</v>
      </c>
      <c r="BK161" s="29" t="s">
        <v>61</v>
      </c>
      <c r="BL161" s="31">
        <f t="shared" si="112"/>
        <v>212.85524504286516</v>
      </c>
      <c r="BM161" s="31">
        <f t="shared" si="112"/>
        <v>196.96684775063014</v>
      </c>
      <c r="BN161" s="31">
        <f t="shared" si="112"/>
        <v>187.60204922939613</v>
      </c>
      <c r="BO161" s="99" t="s">
        <v>86</v>
      </c>
      <c r="BP161" s="29" t="s">
        <v>1436</v>
      </c>
      <c r="BQ161" s="99" t="s">
        <v>889</v>
      </c>
      <c r="BR161" s="31">
        <f t="shared" ref="BR161:BR164" si="127">Q161</f>
        <v>127.7131470257191</v>
      </c>
      <c r="BS161" s="31">
        <f t="shared" si="117"/>
        <v>118.18010865037807</v>
      </c>
      <c r="BT161" s="31">
        <f t="shared" si="117"/>
        <v>112.56122953763767</v>
      </c>
      <c r="BU161" s="29" t="s">
        <v>60</v>
      </c>
      <c r="BV161" s="29" t="s">
        <v>61</v>
      </c>
      <c r="BW161" s="29" t="s">
        <v>61</v>
      </c>
      <c r="BX161" s="31">
        <f t="shared" si="114"/>
        <v>212.85524504286516</v>
      </c>
      <c r="BY161" s="31">
        <f t="shared" si="114"/>
        <v>196.96684775063014</v>
      </c>
      <c r="BZ161" s="31">
        <f t="shared" si="114"/>
        <v>187.60204922939613</v>
      </c>
      <c r="CA161" s="99" t="s">
        <v>86</v>
      </c>
      <c r="CB161" s="29" t="s">
        <v>61</v>
      </c>
      <c r="CC161" s="99" t="s">
        <v>889</v>
      </c>
      <c r="CD161" s="31">
        <f t="shared" si="115"/>
        <v>127.7131470257191</v>
      </c>
      <c r="CE161" s="31">
        <f t="shared" si="115"/>
        <v>118.18010865037807</v>
      </c>
      <c r="CF161" s="31">
        <f t="shared" si="115"/>
        <v>112.56122953763767</v>
      </c>
      <c r="CG161" s="99" t="s">
        <v>86</v>
      </c>
      <c r="CH161" s="29" t="s">
        <v>61</v>
      </c>
      <c r="CI161" s="99" t="s">
        <v>889</v>
      </c>
      <c r="CJ161" s="29">
        <v>4</v>
      </c>
      <c r="CK161" s="29">
        <v>0.14000000000000001</v>
      </c>
      <c r="CL161" s="29">
        <v>1.66</v>
      </c>
      <c r="CM161" s="29" t="s">
        <v>60</v>
      </c>
      <c r="CP161" s="13" t="s">
        <v>61</v>
      </c>
      <c r="CQ161" s="13" t="s">
        <v>61</v>
      </c>
      <c r="CR161" s="13">
        <v>2004</v>
      </c>
      <c r="CS161" s="13" t="s">
        <v>270</v>
      </c>
      <c r="CT161" s="13" t="s">
        <v>500</v>
      </c>
      <c r="CU161" s="13"/>
      <c r="CV161" s="29" t="s">
        <v>1362</v>
      </c>
      <c r="CW161" s="29" t="s">
        <v>410</v>
      </c>
      <c r="CX161" s="136">
        <v>44083</v>
      </c>
      <c r="CY161" s="131" t="s">
        <v>836</v>
      </c>
      <c r="CZ161" s="124" t="s">
        <v>1724</v>
      </c>
    </row>
    <row r="162" spans="1:104" ht="17.100000000000001" customHeight="1" x14ac:dyDescent="0.3">
      <c r="A162" s="78">
        <v>2644</v>
      </c>
      <c r="B162" s="78" t="s">
        <v>1358</v>
      </c>
      <c r="C162" s="92">
        <v>2641</v>
      </c>
      <c r="D162" s="1">
        <v>2643</v>
      </c>
      <c r="E162" s="78" t="s">
        <v>1357</v>
      </c>
      <c r="F162" s="78" t="s">
        <v>138</v>
      </c>
      <c r="G162" s="78" t="s">
        <v>139</v>
      </c>
      <c r="H162" s="29" t="s">
        <v>180</v>
      </c>
      <c r="I162" s="29" t="s">
        <v>1437</v>
      </c>
      <c r="J162" s="92">
        <v>163.80000000000001</v>
      </c>
      <c r="K162" s="31">
        <v>212.85524504286516</v>
      </c>
      <c r="L162" s="31">
        <v>196.96684775063014</v>
      </c>
      <c r="M162" s="31">
        <v>187.60204922939613</v>
      </c>
      <c r="N162" s="103" t="s">
        <v>60</v>
      </c>
      <c r="O162" s="103" t="s">
        <v>61</v>
      </c>
      <c r="P162" s="103" t="s">
        <v>61</v>
      </c>
      <c r="Q162" s="31">
        <v>127.7131470257191</v>
      </c>
      <c r="R162" s="31">
        <v>118.18010865037807</v>
      </c>
      <c r="S162" s="31">
        <v>112.56122953763767</v>
      </c>
      <c r="T162" s="103" t="s">
        <v>60</v>
      </c>
      <c r="U162" s="103" t="s">
        <v>61</v>
      </c>
      <c r="V162" s="103" t="s">
        <v>61</v>
      </c>
      <c r="W162" s="102">
        <f t="shared" si="118"/>
        <v>0.6</v>
      </c>
      <c r="X162" s="102">
        <f t="shared" si="119"/>
        <v>0.6</v>
      </c>
      <c r="Y162" s="102">
        <f t="shared" si="120"/>
        <v>0.6</v>
      </c>
      <c r="Z162" s="29" t="s">
        <v>62</v>
      </c>
      <c r="AA162" s="29" t="s">
        <v>61</v>
      </c>
      <c r="AB162" s="37">
        <v>13.4</v>
      </c>
      <c r="AC162" s="37">
        <v>13.4</v>
      </c>
      <c r="AD162" s="103" t="s">
        <v>60</v>
      </c>
      <c r="AE162" s="103" t="s">
        <v>61</v>
      </c>
      <c r="AF162" s="103" t="s">
        <v>61</v>
      </c>
      <c r="AG162" s="103">
        <v>2.0833333333333332E-2</v>
      </c>
      <c r="AH162" s="103">
        <v>2.0833333333333332E-2</v>
      </c>
      <c r="AI162" s="103">
        <v>2.0833333333333332E-2</v>
      </c>
      <c r="AJ162" s="103" t="s">
        <v>61</v>
      </c>
      <c r="AK162" s="120">
        <v>2.0833333333333332E-2</v>
      </c>
      <c r="AL162" s="121">
        <v>5.5555555555555558E-3</v>
      </c>
      <c r="AM162" s="121">
        <v>5.5555555555555558E-3</v>
      </c>
      <c r="AN162" s="121">
        <v>5.5555555555555558E-3</v>
      </c>
      <c r="AO162" s="9" t="s">
        <v>687</v>
      </c>
      <c r="AP162" s="103" t="s">
        <v>62</v>
      </c>
      <c r="AQ162" s="103" t="s">
        <v>62</v>
      </c>
      <c r="AR162" s="103" t="s">
        <v>61</v>
      </c>
      <c r="AS162" s="103">
        <v>1.0416666666666657E-2</v>
      </c>
      <c r="AT162" s="25" t="s">
        <v>390</v>
      </c>
      <c r="AU162" s="138">
        <f t="shared" si="125"/>
        <v>6.1245910370220811E-3</v>
      </c>
      <c r="AV162" s="162">
        <v>4.1666666666666664E-2</v>
      </c>
      <c r="AW162" s="103" t="s">
        <v>934</v>
      </c>
      <c r="AX162" s="103" t="s">
        <v>935</v>
      </c>
      <c r="AY162" s="103" t="s">
        <v>935</v>
      </c>
      <c r="AZ162" s="162">
        <v>9.7222222222222224E-2</v>
      </c>
      <c r="BA162" s="103" t="s">
        <v>60</v>
      </c>
      <c r="BB162" s="103" t="s">
        <v>61</v>
      </c>
      <c r="BC162" s="67" t="s">
        <v>61</v>
      </c>
      <c r="BD162" s="67" t="s">
        <v>936</v>
      </c>
      <c r="BE162" s="67" t="s">
        <v>86</v>
      </c>
      <c r="BF162" s="67">
        <v>1</v>
      </c>
      <c r="BG162" s="29">
        <v>100</v>
      </c>
      <c r="BH162" s="29" t="s">
        <v>62</v>
      </c>
      <c r="BI162" s="33" t="s">
        <v>61</v>
      </c>
      <c r="BJ162" s="29" t="s">
        <v>62</v>
      </c>
      <c r="BK162" s="29" t="s">
        <v>61</v>
      </c>
      <c r="BL162" s="31">
        <f t="shared" si="112"/>
        <v>212.85524504286516</v>
      </c>
      <c r="BM162" s="31">
        <f t="shared" si="112"/>
        <v>196.96684775063014</v>
      </c>
      <c r="BN162" s="31">
        <f t="shared" si="112"/>
        <v>187.60204922939613</v>
      </c>
      <c r="BO162" s="99" t="s">
        <v>86</v>
      </c>
      <c r="BP162" s="29" t="s">
        <v>1436</v>
      </c>
      <c r="BQ162" s="99" t="s">
        <v>889</v>
      </c>
      <c r="BR162" s="31">
        <f t="shared" si="127"/>
        <v>127.7131470257191</v>
      </c>
      <c r="BS162" s="31">
        <f t="shared" si="117"/>
        <v>118.18010865037807</v>
      </c>
      <c r="BT162" s="31">
        <f t="shared" si="117"/>
        <v>112.56122953763767</v>
      </c>
      <c r="BU162" s="29" t="s">
        <v>60</v>
      </c>
      <c r="BV162" s="29" t="s">
        <v>61</v>
      </c>
      <c r="BW162" s="29" t="s">
        <v>61</v>
      </c>
      <c r="BX162" s="31">
        <f t="shared" si="114"/>
        <v>212.85524504286516</v>
      </c>
      <c r="BY162" s="31">
        <f t="shared" si="114"/>
        <v>196.96684775063014</v>
      </c>
      <c r="BZ162" s="31">
        <f t="shared" si="114"/>
        <v>187.60204922939613</v>
      </c>
      <c r="CA162" s="99" t="s">
        <v>86</v>
      </c>
      <c r="CB162" s="29" t="s">
        <v>61</v>
      </c>
      <c r="CC162" s="99" t="s">
        <v>889</v>
      </c>
      <c r="CD162" s="31">
        <f t="shared" si="115"/>
        <v>127.7131470257191</v>
      </c>
      <c r="CE162" s="31">
        <f t="shared" si="115"/>
        <v>118.18010865037807</v>
      </c>
      <c r="CF162" s="31">
        <f t="shared" si="115"/>
        <v>112.56122953763767</v>
      </c>
      <c r="CG162" s="99" t="s">
        <v>86</v>
      </c>
      <c r="CH162" s="29" t="s">
        <v>61</v>
      </c>
      <c r="CI162" s="99" t="s">
        <v>889</v>
      </c>
      <c r="CJ162" s="29">
        <v>4</v>
      </c>
      <c r="CK162" s="29">
        <v>0.14000000000000001</v>
      </c>
      <c r="CL162" s="29">
        <v>1.35</v>
      </c>
      <c r="CM162" s="29" t="s">
        <v>60</v>
      </c>
      <c r="CP162" s="13" t="s">
        <v>61</v>
      </c>
      <c r="CQ162" s="13" t="s">
        <v>61</v>
      </c>
      <c r="CR162" s="13">
        <v>2004</v>
      </c>
      <c r="CS162" s="13" t="s">
        <v>270</v>
      </c>
      <c r="CT162" s="13" t="s">
        <v>500</v>
      </c>
      <c r="CU162" s="13"/>
      <c r="CV162" s="29" t="s">
        <v>1362</v>
      </c>
      <c r="CW162" s="9" t="s">
        <v>410</v>
      </c>
      <c r="CX162" s="136">
        <v>44083</v>
      </c>
      <c r="CY162" s="131" t="s">
        <v>836</v>
      </c>
      <c r="CZ162" s="124" t="s">
        <v>1724</v>
      </c>
    </row>
    <row r="163" spans="1:104" ht="17.100000000000001" customHeight="1" x14ac:dyDescent="0.3">
      <c r="A163" s="78">
        <v>2161</v>
      </c>
      <c r="B163" s="78" t="s">
        <v>1363</v>
      </c>
      <c r="C163" s="1">
        <v>2160</v>
      </c>
      <c r="D163" s="1">
        <v>2162</v>
      </c>
      <c r="E163" s="78" t="s">
        <v>1357</v>
      </c>
      <c r="F163" s="78" t="s">
        <v>138</v>
      </c>
      <c r="G163" s="78" t="s">
        <v>139</v>
      </c>
      <c r="H163" s="29" t="s">
        <v>180</v>
      </c>
      <c r="I163" s="29" t="s">
        <v>1438</v>
      </c>
      <c r="J163" s="1">
        <v>285.8</v>
      </c>
      <c r="K163" s="31">
        <v>313.973783111572</v>
      </c>
      <c r="L163" s="31">
        <v>313.973783111572</v>
      </c>
      <c r="M163" s="31">
        <v>313.973783111572</v>
      </c>
      <c r="N163" s="103" t="s">
        <v>60</v>
      </c>
      <c r="O163" s="103" t="s">
        <v>61</v>
      </c>
      <c r="P163" s="103" t="s">
        <v>61</v>
      </c>
      <c r="Q163" s="31">
        <v>188.38426986694319</v>
      </c>
      <c r="R163" s="31">
        <v>188.38426986694319</v>
      </c>
      <c r="S163" s="31">
        <v>188.38426986694319</v>
      </c>
      <c r="T163" s="103" t="s">
        <v>60</v>
      </c>
      <c r="U163" s="103" t="s">
        <v>61</v>
      </c>
      <c r="V163" s="103" t="s">
        <v>61</v>
      </c>
      <c r="W163" s="102">
        <f t="shared" si="118"/>
        <v>0.6</v>
      </c>
      <c r="X163" s="102">
        <f t="shared" si="119"/>
        <v>0.6</v>
      </c>
      <c r="Y163" s="102">
        <f t="shared" si="120"/>
        <v>0.6</v>
      </c>
      <c r="Z163" s="29" t="s">
        <v>62</v>
      </c>
      <c r="AA163" s="29" t="s">
        <v>61</v>
      </c>
      <c r="AB163" s="37">
        <v>15</v>
      </c>
      <c r="AC163" s="37">
        <v>15</v>
      </c>
      <c r="AD163" s="103" t="s">
        <v>60</v>
      </c>
      <c r="AE163" s="103" t="s">
        <v>61</v>
      </c>
      <c r="AF163" s="103" t="s">
        <v>61</v>
      </c>
      <c r="AG163" s="103">
        <v>0.1875</v>
      </c>
      <c r="AH163" s="103">
        <v>0.1875</v>
      </c>
      <c r="AI163" s="103">
        <v>0.1875</v>
      </c>
      <c r="AJ163" s="103" t="s">
        <v>61</v>
      </c>
      <c r="AK163" s="137">
        <v>0.1875</v>
      </c>
      <c r="AL163" s="121">
        <v>8.3333333333333332E-3</v>
      </c>
      <c r="AM163" s="121">
        <v>8.3333333333333332E-3</v>
      </c>
      <c r="AN163" s="121">
        <v>8.3333333333333332E-3</v>
      </c>
      <c r="AO163" s="9" t="s">
        <v>687</v>
      </c>
      <c r="AP163" s="103" t="s">
        <v>62</v>
      </c>
      <c r="AQ163" s="103" t="s">
        <v>62</v>
      </c>
      <c r="AR163" s="103" t="s">
        <v>61</v>
      </c>
      <c r="AS163" s="103">
        <v>8.3333333333333332E-3</v>
      </c>
      <c r="AT163" s="25" t="s">
        <v>682</v>
      </c>
      <c r="AU163" s="138">
        <f t="shared" si="125"/>
        <v>8.7214939753214437E-3</v>
      </c>
      <c r="AV163" s="162">
        <v>4.1666666666666664E-2</v>
      </c>
      <c r="AW163" s="103" t="s">
        <v>934</v>
      </c>
      <c r="AX163" s="103" t="s">
        <v>935</v>
      </c>
      <c r="AY163" s="103" t="s">
        <v>935</v>
      </c>
      <c r="AZ163" s="138">
        <v>0.1875</v>
      </c>
      <c r="BA163" s="103" t="s">
        <v>60</v>
      </c>
      <c r="BB163" s="103" t="s">
        <v>61</v>
      </c>
      <c r="BC163" s="67" t="s">
        <v>61</v>
      </c>
      <c r="BD163" s="67" t="s">
        <v>60</v>
      </c>
      <c r="BE163" s="67" t="s">
        <v>60</v>
      </c>
      <c r="BF163" s="67" t="s">
        <v>61</v>
      </c>
      <c r="BG163" s="9" t="s">
        <v>61</v>
      </c>
      <c r="BH163" s="29" t="s">
        <v>62</v>
      </c>
      <c r="BI163" s="33" t="s">
        <v>61</v>
      </c>
      <c r="BJ163" s="29" t="s">
        <v>62</v>
      </c>
      <c r="BK163" s="29" t="s">
        <v>61</v>
      </c>
      <c r="BL163" s="31">
        <f t="shared" si="112"/>
        <v>313.973783111572</v>
      </c>
      <c r="BM163" s="31">
        <f t="shared" si="112"/>
        <v>313.973783111572</v>
      </c>
      <c r="BN163" s="31">
        <f t="shared" si="112"/>
        <v>313.973783111572</v>
      </c>
      <c r="BO163" s="99" t="s">
        <v>86</v>
      </c>
      <c r="BP163" s="29" t="s">
        <v>1439</v>
      </c>
      <c r="BQ163" s="99" t="s">
        <v>889</v>
      </c>
      <c r="BR163" s="31">
        <f t="shared" si="127"/>
        <v>188.38426986694319</v>
      </c>
      <c r="BS163" s="31">
        <f t="shared" si="117"/>
        <v>188.38426986694319</v>
      </c>
      <c r="BT163" s="31">
        <f t="shared" si="117"/>
        <v>188.38426986694319</v>
      </c>
      <c r="BU163" s="29" t="s">
        <v>60</v>
      </c>
      <c r="BV163" s="29" t="s">
        <v>61</v>
      </c>
      <c r="BW163" s="29" t="s">
        <v>61</v>
      </c>
      <c r="BX163" s="31">
        <f t="shared" si="114"/>
        <v>313.973783111572</v>
      </c>
      <c r="BY163" s="31">
        <f t="shared" si="114"/>
        <v>313.973783111572</v>
      </c>
      <c r="BZ163" s="31">
        <f t="shared" si="114"/>
        <v>313.973783111572</v>
      </c>
      <c r="CA163" s="99" t="s">
        <v>86</v>
      </c>
      <c r="CB163" s="29" t="s">
        <v>61</v>
      </c>
      <c r="CC163" s="99" t="s">
        <v>889</v>
      </c>
      <c r="CD163" s="31">
        <f t="shared" si="115"/>
        <v>188.38426986694319</v>
      </c>
      <c r="CE163" s="31">
        <f t="shared" si="115"/>
        <v>188.38426986694319</v>
      </c>
      <c r="CF163" s="31">
        <f t="shared" si="115"/>
        <v>188.38426986694319</v>
      </c>
      <c r="CG163" s="99" t="s">
        <v>86</v>
      </c>
      <c r="CH163" s="29" t="s">
        <v>61</v>
      </c>
      <c r="CI163" s="99" t="s">
        <v>889</v>
      </c>
      <c r="CJ163" s="29">
        <v>5</v>
      </c>
      <c r="CK163" s="29">
        <v>5.6000000000000001E-2</v>
      </c>
      <c r="CL163" s="29">
        <v>17.7</v>
      </c>
      <c r="CM163" s="29" t="s">
        <v>60</v>
      </c>
      <c r="CP163" s="13" t="s">
        <v>61</v>
      </c>
      <c r="CQ163" s="13" t="s">
        <v>61</v>
      </c>
      <c r="CR163" s="13">
        <v>2013</v>
      </c>
      <c r="CS163" s="13" t="s">
        <v>360</v>
      </c>
      <c r="CT163" s="13" t="s">
        <v>360</v>
      </c>
      <c r="CU163" s="13"/>
      <c r="CV163" s="29" t="s">
        <v>1362</v>
      </c>
      <c r="CW163" s="29" t="s">
        <v>410</v>
      </c>
      <c r="CX163" s="136">
        <v>44083</v>
      </c>
      <c r="CY163" s="131" t="s">
        <v>836</v>
      </c>
      <c r="CZ163" s="124" t="s">
        <v>1724</v>
      </c>
    </row>
    <row r="164" spans="1:104" ht="17.100000000000001" customHeight="1" x14ac:dyDescent="0.3">
      <c r="A164" s="78">
        <v>2161</v>
      </c>
      <c r="B164" s="78" t="s">
        <v>1363</v>
      </c>
      <c r="C164" s="1">
        <v>2160</v>
      </c>
      <c r="D164" s="1">
        <v>2163</v>
      </c>
      <c r="E164" s="78" t="s">
        <v>1357</v>
      </c>
      <c r="F164" s="78" t="s">
        <v>138</v>
      </c>
      <c r="G164" s="78" t="s">
        <v>139</v>
      </c>
      <c r="H164" s="29" t="s">
        <v>180</v>
      </c>
      <c r="I164" s="29" t="s">
        <v>1440</v>
      </c>
      <c r="J164" s="1">
        <v>285.8</v>
      </c>
      <c r="K164" s="31">
        <v>313.973783111572</v>
      </c>
      <c r="L164" s="31">
        <v>313.973783111572</v>
      </c>
      <c r="M164" s="31">
        <v>313.973783111572</v>
      </c>
      <c r="N164" s="103" t="s">
        <v>60</v>
      </c>
      <c r="O164" s="103" t="s">
        <v>61</v>
      </c>
      <c r="P164" s="103" t="s">
        <v>61</v>
      </c>
      <c r="Q164" s="31">
        <v>188.38426986694319</v>
      </c>
      <c r="R164" s="31">
        <v>188.38426986694319</v>
      </c>
      <c r="S164" s="31">
        <v>188.38426986694319</v>
      </c>
      <c r="T164" s="103" t="s">
        <v>60</v>
      </c>
      <c r="U164" s="103" t="s">
        <v>61</v>
      </c>
      <c r="V164" s="103" t="s">
        <v>61</v>
      </c>
      <c r="W164" s="102">
        <f t="shared" si="118"/>
        <v>0.6</v>
      </c>
      <c r="X164" s="102">
        <f t="shared" si="119"/>
        <v>0.6</v>
      </c>
      <c r="Y164" s="102">
        <f t="shared" si="120"/>
        <v>0.6</v>
      </c>
      <c r="Z164" s="29" t="s">
        <v>62</v>
      </c>
      <c r="AA164" s="29" t="s">
        <v>61</v>
      </c>
      <c r="AB164" s="37">
        <v>15</v>
      </c>
      <c r="AC164" s="37">
        <v>15</v>
      </c>
      <c r="AD164" s="103" t="s">
        <v>60</v>
      </c>
      <c r="AE164" s="103" t="s">
        <v>61</v>
      </c>
      <c r="AF164" s="103" t="s">
        <v>61</v>
      </c>
      <c r="AG164" s="103">
        <v>0.1875</v>
      </c>
      <c r="AH164" s="103">
        <v>0.1875</v>
      </c>
      <c r="AI164" s="103">
        <v>0.1875</v>
      </c>
      <c r="AJ164" s="103" t="s">
        <v>61</v>
      </c>
      <c r="AK164" s="137">
        <v>0.1875</v>
      </c>
      <c r="AL164" s="121">
        <v>8.3333333333333332E-3</v>
      </c>
      <c r="AM164" s="121">
        <v>8.3333333333333332E-3</v>
      </c>
      <c r="AN164" s="121">
        <v>8.3333333333333332E-3</v>
      </c>
      <c r="AO164" s="9" t="s">
        <v>687</v>
      </c>
      <c r="AP164" s="103" t="s">
        <v>62</v>
      </c>
      <c r="AQ164" s="103" t="s">
        <v>62</v>
      </c>
      <c r="AR164" s="103" t="s">
        <v>61</v>
      </c>
      <c r="AS164" s="103">
        <v>8.3333333333333332E-3</v>
      </c>
      <c r="AT164" s="25" t="s">
        <v>682</v>
      </c>
      <c r="AU164" s="138">
        <f t="shared" si="125"/>
        <v>8.7214939753214437E-3</v>
      </c>
      <c r="AV164" s="162">
        <v>4.1666666666666664E-2</v>
      </c>
      <c r="AW164" s="103" t="s">
        <v>934</v>
      </c>
      <c r="AX164" s="103" t="s">
        <v>935</v>
      </c>
      <c r="AY164" s="103" t="s">
        <v>935</v>
      </c>
      <c r="AZ164" s="138">
        <v>0.1875</v>
      </c>
      <c r="BA164" s="103" t="s">
        <v>60</v>
      </c>
      <c r="BB164" s="103" t="s">
        <v>61</v>
      </c>
      <c r="BC164" s="67" t="s">
        <v>61</v>
      </c>
      <c r="BD164" s="67" t="s">
        <v>60</v>
      </c>
      <c r="BE164" s="67" t="s">
        <v>934</v>
      </c>
      <c r="BF164" s="67" t="s">
        <v>61</v>
      </c>
      <c r="BG164" s="9" t="s">
        <v>61</v>
      </c>
      <c r="BH164" s="29" t="s">
        <v>62</v>
      </c>
      <c r="BI164" s="33" t="s">
        <v>61</v>
      </c>
      <c r="BJ164" s="29" t="s">
        <v>62</v>
      </c>
      <c r="BK164" s="29" t="s">
        <v>61</v>
      </c>
      <c r="BL164" s="31">
        <f t="shared" si="112"/>
        <v>313.973783111572</v>
      </c>
      <c r="BM164" s="31">
        <f t="shared" si="112"/>
        <v>313.973783111572</v>
      </c>
      <c r="BN164" s="31">
        <f t="shared" si="112"/>
        <v>313.973783111572</v>
      </c>
      <c r="BO164" s="99" t="s">
        <v>86</v>
      </c>
      <c r="BP164" s="29" t="s">
        <v>1439</v>
      </c>
      <c r="BQ164" s="99" t="s">
        <v>889</v>
      </c>
      <c r="BR164" s="31">
        <f t="shared" si="127"/>
        <v>188.38426986694319</v>
      </c>
      <c r="BS164" s="31">
        <f t="shared" si="117"/>
        <v>188.38426986694319</v>
      </c>
      <c r="BT164" s="31">
        <f t="shared" si="117"/>
        <v>188.38426986694319</v>
      </c>
      <c r="BU164" s="29" t="s">
        <v>60</v>
      </c>
      <c r="BV164" s="29" t="s">
        <v>61</v>
      </c>
      <c r="BW164" s="29" t="s">
        <v>61</v>
      </c>
      <c r="BX164" s="31">
        <f t="shared" si="114"/>
        <v>313.973783111572</v>
      </c>
      <c r="BY164" s="31">
        <f t="shared" si="114"/>
        <v>313.973783111572</v>
      </c>
      <c r="BZ164" s="31">
        <f t="shared" si="114"/>
        <v>313.973783111572</v>
      </c>
      <c r="CA164" s="99" t="s">
        <v>86</v>
      </c>
      <c r="CB164" s="29" t="s">
        <v>61</v>
      </c>
      <c r="CC164" s="99" t="s">
        <v>889</v>
      </c>
      <c r="CD164" s="31">
        <f t="shared" si="115"/>
        <v>188.38426986694319</v>
      </c>
      <c r="CE164" s="31">
        <f t="shared" si="115"/>
        <v>188.38426986694319</v>
      </c>
      <c r="CF164" s="31">
        <f t="shared" si="115"/>
        <v>188.38426986694319</v>
      </c>
      <c r="CG164" s="99" t="s">
        <v>86</v>
      </c>
      <c r="CH164" s="29" t="s">
        <v>61</v>
      </c>
      <c r="CI164" s="99" t="s">
        <v>889</v>
      </c>
      <c r="CJ164" s="29">
        <v>5</v>
      </c>
      <c r="CK164" s="29">
        <v>5.6000000000000001E-2</v>
      </c>
      <c r="CL164" s="29">
        <v>18.73</v>
      </c>
      <c r="CM164" s="29" t="s">
        <v>60</v>
      </c>
      <c r="CP164" s="13" t="s">
        <v>61</v>
      </c>
      <c r="CQ164" s="13" t="s">
        <v>61</v>
      </c>
      <c r="CR164" s="13">
        <v>2013</v>
      </c>
      <c r="CS164" s="13" t="s">
        <v>360</v>
      </c>
      <c r="CT164" s="13" t="s">
        <v>360</v>
      </c>
      <c r="CU164" s="13"/>
      <c r="CV164" s="29" t="s">
        <v>1362</v>
      </c>
      <c r="CW164" s="29" t="s">
        <v>410</v>
      </c>
      <c r="CX164" s="136">
        <v>44083</v>
      </c>
      <c r="CY164" s="131" t="s">
        <v>836</v>
      </c>
      <c r="CZ164" s="124" t="s">
        <v>1724</v>
      </c>
    </row>
    <row r="165" spans="1:104" ht="17.100000000000001" customHeight="1" x14ac:dyDescent="0.3">
      <c r="A165" s="78">
        <v>4171</v>
      </c>
      <c r="B165" s="78" t="s">
        <v>1368</v>
      </c>
      <c r="C165" s="1">
        <v>4151</v>
      </c>
      <c r="D165" s="1">
        <v>4161</v>
      </c>
      <c r="E165" s="78" t="s">
        <v>1357</v>
      </c>
      <c r="F165" s="78" t="s">
        <v>138</v>
      </c>
      <c r="G165" s="78" t="s">
        <v>139</v>
      </c>
      <c r="H165" s="29" t="s">
        <v>180</v>
      </c>
      <c r="I165" s="9" t="s">
        <v>1441</v>
      </c>
      <c r="J165" s="1">
        <v>93.7</v>
      </c>
      <c r="K165" s="31">
        <v>114</v>
      </c>
      <c r="L165" s="31">
        <v>102</v>
      </c>
      <c r="M165" s="31">
        <v>96</v>
      </c>
      <c r="N165" s="103" t="s">
        <v>60</v>
      </c>
      <c r="O165" s="103" t="s">
        <v>61</v>
      </c>
      <c r="P165" s="103" t="s">
        <v>61</v>
      </c>
      <c r="Q165" s="31">
        <v>34</v>
      </c>
      <c r="R165" s="31">
        <v>31</v>
      </c>
      <c r="S165" s="31">
        <v>29</v>
      </c>
      <c r="T165" s="103" t="s">
        <v>60</v>
      </c>
      <c r="U165" s="103" t="s">
        <v>61</v>
      </c>
      <c r="V165" s="103" t="s">
        <v>61</v>
      </c>
      <c r="W165" s="102">
        <f t="shared" si="118"/>
        <v>0.2982456140350877</v>
      </c>
      <c r="X165" s="102">
        <f t="shared" si="119"/>
        <v>0.30392156862745096</v>
      </c>
      <c r="Y165" s="102">
        <f t="shared" si="120"/>
        <v>0.30208333333333331</v>
      </c>
      <c r="Z165" s="29" t="s">
        <v>62</v>
      </c>
      <c r="AA165" s="29" t="s">
        <v>61</v>
      </c>
      <c r="AB165" s="98">
        <v>4.5</v>
      </c>
      <c r="AC165" s="98">
        <v>4.5</v>
      </c>
      <c r="AD165" s="103" t="s">
        <v>60</v>
      </c>
      <c r="AE165" s="103" t="s">
        <v>61</v>
      </c>
      <c r="AF165" s="103" t="s">
        <v>61</v>
      </c>
      <c r="AG165" s="103">
        <v>1.0416666666666666E-2</v>
      </c>
      <c r="AH165" s="103">
        <v>1.0416666666666666E-2</v>
      </c>
      <c r="AI165" s="103">
        <v>1.0416666666666666E-2</v>
      </c>
      <c r="AJ165" s="103" t="s">
        <v>61</v>
      </c>
      <c r="AK165" s="137">
        <v>1.0416666666666666E-2</v>
      </c>
      <c r="AL165" s="121">
        <v>1.0416666666666666E-2</v>
      </c>
      <c r="AM165" s="121">
        <v>1.0416666666666666E-2</v>
      </c>
      <c r="AN165" s="121">
        <v>1.0416666666666666E-2</v>
      </c>
      <c r="AO165" s="9" t="s">
        <v>64</v>
      </c>
      <c r="AP165" s="103" t="s">
        <v>62</v>
      </c>
      <c r="AQ165" s="103" t="s">
        <v>62</v>
      </c>
      <c r="AR165" s="103" t="s">
        <v>61</v>
      </c>
      <c r="AS165" s="103">
        <v>6.9444444444444441E-3</v>
      </c>
      <c r="AT165" s="9" t="s">
        <v>64</v>
      </c>
      <c r="AU165" s="138">
        <f t="shared" si="125"/>
        <v>4.7839506172839509E-3</v>
      </c>
      <c r="AV165" s="162">
        <v>4.1666666666666664E-2</v>
      </c>
      <c r="AW165" s="103" t="s">
        <v>934</v>
      </c>
      <c r="AX165" s="103" t="s">
        <v>935</v>
      </c>
      <c r="AY165" s="103" t="s">
        <v>935</v>
      </c>
      <c r="AZ165" s="138">
        <v>4.1666666666666664E-2</v>
      </c>
      <c r="BA165" s="103" t="s">
        <v>60</v>
      </c>
      <c r="BB165" s="103" t="s">
        <v>61</v>
      </c>
      <c r="BC165" s="67" t="s">
        <v>61</v>
      </c>
      <c r="BD165" s="67" t="s">
        <v>86</v>
      </c>
      <c r="BE165" s="67" t="s">
        <v>86</v>
      </c>
      <c r="BF165" s="67">
        <v>1</v>
      </c>
      <c r="BG165" s="29">
        <v>100</v>
      </c>
      <c r="BH165" s="29" t="s">
        <v>62</v>
      </c>
      <c r="BI165" s="33" t="s">
        <v>61</v>
      </c>
      <c r="BJ165" s="29" t="s">
        <v>62</v>
      </c>
      <c r="BK165" s="29" t="s">
        <v>61</v>
      </c>
      <c r="BL165" s="31">
        <f t="shared" si="112"/>
        <v>114</v>
      </c>
      <c r="BM165" s="31">
        <f t="shared" si="112"/>
        <v>102</v>
      </c>
      <c r="BN165" s="31">
        <f t="shared" si="112"/>
        <v>96</v>
      </c>
      <c r="BO165" s="29" t="s">
        <v>60</v>
      </c>
      <c r="BP165" s="29" t="s">
        <v>61</v>
      </c>
      <c r="BQ165" s="29" t="s">
        <v>61</v>
      </c>
      <c r="BR165" s="31">
        <f>Q165</f>
        <v>34</v>
      </c>
      <c r="BS165" s="31">
        <f t="shared" si="117"/>
        <v>31</v>
      </c>
      <c r="BT165" s="31">
        <f t="shared" si="117"/>
        <v>29</v>
      </c>
      <c r="BU165" s="29" t="s">
        <v>60</v>
      </c>
      <c r="BV165" s="29" t="s">
        <v>61</v>
      </c>
      <c r="BW165" s="29" t="s">
        <v>61</v>
      </c>
      <c r="BX165" s="31">
        <f t="shared" si="114"/>
        <v>114</v>
      </c>
      <c r="BY165" s="31">
        <f t="shared" si="114"/>
        <v>102</v>
      </c>
      <c r="BZ165" s="31">
        <f t="shared" si="114"/>
        <v>96</v>
      </c>
      <c r="CA165" s="29" t="s">
        <v>60</v>
      </c>
      <c r="CB165" s="29" t="s">
        <v>61</v>
      </c>
      <c r="CC165" s="29" t="s">
        <v>61</v>
      </c>
      <c r="CD165" s="31">
        <f t="shared" si="115"/>
        <v>34</v>
      </c>
      <c r="CE165" s="31">
        <f t="shared" si="115"/>
        <v>31</v>
      </c>
      <c r="CF165" s="31">
        <f t="shared" si="115"/>
        <v>29</v>
      </c>
      <c r="CG165" s="29" t="s">
        <v>60</v>
      </c>
      <c r="CH165" s="29" t="s">
        <v>61</v>
      </c>
      <c r="CI165" s="29" t="s">
        <v>61</v>
      </c>
      <c r="CJ165" s="29">
        <v>5</v>
      </c>
      <c r="CK165" s="29">
        <v>0.05</v>
      </c>
      <c r="CL165" s="29">
        <v>4.5599999999999996</v>
      </c>
      <c r="CM165" s="29" t="s">
        <v>60</v>
      </c>
      <c r="CP165" s="13" t="s">
        <v>61</v>
      </c>
      <c r="CQ165" s="13" t="s">
        <v>61</v>
      </c>
      <c r="CR165" s="13">
        <v>1998</v>
      </c>
      <c r="CS165" s="13" t="s">
        <v>1372</v>
      </c>
      <c r="CT165" s="13" t="s">
        <v>270</v>
      </c>
      <c r="CU165" s="13"/>
      <c r="CV165" s="29" t="s">
        <v>1362</v>
      </c>
      <c r="CW165" s="29" t="s">
        <v>410</v>
      </c>
      <c r="CX165" s="136">
        <v>44083</v>
      </c>
      <c r="CY165" s="131" t="s">
        <v>836</v>
      </c>
      <c r="CZ165" s="124" t="s">
        <v>1724</v>
      </c>
    </row>
    <row r="166" spans="1:104" ht="17.100000000000001" customHeight="1" x14ac:dyDescent="0.3">
      <c r="A166" s="78">
        <v>4171</v>
      </c>
      <c r="B166" s="78" t="s">
        <v>1368</v>
      </c>
      <c r="C166" s="1">
        <v>4151</v>
      </c>
      <c r="D166" s="1">
        <v>4162</v>
      </c>
      <c r="E166" s="78" t="s">
        <v>1357</v>
      </c>
      <c r="F166" s="78" t="s">
        <v>138</v>
      </c>
      <c r="G166" s="78" t="s">
        <v>139</v>
      </c>
      <c r="H166" s="29" t="s">
        <v>180</v>
      </c>
      <c r="I166" s="9" t="s">
        <v>1442</v>
      </c>
      <c r="J166" s="1">
        <v>93.7</v>
      </c>
      <c r="K166" s="31">
        <v>114</v>
      </c>
      <c r="L166" s="31">
        <v>102</v>
      </c>
      <c r="M166" s="31">
        <v>96</v>
      </c>
      <c r="N166" s="103" t="s">
        <v>60</v>
      </c>
      <c r="O166" s="103" t="s">
        <v>61</v>
      </c>
      <c r="P166" s="103" t="s">
        <v>61</v>
      </c>
      <c r="Q166" s="31">
        <v>34</v>
      </c>
      <c r="R166" s="31">
        <v>31</v>
      </c>
      <c r="S166" s="31">
        <v>29</v>
      </c>
      <c r="T166" s="103" t="s">
        <v>60</v>
      </c>
      <c r="U166" s="103" t="s">
        <v>61</v>
      </c>
      <c r="V166" s="103" t="s">
        <v>61</v>
      </c>
      <c r="W166" s="102">
        <f t="shared" si="118"/>
        <v>0.2982456140350877</v>
      </c>
      <c r="X166" s="102">
        <f t="shared" si="119"/>
        <v>0.30392156862745096</v>
      </c>
      <c r="Y166" s="102">
        <f t="shared" si="120"/>
        <v>0.30208333333333331</v>
      </c>
      <c r="Z166" s="29" t="s">
        <v>62</v>
      </c>
      <c r="AA166" s="29" t="s">
        <v>61</v>
      </c>
      <c r="AB166" s="98">
        <v>4.5</v>
      </c>
      <c r="AC166" s="98">
        <v>4.5</v>
      </c>
      <c r="AD166" s="103" t="s">
        <v>60</v>
      </c>
      <c r="AE166" s="103" t="s">
        <v>61</v>
      </c>
      <c r="AF166" s="103" t="s">
        <v>61</v>
      </c>
      <c r="AG166" s="103">
        <v>1.0416666666666666E-2</v>
      </c>
      <c r="AH166" s="103">
        <v>1.0416666666666666E-2</v>
      </c>
      <c r="AI166" s="103">
        <v>1.0416666666666666E-2</v>
      </c>
      <c r="AJ166" s="103" t="s">
        <v>61</v>
      </c>
      <c r="AK166" s="137">
        <v>1.0416666666666666E-2</v>
      </c>
      <c r="AL166" s="121">
        <v>1.0416666666666666E-2</v>
      </c>
      <c r="AM166" s="121">
        <v>1.0416666666666666E-2</v>
      </c>
      <c r="AN166" s="121">
        <v>1.0416666666666666E-2</v>
      </c>
      <c r="AO166" s="9" t="s">
        <v>64</v>
      </c>
      <c r="AP166" s="103" t="s">
        <v>62</v>
      </c>
      <c r="AQ166" s="103" t="s">
        <v>62</v>
      </c>
      <c r="AR166" s="103" t="s">
        <v>61</v>
      </c>
      <c r="AS166" s="103">
        <v>6.9444444444444441E-3</v>
      </c>
      <c r="AT166" s="9" t="s">
        <v>64</v>
      </c>
      <c r="AU166" s="138">
        <f t="shared" si="125"/>
        <v>4.7839506172839509E-3</v>
      </c>
      <c r="AV166" s="162">
        <v>4.1666666666666664E-2</v>
      </c>
      <c r="AW166" s="103" t="s">
        <v>934</v>
      </c>
      <c r="AX166" s="103" t="s">
        <v>935</v>
      </c>
      <c r="AY166" s="103" t="s">
        <v>935</v>
      </c>
      <c r="AZ166" s="138">
        <v>4.1666666666666664E-2</v>
      </c>
      <c r="BA166" s="103" t="s">
        <v>60</v>
      </c>
      <c r="BB166" s="103" t="s">
        <v>61</v>
      </c>
      <c r="BC166" s="67" t="s">
        <v>61</v>
      </c>
      <c r="BD166" s="67" t="s">
        <v>86</v>
      </c>
      <c r="BE166" s="67" t="s">
        <v>86</v>
      </c>
      <c r="BF166" s="67">
        <v>1</v>
      </c>
      <c r="BG166" s="29">
        <v>100</v>
      </c>
      <c r="BH166" s="29" t="s">
        <v>62</v>
      </c>
      <c r="BI166" s="33" t="s">
        <v>61</v>
      </c>
      <c r="BJ166" s="29" t="s">
        <v>62</v>
      </c>
      <c r="BK166" s="29" t="s">
        <v>61</v>
      </c>
      <c r="BL166" s="31">
        <f t="shared" si="112"/>
        <v>114</v>
      </c>
      <c r="BM166" s="31">
        <f t="shared" si="112"/>
        <v>102</v>
      </c>
      <c r="BN166" s="31">
        <f t="shared" si="112"/>
        <v>96</v>
      </c>
      <c r="BO166" s="29" t="s">
        <v>60</v>
      </c>
      <c r="BP166" s="29" t="s">
        <v>61</v>
      </c>
      <c r="BQ166" s="29" t="s">
        <v>61</v>
      </c>
      <c r="BR166" s="31">
        <f t="shared" ref="BR166:BR171" si="128">Q166</f>
        <v>34</v>
      </c>
      <c r="BS166" s="31">
        <f t="shared" si="117"/>
        <v>31</v>
      </c>
      <c r="BT166" s="31">
        <f t="shared" si="117"/>
        <v>29</v>
      </c>
      <c r="BU166" s="29" t="s">
        <v>60</v>
      </c>
      <c r="BV166" s="29" t="s">
        <v>61</v>
      </c>
      <c r="BW166" s="29" t="s">
        <v>61</v>
      </c>
      <c r="BX166" s="31">
        <f t="shared" si="114"/>
        <v>114</v>
      </c>
      <c r="BY166" s="31">
        <f t="shared" si="114"/>
        <v>102</v>
      </c>
      <c r="BZ166" s="31">
        <f t="shared" si="114"/>
        <v>96</v>
      </c>
      <c r="CA166" s="29" t="s">
        <v>60</v>
      </c>
      <c r="CB166" s="29" t="s">
        <v>61</v>
      </c>
      <c r="CC166" s="29" t="s">
        <v>61</v>
      </c>
      <c r="CD166" s="31">
        <f t="shared" si="115"/>
        <v>34</v>
      </c>
      <c r="CE166" s="31">
        <f t="shared" si="115"/>
        <v>31</v>
      </c>
      <c r="CF166" s="31">
        <f t="shared" si="115"/>
        <v>29</v>
      </c>
      <c r="CG166" s="29" t="s">
        <v>60</v>
      </c>
      <c r="CH166" s="29" t="s">
        <v>61</v>
      </c>
      <c r="CI166" s="29" t="s">
        <v>61</v>
      </c>
      <c r="CJ166" s="29">
        <v>5</v>
      </c>
      <c r="CK166" s="29">
        <v>0.05</v>
      </c>
      <c r="CL166" s="29">
        <v>3.63</v>
      </c>
      <c r="CM166" s="29" t="s">
        <v>60</v>
      </c>
      <c r="CP166" s="13" t="s">
        <v>61</v>
      </c>
      <c r="CQ166" s="13" t="s">
        <v>61</v>
      </c>
      <c r="CR166" s="13">
        <v>1998</v>
      </c>
      <c r="CS166" s="13" t="s">
        <v>1372</v>
      </c>
      <c r="CT166" s="13" t="s">
        <v>270</v>
      </c>
      <c r="CU166" s="13"/>
      <c r="CV166" s="29" t="s">
        <v>1362</v>
      </c>
      <c r="CW166" s="29" t="s">
        <v>410</v>
      </c>
      <c r="CX166" s="136">
        <v>44083</v>
      </c>
      <c r="CY166" s="131" t="s">
        <v>836</v>
      </c>
      <c r="CZ166" s="124" t="s">
        <v>1724</v>
      </c>
    </row>
    <row r="167" spans="1:104" ht="17.100000000000001" customHeight="1" x14ac:dyDescent="0.3">
      <c r="A167" s="78">
        <v>4171</v>
      </c>
      <c r="B167" s="78" t="s">
        <v>1368</v>
      </c>
      <c r="C167" s="1">
        <v>4151</v>
      </c>
      <c r="D167" s="1">
        <v>4163</v>
      </c>
      <c r="E167" s="78" t="s">
        <v>1357</v>
      </c>
      <c r="F167" s="78" t="s">
        <v>138</v>
      </c>
      <c r="G167" s="78" t="s">
        <v>139</v>
      </c>
      <c r="H167" s="29" t="s">
        <v>180</v>
      </c>
      <c r="I167" s="9" t="s">
        <v>1443</v>
      </c>
      <c r="J167" s="1">
        <v>93.7</v>
      </c>
      <c r="K167" s="31">
        <v>114</v>
      </c>
      <c r="L167" s="31">
        <v>102</v>
      </c>
      <c r="M167" s="31">
        <v>96</v>
      </c>
      <c r="N167" s="103" t="s">
        <v>60</v>
      </c>
      <c r="O167" s="103" t="s">
        <v>61</v>
      </c>
      <c r="P167" s="103" t="s">
        <v>61</v>
      </c>
      <c r="Q167" s="31">
        <v>34</v>
      </c>
      <c r="R167" s="31">
        <v>31</v>
      </c>
      <c r="S167" s="31">
        <v>29</v>
      </c>
      <c r="T167" s="103" t="s">
        <v>60</v>
      </c>
      <c r="U167" s="103" t="s">
        <v>61</v>
      </c>
      <c r="V167" s="103" t="s">
        <v>61</v>
      </c>
      <c r="W167" s="102">
        <f t="shared" si="118"/>
        <v>0.2982456140350877</v>
      </c>
      <c r="X167" s="102">
        <f t="shared" si="119"/>
        <v>0.30392156862745096</v>
      </c>
      <c r="Y167" s="102">
        <f t="shared" si="120"/>
        <v>0.30208333333333331</v>
      </c>
      <c r="Z167" s="29" t="s">
        <v>62</v>
      </c>
      <c r="AA167" s="29" t="s">
        <v>61</v>
      </c>
      <c r="AB167" s="98">
        <v>4.5</v>
      </c>
      <c r="AC167" s="98">
        <v>4.5</v>
      </c>
      <c r="AD167" s="103" t="s">
        <v>60</v>
      </c>
      <c r="AE167" s="103" t="s">
        <v>61</v>
      </c>
      <c r="AF167" s="103" t="s">
        <v>61</v>
      </c>
      <c r="AG167" s="103">
        <v>1.0416666666666666E-2</v>
      </c>
      <c r="AH167" s="103">
        <v>1.0416666666666666E-2</v>
      </c>
      <c r="AI167" s="103">
        <v>1.0416666666666666E-2</v>
      </c>
      <c r="AJ167" s="103" t="s">
        <v>61</v>
      </c>
      <c r="AK167" s="137">
        <v>1.0416666666666666E-2</v>
      </c>
      <c r="AL167" s="121">
        <v>1.0416666666666666E-2</v>
      </c>
      <c r="AM167" s="121">
        <v>1.0416666666666666E-2</v>
      </c>
      <c r="AN167" s="121">
        <v>1.0416666666666666E-2</v>
      </c>
      <c r="AO167" s="9" t="s">
        <v>64</v>
      </c>
      <c r="AP167" s="103" t="s">
        <v>62</v>
      </c>
      <c r="AQ167" s="103" t="s">
        <v>62</v>
      </c>
      <c r="AR167" s="103" t="s">
        <v>61</v>
      </c>
      <c r="AS167" s="103">
        <v>6.9444444444444441E-3</v>
      </c>
      <c r="AT167" s="9" t="s">
        <v>64</v>
      </c>
      <c r="AU167" s="138">
        <f t="shared" si="125"/>
        <v>4.7839506172839509E-3</v>
      </c>
      <c r="AV167" s="162">
        <v>4.1666666666666664E-2</v>
      </c>
      <c r="AW167" s="103" t="s">
        <v>934</v>
      </c>
      <c r="AX167" s="103" t="s">
        <v>935</v>
      </c>
      <c r="AY167" s="103" t="s">
        <v>935</v>
      </c>
      <c r="AZ167" s="138">
        <v>4.1666666666666664E-2</v>
      </c>
      <c r="BA167" s="103" t="s">
        <v>60</v>
      </c>
      <c r="BB167" s="103" t="s">
        <v>61</v>
      </c>
      <c r="BC167" s="67" t="s">
        <v>61</v>
      </c>
      <c r="BD167" s="67" t="s">
        <v>86</v>
      </c>
      <c r="BE167" s="67" t="s">
        <v>86</v>
      </c>
      <c r="BF167" s="67">
        <v>1</v>
      </c>
      <c r="BG167" s="29">
        <v>100</v>
      </c>
      <c r="BH167" s="29" t="s">
        <v>62</v>
      </c>
      <c r="BI167" s="33" t="s">
        <v>61</v>
      </c>
      <c r="BJ167" s="29" t="s">
        <v>62</v>
      </c>
      <c r="BK167" s="29" t="s">
        <v>61</v>
      </c>
      <c r="BL167" s="31">
        <f t="shared" si="112"/>
        <v>114</v>
      </c>
      <c r="BM167" s="31">
        <f t="shared" si="112"/>
        <v>102</v>
      </c>
      <c r="BN167" s="31">
        <f t="shared" si="112"/>
        <v>96</v>
      </c>
      <c r="BO167" s="29" t="s">
        <v>60</v>
      </c>
      <c r="BP167" s="29" t="s">
        <v>61</v>
      </c>
      <c r="BQ167" s="29" t="s">
        <v>61</v>
      </c>
      <c r="BR167" s="31">
        <f t="shared" si="128"/>
        <v>34</v>
      </c>
      <c r="BS167" s="31">
        <f t="shared" si="117"/>
        <v>31</v>
      </c>
      <c r="BT167" s="31">
        <f t="shared" si="117"/>
        <v>29</v>
      </c>
      <c r="BU167" s="29" t="s">
        <v>60</v>
      </c>
      <c r="BV167" s="29" t="s">
        <v>61</v>
      </c>
      <c r="BW167" s="29" t="s">
        <v>61</v>
      </c>
      <c r="BX167" s="31">
        <f t="shared" si="114"/>
        <v>114</v>
      </c>
      <c r="BY167" s="31">
        <f t="shared" si="114"/>
        <v>102</v>
      </c>
      <c r="BZ167" s="31">
        <f t="shared" si="114"/>
        <v>96</v>
      </c>
      <c r="CA167" s="29" t="s">
        <v>60</v>
      </c>
      <c r="CB167" s="29" t="s">
        <v>61</v>
      </c>
      <c r="CC167" s="29" t="s">
        <v>61</v>
      </c>
      <c r="CD167" s="31">
        <f t="shared" si="115"/>
        <v>34</v>
      </c>
      <c r="CE167" s="31">
        <f t="shared" si="115"/>
        <v>31</v>
      </c>
      <c r="CF167" s="31">
        <f t="shared" si="115"/>
        <v>29</v>
      </c>
      <c r="CG167" s="29" t="s">
        <v>60</v>
      </c>
      <c r="CH167" s="29" t="s">
        <v>61</v>
      </c>
      <c r="CI167" s="29" t="s">
        <v>61</v>
      </c>
      <c r="CJ167" s="29">
        <v>5</v>
      </c>
      <c r="CK167" s="29">
        <v>0.05</v>
      </c>
      <c r="CL167" s="29">
        <v>3.6</v>
      </c>
      <c r="CM167" s="29" t="s">
        <v>60</v>
      </c>
      <c r="CP167" s="13" t="s">
        <v>61</v>
      </c>
      <c r="CQ167" s="13" t="s">
        <v>61</v>
      </c>
      <c r="CR167" s="13">
        <v>1998</v>
      </c>
      <c r="CS167" s="13" t="s">
        <v>1372</v>
      </c>
      <c r="CT167" s="13" t="s">
        <v>270</v>
      </c>
      <c r="CU167" s="13"/>
      <c r="CV167" s="29" t="s">
        <v>1362</v>
      </c>
      <c r="CW167" s="29" t="s">
        <v>410</v>
      </c>
      <c r="CX167" s="136">
        <v>44083</v>
      </c>
      <c r="CY167" s="131" t="s">
        <v>836</v>
      </c>
      <c r="CZ167" s="124" t="s">
        <v>1724</v>
      </c>
    </row>
    <row r="168" spans="1:104" ht="17.100000000000001" customHeight="1" x14ac:dyDescent="0.3">
      <c r="B168" s="9"/>
      <c r="C168" s="1">
        <v>4152</v>
      </c>
      <c r="D168" s="1">
        <v>4164</v>
      </c>
      <c r="E168" s="78" t="s">
        <v>1357</v>
      </c>
      <c r="F168" s="78" t="s">
        <v>138</v>
      </c>
      <c r="G168" s="78" t="s">
        <v>139</v>
      </c>
      <c r="H168" s="29" t="s">
        <v>180</v>
      </c>
      <c r="I168" s="9" t="s">
        <v>1444</v>
      </c>
      <c r="J168" s="1">
        <v>93.7</v>
      </c>
      <c r="K168" s="31">
        <v>114</v>
      </c>
      <c r="L168" s="31">
        <v>102</v>
      </c>
      <c r="M168" s="31">
        <v>96</v>
      </c>
      <c r="N168" s="101" t="s">
        <v>60</v>
      </c>
      <c r="O168" s="101" t="s">
        <v>61</v>
      </c>
      <c r="P168" s="101" t="s">
        <v>61</v>
      </c>
      <c r="Q168" s="31">
        <v>34</v>
      </c>
      <c r="R168" s="31">
        <v>31</v>
      </c>
      <c r="S168" s="31">
        <v>29</v>
      </c>
      <c r="T168" s="101" t="s">
        <v>60</v>
      </c>
      <c r="U168" s="101" t="s">
        <v>61</v>
      </c>
      <c r="V168" s="101" t="s">
        <v>61</v>
      </c>
      <c r="W168" s="102">
        <f t="shared" si="118"/>
        <v>0.2982456140350877</v>
      </c>
      <c r="X168" s="102">
        <f t="shared" si="119"/>
        <v>0.30392156862745096</v>
      </c>
      <c r="Y168" s="102">
        <f t="shared" si="120"/>
        <v>0.30208333333333331</v>
      </c>
      <c r="Z168" s="29" t="s">
        <v>62</v>
      </c>
      <c r="AA168" s="29" t="s">
        <v>61</v>
      </c>
      <c r="AB168" s="98">
        <v>4.5</v>
      </c>
      <c r="AC168" s="98">
        <v>4.5</v>
      </c>
      <c r="AD168" s="101" t="s">
        <v>60</v>
      </c>
      <c r="AE168" s="101" t="s">
        <v>61</v>
      </c>
      <c r="AF168" s="101" t="s">
        <v>61</v>
      </c>
      <c r="AG168" s="103">
        <v>1.0416666666666666E-2</v>
      </c>
      <c r="AH168" s="103">
        <v>1.0416666666666666E-2</v>
      </c>
      <c r="AI168" s="103">
        <v>1.0416666666666666E-2</v>
      </c>
      <c r="AJ168" s="103" t="s">
        <v>61</v>
      </c>
      <c r="AK168" s="137">
        <v>1.0416666666666666E-2</v>
      </c>
      <c r="AL168" s="121">
        <v>1.0416666666666666E-2</v>
      </c>
      <c r="AM168" s="121">
        <v>1.0416666666666666E-2</v>
      </c>
      <c r="AN168" s="121">
        <v>1.0416666666666666E-2</v>
      </c>
      <c r="AO168" s="9" t="s">
        <v>64</v>
      </c>
      <c r="AP168" s="103" t="s">
        <v>62</v>
      </c>
      <c r="AQ168" s="103" t="s">
        <v>62</v>
      </c>
      <c r="AR168" s="103" t="s">
        <v>61</v>
      </c>
      <c r="AS168" s="103">
        <v>6.9444444444444441E-3</v>
      </c>
      <c r="AT168" s="9" t="s">
        <v>64</v>
      </c>
      <c r="AU168" s="138">
        <f t="shared" si="125"/>
        <v>4.7839506172839509E-3</v>
      </c>
      <c r="AV168" s="162">
        <v>4.1666666666666664E-2</v>
      </c>
      <c r="AW168" s="103" t="s">
        <v>934</v>
      </c>
      <c r="AX168" s="103" t="s">
        <v>935</v>
      </c>
      <c r="AY168" s="103" t="s">
        <v>935</v>
      </c>
      <c r="AZ168" s="138">
        <v>4.1666666666666664E-2</v>
      </c>
      <c r="BA168" s="103" t="s">
        <v>60</v>
      </c>
      <c r="BB168" s="103" t="s">
        <v>61</v>
      </c>
      <c r="BC168" s="67" t="s">
        <v>61</v>
      </c>
      <c r="BD168" s="67" t="s">
        <v>86</v>
      </c>
      <c r="BE168" s="67" t="s">
        <v>86</v>
      </c>
      <c r="BF168" s="67">
        <v>1</v>
      </c>
      <c r="BG168" s="29">
        <v>100</v>
      </c>
      <c r="BH168" s="29" t="s">
        <v>62</v>
      </c>
      <c r="BI168" s="33" t="s">
        <v>61</v>
      </c>
      <c r="BJ168" s="29" t="s">
        <v>62</v>
      </c>
      <c r="BK168" s="29" t="s">
        <v>61</v>
      </c>
      <c r="BL168" s="31">
        <f t="shared" si="112"/>
        <v>114</v>
      </c>
      <c r="BM168" s="31">
        <f t="shared" si="112"/>
        <v>102</v>
      </c>
      <c r="BN168" s="31">
        <f t="shared" si="112"/>
        <v>96</v>
      </c>
      <c r="BO168" s="29" t="s">
        <v>60</v>
      </c>
      <c r="BP168" s="29" t="s">
        <v>61</v>
      </c>
      <c r="BQ168" s="29" t="s">
        <v>61</v>
      </c>
      <c r="BR168" s="31">
        <f t="shared" si="128"/>
        <v>34</v>
      </c>
      <c r="BS168" s="31">
        <f t="shared" si="117"/>
        <v>31</v>
      </c>
      <c r="BT168" s="31">
        <f t="shared" si="117"/>
        <v>29</v>
      </c>
      <c r="BU168" s="29" t="s">
        <v>60</v>
      </c>
      <c r="BV168" s="29" t="s">
        <v>61</v>
      </c>
      <c r="BW168" s="29" t="s">
        <v>61</v>
      </c>
      <c r="BX168" s="31">
        <f t="shared" si="114"/>
        <v>114</v>
      </c>
      <c r="BY168" s="31">
        <f t="shared" si="114"/>
        <v>102</v>
      </c>
      <c r="BZ168" s="31">
        <f t="shared" si="114"/>
        <v>96</v>
      </c>
      <c r="CA168" s="29" t="s">
        <v>60</v>
      </c>
      <c r="CB168" s="29" t="s">
        <v>61</v>
      </c>
      <c r="CC168" s="29" t="s">
        <v>61</v>
      </c>
      <c r="CD168" s="31">
        <f t="shared" si="115"/>
        <v>34</v>
      </c>
      <c r="CE168" s="31">
        <f t="shared" si="115"/>
        <v>31</v>
      </c>
      <c r="CF168" s="31">
        <f t="shared" si="115"/>
        <v>29</v>
      </c>
      <c r="CG168" s="29" t="s">
        <v>60</v>
      </c>
      <c r="CH168" s="29" t="s">
        <v>61</v>
      </c>
      <c r="CI168" s="29" t="s">
        <v>61</v>
      </c>
      <c r="CJ168" s="29">
        <v>5</v>
      </c>
      <c r="CK168" s="29">
        <v>0.05</v>
      </c>
      <c r="CL168" s="29">
        <v>2.41</v>
      </c>
      <c r="CM168" s="29" t="s">
        <v>60</v>
      </c>
      <c r="CP168" s="13" t="s">
        <v>61</v>
      </c>
      <c r="CQ168" s="13" t="s">
        <v>61</v>
      </c>
      <c r="CR168" s="13">
        <v>1998</v>
      </c>
      <c r="CS168" s="13" t="s">
        <v>1372</v>
      </c>
      <c r="CT168" s="13" t="s">
        <v>270</v>
      </c>
      <c r="CU168" s="13"/>
      <c r="CV168" s="29" t="s">
        <v>1362</v>
      </c>
      <c r="CW168" s="29" t="s">
        <v>410</v>
      </c>
      <c r="CX168" s="136">
        <v>44083</v>
      </c>
      <c r="CY168" s="131" t="s">
        <v>836</v>
      </c>
      <c r="CZ168" s="124" t="s">
        <v>1724</v>
      </c>
    </row>
    <row r="169" spans="1:104" ht="17.100000000000001" customHeight="1" x14ac:dyDescent="0.3">
      <c r="A169" s="1">
        <v>2864</v>
      </c>
      <c r="B169" s="9" t="s">
        <v>1374</v>
      </c>
      <c r="C169" s="1">
        <v>2865</v>
      </c>
      <c r="D169" s="1">
        <v>2866</v>
      </c>
      <c r="E169" s="9" t="s">
        <v>1373</v>
      </c>
      <c r="F169" s="9" t="s">
        <v>138</v>
      </c>
      <c r="G169" s="2" t="s">
        <v>139</v>
      </c>
      <c r="H169" s="29" t="s">
        <v>180</v>
      </c>
      <c r="I169" s="2" t="s">
        <v>1445</v>
      </c>
      <c r="J169" s="1">
        <v>287.7</v>
      </c>
      <c r="K169" s="31">
        <v>345</v>
      </c>
      <c r="L169" s="31">
        <v>330</v>
      </c>
      <c r="M169" s="31">
        <v>311</v>
      </c>
      <c r="N169" s="31" t="s">
        <v>60</v>
      </c>
      <c r="O169" s="31" t="s">
        <v>61</v>
      </c>
      <c r="P169" s="31" t="s">
        <v>61</v>
      </c>
      <c r="Q169" s="31">
        <v>167</v>
      </c>
      <c r="R169" s="31">
        <f>(Q169+S169)/2</f>
        <v>159</v>
      </c>
      <c r="S169" s="31">
        <v>151</v>
      </c>
      <c r="T169" s="31" t="s">
        <v>60</v>
      </c>
      <c r="U169" s="101" t="s">
        <v>61</v>
      </c>
      <c r="V169" s="101" t="s">
        <v>61</v>
      </c>
      <c r="W169" s="102">
        <f t="shared" si="118"/>
        <v>0.48405797101449277</v>
      </c>
      <c r="X169" s="102">
        <f t="shared" si="119"/>
        <v>0.48181818181818181</v>
      </c>
      <c r="Y169" s="102">
        <f t="shared" si="120"/>
        <v>0.48553054662379419</v>
      </c>
      <c r="Z169" s="29" t="s">
        <v>62</v>
      </c>
      <c r="AA169" s="29" t="s">
        <v>61</v>
      </c>
      <c r="AB169" s="1">
        <v>15.9</v>
      </c>
      <c r="AC169" s="1">
        <v>15.9</v>
      </c>
      <c r="AD169" s="101" t="s">
        <v>60</v>
      </c>
      <c r="AE169" s="101" t="s">
        <v>61</v>
      </c>
      <c r="AF169" s="101" t="s">
        <v>61</v>
      </c>
      <c r="AG169" s="103">
        <v>0.125</v>
      </c>
      <c r="AH169" s="103">
        <v>0.15347222222222223</v>
      </c>
      <c r="AI169" s="103">
        <v>0.16874999999999998</v>
      </c>
      <c r="AJ169" s="1" t="s">
        <v>390</v>
      </c>
      <c r="AK169" s="137">
        <v>0.125</v>
      </c>
      <c r="AL169" s="83">
        <v>7.2222222222222229E-2</v>
      </c>
      <c r="AM169" s="83">
        <v>0.13333333333333333</v>
      </c>
      <c r="AN169" s="83">
        <v>0.15625</v>
      </c>
      <c r="AO169" s="9" t="s">
        <v>64</v>
      </c>
      <c r="AP169" s="103" t="s">
        <v>62</v>
      </c>
      <c r="AQ169" s="103" t="s">
        <v>62</v>
      </c>
      <c r="AR169" s="103" t="s">
        <v>61</v>
      </c>
      <c r="AS169" s="103">
        <v>3.7499999999999999E-2</v>
      </c>
      <c r="AT169" s="9" t="s">
        <v>64</v>
      </c>
      <c r="AU169" s="138">
        <f t="shared" si="125"/>
        <v>6.9444444444444441E-3</v>
      </c>
      <c r="AV169" s="138">
        <v>0.13333333333333333</v>
      </c>
      <c r="AW169" s="103" t="s">
        <v>934</v>
      </c>
      <c r="AX169" s="103" t="s">
        <v>935</v>
      </c>
      <c r="AY169" s="103" t="s">
        <v>935</v>
      </c>
      <c r="AZ169" s="138">
        <v>0.19166666666666665</v>
      </c>
      <c r="BA169" s="103" t="s">
        <v>60</v>
      </c>
      <c r="BB169" s="103" t="s">
        <v>61</v>
      </c>
      <c r="BC169" s="67" t="s">
        <v>61</v>
      </c>
      <c r="BD169" s="67" t="s">
        <v>60</v>
      </c>
      <c r="BE169" s="67" t="s">
        <v>60</v>
      </c>
      <c r="BF169" s="29" t="s">
        <v>61</v>
      </c>
      <c r="BG169" s="29" t="s">
        <v>61</v>
      </c>
      <c r="BH169" s="29" t="s">
        <v>975</v>
      </c>
      <c r="BI169" s="33" t="s">
        <v>61</v>
      </c>
      <c r="BJ169" s="29" t="s">
        <v>62</v>
      </c>
      <c r="BK169" s="29" t="s">
        <v>61</v>
      </c>
      <c r="BL169" s="31">
        <f t="shared" si="112"/>
        <v>345</v>
      </c>
      <c r="BM169" s="31">
        <f t="shared" si="112"/>
        <v>330</v>
      </c>
      <c r="BN169" s="31">
        <f t="shared" si="112"/>
        <v>311</v>
      </c>
      <c r="BO169" s="29" t="s">
        <v>86</v>
      </c>
      <c r="BP169" s="29" t="s">
        <v>1446</v>
      </c>
      <c r="BQ169" s="29" t="s">
        <v>889</v>
      </c>
      <c r="BR169" s="31">
        <f t="shared" si="128"/>
        <v>167</v>
      </c>
      <c r="BS169" s="31">
        <f t="shared" si="117"/>
        <v>159</v>
      </c>
      <c r="BT169" s="31">
        <f t="shared" si="117"/>
        <v>151</v>
      </c>
      <c r="BU169" s="29" t="s">
        <v>86</v>
      </c>
      <c r="BV169" s="29" t="s">
        <v>1447</v>
      </c>
      <c r="BW169" s="29" t="s">
        <v>890</v>
      </c>
      <c r="BX169" s="31">
        <f t="shared" si="114"/>
        <v>345</v>
      </c>
      <c r="BY169" s="31">
        <f t="shared" si="114"/>
        <v>330</v>
      </c>
      <c r="BZ169" s="31">
        <f t="shared" si="114"/>
        <v>311</v>
      </c>
      <c r="CA169" s="29" t="s">
        <v>86</v>
      </c>
      <c r="CB169" s="29" t="s">
        <v>1446</v>
      </c>
      <c r="CC169" s="29" t="s">
        <v>889</v>
      </c>
      <c r="CD169" s="31">
        <f t="shared" si="115"/>
        <v>167</v>
      </c>
      <c r="CE169" s="31">
        <f t="shared" si="115"/>
        <v>159</v>
      </c>
      <c r="CF169" s="31">
        <f t="shared" si="115"/>
        <v>151</v>
      </c>
      <c r="CG169" s="29" t="s">
        <v>86</v>
      </c>
      <c r="CH169" s="29" t="s">
        <v>1447</v>
      </c>
      <c r="CI169" s="29" t="s">
        <v>890</v>
      </c>
      <c r="CJ169" s="29">
        <v>5</v>
      </c>
      <c r="CK169" s="29">
        <v>0</v>
      </c>
      <c r="CL169" s="29">
        <v>18.59</v>
      </c>
      <c r="CM169" s="29" t="s">
        <v>60</v>
      </c>
      <c r="CP169" s="13" t="s">
        <v>61</v>
      </c>
      <c r="CQ169" s="13" t="s">
        <v>61</v>
      </c>
      <c r="CR169" s="13">
        <v>2017</v>
      </c>
      <c r="CS169" s="13" t="s">
        <v>564</v>
      </c>
      <c r="CT169" s="13" t="s">
        <v>421</v>
      </c>
      <c r="CV169" s="9" t="s">
        <v>1378</v>
      </c>
      <c r="CW169" s="29" t="s">
        <v>410</v>
      </c>
      <c r="CX169" s="139">
        <v>44174</v>
      </c>
      <c r="CY169" s="131" t="s">
        <v>836</v>
      </c>
      <c r="CZ169" s="124" t="s">
        <v>1724</v>
      </c>
    </row>
    <row r="170" spans="1:104" ht="17.100000000000001" customHeight="1" x14ac:dyDescent="0.3">
      <c r="A170" s="1">
        <v>2864</v>
      </c>
      <c r="B170" s="9" t="s">
        <v>1374</v>
      </c>
      <c r="C170" s="1">
        <v>2865</v>
      </c>
      <c r="D170" s="1">
        <v>2867</v>
      </c>
      <c r="E170" s="9" t="s">
        <v>1373</v>
      </c>
      <c r="F170" s="9" t="s">
        <v>138</v>
      </c>
      <c r="G170" s="2" t="s">
        <v>139</v>
      </c>
      <c r="H170" s="29" t="s">
        <v>180</v>
      </c>
      <c r="I170" s="2" t="s">
        <v>1448</v>
      </c>
      <c r="J170" s="1">
        <v>287.7</v>
      </c>
      <c r="K170" s="31">
        <v>345</v>
      </c>
      <c r="L170" s="31">
        <v>330</v>
      </c>
      <c r="M170" s="31">
        <v>311</v>
      </c>
      <c r="N170" s="31" t="s">
        <v>60</v>
      </c>
      <c r="O170" s="31" t="s">
        <v>61</v>
      </c>
      <c r="P170" s="31" t="s">
        <v>61</v>
      </c>
      <c r="Q170" s="31">
        <v>167</v>
      </c>
      <c r="R170" s="31">
        <f>(Q170+S170)/2</f>
        <v>159</v>
      </c>
      <c r="S170" s="31">
        <v>151</v>
      </c>
      <c r="T170" s="31" t="s">
        <v>60</v>
      </c>
      <c r="U170" s="101" t="s">
        <v>61</v>
      </c>
      <c r="V170" s="101" t="s">
        <v>61</v>
      </c>
      <c r="W170" s="102">
        <f t="shared" si="118"/>
        <v>0.48405797101449277</v>
      </c>
      <c r="X170" s="102">
        <f t="shared" si="119"/>
        <v>0.48181818181818181</v>
      </c>
      <c r="Y170" s="102">
        <f t="shared" si="120"/>
        <v>0.48553054662379419</v>
      </c>
      <c r="Z170" s="29" t="s">
        <v>62</v>
      </c>
      <c r="AA170" s="29" t="s">
        <v>61</v>
      </c>
      <c r="AB170" s="1">
        <v>15.9</v>
      </c>
      <c r="AC170" s="1">
        <v>15.9</v>
      </c>
      <c r="AD170" s="101" t="s">
        <v>60</v>
      </c>
      <c r="AE170" s="101" t="s">
        <v>61</v>
      </c>
      <c r="AF170" s="101" t="s">
        <v>61</v>
      </c>
      <c r="AG170" s="103">
        <v>0.125</v>
      </c>
      <c r="AH170" s="103">
        <v>0.15347222222222223</v>
      </c>
      <c r="AI170" s="103">
        <v>0.16874999999999998</v>
      </c>
      <c r="AJ170" s="1" t="s">
        <v>390</v>
      </c>
      <c r="AK170" s="137">
        <v>0.125</v>
      </c>
      <c r="AL170" s="83">
        <v>7.2222222222222229E-2</v>
      </c>
      <c r="AM170" s="83">
        <v>0.13333333333333333</v>
      </c>
      <c r="AN170" s="83">
        <v>0.15625</v>
      </c>
      <c r="AO170" s="9" t="s">
        <v>64</v>
      </c>
      <c r="AP170" s="103" t="s">
        <v>62</v>
      </c>
      <c r="AQ170" s="103" t="s">
        <v>62</v>
      </c>
      <c r="AR170" s="103" t="s">
        <v>61</v>
      </c>
      <c r="AS170" s="103">
        <v>3.7499999999999999E-2</v>
      </c>
      <c r="AT170" s="9" t="s">
        <v>64</v>
      </c>
      <c r="AU170" s="138">
        <f t="shared" si="125"/>
        <v>6.9444444444444441E-3</v>
      </c>
      <c r="AV170" s="138">
        <v>0.13333333333333333</v>
      </c>
      <c r="AW170" s="103" t="s">
        <v>934</v>
      </c>
      <c r="AX170" s="103" t="s">
        <v>935</v>
      </c>
      <c r="AY170" s="103" t="s">
        <v>935</v>
      </c>
      <c r="AZ170" s="138">
        <v>0.19166666666666665</v>
      </c>
      <c r="BA170" s="103" t="s">
        <v>60</v>
      </c>
      <c r="BB170" s="103" t="s">
        <v>61</v>
      </c>
      <c r="BC170" s="67" t="s">
        <v>61</v>
      </c>
      <c r="BD170" s="67" t="s">
        <v>60</v>
      </c>
      <c r="BE170" s="67" t="s">
        <v>60</v>
      </c>
      <c r="BF170" s="29" t="s">
        <v>61</v>
      </c>
      <c r="BG170" s="29" t="s">
        <v>61</v>
      </c>
      <c r="BH170" s="29" t="s">
        <v>975</v>
      </c>
      <c r="BI170" s="33" t="s">
        <v>61</v>
      </c>
      <c r="BJ170" s="29" t="s">
        <v>62</v>
      </c>
      <c r="BK170" s="29" t="s">
        <v>61</v>
      </c>
      <c r="BL170" s="31">
        <f t="shared" si="112"/>
        <v>345</v>
      </c>
      <c r="BM170" s="31">
        <f t="shared" si="112"/>
        <v>330</v>
      </c>
      <c r="BN170" s="31">
        <f t="shared" si="112"/>
        <v>311</v>
      </c>
      <c r="BO170" s="29" t="s">
        <v>86</v>
      </c>
      <c r="BP170" s="29" t="s">
        <v>1446</v>
      </c>
      <c r="BQ170" s="29" t="s">
        <v>889</v>
      </c>
      <c r="BR170" s="31">
        <f t="shared" si="128"/>
        <v>167</v>
      </c>
      <c r="BS170" s="31">
        <f t="shared" si="117"/>
        <v>159</v>
      </c>
      <c r="BT170" s="31">
        <f t="shared" si="117"/>
        <v>151</v>
      </c>
      <c r="BU170" s="29" t="s">
        <v>86</v>
      </c>
      <c r="BV170" s="29" t="s">
        <v>1447</v>
      </c>
      <c r="BW170" s="29" t="s">
        <v>890</v>
      </c>
      <c r="BX170" s="31">
        <f t="shared" si="114"/>
        <v>345</v>
      </c>
      <c r="BY170" s="31">
        <f t="shared" si="114"/>
        <v>330</v>
      </c>
      <c r="BZ170" s="31">
        <f t="shared" si="114"/>
        <v>311</v>
      </c>
      <c r="CA170" s="29" t="s">
        <v>86</v>
      </c>
      <c r="CB170" s="29" t="s">
        <v>1446</v>
      </c>
      <c r="CC170" s="29" t="s">
        <v>889</v>
      </c>
      <c r="CD170" s="31">
        <f t="shared" si="115"/>
        <v>167</v>
      </c>
      <c r="CE170" s="31">
        <f t="shared" si="115"/>
        <v>159</v>
      </c>
      <c r="CF170" s="31">
        <f t="shared" si="115"/>
        <v>151</v>
      </c>
      <c r="CG170" s="29" t="s">
        <v>86</v>
      </c>
      <c r="CH170" s="29" t="s">
        <v>1447</v>
      </c>
      <c r="CI170" s="29" t="s">
        <v>890</v>
      </c>
      <c r="CJ170" s="29">
        <v>5</v>
      </c>
      <c r="CK170" s="29">
        <v>0</v>
      </c>
      <c r="CL170" s="29">
        <v>18.59</v>
      </c>
      <c r="CM170" s="29" t="s">
        <v>60</v>
      </c>
      <c r="CP170" s="13" t="s">
        <v>61</v>
      </c>
      <c r="CQ170" s="13" t="s">
        <v>61</v>
      </c>
      <c r="CR170" s="13">
        <v>2017</v>
      </c>
      <c r="CS170" s="13" t="s">
        <v>564</v>
      </c>
      <c r="CT170" s="13" t="s">
        <v>421</v>
      </c>
      <c r="CV170" s="9" t="s">
        <v>1378</v>
      </c>
      <c r="CW170" s="29" t="s">
        <v>410</v>
      </c>
      <c r="CX170" s="139">
        <v>44174</v>
      </c>
      <c r="CY170" s="131" t="s">
        <v>836</v>
      </c>
      <c r="CZ170" s="124" t="s">
        <v>1724</v>
      </c>
    </row>
    <row r="171" spans="1:104" ht="17.100000000000001" customHeight="1" x14ac:dyDescent="0.3">
      <c r="B171" s="25" t="s">
        <v>791</v>
      </c>
      <c r="C171" s="14"/>
      <c r="D171" s="25"/>
      <c r="E171" s="29" t="s">
        <v>790</v>
      </c>
      <c r="F171" s="29" t="s">
        <v>861</v>
      </c>
      <c r="G171" s="29" t="s">
        <v>139</v>
      </c>
      <c r="H171" s="29" t="s">
        <v>180</v>
      </c>
      <c r="I171" s="25" t="s">
        <v>1742</v>
      </c>
      <c r="J171" s="86">
        <v>320.7</v>
      </c>
      <c r="K171" s="31">
        <v>349.7</v>
      </c>
      <c r="L171" s="31">
        <v>338.2</v>
      </c>
      <c r="M171" s="31">
        <v>330.4</v>
      </c>
      <c r="N171" s="31" t="s">
        <v>60</v>
      </c>
      <c r="O171" s="31" t="s">
        <v>61</v>
      </c>
      <c r="P171" s="31" t="s">
        <v>61</v>
      </c>
      <c r="Q171" s="31">
        <v>150.30000000000001</v>
      </c>
      <c r="R171" s="31">
        <v>129.9</v>
      </c>
      <c r="S171" s="31">
        <v>126</v>
      </c>
      <c r="T171" s="31" t="s">
        <v>60</v>
      </c>
      <c r="U171" s="101" t="s">
        <v>61</v>
      </c>
      <c r="V171" s="101" t="s">
        <v>61</v>
      </c>
      <c r="W171" s="102">
        <f t="shared" si="118"/>
        <v>0.42979696883042612</v>
      </c>
      <c r="X171" s="102">
        <f t="shared" si="119"/>
        <v>0.38409225310467182</v>
      </c>
      <c r="Y171" s="102">
        <f t="shared" si="120"/>
        <v>0.38135593220338987</v>
      </c>
      <c r="Z171" s="29" t="s">
        <v>62</v>
      </c>
      <c r="AB171" s="1">
        <v>26.6</v>
      </c>
      <c r="AC171" s="1">
        <v>26.6</v>
      </c>
      <c r="AD171" s="101" t="s">
        <v>60</v>
      </c>
      <c r="AE171" s="101" t="s">
        <v>61</v>
      </c>
      <c r="AF171" s="101" t="s">
        <v>61</v>
      </c>
      <c r="AG171" s="103">
        <v>3.4722222222222224E-2</v>
      </c>
      <c r="AH171" s="103">
        <v>4.1666666666666664E-2</v>
      </c>
      <c r="AI171" s="103">
        <v>6.25E-2</v>
      </c>
      <c r="AJ171" s="103" t="s">
        <v>1743</v>
      </c>
      <c r="AK171" s="103" t="s">
        <v>1737</v>
      </c>
      <c r="AL171" s="103">
        <v>4.8611111111111112E-3</v>
      </c>
      <c r="AM171" s="103">
        <v>4.8611111111111112E-3</v>
      </c>
      <c r="AN171" s="103">
        <v>4.8611111111111112E-3</v>
      </c>
      <c r="AO171" s="103" t="s">
        <v>1744</v>
      </c>
      <c r="AP171" s="103" t="s">
        <v>62</v>
      </c>
      <c r="AQ171" s="103" t="s">
        <v>62</v>
      </c>
      <c r="AR171" s="103" t="s">
        <v>61</v>
      </c>
      <c r="AS171" s="103">
        <v>6.9444444444444441E-3</v>
      </c>
      <c r="AT171" s="103" t="s">
        <v>1745</v>
      </c>
      <c r="AU171" s="138">
        <f t="shared" si="125"/>
        <v>3.3912907268170427E-3</v>
      </c>
      <c r="AV171" s="103">
        <v>0.16666666666666666</v>
      </c>
      <c r="AW171" s="103" t="s">
        <v>934</v>
      </c>
      <c r="AX171" s="103" t="s">
        <v>935</v>
      </c>
      <c r="AY171" s="103" t="s">
        <v>935</v>
      </c>
      <c r="AZ171" s="103">
        <v>0.125</v>
      </c>
      <c r="BA171" s="103" t="s">
        <v>934</v>
      </c>
      <c r="BB171" s="103" t="s">
        <v>935</v>
      </c>
      <c r="BC171" s="103" t="s">
        <v>935</v>
      </c>
      <c r="BD171" s="67" t="s">
        <v>86</v>
      </c>
      <c r="BE171" s="67" t="s">
        <v>60</v>
      </c>
      <c r="BF171" s="67">
        <v>1</v>
      </c>
      <c r="BG171" s="29">
        <v>100</v>
      </c>
      <c r="BH171" s="29" t="s">
        <v>975</v>
      </c>
      <c r="BI171" s="33" t="s">
        <v>61</v>
      </c>
      <c r="BJ171" s="29" t="s">
        <v>62</v>
      </c>
      <c r="BK171" s="103"/>
      <c r="BL171" s="1">
        <f t="shared" si="112"/>
        <v>349.7</v>
      </c>
      <c r="BM171" s="1">
        <f t="shared" si="112"/>
        <v>338.2</v>
      </c>
      <c r="BN171" s="1">
        <f t="shared" si="112"/>
        <v>330.4</v>
      </c>
      <c r="BO171" s="29" t="s">
        <v>60</v>
      </c>
      <c r="BP171" s="29" t="s">
        <v>61</v>
      </c>
      <c r="BQ171" s="29" t="s">
        <v>61</v>
      </c>
      <c r="BR171" s="1">
        <f t="shared" si="128"/>
        <v>150.30000000000001</v>
      </c>
      <c r="BS171" s="31">
        <f t="shared" si="117"/>
        <v>129.9</v>
      </c>
      <c r="BT171" s="1">
        <f t="shared" si="117"/>
        <v>126</v>
      </c>
      <c r="BU171" s="29" t="s">
        <v>60</v>
      </c>
      <c r="BV171" s="29" t="s">
        <v>61</v>
      </c>
      <c r="BW171" s="29" t="s">
        <v>61</v>
      </c>
      <c r="BX171" s="1">
        <f t="shared" si="114"/>
        <v>349.7</v>
      </c>
      <c r="BY171" s="1">
        <f t="shared" si="114"/>
        <v>338.2</v>
      </c>
      <c r="BZ171" s="1">
        <f t="shared" si="114"/>
        <v>330.4</v>
      </c>
      <c r="CA171" s="29" t="s">
        <v>60</v>
      </c>
      <c r="CB171" s="29" t="s">
        <v>61</v>
      </c>
      <c r="CC171" s="29" t="s">
        <v>61</v>
      </c>
      <c r="CD171" s="1">
        <f t="shared" si="115"/>
        <v>150.30000000000001</v>
      </c>
      <c r="CE171" s="31">
        <f t="shared" si="115"/>
        <v>129.9</v>
      </c>
      <c r="CF171" s="1">
        <f t="shared" si="115"/>
        <v>126</v>
      </c>
      <c r="CG171" s="29" t="s">
        <v>60</v>
      </c>
      <c r="CH171" s="29" t="s">
        <v>61</v>
      </c>
      <c r="CI171" s="29" t="s">
        <v>61</v>
      </c>
      <c r="CJ171" s="1">
        <v>4</v>
      </c>
      <c r="CK171" s="1">
        <v>2.5000000000000001E-2</v>
      </c>
      <c r="CL171" s="1" t="s">
        <v>1737</v>
      </c>
      <c r="CM171" s="29" t="s">
        <v>60</v>
      </c>
      <c r="CP171" s="13" t="s">
        <v>61</v>
      </c>
      <c r="CQ171" s="13" t="s">
        <v>61</v>
      </c>
      <c r="CR171" s="1">
        <v>2021</v>
      </c>
      <c r="CS171" s="13" t="s">
        <v>363</v>
      </c>
      <c r="CT171" s="13" t="s">
        <v>363</v>
      </c>
      <c r="CU171" s="13" t="s">
        <v>458</v>
      </c>
      <c r="CV171" s="9" t="s">
        <v>1739</v>
      </c>
      <c r="CW171" s="9" t="s">
        <v>1740</v>
      </c>
      <c r="CX171" s="139">
        <v>44438</v>
      </c>
      <c r="CY171" s="131" t="s">
        <v>836</v>
      </c>
    </row>
    <row r="172" spans="1:104" ht="17.100000000000001" customHeight="1" x14ac:dyDescent="0.3">
      <c r="Z172" s="29"/>
      <c r="CE172" s="31"/>
    </row>
  </sheetData>
  <autoFilter ref="A6:CY101" xr:uid="{00000000-0009-0000-0000-000002000000}"/>
  <mergeCells count="9">
    <mergeCell ref="Q5:S5"/>
    <mergeCell ref="K5:M5"/>
    <mergeCell ref="AG5:AI5"/>
    <mergeCell ref="W5:Y5"/>
    <mergeCell ref="CD5:CF5"/>
    <mergeCell ref="BX5:BZ5"/>
    <mergeCell ref="BR5:BT5"/>
    <mergeCell ref="BL5:BN5"/>
    <mergeCell ref="AL5:AN5"/>
  </mergeCells>
  <phoneticPr fontId="2" type="noConversion"/>
  <conditionalFormatting sqref="CJ7:CK14">
    <cfRule type="cellIs" dxfId="142" priority="123" operator="notEqual">
      <formula>#REF!</formula>
    </cfRule>
  </conditionalFormatting>
  <conditionalFormatting sqref="CJ7:CK14">
    <cfRule type="cellIs" dxfId="141" priority="122" operator="notEqual">
      <formula>#REF!</formula>
    </cfRule>
  </conditionalFormatting>
  <conditionalFormatting sqref="BL39:BL40">
    <cfRule type="cellIs" dxfId="140" priority="87" operator="notEqual">
      <formula>#REF!</formula>
    </cfRule>
  </conditionalFormatting>
  <conditionalFormatting sqref="BL41:BL44">
    <cfRule type="cellIs" dxfId="139" priority="86" operator="notEqual">
      <formula>#REF!</formula>
    </cfRule>
  </conditionalFormatting>
  <conditionalFormatting sqref="BL45:BL48">
    <cfRule type="cellIs" dxfId="138" priority="85" operator="notEqual">
      <formula>#REF!</formula>
    </cfRule>
  </conditionalFormatting>
  <conditionalFormatting sqref="BL49:BL64">
    <cfRule type="cellIs" dxfId="137" priority="84" operator="notEqual">
      <formula>#REF!</formula>
    </cfRule>
  </conditionalFormatting>
  <conditionalFormatting sqref="BL49:BL64">
    <cfRule type="cellIs" dxfId="136" priority="83" operator="notEqual">
      <formula>#REF!</formula>
    </cfRule>
  </conditionalFormatting>
  <conditionalFormatting sqref="BX39:BX40">
    <cfRule type="cellIs" dxfId="135" priority="82" operator="notEqual">
      <formula>#REF!</formula>
    </cfRule>
  </conditionalFormatting>
  <conditionalFormatting sqref="BR39:BR40">
    <cfRule type="cellIs" dxfId="134" priority="81" operator="notEqual">
      <formula>#REF!</formula>
    </cfRule>
  </conditionalFormatting>
  <conditionalFormatting sqref="BX41:BX44">
    <cfRule type="cellIs" dxfId="133" priority="80" operator="notEqual">
      <formula>#REF!</formula>
    </cfRule>
  </conditionalFormatting>
  <conditionalFormatting sqref="BX45:BX48">
    <cfRule type="cellIs" dxfId="132" priority="79" operator="notEqual">
      <formula>#REF!</formula>
    </cfRule>
  </conditionalFormatting>
  <conditionalFormatting sqref="BX49:BX64">
    <cfRule type="cellIs" dxfId="131" priority="78" operator="notEqual">
      <formula>#REF!</formula>
    </cfRule>
  </conditionalFormatting>
  <conditionalFormatting sqref="BX49:BX64">
    <cfRule type="cellIs" dxfId="130" priority="77" operator="notEqual">
      <formula>#REF!</formula>
    </cfRule>
  </conditionalFormatting>
  <conditionalFormatting sqref="BR49:BR64">
    <cfRule type="cellIs" dxfId="129" priority="76" operator="notEqual">
      <formula>#REF!</formula>
    </cfRule>
  </conditionalFormatting>
  <conditionalFormatting sqref="BR49:BR64">
    <cfRule type="cellIs" dxfId="128" priority="75" operator="notEqual">
      <formula>#REF!</formula>
    </cfRule>
  </conditionalFormatting>
  <conditionalFormatting sqref="CK39:CK40">
    <cfRule type="cellIs" dxfId="127" priority="74" operator="notEqual">
      <formula>#REF!</formula>
    </cfRule>
  </conditionalFormatting>
  <conditionalFormatting sqref="CJ39:CJ40">
    <cfRule type="cellIs" dxfId="126" priority="73" operator="notEqual">
      <formula>#REF!</formula>
    </cfRule>
  </conditionalFormatting>
  <conditionalFormatting sqref="CJ41:CJ44">
    <cfRule type="cellIs" dxfId="125" priority="72" operator="notEqual">
      <formula>#REF!</formula>
    </cfRule>
  </conditionalFormatting>
  <conditionalFormatting sqref="CJ45:CJ64">
    <cfRule type="cellIs" dxfId="124" priority="71" operator="notEqual">
      <formula>#REF!</formula>
    </cfRule>
  </conditionalFormatting>
  <conditionalFormatting sqref="CK41:CK44">
    <cfRule type="cellIs" dxfId="123" priority="70" operator="notEqual">
      <formula>#REF!</formula>
    </cfRule>
  </conditionalFormatting>
  <conditionalFormatting sqref="CK45:CK48">
    <cfRule type="cellIs" dxfId="122" priority="69" operator="notEqual">
      <formula>#REF!</formula>
    </cfRule>
  </conditionalFormatting>
  <conditionalFormatting sqref="CK49:CK64">
    <cfRule type="cellIs" dxfId="121" priority="68" operator="notEqual">
      <formula>#REF!</formula>
    </cfRule>
  </conditionalFormatting>
  <conditionalFormatting sqref="CK49:CK64">
    <cfRule type="cellIs" dxfId="120" priority="67" operator="notEqual">
      <formula>#REF!</formula>
    </cfRule>
  </conditionalFormatting>
  <conditionalFormatting sqref="CD39:CD40">
    <cfRule type="cellIs" dxfId="119" priority="66" operator="notEqual">
      <formula>#REF!</formula>
    </cfRule>
  </conditionalFormatting>
  <conditionalFormatting sqref="CD49:CD64">
    <cfRule type="cellIs" dxfId="118" priority="65" operator="notEqual">
      <formula>#REF!</formula>
    </cfRule>
  </conditionalFormatting>
  <conditionalFormatting sqref="CD49:CD64">
    <cfRule type="cellIs" dxfId="117" priority="64" operator="notEqual">
      <formula>#REF!</formula>
    </cfRule>
  </conditionalFormatting>
  <conditionalFormatting sqref="CJ88:CK88">
    <cfRule type="cellIs" dxfId="116" priority="53" operator="notEqual">
      <formula>#REF!</formula>
    </cfRule>
  </conditionalFormatting>
  <conditionalFormatting sqref="CJ88:CK89">
    <cfRule type="cellIs" dxfId="115" priority="52" operator="notEqual">
      <formula>#REF!</formula>
    </cfRule>
  </conditionalFormatting>
  <conditionalFormatting sqref="CJ89:CK89">
    <cfRule type="cellIs" dxfId="114" priority="51" operator="notEqual">
      <formula>#REF!</formula>
    </cfRule>
  </conditionalFormatting>
  <conditionalFormatting sqref="CJ15:CK18">
    <cfRule type="cellIs" dxfId="113" priority="37" operator="notEqual">
      <formula>#REF!</formula>
    </cfRule>
  </conditionalFormatting>
  <conditionalFormatting sqref="CJ15:CK18">
    <cfRule type="cellIs" dxfId="112" priority="36" operator="notEqual">
      <formula>#REF!</formula>
    </cfRule>
  </conditionalFormatting>
  <conditionalFormatting sqref="CJ19:CK22">
    <cfRule type="cellIs" dxfId="111" priority="35" operator="notEqual">
      <formula>#REF!</formula>
    </cfRule>
  </conditionalFormatting>
  <conditionalFormatting sqref="CJ19:CK22">
    <cfRule type="cellIs" dxfId="110" priority="34" operator="notEqual">
      <formula>#REF!</formula>
    </cfRule>
  </conditionalFormatting>
  <conditionalFormatting sqref="CJ23:CK30">
    <cfRule type="cellIs" dxfId="109" priority="33" operator="notEqual">
      <formula>#REF!</formula>
    </cfRule>
  </conditionalFormatting>
  <conditionalFormatting sqref="CJ23:CK30">
    <cfRule type="cellIs" dxfId="108" priority="32" operator="notEqual">
      <formula>#REF!</formula>
    </cfRule>
  </conditionalFormatting>
  <conditionalFormatting sqref="CJ31:CK32">
    <cfRule type="cellIs" dxfId="107" priority="31" operator="notEqual">
      <formula>#REF!</formula>
    </cfRule>
  </conditionalFormatting>
  <conditionalFormatting sqref="CJ33:CK35">
    <cfRule type="cellIs" dxfId="106" priority="30" operator="notEqual">
      <formula>#REF!</formula>
    </cfRule>
  </conditionalFormatting>
  <conditionalFormatting sqref="CJ33:CK35">
    <cfRule type="cellIs" dxfId="105" priority="29" operator="notEqual">
      <formula>#REF!</formula>
    </cfRule>
  </conditionalFormatting>
  <conditionalFormatting sqref="CJ36:CK36">
    <cfRule type="cellIs" dxfId="104" priority="28" operator="notEqual">
      <formula>#REF!</formula>
    </cfRule>
  </conditionalFormatting>
  <conditionalFormatting sqref="CJ36:CK36">
    <cfRule type="cellIs" dxfId="103" priority="27" operator="notEqual">
      <formula>#REF!</formula>
    </cfRule>
  </conditionalFormatting>
  <conditionalFormatting sqref="CJ37:CK38">
    <cfRule type="cellIs" dxfId="102" priority="26" operator="notEqual">
      <formula>#REF!</formula>
    </cfRule>
  </conditionalFormatting>
  <conditionalFormatting sqref="CJ37:CK38">
    <cfRule type="cellIs" dxfId="101" priority="25" operator="notEqual">
      <formula>#REF!</formula>
    </cfRule>
  </conditionalFormatting>
  <conditionalFormatting sqref="CJ106">
    <cfRule type="cellIs" dxfId="100" priority="24" operator="notEqual">
      <formula>#REF!</formula>
    </cfRule>
  </conditionalFormatting>
  <conditionalFormatting sqref="CJ106">
    <cfRule type="cellIs" dxfId="99" priority="23" operator="notEqual">
      <formula>#REF!</formula>
    </cfRule>
  </conditionalFormatting>
  <conditionalFormatting sqref="CJ107">
    <cfRule type="cellIs" dxfId="98" priority="22" operator="notEqual">
      <formula>#REF!</formula>
    </cfRule>
  </conditionalFormatting>
  <conditionalFormatting sqref="CJ107">
    <cfRule type="cellIs" dxfId="97" priority="21" operator="notEqual">
      <formula>#REF!</formula>
    </cfRule>
  </conditionalFormatting>
  <conditionalFormatting sqref="CJ108">
    <cfRule type="cellIs" dxfId="96" priority="20" operator="notEqual">
      <formula>#REF!</formula>
    </cfRule>
  </conditionalFormatting>
  <conditionalFormatting sqref="CJ108">
    <cfRule type="cellIs" dxfId="95" priority="19" operator="notEqual">
      <formula>#REF!</formula>
    </cfRule>
  </conditionalFormatting>
  <conditionalFormatting sqref="CJ109">
    <cfRule type="cellIs" dxfId="94" priority="18" operator="notEqual">
      <formula>#REF!</formula>
    </cfRule>
  </conditionalFormatting>
  <conditionalFormatting sqref="CJ109">
    <cfRule type="cellIs" dxfId="93" priority="17" operator="notEqual">
      <formula>#REF!</formula>
    </cfRule>
  </conditionalFormatting>
  <conditionalFormatting sqref="CK106:CK109">
    <cfRule type="cellIs" dxfId="92" priority="16" operator="notEqual">
      <formula>#REF!</formula>
    </cfRule>
  </conditionalFormatting>
  <conditionalFormatting sqref="CK106:CK109">
    <cfRule type="cellIs" dxfId="91" priority="15" operator="notEqual">
      <formula>#REF!</formula>
    </cfRule>
  </conditionalFormatting>
  <conditionalFormatting sqref="CJ110:CK110">
    <cfRule type="cellIs" dxfId="90" priority="14" operator="notEqual">
      <formula>#REF!</formula>
    </cfRule>
  </conditionalFormatting>
  <conditionalFormatting sqref="CJ110:CK110">
    <cfRule type="cellIs" dxfId="89" priority="13" operator="notEqual">
      <formula>#REF!</formula>
    </cfRule>
  </conditionalFormatting>
  <conditionalFormatting sqref="CJ111:CK113">
    <cfRule type="cellIs" dxfId="88" priority="12" operator="notEqual">
      <formula>#REF!</formula>
    </cfRule>
  </conditionalFormatting>
  <conditionalFormatting sqref="CJ111:CK113">
    <cfRule type="cellIs" dxfId="87" priority="11" operator="notEqual">
      <formula>#REF!</formula>
    </cfRule>
  </conditionalFormatting>
  <conditionalFormatting sqref="CJ118:CL127">
    <cfRule type="cellIs" dxfId="86" priority="10" operator="notEqual">
      <formula>#REF!</formula>
    </cfRule>
  </conditionalFormatting>
  <conditionalFormatting sqref="CJ118:CL127">
    <cfRule type="cellIs" dxfId="85" priority="9" operator="notEqual">
      <formula>#REF!</formula>
    </cfRule>
  </conditionalFormatting>
  <conditionalFormatting sqref="CK148">
    <cfRule type="cellIs" dxfId="84" priority="8" operator="notEqual">
      <formula>#REF!</formula>
    </cfRule>
  </conditionalFormatting>
  <conditionalFormatting sqref="CK148">
    <cfRule type="cellIs" dxfId="83" priority="7" operator="notEqual">
      <formula>#REF!</formula>
    </cfRule>
  </conditionalFormatting>
  <conditionalFormatting sqref="CK149">
    <cfRule type="cellIs" dxfId="82" priority="6" operator="notEqual">
      <formula>#REF!</formula>
    </cfRule>
  </conditionalFormatting>
  <conditionalFormatting sqref="CK149">
    <cfRule type="cellIs" dxfId="81" priority="5" operator="notEqual">
      <formula>#REF!</formula>
    </cfRule>
  </conditionalFormatting>
  <conditionalFormatting sqref="CK150">
    <cfRule type="cellIs" dxfId="80" priority="4" operator="notEqual">
      <formula>#REF!</formula>
    </cfRule>
  </conditionalFormatting>
  <conditionalFormatting sqref="CK150">
    <cfRule type="cellIs" dxfId="79" priority="3" operator="notEqual">
      <formula>#REF!</formula>
    </cfRule>
  </conditionalFormatting>
  <conditionalFormatting sqref="CK151">
    <cfRule type="cellIs" dxfId="78" priority="2" operator="notEqual">
      <formula>#REF!</formula>
    </cfRule>
  </conditionalFormatting>
  <conditionalFormatting sqref="CK151">
    <cfRule type="cellIs" dxfId="77" priority="1" operator="notEqual">
      <formula>#REF!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31"/>
  <sheetViews>
    <sheetView topLeftCell="A13" zoomScaleNormal="100" workbookViewId="0">
      <selection activeCell="M35" sqref="M35"/>
    </sheetView>
  </sheetViews>
  <sheetFormatPr defaultColWidth="9" defaultRowHeight="17.100000000000001" customHeight="1" x14ac:dyDescent="0.3"/>
  <cols>
    <col min="1" max="1" width="8.375" style="1" customWidth="1"/>
    <col min="2" max="3" width="9" style="2"/>
    <col min="4" max="4" width="10.25" style="2" customWidth="1"/>
    <col min="5" max="5" width="11.5" style="2" customWidth="1"/>
    <col min="6" max="6" width="9" style="1"/>
    <col min="7" max="7" width="11.125" style="1" customWidth="1"/>
    <col min="8" max="8" width="5.5" style="1" customWidth="1"/>
    <col min="9" max="9" width="7" style="1" customWidth="1"/>
    <col min="10" max="10" width="7.75" style="1" customWidth="1"/>
    <col min="11" max="11" width="10.375" style="1" customWidth="1"/>
    <col min="12" max="12" width="5.5" style="1" customWidth="1"/>
    <col min="13" max="13" width="7.75" style="1" customWidth="1"/>
    <col min="14" max="14" width="7.625" style="1" customWidth="1"/>
    <col min="15" max="15" width="8.75" style="1" customWidth="1"/>
    <col min="16" max="16" width="11" style="1" customWidth="1"/>
    <col min="17" max="17" width="7.5" style="1" customWidth="1"/>
    <col min="18" max="18" width="6.875" style="1" customWidth="1"/>
    <col min="19" max="19" width="8" style="1" customWidth="1"/>
    <col min="20" max="20" width="10.875" style="1" customWidth="1"/>
    <col min="21" max="21" width="7.5" style="1" customWidth="1"/>
    <col min="22" max="22" width="6.875" style="1" customWidth="1"/>
    <col min="23" max="23" width="8" style="1" customWidth="1"/>
    <col min="24" max="24" width="13.125" style="1" customWidth="1"/>
    <col min="25" max="25" width="8.625" style="9" customWidth="1"/>
    <col min="26" max="26" width="18" style="1" customWidth="1"/>
    <col min="27" max="27" width="8.875" style="2" customWidth="1"/>
    <col min="28" max="29" width="15.125" style="1" bestFit="1" customWidth="1"/>
    <col min="30" max="30" width="10.5" style="1" bestFit="1" customWidth="1"/>
    <col min="31" max="31" width="8.5" style="1" customWidth="1"/>
    <col min="32" max="32" width="10.5" style="1" bestFit="1" customWidth="1"/>
    <col min="33" max="33" width="9" style="1"/>
    <col min="34" max="34" width="10.5" style="1" bestFit="1" customWidth="1"/>
    <col min="35" max="39" width="9" style="1"/>
    <col min="40" max="40" width="23.75" style="1" customWidth="1"/>
    <col min="41" max="41" width="18.875" style="1" customWidth="1"/>
    <col min="42" max="42" width="10.25" style="1" customWidth="1"/>
    <col min="43" max="43" width="14.125" style="1" customWidth="1"/>
    <col min="44" max="44" width="11.5" style="1" customWidth="1"/>
    <col min="45" max="45" width="15.375" style="1" customWidth="1"/>
    <col min="46" max="47" width="8.625" style="9" customWidth="1"/>
    <col min="48" max="48" width="12.125" style="1" customWidth="1"/>
    <col min="49" max="49" width="12.25" style="1" customWidth="1"/>
    <col min="50" max="16384" width="9" style="1"/>
  </cols>
  <sheetData>
    <row r="1" spans="1:50" ht="34.5" customHeight="1" x14ac:dyDescent="0.3">
      <c r="A1" s="23" t="s">
        <v>315</v>
      </c>
    </row>
    <row r="2" spans="1:50" ht="17.100000000000001" customHeight="1" x14ac:dyDescent="0.3">
      <c r="A2" s="1" t="s">
        <v>1038</v>
      </c>
      <c r="F2" s="4" t="s">
        <v>22</v>
      </c>
      <c r="G2" s="5" t="s">
        <v>21</v>
      </c>
      <c r="H2" s="6" t="s">
        <v>23</v>
      </c>
      <c r="I2" s="62"/>
      <c r="Z2" s="11"/>
    </row>
    <row r="3" spans="1:50" ht="17.100000000000001" customHeight="1" x14ac:dyDescent="0.3">
      <c r="F3" s="63" t="s">
        <v>830</v>
      </c>
      <c r="G3" s="64"/>
      <c r="H3" s="61"/>
      <c r="I3" s="61"/>
    </row>
    <row r="4" spans="1:50" ht="17.100000000000001" customHeight="1" x14ac:dyDescent="0.3"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18"/>
      <c r="Z4" s="7"/>
      <c r="AA4" s="10"/>
      <c r="AB4" s="7"/>
      <c r="AC4" s="7"/>
      <c r="AD4" s="7"/>
      <c r="AE4" s="7"/>
      <c r="AF4" s="7"/>
      <c r="AG4" s="7"/>
      <c r="AH4" s="7"/>
      <c r="AI4" s="7"/>
    </row>
    <row r="5" spans="1:50" s="3" customFormat="1" ht="16.5" customHeight="1" x14ac:dyDescent="0.3">
      <c r="A5" s="5" t="s">
        <v>0</v>
      </c>
      <c r="B5" s="5" t="s">
        <v>3</v>
      </c>
      <c r="C5" s="5" t="s">
        <v>2</v>
      </c>
      <c r="D5" s="5" t="s">
        <v>4</v>
      </c>
      <c r="E5" s="5" t="s">
        <v>1</v>
      </c>
      <c r="F5" s="42" t="s">
        <v>10</v>
      </c>
      <c r="G5" s="43" t="s">
        <v>5</v>
      </c>
      <c r="H5" s="39" t="s">
        <v>17</v>
      </c>
      <c r="I5" s="39" t="s">
        <v>19</v>
      </c>
      <c r="J5" s="39" t="s">
        <v>20</v>
      </c>
      <c r="K5" s="43" t="s">
        <v>6</v>
      </c>
      <c r="L5" s="39" t="s">
        <v>17</v>
      </c>
      <c r="M5" s="39" t="s">
        <v>19</v>
      </c>
      <c r="N5" s="39" t="s">
        <v>20</v>
      </c>
      <c r="O5" s="42" t="s">
        <v>24</v>
      </c>
      <c r="P5" s="43" t="s">
        <v>8</v>
      </c>
      <c r="Q5" s="39" t="s">
        <v>17</v>
      </c>
      <c r="R5" s="39" t="s">
        <v>19</v>
      </c>
      <c r="S5" s="39" t="s">
        <v>20</v>
      </c>
      <c r="T5" s="43" t="s">
        <v>9</v>
      </c>
      <c r="U5" s="39" t="s">
        <v>17</v>
      </c>
      <c r="V5" s="39" t="s">
        <v>19</v>
      </c>
      <c r="W5" s="39" t="s">
        <v>20</v>
      </c>
      <c r="X5" s="4" t="s">
        <v>230</v>
      </c>
      <c r="Y5" s="39" t="s">
        <v>17</v>
      </c>
      <c r="Z5" s="4" t="s">
        <v>240</v>
      </c>
      <c r="AA5" s="39" t="s">
        <v>17</v>
      </c>
      <c r="AB5" s="4" t="s">
        <v>29</v>
      </c>
      <c r="AC5" s="4" t="s">
        <v>30</v>
      </c>
      <c r="AD5" s="4" t="s">
        <v>32</v>
      </c>
      <c r="AE5" s="39" t="s">
        <v>17</v>
      </c>
      <c r="AF5" s="4" t="s">
        <v>33</v>
      </c>
      <c r="AG5" s="39" t="s">
        <v>17</v>
      </c>
      <c r="AH5" s="4" t="s">
        <v>34</v>
      </c>
      <c r="AI5" s="39" t="s">
        <v>17</v>
      </c>
      <c r="AJ5" s="4" t="s">
        <v>39</v>
      </c>
      <c r="AK5" s="4" t="s">
        <v>40</v>
      </c>
      <c r="AL5" s="4" t="s">
        <v>41</v>
      </c>
      <c r="AM5" s="4" t="s">
        <v>42</v>
      </c>
      <c r="AN5" s="6" t="s">
        <v>46</v>
      </c>
      <c r="AO5" s="6" t="s">
        <v>311</v>
      </c>
      <c r="AP5" s="5" t="s">
        <v>87</v>
      </c>
      <c r="AQ5" s="5" t="s">
        <v>49</v>
      </c>
      <c r="AR5" s="5" t="s">
        <v>50</v>
      </c>
      <c r="AS5" s="5" t="s">
        <v>51</v>
      </c>
      <c r="AT5" s="5" t="s">
        <v>47</v>
      </c>
      <c r="AU5" s="5" t="s">
        <v>48</v>
      </c>
      <c r="AV5" s="5" t="s">
        <v>105</v>
      </c>
      <c r="AW5" s="5" t="s">
        <v>135</v>
      </c>
      <c r="AX5" s="48" t="s">
        <v>1190</v>
      </c>
    </row>
    <row r="6" spans="1:50" s="2" customFormat="1" ht="17.100000000000001" customHeight="1" x14ac:dyDescent="0.3">
      <c r="A6" s="48"/>
      <c r="B6" s="48"/>
      <c r="C6" s="48"/>
      <c r="D6" s="48"/>
      <c r="E6" s="48"/>
      <c r="F6" s="48" t="s">
        <v>11</v>
      </c>
      <c r="G6" s="49" t="s">
        <v>11</v>
      </c>
      <c r="H6" s="50" t="s">
        <v>18</v>
      </c>
      <c r="I6" s="50"/>
      <c r="J6" s="50"/>
      <c r="K6" s="49" t="s">
        <v>11</v>
      </c>
      <c r="L6" s="50" t="s">
        <v>18</v>
      </c>
      <c r="M6" s="50"/>
      <c r="N6" s="50"/>
      <c r="O6" s="48" t="s">
        <v>25</v>
      </c>
      <c r="P6" s="49" t="s">
        <v>12</v>
      </c>
      <c r="Q6" s="50" t="s">
        <v>18</v>
      </c>
      <c r="R6" s="50"/>
      <c r="S6" s="50"/>
      <c r="T6" s="49" t="s">
        <v>12</v>
      </c>
      <c r="U6" s="50" t="s">
        <v>18</v>
      </c>
      <c r="V6" s="50"/>
      <c r="W6" s="50"/>
      <c r="X6" s="49" t="s">
        <v>13</v>
      </c>
      <c r="Y6" s="50" t="s">
        <v>18</v>
      </c>
      <c r="Z6" s="49" t="s">
        <v>13</v>
      </c>
      <c r="AA6" s="50" t="s">
        <v>18</v>
      </c>
      <c r="AB6" s="49" t="s">
        <v>13</v>
      </c>
      <c r="AC6" s="49" t="s">
        <v>13</v>
      </c>
      <c r="AD6" s="49" t="s">
        <v>13</v>
      </c>
      <c r="AE6" s="50" t="s">
        <v>18</v>
      </c>
      <c r="AF6" s="49" t="s">
        <v>13</v>
      </c>
      <c r="AG6" s="50" t="s">
        <v>18</v>
      </c>
      <c r="AH6" s="49" t="s">
        <v>13</v>
      </c>
      <c r="AI6" s="50" t="s">
        <v>18</v>
      </c>
      <c r="AJ6" s="49" t="s">
        <v>11</v>
      </c>
      <c r="AK6" s="49" t="s">
        <v>11</v>
      </c>
      <c r="AL6" s="49" t="s">
        <v>11</v>
      </c>
      <c r="AM6" s="49" t="s">
        <v>11</v>
      </c>
      <c r="AN6" s="50"/>
      <c r="AO6" s="50"/>
      <c r="AP6" s="48"/>
      <c r="AQ6" s="48"/>
      <c r="AR6" s="48"/>
      <c r="AS6" s="48"/>
      <c r="AT6" s="48"/>
      <c r="AU6" s="48"/>
      <c r="AV6" s="48"/>
      <c r="AW6" s="5" t="s">
        <v>136</v>
      </c>
      <c r="AX6" s="48"/>
    </row>
    <row r="7" spans="1:50" s="9" customFormat="1" ht="17.100000000000001" customHeight="1" x14ac:dyDescent="0.3">
      <c r="A7" s="14">
        <v>7012</v>
      </c>
      <c r="B7" s="29" t="s">
        <v>204</v>
      </c>
      <c r="C7" s="29" t="s">
        <v>205</v>
      </c>
      <c r="D7" s="29" t="s">
        <v>205</v>
      </c>
      <c r="E7" s="16" t="s">
        <v>206</v>
      </c>
      <c r="F7" s="203">
        <v>650</v>
      </c>
      <c r="G7" s="164">
        <v>645</v>
      </c>
      <c r="H7" s="29" t="s">
        <v>60</v>
      </c>
      <c r="I7" s="29" t="s">
        <v>61</v>
      </c>
      <c r="J7" s="29" t="s">
        <v>61</v>
      </c>
      <c r="K7" s="17">
        <v>415</v>
      </c>
      <c r="L7" s="29" t="s">
        <v>60</v>
      </c>
      <c r="M7" s="29" t="s">
        <v>61</v>
      </c>
      <c r="N7" s="29" t="s">
        <v>61</v>
      </c>
      <c r="O7" s="204">
        <f>K7/G7</f>
        <v>0.64341085271317833</v>
      </c>
      <c r="P7" s="98">
        <v>0.4</v>
      </c>
      <c r="Q7" s="29" t="s">
        <v>86</v>
      </c>
      <c r="R7" s="17">
        <v>0.3</v>
      </c>
      <c r="S7" s="29" t="s">
        <v>63</v>
      </c>
      <c r="T7" s="165">
        <v>1.1000000000000001</v>
      </c>
      <c r="U7" s="29" t="s">
        <v>86</v>
      </c>
      <c r="V7" s="17">
        <v>1</v>
      </c>
      <c r="W7" s="29" t="s">
        <v>63</v>
      </c>
      <c r="X7" s="121" t="s">
        <v>231</v>
      </c>
      <c r="Y7" s="29" t="s">
        <v>60</v>
      </c>
      <c r="Z7" s="121" t="s">
        <v>241</v>
      </c>
      <c r="AA7" s="29" t="s">
        <v>60</v>
      </c>
      <c r="AB7" s="33" t="s">
        <v>62</v>
      </c>
      <c r="AC7" s="33" t="s">
        <v>62</v>
      </c>
      <c r="AD7" s="33" t="s">
        <v>254</v>
      </c>
      <c r="AE7" s="29" t="s">
        <v>60</v>
      </c>
      <c r="AF7" s="33" t="s">
        <v>78</v>
      </c>
      <c r="AG7" s="29" t="s">
        <v>60</v>
      </c>
      <c r="AH7" s="33" t="s">
        <v>85</v>
      </c>
      <c r="AI7" s="29" t="s">
        <v>60</v>
      </c>
      <c r="AJ7" s="33" t="s">
        <v>62</v>
      </c>
      <c r="AK7" s="33" t="s">
        <v>62</v>
      </c>
      <c r="AL7" s="33" t="s">
        <v>62</v>
      </c>
      <c r="AM7" s="33" t="s">
        <v>62</v>
      </c>
      <c r="AN7" s="29"/>
      <c r="AO7" s="29"/>
      <c r="AP7" s="13">
        <v>1983</v>
      </c>
      <c r="AQ7" s="12" t="s">
        <v>269</v>
      </c>
      <c r="AR7" s="12" t="s">
        <v>269</v>
      </c>
      <c r="AS7" s="12" t="s">
        <v>270</v>
      </c>
      <c r="AT7" s="29" t="s">
        <v>268</v>
      </c>
      <c r="AU7" s="29" t="s">
        <v>93</v>
      </c>
      <c r="AV7" s="34">
        <v>44078</v>
      </c>
      <c r="AW7" s="29" t="s">
        <v>905</v>
      </c>
      <c r="AX7" s="124" t="s">
        <v>1725</v>
      </c>
    </row>
    <row r="8" spans="1:50" s="9" customFormat="1" ht="17.100000000000001" customHeight="1" x14ac:dyDescent="0.3">
      <c r="A8" s="14">
        <v>7013</v>
      </c>
      <c r="B8" s="29" t="s">
        <v>204</v>
      </c>
      <c r="C8" s="29" t="s">
        <v>205</v>
      </c>
      <c r="D8" s="29" t="s">
        <v>205</v>
      </c>
      <c r="E8" s="16" t="s">
        <v>207</v>
      </c>
      <c r="F8" s="203">
        <v>950</v>
      </c>
      <c r="G8" s="164">
        <v>1015</v>
      </c>
      <c r="H8" s="29" t="s">
        <v>60</v>
      </c>
      <c r="I8" s="29" t="s">
        <v>61</v>
      </c>
      <c r="J8" s="29" t="s">
        <v>61</v>
      </c>
      <c r="K8" s="17">
        <v>795</v>
      </c>
      <c r="L8" s="29" t="s">
        <v>60</v>
      </c>
      <c r="M8" s="29" t="s">
        <v>61</v>
      </c>
      <c r="N8" s="29" t="s">
        <v>61</v>
      </c>
      <c r="O8" s="204">
        <f t="shared" ref="O8:O31" si="0">K8/G8</f>
        <v>0.78325123152709364</v>
      </c>
      <c r="P8" s="98">
        <v>0.7</v>
      </c>
      <c r="Q8" s="29" t="s">
        <v>86</v>
      </c>
      <c r="R8" s="17">
        <v>0.5</v>
      </c>
      <c r="S8" s="29" t="s">
        <v>63</v>
      </c>
      <c r="T8" s="165">
        <v>1.7</v>
      </c>
      <c r="U8" s="29" t="s">
        <v>86</v>
      </c>
      <c r="V8" s="17">
        <v>1.6</v>
      </c>
      <c r="W8" s="29" t="s">
        <v>63</v>
      </c>
      <c r="X8" s="121" t="s">
        <v>232</v>
      </c>
      <c r="Y8" s="29" t="s">
        <v>60</v>
      </c>
      <c r="Z8" s="121" t="s">
        <v>242</v>
      </c>
      <c r="AA8" s="29" t="s">
        <v>60</v>
      </c>
      <c r="AB8" s="33" t="s">
        <v>62</v>
      </c>
      <c r="AC8" s="33" t="s">
        <v>62</v>
      </c>
      <c r="AD8" s="33" t="s">
        <v>255</v>
      </c>
      <c r="AE8" s="29" t="s">
        <v>60</v>
      </c>
      <c r="AF8" s="33" t="s">
        <v>265</v>
      </c>
      <c r="AG8" s="29" t="s">
        <v>60</v>
      </c>
      <c r="AH8" s="33" t="s">
        <v>78</v>
      </c>
      <c r="AI8" s="29" t="s">
        <v>60</v>
      </c>
      <c r="AJ8" s="33" t="s">
        <v>62</v>
      </c>
      <c r="AK8" s="33" t="s">
        <v>62</v>
      </c>
      <c r="AL8" s="33" t="s">
        <v>62</v>
      </c>
      <c r="AM8" s="33" t="s">
        <v>62</v>
      </c>
      <c r="AN8" s="29"/>
      <c r="AO8" s="29"/>
      <c r="AP8" s="13">
        <v>1985</v>
      </c>
      <c r="AQ8" s="12" t="s">
        <v>269</v>
      </c>
      <c r="AR8" s="12" t="s">
        <v>269</v>
      </c>
      <c r="AS8" s="12" t="s">
        <v>270</v>
      </c>
      <c r="AT8" s="29" t="s">
        <v>268</v>
      </c>
      <c r="AU8" s="29" t="s">
        <v>93</v>
      </c>
      <c r="AV8" s="34">
        <v>44078</v>
      </c>
      <c r="AW8" s="29" t="s">
        <v>905</v>
      </c>
      <c r="AX8" s="124" t="s">
        <v>1725</v>
      </c>
    </row>
    <row r="9" spans="1:50" s="9" customFormat="1" ht="17.100000000000001" customHeight="1" x14ac:dyDescent="0.3">
      <c r="A9" s="14">
        <v>7014</v>
      </c>
      <c r="B9" s="29" t="s">
        <v>204</v>
      </c>
      <c r="C9" s="29" t="s">
        <v>205</v>
      </c>
      <c r="D9" s="29" t="s">
        <v>205</v>
      </c>
      <c r="E9" s="16" t="s">
        <v>208</v>
      </c>
      <c r="F9" s="203">
        <v>950</v>
      </c>
      <c r="G9" s="164">
        <v>1012</v>
      </c>
      <c r="H9" s="29" t="s">
        <v>60</v>
      </c>
      <c r="I9" s="29" t="s">
        <v>61</v>
      </c>
      <c r="J9" s="29" t="s">
        <v>61</v>
      </c>
      <c r="K9" s="17">
        <v>795</v>
      </c>
      <c r="L9" s="29" t="s">
        <v>60</v>
      </c>
      <c r="M9" s="29" t="s">
        <v>61</v>
      </c>
      <c r="N9" s="29" t="s">
        <v>61</v>
      </c>
      <c r="O9" s="204">
        <f t="shared" si="0"/>
        <v>0.78557312252964429</v>
      </c>
      <c r="P9" s="98">
        <v>0.7</v>
      </c>
      <c r="Q9" s="29" t="s">
        <v>86</v>
      </c>
      <c r="R9" s="17">
        <v>0.5</v>
      </c>
      <c r="S9" s="29" t="s">
        <v>63</v>
      </c>
      <c r="T9" s="165">
        <v>1.7</v>
      </c>
      <c r="U9" s="29" t="s">
        <v>86</v>
      </c>
      <c r="V9" s="17">
        <v>1.6</v>
      </c>
      <c r="W9" s="29" t="s">
        <v>63</v>
      </c>
      <c r="X9" s="121" t="s">
        <v>233</v>
      </c>
      <c r="Y9" s="29" t="s">
        <v>60</v>
      </c>
      <c r="Z9" s="121" t="s">
        <v>243</v>
      </c>
      <c r="AA9" s="29" t="s">
        <v>60</v>
      </c>
      <c r="AB9" s="33" t="s">
        <v>62</v>
      </c>
      <c r="AC9" s="33" t="s">
        <v>62</v>
      </c>
      <c r="AD9" s="33" t="s">
        <v>255</v>
      </c>
      <c r="AE9" s="29" t="s">
        <v>60</v>
      </c>
      <c r="AF9" s="33" t="s">
        <v>265</v>
      </c>
      <c r="AG9" s="29" t="s">
        <v>60</v>
      </c>
      <c r="AH9" s="33" t="s">
        <v>78</v>
      </c>
      <c r="AI9" s="29" t="s">
        <v>60</v>
      </c>
      <c r="AJ9" s="33" t="s">
        <v>62</v>
      </c>
      <c r="AK9" s="33" t="s">
        <v>62</v>
      </c>
      <c r="AL9" s="33" t="s">
        <v>62</v>
      </c>
      <c r="AM9" s="33" t="s">
        <v>62</v>
      </c>
      <c r="AN9" s="29"/>
      <c r="AO9" s="29"/>
      <c r="AP9" s="13">
        <v>1986</v>
      </c>
      <c r="AQ9" s="12" t="s">
        <v>269</v>
      </c>
      <c r="AR9" s="12" t="s">
        <v>269</v>
      </c>
      <c r="AS9" s="12" t="s">
        <v>270</v>
      </c>
      <c r="AT9" s="29" t="s">
        <v>268</v>
      </c>
      <c r="AU9" s="29" t="s">
        <v>93</v>
      </c>
      <c r="AV9" s="34">
        <v>44078</v>
      </c>
      <c r="AW9" s="29" t="s">
        <v>905</v>
      </c>
      <c r="AX9" s="124" t="s">
        <v>1724</v>
      </c>
    </row>
    <row r="10" spans="1:50" s="9" customFormat="1" ht="17.100000000000001" customHeight="1" x14ac:dyDescent="0.3">
      <c r="A10" s="14">
        <v>7021</v>
      </c>
      <c r="B10" s="29" t="s">
        <v>204</v>
      </c>
      <c r="C10" s="29" t="s">
        <v>205</v>
      </c>
      <c r="D10" s="29" t="s">
        <v>205</v>
      </c>
      <c r="E10" s="16" t="s">
        <v>209</v>
      </c>
      <c r="F10" s="203">
        <v>1000</v>
      </c>
      <c r="G10" s="164">
        <v>1009</v>
      </c>
      <c r="H10" s="29" t="s">
        <v>60</v>
      </c>
      <c r="I10" s="29" t="s">
        <v>61</v>
      </c>
      <c r="J10" s="29" t="s">
        <v>61</v>
      </c>
      <c r="K10" s="17">
        <v>795</v>
      </c>
      <c r="L10" s="29" t="s">
        <v>60</v>
      </c>
      <c r="M10" s="29" t="s">
        <v>61</v>
      </c>
      <c r="N10" s="29" t="s">
        <v>61</v>
      </c>
      <c r="O10" s="204">
        <f t="shared" si="0"/>
        <v>0.78790882061446976</v>
      </c>
      <c r="P10" s="98">
        <v>0.7</v>
      </c>
      <c r="Q10" s="29" t="s">
        <v>86</v>
      </c>
      <c r="R10" s="17">
        <v>0.5</v>
      </c>
      <c r="S10" s="29" t="s">
        <v>63</v>
      </c>
      <c r="T10" s="165">
        <v>1.7</v>
      </c>
      <c r="U10" s="29" t="s">
        <v>86</v>
      </c>
      <c r="V10" s="17">
        <v>1.6</v>
      </c>
      <c r="W10" s="29" t="s">
        <v>63</v>
      </c>
      <c r="X10" s="121" t="s">
        <v>79</v>
      </c>
      <c r="Y10" s="29" t="s">
        <v>60</v>
      </c>
      <c r="Z10" s="121" t="s">
        <v>242</v>
      </c>
      <c r="AA10" s="29" t="s">
        <v>60</v>
      </c>
      <c r="AB10" s="33" t="s">
        <v>62</v>
      </c>
      <c r="AC10" s="33" t="s">
        <v>62</v>
      </c>
      <c r="AD10" s="33" t="s">
        <v>255</v>
      </c>
      <c r="AE10" s="29" t="s">
        <v>60</v>
      </c>
      <c r="AF10" s="33" t="s">
        <v>78</v>
      </c>
      <c r="AG10" s="29" t="s">
        <v>60</v>
      </c>
      <c r="AH10" s="33" t="s">
        <v>85</v>
      </c>
      <c r="AI10" s="29" t="s">
        <v>60</v>
      </c>
      <c r="AJ10" s="33" t="s">
        <v>62</v>
      </c>
      <c r="AK10" s="33" t="s">
        <v>62</v>
      </c>
      <c r="AL10" s="33" t="s">
        <v>62</v>
      </c>
      <c r="AM10" s="33" t="s">
        <v>62</v>
      </c>
      <c r="AN10" s="29"/>
      <c r="AO10" s="29"/>
      <c r="AP10" s="13">
        <v>2011</v>
      </c>
      <c r="AQ10" s="12" t="s">
        <v>271</v>
      </c>
      <c r="AR10" s="12" t="s">
        <v>271</v>
      </c>
      <c r="AS10" s="12" t="s">
        <v>271</v>
      </c>
      <c r="AT10" s="29" t="s">
        <v>268</v>
      </c>
      <c r="AU10" s="29" t="s">
        <v>93</v>
      </c>
      <c r="AV10" s="34">
        <v>44078</v>
      </c>
      <c r="AW10" s="29" t="s">
        <v>905</v>
      </c>
      <c r="AX10" s="124" t="s">
        <v>1724</v>
      </c>
    </row>
    <row r="11" spans="1:50" s="9" customFormat="1" ht="17.100000000000001" customHeight="1" x14ac:dyDescent="0.3">
      <c r="A11" s="14">
        <v>7022</v>
      </c>
      <c r="B11" s="29" t="s">
        <v>204</v>
      </c>
      <c r="C11" s="29" t="s">
        <v>205</v>
      </c>
      <c r="D11" s="29" t="s">
        <v>205</v>
      </c>
      <c r="E11" s="16" t="s">
        <v>210</v>
      </c>
      <c r="F11" s="203">
        <v>1000</v>
      </c>
      <c r="G11" s="164">
        <v>1012</v>
      </c>
      <c r="H11" s="29" t="s">
        <v>60</v>
      </c>
      <c r="I11" s="29" t="s">
        <v>61</v>
      </c>
      <c r="J11" s="29" t="s">
        <v>61</v>
      </c>
      <c r="K11" s="17">
        <v>795</v>
      </c>
      <c r="L11" s="29" t="s">
        <v>60</v>
      </c>
      <c r="M11" s="29" t="s">
        <v>61</v>
      </c>
      <c r="N11" s="29" t="s">
        <v>61</v>
      </c>
      <c r="O11" s="204">
        <f t="shared" si="0"/>
        <v>0.78557312252964429</v>
      </c>
      <c r="P11" s="98">
        <v>0.7</v>
      </c>
      <c r="Q11" s="29" t="s">
        <v>86</v>
      </c>
      <c r="R11" s="17">
        <v>0.5</v>
      </c>
      <c r="S11" s="29" t="s">
        <v>63</v>
      </c>
      <c r="T11" s="165">
        <v>1.7</v>
      </c>
      <c r="U11" s="29" t="s">
        <v>86</v>
      </c>
      <c r="V11" s="17">
        <v>1.6</v>
      </c>
      <c r="W11" s="29" t="s">
        <v>63</v>
      </c>
      <c r="X11" s="121" t="s">
        <v>79</v>
      </c>
      <c r="Y11" s="29" t="s">
        <v>60</v>
      </c>
      <c r="Z11" s="121" t="s">
        <v>242</v>
      </c>
      <c r="AA11" s="29" t="s">
        <v>60</v>
      </c>
      <c r="AB11" s="33" t="s">
        <v>62</v>
      </c>
      <c r="AC11" s="33" t="s">
        <v>62</v>
      </c>
      <c r="AD11" s="33" t="s">
        <v>255</v>
      </c>
      <c r="AE11" s="29" t="s">
        <v>60</v>
      </c>
      <c r="AF11" s="33" t="s">
        <v>78</v>
      </c>
      <c r="AG11" s="29" t="s">
        <v>60</v>
      </c>
      <c r="AH11" s="33" t="s">
        <v>85</v>
      </c>
      <c r="AI11" s="29" t="s">
        <v>60</v>
      </c>
      <c r="AJ11" s="33" t="s">
        <v>62</v>
      </c>
      <c r="AK11" s="33" t="s">
        <v>62</v>
      </c>
      <c r="AL11" s="33" t="s">
        <v>62</v>
      </c>
      <c r="AM11" s="33" t="s">
        <v>62</v>
      </c>
      <c r="AN11" s="29"/>
      <c r="AO11" s="29"/>
      <c r="AP11" s="13">
        <v>2012</v>
      </c>
      <c r="AQ11" s="12" t="s">
        <v>271</v>
      </c>
      <c r="AR11" s="12" t="s">
        <v>271</v>
      </c>
      <c r="AS11" s="12" t="s">
        <v>271</v>
      </c>
      <c r="AT11" s="29" t="s">
        <v>268</v>
      </c>
      <c r="AU11" s="29" t="s">
        <v>93</v>
      </c>
      <c r="AV11" s="34">
        <v>44078</v>
      </c>
      <c r="AW11" s="29" t="s">
        <v>905</v>
      </c>
      <c r="AX11" s="124" t="s">
        <v>1724</v>
      </c>
    </row>
    <row r="12" spans="1:50" s="9" customFormat="1" ht="17.100000000000001" customHeight="1" x14ac:dyDescent="0.3">
      <c r="A12" s="14">
        <v>7023</v>
      </c>
      <c r="B12" s="29" t="s">
        <v>204</v>
      </c>
      <c r="C12" s="29" t="s">
        <v>205</v>
      </c>
      <c r="D12" s="29" t="s">
        <v>205</v>
      </c>
      <c r="E12" s="16" t="s">
        <v>211</v>
      </c>
      <c r="F12" s="203">
        <v>1400</v>
      </c>
      <c r="G12" s="164">
        <v>1432</v>
      </c>
      <c r="H12" s="29" t="s">
        <v>60</v>
      </c>
      <c r="I12" s="29" t="s">
        <v>61</v>
      </c>
      <c r="J12" s="29" t="s">
        <v>61</v>
      </c>
      <c r="K12" s="17">
        <v>1113</v>
      </c>
      <c r="L12" s="29" t="s">
        <v>60</v>
      </c>
      <c r="M12" s="29" t="s">
        <v>61</v>
      </c>
      <c r="N12" s="29" t="s">
        <v>61</v>
      </c>
      <c r="O12" s="204">
        <f t="shared" si="0"/>
        <v>0.7772346368715084</v>
      </c>
      <c r="P12" s="98">
        <v>0.7</v>
      </c>
      <c r="Q12" s="29" t="s">
        <v>60</v>
      </c>
      <c r="R12" s="29" t="s">
        <v>61</v>
      </c>
      <c r="S12" s="29" t="s">
        <v>61</v>
      </c>
      <c r="T12" s="165">
        <v>2.4</v>
      </c>
      <c r="U12" s="29" t="s">
        <v>86</v>
      </c>
      <c r="V12" s="17">
        <v>2.2999999999999998</v>
      </c>
      <c r="W12" s="29" t="s">
        <v>63</v>
      </c>
      <c r="X12" s="121" t="s">
        <v>79</v>
      </c>
      <c r="Y12" s="29" t="s">
        <v>60</v>
      </c>
      <c r="Z12" s="121" t="s">
        <v>244</v>
      </c>
      <c r="AA12" s="29" t="s">
        <v>60</v>
      </c>
      <c r="AB12" s="33" t="s">
        <v>62</v>
      </c>
      <c r="AC12" s="33" t="s">
        <v>62</v>
      </c>
      <c r="AD12" s="33" t="s">
        <v>256</v>
      </c>
      <c r="AE12" s="29" t="s">
        <v>60</v>
      </c>
      <c r="AF12" s="33" t="s">
        <v>78</v>
      </c>
      <c r="AG12" s="29" t="s">
        <v>60</v>
      </c>
      <c r="AH12" s="33" t="s">
        <v>85</v>
      </c>
      <c r="AI12" s="29" t="s">
        <v>60</v>
      </c>
      <c r="AJ12" s="33" t="s">
        <v>62</v>
      </c>
      <c r="AK12" s="33" t="s">
        <v>62</v>
      </c>
      <c r="AL12" s="33" t="s">
        <v>62</v>
      </c>
      <c r="AM12" s="33" t="s">
        <v>62</v>
      </c>
      <c r="AN12" s="29"/>
      <c r="AO12" s="29"/>
      <c r="AP12" s="13">
        <v>2016</v>
      </c>
      <c r="AQ12" s="12" t="s">
        <v>91</v>
      </c>
      <c r="AR12" s="12" t="s">
        <v>91</v>
      </c>
      <c r="AS12" s="12" t="s">
        <v>91</v>
      </c>
      <c r="AT12" s="29" t="s">
        <v>268</v>
      </c>
      <c r="AU12" s="29" t="s">
        <v>93</v>
      </c>
      <c r="AV12" s="34">
        <v>44078</v>
      </c>
      <c r="AW12" s="29" t="s">
        <v>905</v>
      </c>
      <c r="AX12" s="124" t="s">
        <v>1724</v>
      </c>
    </row>
    <row r="13" spans="1:50" s="9" customFormat="1" ht="17.100000000000001" customHeight="1" x14ac:dyDescent="0.3">
      <c r="A13" s="14">
        <v>7024</v>
      </c>
      <c r="B13" s="29" t="s">
        <v>204</v>
      </c>
      <c r="C13" s="29" t="s">
        <v>205</v>
      </c>
      <c r="D13" s="29" t="s">
        <v>205</v>
      </c>
      <c r="E13" s="16" t="s">
        <v>212</v>
      </c>
      <c r="F13" s="203">
        <v>1400</v>
      </c>
      <c r="G13" s="164">
        <v>1446</v>
      </c>
      <c r="H13" s="29" t="s">
        <v>60</v>
      </c>
      <c r="I13" s="29" t="s">
        <v>61</v>
      </c>
      <c r="J13" s="29" t="s">
        <v>61</v>
      </c>
      <c r="K13" s="17">
        <v>1113</v>
      </c>
      <c r="L13" s="29" t="s">
        <v>60</v>
      </c>
      <c r="M13" s="29" t="s">
        <v>61</v>
      </c>
      <c r="N13" s="29" t="s">
        <v>61</v>
      </c>
      <c r="O13" s="204">
        <f t="shared" si="0"/>
        <v>0.76970954356846477</v>
      </c>
      <c r="P13" s="98">
        <v>0.7</v>
      </c>
      <c r="Q13" s="29" t="s">
        <v>60</v>
      </c>
      <c r="R13" s="29" t="s">
        <v>61</v>
      </c>
      <c r="S13" s="29" t="s">
        <v>61</v>
      </c>
      <c r="T13" s="165">
        <v>2.4</v>
      </c>
      <c r="U13" s="29" t="s">
        <v>86</v>
      </c>
      <c r="V13" s="17">
        <v>2.2999999999999998</v>
      </c>
      <c r="W13" s="29" t="s">
        <v>63</v>
      </c>
      <c r="X13" s="121" t="s">
        <v>79</v>
      </c>
      <c r="Y13" s="29" t="s">
        <v>60</v>
      </c>
      <c r="Z13" s="121" t="s">
        <v>244</v>
      </c>
      <c r="AA13" s="29" t="s">
        <v>60</v>
      </c>
      <c r="AB13" s="33" t="s">
        <v>62</v>
      </c>
      <c r="AC13" s="33" t="s">
        <v>62</v>
      </c>
      <c r="AD13" s="33" t="s">
        <v>256</v>
      </c>
      <c r="AE13" s="29" t="s">
        <v>60</v>
      </c>
      <c r="AF13" s="33" t="s">
        <v>78</v>
      </c>
      <c r="AG13" s="29" t="s">
        <v>60</v>
      </c>
      <c r="AH13" s="33" t="s">
        <v>85</v>
      </c>
      <c r="AI13" s="29" t="s">
        <v>60</v>
      </c>
      <c r="AJ13" s="33" t="s">
        <v>62</v>
      </c>
      <c r="AK13" s="33" t="s">
        <v>62</v>
      </c>
      <c r="AL13" s="33" t="s">
        <v>62</v>
      </c>
      <c r="AM13" s="33" t="s">
        <v>62</v>
      </c>
      <c r="AN13" s="29"/>
      <c r="AO13" s="29"/>
      <c r="AP13" s="13">
        <v>1992</v>
      </c>
      <c r="AQ13" s="12"/>
      <c r="AR13" s="12"/>
      <c r="AS13" s="12"/>
      <c r="AT13" s="29" t="s">
        <v>268</v>
      </c>
      <c r="AU13" s="29" t="s">
        <v>93</v>
      </c>
      <c r="AV13" s="34">
        <v>44078</v>
      </c>
      <c r="AW13" s="29" t="s">
        <v>905</v>
      </c>
      <c r="AX13" s="124" t="s">
        <v>1724</v>
      </c>
    </row>
    <row r="14" spans="1:50" s="9" customFormat="1" ht="17.100000000000001" customHeight="1" x14ac:dyDescent="0.3">
      <c r="A14" s="14">
        <v>7032</v>
      </c>
      <c r="B14" s="29" t="s">
        <v>204</v>
      </c>
      <c r="C14" s="29" t="s">
        <v>205</v>
      </c>
      <c r="D14" s="29" t="s">
        <v>205</v>
      </c>
      <c r="E14" s="16" t="s">
        <v>213</v>
      </c>
      <c r="F14" s="203">
        <v>700</v>
      </c>
      <c r="G14" s="164">
        <v>720</v>
      </c>
      <c r="H14" s="29" t="s">
        <v>60</v>
      </c>
      <c r="I14" s="29" t="s">
        <v>61</v>
      </c>
      <c r="J14" s="29" t="s">
        <v>61</v>
      </c>
      <c r="K14" s="17">
        <v>504</v>
      </c>
      <c r="L14" s="29" t="s">
        <v>86</v>
      </c>
      <c r="M14" s="29">
        <v>615</v>
      </c>
      <c r="N14" s="29" t="s">
        <v>63</v>
      </c>
      <c r="O14" s="204">
        <f t="shared" si="0"/>
        <v>0.7</v>
      </c>
      <c r="P14" s="165">
        <v>2.4</v>
      </c>
      <c r="Q14" s="29" t="s">
        <v>60</v>
      </c>
      <c r="R14" s="29" t="s">
        <v>61</v>
      </c>
      <c r="S14" s="29" t="s">
        <v>61</v>
      </c>
      <c r="T14" s="165">
        <v>3.6</v>
      </c>
      <c r="U14" s="29" t="s">
        <v>60</v>
      </c>
      <c r="V14" s="29" t="s">
        <v>61</v>
      </c>
      <c r="W14" s="29" t="s">
        <v>61</v>
      </c>
      <c r="X14" s="121" t="s">
        <v>234</v>
      </c>
      <c r="Y14" s="29" t="s">
        <v>60</v>
      </c>
      <c r="Z14" s="121" t="s">
        <v>73</v>
      </c>
      <c r="AA14" s="29" t="s">
        <v>60</v>
      </c>
      <c r="AB14" s="33" t="s">
        <v>62</v>
      </c>
      <c r="AC14" s="33" t="s">
        <v>62</v>
      </c>
      <c r="AD14" s="33" t="s">
        <v>257</v>
      </c>
      <c r="AE14" s="29" t="s">
        <v>60</v>
      </c>
      <c r="AF14" s="33" t="s">
        <v>78</v>
      </c>
      <c r="AG14" s="29" t="s">
        <v>60</v>
      </c>
      <c r="AH14" s="33" t="s">
        <v>78</v>
      </c>
      <c r="AI14" s="29" t="s">
        <v>60</v>
      </c>
      <c r="AJ14" s="33" t="s">
        <v>62</v>
      </c>
      <c r="AK14" s="33" t="s">
        <v>62</v>
      </c>
      <c r="AL14" s="33" t="s">
        <v>62</v>
      </c>
      <c r="AM14" s="33" t="s">
        <v>62</v>
      </c>
      <c r="AN14" s="29"/>
      <c r="AO14" s="29"/>
      <c r="AP14" s="13">
        <v>1997</v>
      </c>
      <c r="AQ14" s="12" t="s">
        <v>89</v>
      </c>
      <c r="AR14" s="12" t="s">
        <v>89</v>
      </c>
      <c r="AS14" s="12" t="s">
        <v>272</v>
      </c>
      <c r="AT14" s="29" t="s">
        <v>268</v>
      </c>
      <c r="AU14" s="29" t="s">
        <v>93</v>
      </c>
      <c r="AV14" s="34">
        <v>44078</v>
      </c>
      <c r="AW14" s="29" t="s">
        <v>905</v>
      </c>
      <c r="AX14" s="124" t="s">
        <v>1724</v>
      </c>
    </row>
    <row r="15" spans="1:50" s="9" customFormat="1" ht="17.100000000000001" customHeight="1" x14ac:dyDescent="0.3">
      <c r="A15" s="14">
        <v>7033</v>
      </c>
      <c r="B15" s="29" t="s">
        <v>204</v>
      </c>
      <c r="C15" s="29" t="s">
        <v>205</v>
      </c>
      <c r="D15" s="29" t="s">
        <v>205</v>
      </c>
      <c r="E15" s="16" t="s">
        <v>214</v>
      </c>
      <c r="F15" s="203">
        <v>700</v>
      </c>
      <c r="G15" s="164">
        <v>718</v>
      </c>
      <c r="H15" s="29" t="s">
        <v>60</v>
      </c>
      <c r="I15" s="29" t="s">
        <v>61</v>
      </c>
      <c r="J15" s="29" t="s">
        <v>61</v>
      </c>
      <c r="K15" s="17">
        <v>503</v>
      </c>
      <c r="L15" s="29" t="s">
        <v>86</v>
      </c>
      <c r="M15" s="29">
        <v>612</v>
      </c>
      <c r="N15" s="29" t="s">
        <v>63</v>
      </c>
      <c r="O15" s="204">
        <f t="shared" si="0"/>
        <v>0.70055710306406682</v>
      </c>
      <c r="P15" s="165">
        <v>2.4</v>
      </c>
      <c r="Q15" s="29" t="s">
        <v>60</v>
      </c>
      <c r="R15" s="29" t="s">
        <v>61</v>
      </c>
      <c r="S15" s="29" t="s">
        <v>61</v>
      </c>
      <c r="T15" s="165">
        <v>3.6</v>
      </c>
      <c r="U15" s="29" t="s">
        <v>60</v>
      </c>
      <c r="V15" s="29" t="s">
        <v>61</v>
      </c>
      <c r="W15" s="29" t="s">
        <v>61</v>
      </c>
      <c r="X15" s="121" t="s">
        <v>235</v>
      </c>
      <c r="Y15" s="29" t="s">
        <v>60</v>
      </c>
      <c r="Z15" s="121" t="s">
        <v>73</v>
      </c>
      <c r="AA15" s="29" t="s">
        <v>60</v>
      </c>
      <c r="AB15" s="33" t="s">
        <v>62</v>
      </c>
      <c r="AC15" s="33" t="s">
        <v>62</v>
      </c>
      <c r="AD15" s="33" t="s">
        <v>257</v>
      </c>
      <c r="AE15" s="29" t="s">
        <v>60</v>
      </c>
      <c r="AF15" s="33" t="s">
        <v>78</v>
      </c>
      <c r="AG15" s="29" t="s">
        <v>60</v>
      </c>
      <c r="AH15" s="33" t="s">
        <v>78</v>
      </c>
      <c r="AI15" s="29" t="s">
        <v>60</v>
      </c>
      <c r="AJ15" s="33" t="s">
        <v>62</v>
      </c>
      <c r="AK15" s="33" t="s">
        <v>62</v>
      </c>
      <c r="AL15" s="33" t="s">
        <v>62</v>
      </c>
      <c r="AM15" s="33" t="s">
        <v>62</v>
      </c>
      <c r="AN15" s="29"/>
      <c r="AO15" s="29"/>
      <c r="AP15" s="29">
        <v>1998</v>
      </c>
      <c r="AQ15" s="12" t="s">
        <v>89</v>
      </c>
      <c r="AR15" s="12" t="s">
        <v>89</v>
      </c>
      <c r="AS15" s="12" t="s">
        <v>273</v>
      </c>
      <c r="AT15" s="29" t="s">
        <v>268</v>
      </c>
      <c r="AU15" s="29" t="s">
        <v>93</v>
      </c>
      <c r="AV15" s="34">
        <v>44078</v>
      </c>
      <c r="AW15" s="29" t="s">
        <v>905</v>
      </c>
      <c r="AX15" s="124" t="s">
        <v>1724</v>
      </c>
    </row>
    <row r="16" spans="1:50" s="9" customFormat="1" ht="17.100000000000001" customHeight="1" x14ac:dyDescent="0.3">
      <c r="A16" s="14">
        <v>7034</v>
      </c>
      <c r="B16" s="29" t="s">
        <v>204</v>
      </c>
      <c r="C16" s="29" t="s">
        <v>205</v>
      </c>
      <c r="D16" s="29" t="s">
        <v>205</v>
      </c>
      <c r="E16" s="16" t="s">
        <v>215</v>
      </c>
      <c r="F16" s="203">
        <v>700</v>
      </c>
      <c r="G16" s="164">
        <v>720</v>
      </c>
      <c r="H16" s="29" t="s">
        <v>60</v>
      </c>
      <c r="I16" s="29" t="s">
        <v>61</v>
      </c>
      <c r="J16" s="29" t="s">
        <v>61</v>
      </c>
      <c r="K16" s="17">
        <v>504</v>
      </c>
      <c r="L16" s="29" t="s">
        <v>86</v>
      </c>
      <c r="M16" s="29">
        <v>612</v>
      </c>
      <c r="N16" s="29" t="s">
        <v>63</v>
      </c>
      <c r="O16" s="204">
        <f t="shared" si="0"/>
        <v>0.7</v>
      </c>
      <c r="P16" s="165">
        <v>2.4</v>
      </c>
      <c r="Q16" s="29" t="s">
        <v>60</v>
      </c>
      <c r="R16" s="29" t="s">
        <v>61</v>
      </c>
      <c r="S16" s="29" t="s">
        <v>61</v>
      </c>
      <c r="T16" s="165">
        <v>3.6</v>
      </c>
      <c r="U16" s="29" t="s">
        <v>60</v>
      </c>
      <c r="V16" s="29" t="s">
        <v>61</v>
      </c>
      <c r="W16" s="29" t="s">
        <v>61</v>
      </c>
      <c r="X16" s="121" t="s">
        <v>236</v>
      </c>
      <c r="Y16" s="29" t="s">
        <v>60</v>
      </c>
      <c r="Z16" s="121" t="s">
        <v>73</v>
      </c>
      <c r="AA16" s="29" t="s">
        <v>60</v>
      </c>
      <c r="AB16" s="33" t="s">
        <v>62</v>
      </c>
      <c r="AC16" s="33" t="s">
        <v>62</v>
      </c>
      <c r="AD16" s="33" t="s">
        <v>257</v>
      </c>
      <c r="AE16" s="29" t="s">
        <v>60</v>
      </c>
      <c r="AF16" s="33" t="s">
        <v>78</v>
      </c>
      <c r="AG16" s="29" t="s">
        <v>60</v>
      </c>
      <c r="AH16" s="33" t="s">
        <v>78</v>
      </c>
      <c r="AI16" s="29" t="s">
        <v>60</v>
      </c>
      <c r="AJ16" s="33" t="s">
        <v>62</v>
      </c>
      <c r="AK16" s="33" t="s">
        <v>62</v>
      </c>
      <c r="AL16" s="33" t="s">
        <v>62</v>
      </c>
      <c r="AM16" s="33" t="s">
        <v>62</v>
      </c>
      <c r="AN16" s="29"/>
      <c r="AO16" s="29"/>
      <c r="AP16" s="29">
        <v>1999</v>
      </c>
      <c r="AQ16" s="12" t="s">
        <v>89</v>
      </c>
      <c r="AR16" s="12" t="s">
        <v>89</v>
      </c>
      <c r="AS16" s="12" t="s">
        <v>273</v>
      </c>
      <c r="AT16" s="29" t="s">
        <v>268</v>
      </c>
      <c r="AU16" s="29" t="s">
        <v>93</v>
      </c>
      <c r="AV16" s="34">
        <v>44078</v>
      </c>
      <c r="AW16" s="29" t="s">
        <v>905</v>
      </c>
      <c r="AX16" s="124" t="s">
        <v>1724</v>
      </c>
    </row>
    <row r="17" spans="1:50" ht="17.100000000000001" customHeight="1" x14ac:dyDescent="0.3">
      <c r="A17" s="14">
        <v>7051</v>
      </c>
      <c r="B17" s="29" t="s">
        <v>204</v>
      </c>
      <c r="C17" s="29" t="s">
        <v>205</v>
      </c>
      <c r="D17" s="29" t="s">
        <v>205</v>
      </c>
      <c r="E17" s="29" t="s">
        <v>216</v>
      </c>
      <c r="F17" s="29">
        <v>950</v>
      </c>
      <c r="G17" s="164">
        <v>1012</v>
      </c>
      <c r="H17" s="29" t="s">
        <v>60</v>
      </c>
      <c r="I17" s="29" t="s">
        <v>61</v>
      </c>
      <c r="J17" s="29" t="s">
        <v>61</v>
      </c>
      <c r="K17" s="17">
        <v>758</v>
      </c>
      <c r="L17" s="29" t="s">
        <v>60</v>
      </c>
      <c r="M17" s="29" t="s">
        <v>61</v>
      </c>
      <c r="N17" s="29" t="s">
        <v>61</v>
      </c>
      <c r="O17" s="204">
        <f t="shared" si="0"/>
        <v>0.74901185770750989</v>
      </c>
      <c r="P17" s="98">
        <v>0.7</v>
      </c>
      <c r="Q17" s="29" t="s">
        <v>86</v>
      </c>
      <c r="R17" s="17">
        <v>0.5</v>
      </c>
      <c r="S17" s="29" t="s">
        <v>63</v>
      </c>
      <c r="T17" s="98">
        <v>1.7</v>
      </c>
      <c r="U17" s="29" t="s">
        <v>86</v>
      </c>
      <c r="V17" s="17">
        <v>1.6</v>
      </c>
      <c r="W17" s="29" t="s">
        <v>63</v>
      </c>
      <c r="X17" s="121" t="s">
        <v>237</v>
      </c>
      <c r="Y17" s="29" t="s">
        <v>60</v>
      </c>
      <c r="Z17" s="121" t="s">
        <v>245</v>
      </c>
      <c r="AA17" s="29" t="s">
        <v>60</v>
      </c>
      <c r="AB17" s="33" t="s">
        <v>62</v>
      </c>
      <c r="AC17" s="33" t="s">
        <v>62</v>
      </c>
      <c r="AD17" s="33" t="s">
        <v>258</v>
      </c>
      <c r="AE17" s="29" t="s">
        <v>60</v>
      </c>
      <c r="AF17" s="33" t="s">
        <v>235</v>
      </c>
      <c r="AG17" s="29" t="s">
        <v>60</v>
      </c>
      <c r="AH17" s="33" t="s">
        <v>267</v>
      </c>
      <c r="AI17" s="29" t="s">
        <v>60</v>
      </c>
      <c r="AJ17" s="33" t="s">
        <v>62</v>
      </c>
      <c r="AK17" s="33" t="s">
        <v>62</v>
      </c>
      <c r="AL17" s="33" t="s">
        <v>62</v>
      </c>
      <c r="AM17" s="33" t="s">
        <v>62</v>
      </c>
      <c r="AN17" s="29"/>
      <c r="AO17" s="29"/>
      <c r="AP17" s="29">
        <v>1986</v>
      </c>
      <c r="AQ17" s="12" t="s">
        <v>270</v>
      </c>
      <c r="AR17" s="12" t="s">
        <v>270</v>
      </c>
      <c r="AS17" s="12" t="s">
        <v>270</v>
      </c>
      <c r="AT17" s="29" t="s">
        <v>268</v>
      </c>
      <c r="AU17" s="29" t="s">
        <v>93</v>
      </c>
      <c r="AV17" s="34">
        <v>44078</v>
      </c>
      <c r="AW17" s="29" t="s">
        <v>905</v>
      </c>
      <c r="AX17" s="124" t="s">
        <v>1724</v>
      </c>
    </row>
    <row r="18" spans="1:50" ht="17.100000000000001" customHeight="1" x14ac:dyDescent="0.3">
      <c r="A18" s="14">
        <v>7052</v>
      </c>
      <c r="B18" s="29" t="s">
        <v>204</v>
      </c>
      <c r="C18" s="29" t="s">
        <v>205</v>
      </c>
      <c r="D18" s="29" t="s">
        <v>205</v>
      </c>
      <c r="E18" s="29" t="s">
        <v>217</v>
      </c>
      <c r="F18" s="29">
        <v>950</v>
      </c>
      <c r="G18" s="164">
        <v>1010</v>
      </c>
      <c r="H18" s="29" t="s">
        <v>60</v>
      </c>
      <c r="I18" s="29" t="s">
        <v>61</v>
      </c>
      <c r="J18" s="29" t="s">
        <v>61</v>
      </c>
      <c r="K18" s="17">
        <v>755</v>
      </c>
      <c r="L18" s="29" t="s">
        <v>60</v>
      </c>
      <c r="M18" s="29" t="s">
        <v>61</v>
      </c>
      <c r="N18" s="29" t="s">
        <v>61</v>
      </c>
      <c r="O18" s="204">
        <f t="shared" si="0"/>
        <v>0.74752475247524752</v>
      </c>
      <c r="P18" s="98">
        <v>0.7</v>
      </c>
      <c r="Q18" s="29" t="s">
        <v>86</v>
      </c>
      <c r="R18" s="17">
        <v>0.4</v>
      </c>
      <c r="S18" s="29" t="s">
        <v>63</v>
      </c>
      <c r="T18" s="98">
        <v>1.7</v>
      </c>
      <c r="U18" s="29" t="s">
        <v>86</v>
      </c>
      <c r="V18" s="17">
        <v>1.6</v>
      </c>
      <c r="W18" s="29" t="s">
        <v>63</v>
      </c>
      <c r="X18" s="121" t="s">
        <v>238</v>
      </c>
      <c r="Y18" s="29" t="s">
        <v>60</v>
      </c>
      <c r="Z18" s="121" t="s">
        <v>246</v>
      </c>
      <c r="AA18" s="29" t="s">
        <v>60</v>
      </c>
      <c r="AB18" s="33" t="s">
        <v>62</v>
      </c>
      <c r="AC18" s="33" t="s">
        <v>62</v>
      </c>
      <c r="AD18" s="33" t="s">
        <v>259</v>
      </c>
      <c r="AE18" s="29" t="s">
        <v>60</v>
      </c>
      <c r="AF18" s="33" t="s">
        <v>235</v>
      </c>
      <c r="AG18" s="29" t="s">
        <v>60</v>
      </c>
      <c r="AH18" s="33" t="s">
        <v>267</v>
      </c>
      <c r="AI18" s="29" t="s">
        <v>60</v>
      </c>
      <c r="AJ18" s="33" t="s">
        <v>62</v>
      </c>
      <c r="AK18" s="33" t="s">
        <v>62</v>
      </c>
      <c r="AL18" s="33" t="s">
        <v>62</v>
      </c>
      <c r="AM18" s="33" t="s">
        <v>62</v>
      </c>
      <c r="AN18" s="29"/>
      <c r="AO18" s="29"/>
      <c r="AP18" s="29">
        <v>1987</v>
      </c>
      <c r="AQ18" s="12" t="s">
        <v>270</v>
      </c>
      <c r="AR18" s="12" t="s">
        <v>270</v>
      </c>
      <c r="AS18" s="12" t="s">
        <v>270</v>
      </c>
      <c r="AT18" s="29" t="s">
        <v>268</v>
      </c>
      <c r="AU18" s="29" t="s">
        <v>93</v>
      </c>
      <c r="AV18" s="34">
        <v>44078</v>
      </c>
      <c r="AW18" s="29" t="s">
        <v>905</v>
      </c>
      <c r="AX18" s="124" t="s">
        <v>1724</v>
      </c>
    </row>
    <row r="19" spans="1:50" ht="17.100000000000001" customHeight="1" x14ac:dyDescent="0.3">
      <c r="A19" s="14">
        <v>7053</v>
      </c>
      <c r="B19" s="29" t="s">
        <v>204</v>
      </c>
      <c r="C19" s="29" t="s">
        <v>205</v>
      </c>
      <c r="D19" s="29" t="s">
        <v>205</v>
      </c>
      <c r="E19" s="29" t="s">
        <v>218</v>
      </c>
      <c r="F19" s="29">
        <v>1000</v>
      </c>
      <c r="G19" s="164">
        <v>1007</v>
      </c>
      <c r="H19" s="29" t="s">
        <v>60</v>
      </c>
      <c r="I19" s="29" t="s">
        <v>61</v>
      </c>
      <c r="J19" s="29" t="s">
        <v>61</v>
      </c>
      <c r="K19" s="17">
        <v>750</v>
      </c>
      <c r="L19" s="29" t="s">
        <v>60</v>
      </c>
      <c r="M19" s="29" t="s">
        <v>61</v>
      </c>
      <c r="N19" s="29" t="s">
        <v>61</v>
      </c>
      <c r="O19" s="204">
        <f t="shared" si="0"/>
        <v>0.74478649453823242</v>
      </c>
      <c r="P19" s="98">
        <v>0.7</v>
      </c>
      <c r="Q19" s="29" t="s">
        <v>86</v>
      </c>
      <c r="R19" s="17">
        <v>0.5</v>
      </c>
      <c r="S19" s="29" t="s">
        <v>63</v>
      </c>
      <c r="T19" s="98">
        <v>1.7</v>
      </c>
      <c r="U19" s="29" t="s">
        <v>86</v>
      </c>
      <c r="V19" s="17">
        <v>1.6</v>
      </c>
      <c r="W19" s="29" t="s">
        <v>63</v>
      </c>
      <c r="X19" s="121" t="s">
        <v>79</v>
      </c>
      <c r="Y19" s="29" t="s">
        <v>60</v>
      </c>
      <c r="Z19" s="121" t="s">
        <v>247</v>
      </c>
      <c r="AA19" s="29" t="s">
        <v>60</v>
      </c>
      <c r="AB19" s="33" t="s">
        <v>62</v>
      </c>
      <c r="AC19" s="33" t="s">
        <v>62</v>
      </c>
      <c r="AD19" s="33" t="s">
        <v>260</v>
      </c>
      <c r="AE19" s="29" t="s">
        <v>60</v>
      </c>
      <c r="AF19" s="33" t="s">
        <v>266</v>
      </c>
      <c r="AG19" s="29" t="s">
        <v>60</v>
      </c>
      <c r="AH19" s="33" t="s">
        <v>266</v>
      </c>
      <c r="AI19" s="29" t="s">
        <v>60</v>
      </c>
      <c r="AJ19" s="33" t="s">
        <v>62</v>
      </c>
      <c r="AK19" s="33" t="s">
        <v>62</v>
      </c>
      <c r="AL19" s="33" t="s">
        <v>62</v>
      </c>
      <c r="AM19" s="33" t="s">
        <v>62</v>
      </c>
      <c r="AN19" s="29"/>
      <c r="AO19" s="29"/>
      <c r="AP19" s="29">
        <v>1995</v>
      </c>
      <c r="AQ19" s="12" t="s">
        <v>89</v>
      </c>
      <c r="AR19" s="12" t="s">
        <v>89</v>
      </c>
      <c r="AS19" s="12" t="s">
        <v>274</v>
      </c>
      <c r="AT19" s="29" t="s">
        <v>268</v>
      </c>
      <c r="AU19" s="29" t="s">
        <v>93</v>
      </c>
      <c r="AV19" s="34">
        <v>44078</v>
      </c>
      <c r="AW19" s="29" t="s">
        <v>905</v>
      </c>
      <c r="AX19" s="124" t="s">
        <v>1724</v>
      </c>
    </row>
    <row r="20" spans="1:50" ht="17.100000000000001" customHeight="1" x14ac:dyDescent="0.3">
      <c r="A20" s="14">
        <v>7054</v>
      </c>
      <c r="B20" s="29" t="s">
        <v>204</v>
      </c>
      <c r="C20" s="29" t="s">
        <v>205</v>
      </c>
      <c r="D20" s="29" t="s">
        <v>205</v>
      </c>
      <c r="E20" s="29" t="s">
        <v>219</v>
      </c>
      <c r="F20" s="29">
        <v>1000</v>
      </c>
      <c r="G20" s="164">
        <v>1006</v>
      </c>
      <c r="H20" s="29" t="s">
        <v>60</v>
      </c>
      <c r="I20" s="29" t="s">
        <v>61</v>
      </c>
      <c r="J20" s="29" t="s">
        <v>61</v>
      </c>
      <c r="K20" s="17">
        <v>750</v>
      </c>
      <c r="L20" s="29" t="s">
        <v>60</v>
      </c>
      <c r="M20" s="29" t="s">
        <v>61</v>
      </c>
      <c r="N20" s="29" t="s">
        <v>61</v>
      </c>
      <c r="O20" s="204">
        <f t="shared" si="0"/>
        <v>0.74552683896620275</v>
      </c>
      <c r="P20" s="98">
        <v>0.7</v>
      </c>
      <c r="Q20" s="29" t="s">
        <v>86</v>
      </c>
      <c r="R20" s="17">
        <v>0.5</v>
      </c>
      <c r="S20" s="29" t="s">
        <v>63</v>
      </c>
      <c r="T20" s="98">
        <v>1.7</v>
      </c>
      <c r="U20" s="29" t="s">
        <v>86</v>
      </c>
      <c r="V20" s="17">
        <v>1.6</v>
      </c>
      <c r="W20" s="29" t="s">
        <v>63</v>
      </c>
      <c r="X20" s="121" t="s">
        <v>79</v>
      </c>
      <c r="Y20" s="29" t="s">
        <v>60</v>
      </c>
      <c r="Z20" s="121" t="s">
        <v>247</v>
      </c>
      <c r="AA20" s="29" t="s">
        <v>60</v>
      </c>
      <c r="AB20" s="33" t="s">
        <v>62</v>
      </c>
      <c r="AC20" s="33" t="s">
        <v>62</v>
      </c>
      <c r="AD20" s="108" t="s">
        <v>260</v>
      </c>
      <c r="AE20" s="29" t="s">
        <v>60</v>
      </c>
      <c r="AF20" s="33" t="s">
        <v>266</v>
      </c>
      <c r="AG20" s="29" t="s">
        <v>60</v>
      </c>
      <c r="AH20" s="33" t="s">
        <v>266</v>
      </c>
      <c r="AI20" s="29" t="s">
        <v>60</v>
      </c>
      <c r="AJ20" s="33" t="s">
        <v>62</v>
      </c>
      <c r="AK20" s="33" t="s">
        <v>62</v>
      </c>
      <c r="AL20" s="33" t="s">
        <v>62</v>
      </c>
      <c r="AM20" s="33" t="s">
        <v>62</v>
      </c>
      <c r="AN20" s="29"/>
      <c r="AO20" s="29"/>
      <c r="AP20" s="29">
        <v>1996</v>
      </c>
      <c r="AQ20" s="12" t="s">
        <v>89</v>
      </c>
      <c r="AR20" s="12" t="s">
        <v>89</v>
      </c>
      <c r="AS20" s="12" t="s">
        <v>274</v>
      </c>
      <c r="AT20" s="29" t="s">
        <v>268</v>
      </c>
      <c r="AU20" s="29" t="s">
        <v>93</v>
      </c>
      <c r="AV20" s="34">
        <v>44078</v>
      </c>
      <c r="AW20" s="29" t="s">
        <v>905</v>
      </c>
      <c r="AX20" s="124" t="s">
        <v>1724</v>
      </c>
    </row>
    <row r="21" spans="1:50" ht="17.100000000000001" customHeight="1" x14ac:dyDescent="0.3">
      <c r="A21" s="14">
        <v>7055</v>
      </c>
      <c r="B21" s="29" t="s">
        <v>204</v>
      </c>
      <c r="C21" s="29" t="s">
        <v>205</v>
      </c>
      <c r="D21" s="29" t="s">
        <v>205</v>
      </c>
      <c r="E21" s="29" t="s">
        <v>220</v>
      </c>
      <c r="F21" s="29">
        <v>1000</v>
      </c>
      <c r="G21" s="164">
        <v>1013</v>
      </c>
      <c r="H21" s="29" t="s">
        <v>60</v>
      </c>
      <c r="I21" s="29" t="s">
        <v>61</v>
      </c>
      <c r="J21" s="29" t="s">
        <v>61</v>
      </c>
      <c r="K21" s="17">
        <v>713</v>
      </c>
      <c r="L21" s="29" t="s">
        <v>60</v>
      </c>
      <c r="M21" s="29" t="s">
        <v>61</v>
      </c>
      <c r="N21" s="29" t="s">
        <v>61</v>
      </c>
      <c r="O21" s="204">
        <f t="shared" si="0"/>
        <v>0.70384995064165845</v>
      </c>
      <c r="P21" s="98">
        <v>0.7</v>
      </c>
      <c r="Q21" s="29" t="s">
        <v>86</v>
      </c>
      <c r="R21" s="17">
        <v>0.5</v>
      </c>
      <c r="S21" s="29" t="s">
        <v>63</v>
      </c>
      <c r="T21" s="98">
        <v>1.7</v>
      </c>
      <c r="U21" s="29" t="s">
        <v>86</v>
      </c>
      <c r="V21" s="17">
        <v>1.6</v>
      </c>
      <c r="W21" s="29" t="s">
        <v>63</v>
      </c>
      <c r="X21" s="121" t="s">
        <v>79</v>
      </c>
      <c r="Y21" s="29" t="s">
        <v>60</v>
      </c>
      <c r="Z21" s="121" t="s">
        <v>248</v>
      </c>
      <c r="AA21" s="29" t="s">
        <v>60</v>
      </c>
      <c r="AB21" s="33" t="s">
        <v>62</v>
      </c>
      <c r="AC21" s="33" t="s">
        <v>62</v>
      </c>
      <c r="AD21" s="33" t="s">
        <v>261</v>
      </c>
      <c r="AE21" s="29" t="s">
        <v>60</v>
      </c>
      <c r="AF21" s="33" t="s">
        <v>78</v>
      </c>
      <c r="AG21" s="29" t="s">
        <v>60</v>
      </c>
      <c r="AH21" s="32">
        <v>0.5</v>
      </c>
      <c r="AI21" s="29" t="s">
        <v>60</v>
      </c>
      <c r="AJ21" s="33" t="s">
        <v>62</v>
      </c>
      <c r="AK21" s="33" t="s">
        <v>62</v>
      </c>
      <c r="AL21" s="33" t="s">
        <v>62</v>
      </c>
      <c r="AM21" s="33" t="s">
        <v>62</v>
      </c>
      <c r="AN21" s="29"/>
      <c r="AO21" s="29"/>
      <c r="AP21" s="29">
        <v>2002</v>
      </c>
      <c r="AQ21" s="12" t="s">
        <v>91</v>
      </c>
      <c r="AR21" s="12" t="s">
        <v>91</v>
      </c>
      <c r="AS21" s="12" t="s">
        <v>91</v>
      </c>
      <c r="AT21" s="29" t="s">
        <v>268</v>
      </c>
      <c r="AU21" s="29" t="s">
        <v>93</v>
      </c>
      <c r="AV21" s="34">
        <v>44078</v>
      </c>
      <c r="AW21" s="29" t="s">
        <v>905</v>
      </c>
      <c r="AX21" s="124" t="s">
        <v>1724</v>
      </c>
    </row>
    <row r="22" spans="1:50" ht="17.100000000000001" customHeight="1" x14ac:dyDescent="0.3">
      <c r="A22" s="14">
        <v>7056</v>
      </c>
      <c r="B22" s="29" t="s">
        <v>204</v>
      </c>
      <c r="C22" s="29" t="s">
        <v>205</v>
      </c>
      <c r="D22" s="29" t="s">
        <v>205</v>
      </c>
      <c r="E22" s="29" t="s">
        <v>221</v>
      </c>
      <c r="F22" s="29">
        <v>1000</v>
      </c>
      <c r="G22" s="164">
        <v>1020</v>
      </c>
      <c r="H22" s="29" t="s">
        <v>60</v>
      </c>
      <c r="I22" s="29" t="s">
        <v>61</v>
      </c>
      <c r="J22" s="29" t="s">
        <v>61</v>
      </c>
      <c r="K22" s="17">
        <v>718</v>
      </c>
      <c r="L22" s="29" t="s">
        <v>60</v>
      </c>
      <c r="M22" s="29" t="s">
        <v>61</v>
      </c>
      <c r="N22" s="29" t="s">
        <v>61</v>
      </c>
      <c r="O22" s="204">
        <f t="shared" si="0"/>
        <v>0.70392156862745103</v>
      </c>
      <c r="P22" s="98">
        <v>0.7</v>
      </c>
      <c r="Q22" s="29" t="s">
        <v>86</v>
      </c>
      <c r="R22" s="17">
        <v>0.5</v>
      </c>
      <c r="S22" s="29" t="s">
        <v>63</v>
      </c>
      <c r="T22" s="98">
        <v>1.7</v>
      </c>
      <c r="U22" s="29" t="s">
        <v>60</v>
      </c>
      <c r="V22" s="29" t="s">
        <v>61</v>
      </c>
      <c r="W22" s="29" t="s">
        <v>61</v>
      </c>
      <c r="X22" s="121" t="s">
        <v>79</v>
      </c>
      <c r="Y22" s="29" t="s">
        <v>60</v>
      </c>
      <c r="Z22" s="121">
        <v>0.7402777777777777</v>
      </c>
      <c r="AA22" s="29" t="s">
        <v>60</v>
      </c>
      <c r="AB22" s="33" t="s">
        <v>62</v>
      </c>
      <c r="AC22" s="33" t="s">
        <v>62</v>
      </c>
      <c r="AD22" s="33" t="s">
        <v>262</v>
      </c>
      <c r="AE22" s="29" t="s">
        <v>60</v>
      </c>
      <c r="AF22" s="33" t="s">
        <v>78</v>
      </c>
      <c r="AG22" s="29" t="s">
        <v>60</v>
      </c>
      <c r="AH22" s="33" t="s">
        <v>85</v>
      </c>
      <c r="AI22" s="29" t="s">
        <v>60</v>
      </c>
      <c r="AJ22" s="33" t="s">
        <v>62</v>
      </c>
      <c r="AK22" s="33" t="s">
        <v>62</v>
      </c>
      <c r="AL22" s="33" t="s">
        <v>62</v>
      </c>
      <c r="AM22" s="33" t="s">
        <v>62</v>
      </c>
      <c r="AN22" s="29"/>
      <c r="AO22" s="29"/>
      <c r="AP22" s="29">
        <v>2002</v>
      </c>
      <c r="AQ22" s="12" t="s">
        <v>91</v>
      </c>
      <c r="AR22" s="12" t="s">
        <v>91</v>
      </c>
      <c r="AS22" s="12" t="s">
        <v>91</v>
      </c>
      <c r="AT22" s="29" t="s">
        <v>268</v>
      </c>
      <c r="AU22" s="29" t="s">
        <v>93</v>
      </c>
      <c r="AV22" s="34">
        <v>44078</v>
      </c>
      <c r="AW22" s="29" t="s">
        <v>905</v>
      </c>
      <c r="AX22" s="124" t="s">
        <v>1724</v>
      </c>
    </row>
    <row r="23" spans="1:50" ht="17.100000000000001" customHeight="1" x14ac:dyDescent="0.3">
      <c r="A23" s="14">
        <v>7071</v>
      </c>
      <c r="B23" s="29" t="s">
        <v>204</v>
      </c>
      <c r="C23" s="29" t="s">
        <v>205</v>
      </c>
      <c r="D23" s="29" t="s">
        <v>205</v>
      </c>
      <c r="E23" s="29" t="s">
        <v>222</v>
      </c>
      <c r="F23" s="29">
        <v>950</v>
      </c>
      <c r="G23" s="164">
        <v>973</v>
      </c>
      <c r="H23" s="29" t="s">
        <v>86</v>
      </c>
      <c r="I23" s="29">
        <v>963</v>
      </c>
      <c r="J23" s="29" t="s">
        <v>1451</v>
      </c>
      <c r="K23" s="17">
        <v>791</v>
      </c>
      <c r="L23" s="29" t="s">
        <v>60</v>
      </c>
      <c r="M23" s="29" t="s">
        <v>61</v>
      </c>
      <c r="N23" s="29" t="s">
        <v>61</v>
      </c>
      <c r="O23" s="204">
        <f t="shared" si="0"/>
        <v>0.81294964028776984</v>
      </c>
      <c r="P23" s="98">
        <v>0.5</v>
      </c>
      <c r="Q23" s="29" t="s">
        <v>86</v>
      </c>
      <c r="R23" s="17">
        <v>0.4</v>
      </c>
      <c r="S23" s="29" t="s">
        <v>63</v>
      </c>
      <c r="T23" s="98">
        <v>1.6</v>
      </c>
      <c r="U23" s="29" t="s">
        <v>86</v>
      </c>
      <c r="V23" s="17">
        <v>1.5</v>
      </c>
      <c r="W23" s="29" t="s">
        <v>63</v>
      </c>
      <c r="X23" s="121" t="s">
        <v>239</v>
      </c>
      <c r="Y23" s="29" t="s">
        <v>60</v>
      </c>
      <c r="Z23" s="121" t="s">
        <v>249</v>
      </c>
      <c r="AA23" s="29" t="s">
        <v>60</v>
      </c>
      <c r="AB23" s="33" t="s">
        <v>62</v>
      </c>
      <c r="AC23" s="33" t="s">
        <v>62</v>
      </c>
      <c r="AD23" s="33" t="s">
        <v>263</v>
      </c>
      <c r="AE23" s="29" t="s">
        <v>60</v>
      </c>
      <c r="AF23" s="33" t="s">
        <v>78</v>
      </c>
      <c r="AG23" s="29" t="s">
        <v>60</v>
      </c>
      <c r="AH23" s="33" t="s">
        <v>78</v>
      </c>
      <c r="AI23" s="29" t="s">
        <v>60</v>
      </c>
      <c r="AJ23" s="33" t="s">
        <v>62</v>
      </c>
      <c r="AK23" s="33" t="s">
        <v>62</v>
      </c>
      <c r="AL23" s="33" t="s">
        <v>62</v>
      </c>
      <c r="AM23" s="33" t="s">
        <v>62</v>
      </c>
      <c r="AN23" s="29"/>
      <c r="AO23" s="29"/>
      <c r="AP23" s="29">
        <v>1988</v>
      </c>
      <c r="AQ23" s="12" t="s">
        <v>275</v>
      </c>
      <c r="AR23" s="12" t="s">
        <v>275</v>
      </c>
      <c r="AS23" s="12" t="s">
        <v>276</v>
      </c>
      <c r="AT23" s="29" t="s">
        <v>268</v>
      </c>
      <c r="AU23" s="29" t="s">
        <v>93</v>
      </c>
      <c r="AV23" s="34">
        <v>44132</v>
      </c>
      <c r="AW23" s="29" t="s">
        <v>905</v>
      </c>
      <c r="AX23" s="124" t="s">
        <v>1724</v>
      </c>
    </row>
    <row r="24" spans="1:50" ht="17.100000000000001" customHeight="1" x14ac:dyDescent="0.3">
      <c r="A24" s="14">
        <v>7072</v>
      </c>
      <c r="B24" s="29" t="s">
        <v>204</v>
      </c>
      <c r="C24" s="29" t="s">
        <v>205</v>
      </c>
      <c r="D24" s="29" t="s">
        <v>205</v>
      </c>
      <c r="E24" s="29" t="s">
        <v>223</v>
      </c>
      <c r="F24" s="29">
        <v>950</v>
      </c>
      <c r="G24" s="164">
        <v>976</v>
      </c>
      <c r="H24" s="29" t="s">
        <v>60</v>
      </c>
      <c r="I24" s="29" t="s">
        <v>61</v>
      </c>
      <c r="J24" s="29" t="s">
        <v>61</v>
      </c>
      <c r="K24" s="17">
        <v>786</v>
      </c>
      <c r="L24" s="29" t="s">
        <v>60</v>
      </c>
      <c r="M24" s="29" t="s">
        <v>61</v>
      </c>
      <c r="N24" s="29" t="s">
        <v>61</v>
      </c>
      <c r="O24" s="204">
        <f t="shared" si="0"/>
        <v>0.80532786885245899</v>
      </c>
      <c r="P24" s="98">
        <v>0.5</v>
      </c>
      <c r="Q24" s="29" t="s">
        <v>86</v>
      </c>
      <c r="R24" s="17">
        <v>0.4</v>
      </c>
      <c r="S24" s="29" t="s">
        <v>63</v>
      </c>
      <c r="T24" s="98">
        <v>1.6</v>
      </c>
      <c r="U24" s="29" t="s">
        <v>86</v>
      </c>
      <c r="V24" s="17">
        <v>1.5</v>
      </c>
      <c r="W24" s="29" t="s">
        <v>63</v>
      </c>
      <c r="X24" s="121" t="s">
        <v>239</v>
      </c>
      <c r="Y24" s="29" t="s">
        <v>60</v>
      </c>
      <c r="Z24" s="121" t="s">
        <v>250</v>
      </c>
      <c r="AA24" s="29" t="s">
        <v>60</v>
      </c>
      <c r="AB24" s="33" t="s">
        <v>62</v>
      </c>
      <c r="AC24" s="33" t="s">
        <v>62</v>
      </c>
      <c r="AD24" s="33" t="s">
        <v>264</v>
      </c>
      <c r="AE24" s="29" t="s">
        <v>60</v>
      </c>
      <c r="AF24" s="33" t="s">
        <v>78</v>
      </c>
      <c r="AG24" s="29" t="s">
        <v>60</v>
      </c>
      <c r="AH24" s="33" t="s">
        <v>78</v>
      </c>
      <c r="AI24" s="29" t="s">
        <v>60</v>
      </c>
      <c r="AJ24" s="33" t="s">
        <v>62</v>
      </c>
      <c r="AK24" s="33" t="s">
        <v>62</v>
      </c>
      <c r="AL24" s="33" t="s">
        <v>62</v>
      </c>
      <c r="AM24" s="33" t="s">
        <v>62</v>
      </c>
      <c r="AN24" s="29"/>
      <c r="AO24" s="29"/>
      <c r="AP24" s="29">
        <v>1989</v>
      </c>
      <c r="AQ24" s="12" t="s">
        <v>275</v>
      </c>
      <c r="AR24" s="12" t="s">
        <v>275</v>
      </c>
      <c r="AS24" s="12" t="s">
        <v>276</v>
      </c>
      <c r="AT24" s="29" t="s">
        <v>268</v>
      </c>
      <c r="AU24" s="29" t="s">
        <v>93</v>
      </c>
      <c r="AV24" s="34">
        <v>44078</v>
      </c>
      <c r="AW24" s="29" t="s">
        <v>905</v>
      </c>
      <c r="AX24" s="124" t="s">
        <v>1724</v>
      </c>
    </row>
    <row r="25" spans="1:50" ht="17.100000000000001" customHeight="1" x14ac:dyDescent="0.3">
      <c r="A25" s="14">
        <v>7073</v>
      </c>
      <c r="B25" s="29" t="s">
        <v>204</v>
      </c>
      <c r="C25" s="29" t="s">
        <v>205</v>
      </c>
      <c r="D25" s="29" t="s">
        <v>205</v>
      </c>
      <c r="E25" s="29" t="s">
        <v>224</v>
      </c>
      <c r="F25" s="29">
        <v>1000</v>
      </c>
      <c r="G25" s="164">
        <v>1006</v>
      </c>
      <c r="H25" s="29" t="s">
        <v>60</v>
      </c>
      <c r="I25" s="29" t="s">
        <v>61</v>
      </c>
      <c r="J25" s="29" t="s">
        <v>61</v>
      </c>
      <c r="K25" s="17">
        <v>795</v>
      </c>
      <c r="L25" s="29" t="s">
        <v>60</v>
      </c>
      <c r="M25" s="29" t="s">
        <v>61</v>
      </c>
      <c r="N25" s="29" t="s">
        <v>61</v>
      </c>
      <c r="O25" s="204">
        <f t="shared" si="0"/>
        <v>0.79025844930417499</v>
      </c>
      <c r="P25" s="98">
        <v>0.7</v>
      </c>
      <c r="Q25" s="29" t="s">
        <v>86</v>
      </c>
      <c r="R25" s="17">
        <v>0.5</v>
      </c>
      <c r="S25" s="29" t="s">
        <v>63</v>
      </c>
      <c r="T25" s="98">
        <v>1.7</v>
      </c>
      <c r="U25" s="29" t="s">
        <v>86</v>
      </c>
      <c r="V25" s="17">
        <v>1.6</v>
      </c>
      <c r="W25" s="29" t="s">
        <v>63</v>
      </c>
      <c r="X25" s="121" t="s">
        <v>79</v>
      </c>
      <c r="Y25" s="29" t="s">
        <v>60</v>
      </c>
      <c r="Z25" s="121" t="s">
        <v>251</v>
      </c>
      <c r="AA25" s="29" t="s">
        <v>60</v>
      </c>
      <c r="AB25" s="33" t="s">
        <v>62</v>
      </c>
      <c r="AC25" s="33" t="s">
        <v>62</v>
      </c>
      <c r="AD25" s="33" t="s">
        <v>255</v>
      </c>
      <c r="AE25" s="29" t="s">
        <v>60</v>
      </c>
      <c r="AF25" s="33" t="s">
        <v>78</v>
      </c>
      <c r="AG25" s="29" t="s">
        <v>60</v>
      </c>
      <c r="AH25" s="32">
        <v>0.5</v>
      </c>
      <c r="AI25" s="29" t="s">
        <v>60</v>
      </c>
      <c r="AJ25" s="33" t="s">
        <v>62</v>
      </c>
      <c r="AK25" s="33" t="s">
        <v>62</v>
      </c>
      <c r="AL25" s="33" t="s">
        <v>62</v>
      </c>
      <c r="AM25" s="33" t="s">
        <v>62</v>
      </c>
      <c r="AN25" s="29"/>
      <c r="AO25" s="29"/>
      <c r="AP25" s="29">
        <v>1998</v>
      </c>
      <c r="AQ25" s="12" t="s">
        <v>89</v>
      </c>
      <c r="AR25" s="12" t="s">
        <v>89</v>
      </c>
      <c r="AS25" s="12" t="s">
        <v>277</v>
      </c>
      <c r="AT25" s="29" t="s">
        <v>268</v>
      </c>
      <c r="AU25" s="29" t="s">
        <v>93</v>
      </c>
      <c r="AV25" s="34">
        <v>44078</v>
      </c>
      <c r="AW25" s="29" t="s">
        <v>905</v>
      </c>
      <c r="AX25" s="124" t="s">
        <v>1724</v>
      </c>
    </row>
    <row r="26" spans="1:50" ht="17.100000000000001" customHeight="1" x14ac:dyDescent="0.3">
      <c r="A26" s="14">
        <v>7074</v>
      </c>
      <c r="B26" s="29" t="s">
        <v>204</v>
      </c>
      <c r="C26" s="29" t="s">
        <v>205</v>
      </c>
      <c r="D26" s="29" t="s">
        <v>205</v>
      </c>
      <c r="E26" s="29" t="s">
        <v>225</v>
      </c>
      <c r="F26" s="29">
        <v>1000</v>
      </c>
      <c r="G26" s="164">
        <v>1013</v>
      </c>
      <c r="H26" s="29" t="s">
        <v>60</v>
      </c>
      <c r="I26" s="29" t="s">
        <v>61</v>
      </c>
      <c r="J26" s="29" t="s">
        <v>61</v>
      </c>
      <c r="K26" s="17">
        <v>795</v>
      </c>
      <c r="L26" s="29" t="s">
        <v>60</v>
      </c>
      <c r="M26" s="29" t="s">
        <v>61</v>
      </c>
      <c r="N26" s="29" t="s">
        <v>61</v>
      </c>
      <c r="O26" s="204">
        <f t="shared" si="0"/>
        <v>0.78479763079960518</v>
      </c>
      <c r="P26" s="98">
        <v>0.7</v>
      </c>
      <c r="Q26" s="29" t="s">
        <v>86</v>
      </c>
      <c r="R26" s="17">
        <v>0.5</v>
      </c>
      <c r="S26" s="29" t="s">
        <v>63</v>
      </c>
      <c r="T26" s="98">
        <v>1.7</v>
      </c>
      <c r="U26" s="29" t="s">
        <v>86</v>
      </c>
      <c r="V26" s="17">
        <v>1.6</v>
      </c>
      <c r="W26" s="29" t="s">
        <v>63</v>
      </c>
      <c r="X26" s="121" t="s">
        <v>79</v>
      </c>
      <c r="Y26" s="29" t="s">
        <v>60</v>
      </c>
      <c r="Z26" s="121" t="s">
        <v>252</v>
      </c>
      <c r="AA26" s="29" t="s">
        <v>60</v>
      </c>
      <c r="AB26" s="33" t="s">
        <v>62</v>
      </c>
      <c r="AC26" s="33" t="s">
        <v>62</v>
      </c>
      <c r="AD26" s="33" t="s">
        <v>255</v>
      </c>
      <c r="AE26" s="29" t="s">
        <v>60</v>
      </c>
      <c r="AF26" s="33" t="s">
        <v>78</v>
      </c>
      <c r="AG26" s="29" t="s">
        <v>60</v>
      </c>
      <c r="AH26" s="32">
        <v>0.5</v>
      </c>
      <c r="AI26" s="29" t="s">
        <v>60</v>
      </c>
      <c r="AJ26" s="33" t="s">
        <v>62</v>
      </c>
      <c r="AK26" s="33" t="s">
        <v>62</v>
      </c>
      <c r="AL26" s="33" t="s">
        <v>62</v>
      </c>
      <c r="AM26" s="33" t="s">
        <v>62</v>
      </c>
      <c r="AN26" s="29"/>
      <c r="AO26" s="29"/>
      <c r="AP26" s="29">
        <v>1999</v>
      </c>
      <c r="AQ26" s="12" t="s">
        <v>89</v>
      </c>
      <c r="AR26" s="12" t="s">
        <v>89</v>
      </c>
      <c r="AS26" s="12" t="s">
        <v>277</v>
      </c>
      <c r="AT26" s="29" t="s">
        <v>268</v>
      </c>
      <c r="AU26" s="29" t="s">
        <v>93</v>
      </c>
      <c r="AV26" s="34">
        <v>44078</v>
      </c>
      <c r="AW26" s="29" t="s">
        <v>905</v>
      </c>
      <c r="AX26" s="124" t="s">
        <v>1724</v>
      </c>
    </row>
    <row r="27" spans="1:50" ht="17.100000000000001" customHeight="1" x14ac:dyDescent="0.3">
      <c r="A27" s="14">
        <v>7075</v>
      </c>
      <c r="B27" s="29" t="s">
        <v>204</v>
      </c>
      <c r="C27" s="29" t="s">
        <v>205</v>
      </c>
      <c r="D27" s="29" t="s">
        <v>205</v>
      </c>
      <c r="E27" s="29" t="s">
        <v>226</v>
      </c>
      <c r="F27" s="29">
        <v>1000</v>
      </c>
      <c r="G27" s="164">
        <v>1021</v>
      </c>
      <c r="H27" s="29" t="s">
        <v>60</v>
      </c>
      <c r="I27" s="29" t="s">
        <v>61</v>
      </c>
      <c r="J27" s="29" t="s">
        <v>61</v>
      </c>
      <c r="K27" s="17">
        <v>795</v>
      </c>
      <c r="L27" s="29" t="s">
        <v>60</v>
      </c>
      <c r="M27" s="29" t="s">
        <v>61</v>
      </c>
      <c r="N27" s="29" t="s">
        <v>61</v>
      </c>
      <c r="O27" s="204">
        <f t="shared" si="0"/>
        <v>0.77864838393731639</v>
      </c>
      <c r="P27" s="98">
        <v>0.7</v>
      </c>
      <c r="Q27" s="29" t="s">
        <v>86</v>
      </c>
      <c r="R27" s="17">
        <v>0.5</v>
      </c>
      <c r="S27" s="29" t="s">
        <v>63</v>
      </c>
      <c r="T27" s="98">
        <v>1.7</v>
      </c>
      <c r="U27" s="29" t="s">
        <v>60</v>
      </c>
      <c r="V27" s="29" t="s">
        <v>61</v>
      </c>
      <c r="W27" s="29" t="s">
        <v>61</v>
      </c>
      <c r="X27" s="121" t="s">
        <v>79</v>
      </c>
      <c r="Y27" s="29" t="s">
        <v>60</v>
      </c>
      <c r="Z27" s="121" t="s">
        <v>253</v>
      </c>
      <c r="AA27" s="29" t="s">
        <v>60</v>
      </c>
      <c r="AB27" s="33" t="s">
        <v>62</v>
      </c>
      <c r="AC27" s="33" t="s">
        <v>62</v>
      </c>
      <c r="AD27" s="33" t="s">
        <v>260</v>
      </c>
      <c r="AE27" s="29" t="s">
        <v>60</v>
      </c>
      <c r="AF27" s="33" t="s">
        <v>78</v>
      </c>
      <c r="AG27" s="29" t="s">
        <v>60</v>
      </c>
      <c r="AH27" s="32">
        <v>0.5</v>
      </c>
      <c r="AI27" s="29" t="s">
        <v>60</v>
      </c>
      <c r="AJ27" s="33" t="s">
        <v>62</v>
      </c>
      <c r="AK27" s="33" t="s">
        <v>62</v>
      </c>
      <c r="AL27" s="33" t="s">
        <v>62</v>
      </c>
      <c r="AM27" s="33" t="s">
        <v>62</v>
      </c>
      <c r="AN27" s="29"/>
      <c r="AO27" s="29"/>
      <c r="AP27" s="29">
        <v>2004</v>
      </c>
      <c r="AQ27" s="12" t="s">
        <v>271</v>
      </c>
      <c r="AR27" s="12" t="s">
        <v>271</v>
      </c>
      <c r="AS27" s="12" t="s">
        <v>278</v>
      </c>
      <c r="AT27" s="29" t="s">
        <v>268</v>
      </c>
      <c r="AU27" s="29" t="s">
        <v>93</v>
      </c>
      <c r="AV27" s="34">
        <v>44078</v>
      </c>
      <c r="AW27" s="29" t="s">
        <v>905</v>
      </c>
      <c r="AX27" s="124" t="s">
        <v>1724</v>
      </c>
    </row>
    <row r="28" spans="1:50" ht="17.100000000000001" customHeight="1" x14ac:dyDescent="0.3">
      <c r="A28" s="14">
        <v>7076</v>
      </c>
      <c r="B28" s="29" t="s">
        <v>204</v>
      </c>
      <c r="C28" s="29" t="s">
        <v>205</v>
      </c>
      <c r="D28" s="29" t="s">
        <v>205</v>
      </c>
      <c r="E28" s="29" t="s">
        <v>227</v>
      </c>
      <c r="F28" s="29">
        <v>1000</v>
      </c>
      <c r="G28" s="164">
        <v>1015</v>
      </c>
      <c r="H28" s="29" t="s">
        <v>60</v>
      </c>
      <c r="I28" s="29" t="s">
        <v>61</v>
      </c>
      <c r="J28" s="29" t="s">
        <v>61</v>
      </c>
      <c r="K28" s="17">
        <v>795</v>
      </c>
      <c r="L28" s="29" t="s">
        <v>60</v>
      </c>
      <c r="M28" s="29" t="s">
        <v>61</v>
      </c>
      <c r="N28" s="29" t="s">
        <v>61</v>
      </c>
      <c r="O28" s="204">
        <f t="shared" si="0"/>
        <v>0.78325123152709364</v>
      </c>
      <c r="P28" s="98">
        <v>0.7</v>
      </c>
      <c r="Q28" s="29" t="s">
        <v>86</v>
      </c>
      <c r="R28" s="17">
        <v>0.5</v>
      </c>
      <c r="S28" s="29" t="s">
        <v>63</v>
      </c>
      <c r="T28" s="98">
        <v>1.7</v>
      </c>
      <c r="U28" s="29" t="s">
        <v>86</v>
      </c>
      <c r="V28" s="17">
        <v>1.6</v>
      </c>
      <c r="W28" s="29" t="s">
        <v>63</v>
      </c>
      <c r="X28" s="121" t="s">
        <v>79</v>
      </c>
      <c r="Y28" s="29" t="s">
        <v>60</v>
      </c>
      <c r="Z28" s="121" t="s">
        <v>242</v>
      </c>
      <c r="AA28" s="29" t="s">
        <v>60</v>
      </c>
      <c r="AB28" s="33" t="s">
        <v>62</v>
      </c>
      <c r="AC28" s="33" t="s">
        <v>62</v>
      </c>
      <c r="AD28" s="33" t="s">
        <v>255</v>
      </c>
      <c r="AE28" s="29" t="s">
        <v>60</v>
      </c>
      <c r="AF28" s="33" t="s">
        <v>78</v>
      </c>
      <c r="AG28" s="29" t="s">
        <v>60</v>
      </c>
      <c r="AH28" s="32">
        <v>0.5</v>
      </c>
      <c r="AI28" s="29" t="s">
        <v>60</v>
      </c>
      <c r="AJ28" s="33" t="s">
        <v>62</v>
      </c>
      <c r="AK28" s="33" t="s">
        <v>62</v>
      </c>
      <c r="AL28" s="33" t="s">
        <v>62</v>
      </c>
      <c r="AM28" s="33" t="s">
        <v>62</v>
      </c>
      <c r="AN28" s="29"/>
      <c r="AO28" s="29"/>
      <c r="AP28" s="29">
        <v>2005</v>
      </c>
      <c r="AQ28" s="12" t="s">
        <v>271</v>
      </c>
      <c r="AR28" s="12" t="s">
        <v>271</v>
      </c>
      <c r="AS28" s="12" t="s">
        <v>278</v>
      </c>
      <c r="AT28" s="29" t="s">
        <v>268</v>
      </c>
      <c r="AU28" s="29" t="s">
        <v>93</v>
      </c>
      <c r="AV28" s="34">
        <v>44078</v>
      </c>
      <c r="AW28" s="29" t="s">
        <v>905</v>
      </c>
      <c r="AX28" s="124" t="s">
        <v>1724</v>
      </c>
    </row>
    <row r="29" spans="1:50" ht="17.100000000000001" customHeight="1" x14ac:dyDescent="0.3">
      <c r="A29" s="14">
        <v>7041</v>
      </c>
      <c r="B29" s="29" t="s">
        <v>204</v>
      </c>
      <c r="C29" s="29" t="s">
        <v>205</v>
      </c>
      <c r="D29" s="29" t="s">
        <v>205</v>
      </c>
      <c r="E29" s="16" t="s">
        <v>228</v>
      </c>
      <c r="F29" s="29">
        <v>1000</v>
      </c>
      <c r="G29" s="164">
        <v>1016</v>
      </c>
      <c r="H29" s="29" t="s">
        <v>60</v>
      </c>
      <c r="I29" s="29" t="s">
        <v>61</v>
      </c>
      <c r="J29" s="29" t="s">
        <v>61</v>
      </c>
      <c r="K29" s="17">
        <v>795</v>
      </c>
      <c r="L29" s="29" t="s">
        <v>60</v>
      </c>
      <c r="M29" s="29" t="s">
        <v>61</v>
      </c>
      <c r="N29" s="29" t="s">
        <v>61</v>
      </c>
      <c r="O29" s="204">
        <f t="shared" si="0"/>
        <v>0.78248031496062997</v>
      </c>
      <c r="P29" s="98">
        <v>0.7</v>
      </c>
      <c r="Q29" s="29" t="s">
        <v>86</v>
      </c>
      <c r="R29" s="17">
        <v>0.5</v>
      </c>
      <c r="S29" s="29" t="s">
        <v>63</v>
      </c>
      <c r="T29" s="98">
        <v>1.7</v>
      </c>
      <c r="U29" s="29" t="s">
        <v>86</v>
      </c>
      <c r="V29" s="17">
        <v>1.6</v>
      </c>
      <c r="W29" s="29" t="s">
        <v>63</v>
      </c>
      <c r="X29" s="121" t="s">
        <v>79</v>
      </c>
      <c r="Y29" s="29" t="s">
        <v>60</v>
      </c>
      <c r="Z29" s="121" t="s">
        <v>242</v>
      </c>
      <c r="AA29" s="29" t="s">
        <v>60</v>
      </c>
      <c r="AB29" s="33" t="s">
        <v>62</v>
      </c>
      <c r="AC29" s="33" t="s">
        <v>62</v>
      </c>
      <c r="AD29" s="33" t="s">
        <v>255</v>
      </c>
      <c r="AE29" s="29" t="s">
        <v>60</v>
      </c>
      <c r="AF29" s="33" t="s">
        <v>78</v>
      </c>
      <c r="AG29" s="29" t="s">
        <v>60</v>
      </c>
      <c r="AH29" s="32">
        <v>0.5</v>
      </c>
      <c r="AI29" s="29" t="s">
        <v>60</v>
      </c>
      <c r="AJ29" s="33" t="s">
        <v>62</v>
      </c>
      <c r="AK29" s="33" t="s">
        <v>62</v>
      </c>
      <c r="AL29" s="33" t="s">
        <v>62</v>
      </c>
      <c r="AM29" s="33" t="s">
        <v>62</v>
      </c>
      <c r="AN29" s="29"/>
      <c r="AO29" s="29"/>
      <c r="AP29" s="29">
        <v>2012</v>
      </c>
      <c r="AQ29" s="12" t="s">
        <v>271</v>
      </c>
      <c r="AR29" s="12" t="s">
        <v>271</v>
      </c>
      <c r="AS29" s="12" t="s">
        <v>271</v>
      </c>
      <c r="AT29" s="29" t="s">
        <v>268</v>
      </c>
      <c r="AU29" s="29" t="s">
        <v>93</v>
      </c>
      <c r="AV29" s="34">
        <v>44078</v>
      </c>
      <c r="AW29" s="29" t="s">
        <v>905</v>
      </c>
      <c r="AX29" s="124" t="s">
        <v>1724</v>
      </c>
    </row>
    <row r="30" spans="1:50" ht="17.100000000000001" customHeight="1" x14ac:dyDescent="0.3">
      <c r="A30" s="14">
        <v>7042</v>
      </c>
      <c r="B30" s="29" t="s">
        <v>204</v>
      </c>
      <c r="C30" s="29" t="s">
        <v>205</v>
      </c>
      <c r="D30" s="29" t="s">
        <v>205</v>
      </c>
      <c r="E30" s="16" t="s">
        <v>229</v>
      </c>
      <c r="F30" s="29">
        <v>1000</v>
      </c>
      <c r="G30" s="164">
        <v>1016</v>
      </c>
      <c r="H30" s="29" t="s">
        <v>60</v>
      </c>
      <c r="I30" s="29" t="s">
        <v>61</v>
      </c>
      <c r="J30" s="29" t="s">
        <v>61</v>
      </c>
      <c r="K30" s="17">
        <v>795</v>
      </c>
      <c r="L30" s="29" t="s">
        <v>60</v>
      </c>
      <c r="M30" s="29" t="s">
        <v>61</v>
      </c>
      <c r="N30" s="29" t="s">
        <v>61</v>
      </c>
      <c r="O30" s="204">
        <f t="shared" si="0"/>
        <v>0.78248031496062997</v>
      </c>
      <c r="P30" s="98">
        <v>0.7</v>
      </c>
      <c r="Q30" s="29" t="s">
        <v>86</v>
      </c>
      <c r="R30" s="17">
        <v>0.5</v>
      </c>
      <c r="S30" s="29" t="s">
        <v>63</v>
      </c>
      <c r="T30" s="98">
        <v>1.7</v>
      </c>
      <c r="U30" s="29" t="s">
        <v>86</v>
      </c>
      <c r="V30" s="17">
        <v>1.6</v>
      </c>
      <c r="W30" s="29" t="s">
        <v>63</v>
      </c>
      <c r="X30" s="121" t="s">
        <v>79</v>
      </c>
      <c r="Y30" s="29" t="s">
        <v>60</v>
      </c>
      <c r="Z30" s="121" t="s">
        <v>242</v>
      </c>
      <c r="AA30" s="29" t="s">
        <v>60</v>
      </c>
      <c r="AB30" s="33" t="s">
        <v>62</v>
      </c>
      <c r="AC30" s="33" t="s">
        <v>62</v>
      </c>
      <c r="AD30" s="33" t="s">
        <v>255</v>
      </c>
      <c r="AE30" s="29" t="s">
        <v>60</v>
      </c>
      <c r="AF30" s="33" t="s">
        <v>78</v>
      </c>
      <c r="AG30" s="29" t="s">
        <v>60</v>
      </c>
      <c r="AH30" s="32">
        <v>0.5</v>
      </c>
      <c r="AI30" s="29" t="s">
        <v>60</v>
      </c>
      <c r="AJ30" s="33" t="s">
        <v>62</v>
      </c>
      <c r="AK30" s="33" t="s">
        <v>62</v>
      </c>
      <c r="AL30" s="33" t="s">
        <v>62</v>
      </c>
      <c r="AM30" s="33" t="s">
        <v>62</v>
      </c>
      <c r="AN30" s="29"/>
      <c r="AO30" s="29"/>
      <c r="AP30" s="29">
        <v>2015</v>
      </c>
      <c r="AQ30" s="12" t="s">
        <v>271</v>
      </c>
      <c r="AR30" s="12" t="s">
        <v>271</v>
      </c>
      <c r="AS30" s="12" t="s">
        <v>271</v>
      </c>
      <c r="AT30" s="29" t="s">
        <v>268</v>
      </c>
      <c r="AU30" s="29" t="s">
        <v>93</v>
      </c>
      <c r="AV30" s="34">
        <v>44078</v>
      </c>
      <c r="AW30" s="29" t="s">
        <v>905</v>
      </c>
      <c r="AX30" s="124" t="s">
        <v>1724</v>
      </c>
    </row>
    <row r="31" spans="1:50" ht="17.100000000000001" customHeight="1" x14ac:dyDescent="0.3">
      <c r="B31" s="29" t="s">
        <v>204</v>
      </c>
      <c r="C31" s="29" t="s">
        <v>205</v>
      </c>
      <c r="D31" s="29" t="s">
        <v>205</v>
      </c>
      <c r="E31" s="16" t="s">
        <v>1734</v>
      </c>
      <c r="F31" s="246">
        <v>1400</v>
      </c>
      <c r="G31" s="1">
        <v>1356.5</v>
      </c>
      <c r="H31" s="29" t="s">
        <v>60</v>
      </c>
      <c r="I31" s="29" t="s">
        <v>61</v>
      </c>
      <c r="J31" s="29" t="s">
        <v>61</v>
      </c>
      <c r="K31" s="1">
        <v>1058.0999999999999</v>
      </c>
      <c r="L31" s="29" t="s">
        <v>60</v>
      </c>
      <c r="M31" s="29" t="s">
        <v>61</v>
      </c>
      <c r="N31" s="29" t="s">
        <v>61</v>
      </c>
      <c r="O31" s="204">
        <f t="shared" si="0"/>
        <v>0.78002211573903424</v>
      </c>
      <c r="P31" s="98">
        <v>0.7</v>
      </c>
      <c r="Q31" s="29" t="s">
        <v>61</v>
      </c>
      <c r="R31" s="29" t="s">
        <v>61</v>
      </c>
      <c r="S31" s="29" t="s">
        <v>63</v>
      </c>
      <c r="T31" s="98">
        <v>2.2999999999999998</v>
      </c>
      <c r="U31" s="29" t="s">
        <v>61</v>
      </c>
      <c r="V31" s="29" t="s">
        <v>61</v>
      </c>
      <c r="W31" s="29" t="s">
        <v>63</v>
      </c>
      <c r="X31" s="121">
        <v>4.5</v>
      </c>
      <c r="Y31" s="121" t="s">
        <v>60</v>
      </c>
      <c r="Z31" s="121">
        <v>1.05</v>
      </c>
      <c r="AA31" s="29" t="s">
        <v>60</v>
      </c>
      <c r="AB31" s="33" t="s">
        <v>62</v>
      </c>
      <c r="AC31" s="33" t="s">
        <v>62</v>
      </c>
      <c r="AD31" s="121">
        <v>0.31944444444444448</v>
      </c>
      <c r="AE31" s="29" t="s">
        <v>60</v>
      </c>
      <c r="AF31" s="121">
        <v>0.33333333333333331</v>
      </c>
      <c r="AG31" s="29" t="s">
        <v>60</v>
      </c>
      <c r="AH31" s="121">
        <v>0.5</v>
      </c>
      <c r="AI31" s="29" t="s">
        <v>60</v>
      </c>
      <c r="AJ31" s="33" t="s">
        <v>62</v>
      </c>
      <c r="AK31" s="33" t="s">
        <v>62</v>
      </c>
      <c r="AL31" s="33" t="s">
        <v>62</v>
      </c>
      <c r="AM31" s="33" t="s">
        <v>62</v>
      </c>
      <c r="AP31" s="1">
        <v>2021</v>
      </c>
      <c r="AQ31" s="12" t="s">
        <v>91</v>
      </c>
      <c r="AR31" s="12" t="s">
        <v>91</v>
      </c>
      <c r="AS31" s="12" t="s">
        <v>91</v>
      </c>
      <c r="AT31" s="9" t="s">
        <v>1735</v>
      </c>
      <c r="AU31" s="9" t="s">
        <v>410</v>
      </c>
      <c r="AV31" s="139">
        <v>44438</v>
      </c>
      <c r="AW31" s="29" t="s">
        <v>836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I64"/>
  <sheetViews>
    <sheetView tabSelected="1" zoomScaleNormal="100" workbookViewId="0">
      <pane xSplit="7" ySplit="6" topLeftCell="V25" activePane="bottomRight" state="frozen"/>
      <selection pane="topRight" activeCell="H1" sqref="H1"/>
      <selection pane="bottomLeft" activeCell="A7" sqref="A7"/>
      <selection pane="bottomRight" activeCell="AD28" sqref="AD28:AD43"/>
    </sheetView>
  </sheetViews>
  <sheetFormatPr defaultColWidth="9" defaultRowHeight="17.100000000000001" customHeight="1" x14ac:dyDescent="0.3"/>
  <cols>
    <col min="1" max="1" width="9.625" style="9" customWidth="1"/>
    <col min="2" max="2" width="8.625" style="9" customWidth="1"/>
    <col min="3" max="4" width="9" style="9"/>
    <col min="5" max="5" width="10.25" style="9" customWidth="1"/>
    <col min="6" max="6" width="8.625" style="9" customWidth="1"/>
    <col min="7" max="7" width="11.5" style="9" customWidth="1"/>
    <col min="8" max="8" width="9" style="9"/>
    <col min="9" max="9" width="11.125" style="9" customWidth="1"/>
    <col min="10" max="10" width="7.125" style="9" customWidth="1"/>
    <col min="11" max="11" width="10.375" style="9" customWidth="1"/>
    <col min="12" max="12" width="5.5" style="9" customWidth="1"/>
    <col min="13" max="13" width="6.875" style="9" customWidth="1"/>
    <col min="14" max="14" width="14.25" style="9" customWidth="1"/>
    <col min="15" max="15" width="8.75" style="9" customWidth="1"/>
    <col min="16" max="16" width="11" style="9" customWidth="1"/>
    <col min="17" max="17" width="7.5" style="9" customWidth="1"/>
    <col min="18" max="18" width="10.875" style="9" customWidth="1"/>
    <col min="19" max="19" width="7.5" style="9" customWidth="1"/>
    <col min="20" max="20" width="6.875" style="9" customWidth="1"/>
    <col min="21" max="21" width="8" style="9" customWidth="1"/>
    <col min="22" max="22" width="13.125" style="9" customWidth="1"/>
    <col min="23" max="23" width="8.625" style="9" customWidth="1"/>
    <col min="24" max="24" width="17.25" style="9" bestFit="1" customWidth="1"/>
    <col min="25" max="25" width="8.875" style="9" customWidth="1"/>
    <col min="26" max="26" width="10.5" style="9" bestFit="1" customWidth="1"/>
    <col min="27" max="27" width="8.5" style="9" customWidth="1"/>
    <col min="28" max="28" width="10.5" style="9" bestFit="1" customWidth="1"/>
    <col min="29" max="29" width="9" style="9"/>
    <col min="30" max="30" width="10.5" style="9" bestFit="1" customWidth="1"/>
    <col min="31" max="34" width="9" style="9"/>
    <col min="35" max="35" width="9" style="9" customWidth="1"/>
    <col min="36" max="36" width="9" style="9"/>
    <col min="37" max="37" width="41.875" style="9" bestFit="1" customWidth="1"/>
    <col min="38" max="40" width="9" style="9"/>
    <col min="41" max="41" width="6.875" style="9" customWidth="1"/>
    <col min="42" max="42" width="14.875" style="9" customWidth="1"/>
    <col min="43" max="45" width="9" style="9"/>
    <col min="46" max="46" width="6.875" style="9" customWidth="1"/>
    <col min="47" max="47" width="15.5" style="9" customWidth="1"/>
    <col min="48" max="51" width="9" style="9"/>
    <col min="52" max="53" width="23.75" style="9" customWidth="1"/>
    <col min="54" max="54" width="10.25" style="9" customWidth="1"/>
    <col min="55" max="55" width="17.375" style="9" bestFit="1" customWidth="1"/>
    <col min="56" max="56" width="16.5" style="9" bestFit="1" customWidth="1"/>
    <col min="57" max="58" width="8.625" style="9" customWidth="1"/>
    <col min="59" max="59" width="12.125" style="9" customWidth="1"/>
    <col min="60" max="60" width="12.25" style="9" customWidth="1"/>
    <col min="61" max="16384" width="9" style="9"/>
  </cols>
  <sheetData>
    <row r="1" spans="1:61" ht="33.75" customHeight="1" x14ac:dyDescent="0.3">
      <c r="A1" s="26" t="s">
        <v>355</v>
      </c>
      <c r="B1" s="19"/>
      <c r="F1" s="19"/>
    </row>
    <row r="2" spans="1:61" ht="17.100000000000001" customHeight="1" x14ac:dyDescent="0.3">
      <c r="A2" s="21" t="s">
        <v>1038</v>
      </c>
      <c r="H2" s="4" t="s">
        <v>22</v>
      </c>
      <c r="I2" s="5" t="s">
        <v>21</v>
      </c>
      <c r="J2" s="6" t="s">
        <v>23</v>
      </c>
      <c r="K2" s="62"/>
      <c r="X2" s="20"/>
    </row>
    <row r="3" spans="1:61" ht="17.100000000000001" customHeight="1" x14ac:dyDescent="0.3">
      <c r="H3" s="63" t="s">
        <v>830</v>
      </c>
      <c r="I3" s="64"/>
      <c r="J3" s="61"/>
      <c r="K3" s="61"/>
    </row>
    <row r="4" spans="1:61" ht="17.100000000000001" customHeight="1" x14ac:dyDescent="0.3"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N4" s="18"/>
      <c r="AO4" s="18"/>
      <c r="AP4" s="18"/>
      <c r="AS4" s="18"/>
      <c r="AT4" s="18"/>
      <c r="AU4" s="18"/>
    </row>
    <row r="5" spans="1:61" s="19" customFormat="1" ht="16.5" customHeight="1" x14ac:dyDescent="0.3">
      <c r="A5" s="5" t="s">
        <v>279</v>
      </c>
      <c r="B5" s="5" t="s">
        <v>280</v>
      </c>
      <c r="C5" s="5" t="s">
        <v>3</v>
      </c>
      <c r="D5" s="5" t="s">
        <v>2</v>
      </c>
      <c r="E5" s="5" t="s">
        <v>4</v>
      </c>
      <c r="F5" s="5" t="s">
        <v>283</v>
      </c>
      <c r="G5" s="5" t="s">
        <v>1</v>
      </c>
      <c r="H5" s="42" t="s">
        <v>10</v>
      </c>
      <c r="I5" s="43" t="s">
        <v>5</v>
      </c>
      <c r="J5" s="39" t="s">
        <v>17</v>
      </c>
      <c r="K5" s="43" t="s">
        <v>6</v>
      </c>
      <c r="L5" s="39" t="s">
        <v>17</v>
      </c>
      <c r="M5" s="39" t="s">
        <v>19</v>
      </c>
      <c r="N5" s="39" t="s">
        <v>20</v>
      </c>
      <c r="O5" s="42" t="s">
        <v>24</v>
      </c>
      <c r="P5" s="166" t="s">
        <v>8</v>
      </c>
      <c r="Q5" s="39" t="s">
        <v>17</v>
      </c>
      <c r="R5" s="166" t="s">
        <v>9</v>
      </c>
      <c r="S5" s="39" t="s">
        <v>17</v>
      </c>
      <c r="T5" s="39" t="s">
        <v>19</v>
      </c>
      <c r="U5" s="39" t="s">
        <v>20</v>
      </c>
      <c r="V5" s="4" t="s">
        <v>230</v>
      </c>
      <c r="W5" s="39" t="s">
        <v>17</v>
      </c>
      <c r="X5" s="4" t="s">
        <v>240</v>
      </c>
      <c r="Y5" s="39" t="s">
        <v>17</v>
      </c>
      <c r="Z5" s="4" t="s">
        <v>32</v>
      </c>
      <c r="AA5" s="39" t="s">
        <v>17</v>
      </c>
      <c r="AB5" s="4" t="s">
        <v>33</v>
      </c>
      <c r="AC5" s="39" t="s">
        <v>17</v>
      </c>
      <c r="AD5" s="4" t="s">
        <v>34</v>
      </c>
      <c r="AE5" s="39" t="s">
        <v>17</v>
      </c>
      <c r="AF5" s="107" t="s">
        <v>349</v>
      </c>
      <c r="AG5" s="107"/>
      <c r="AH5" s="107"/>
      <c r="AI5" s="107"/>
      <c r="AJ5" s="39" t="s">
        <v>348</v>
      </c>
      <c r="AK5" s="39" t="s">
        <v>1123</v>
      </c>
      <c r="AL5" s="4" t="s">
        <v>39</v>
      </c>
      <c r="AM5" s="4" t="s">
        <v>40</v>
      </c>
      <c r="AN5" s="39" t="s">
        <v>17</v>
      </c>
      <c r="AO5" s="39" t="s">
        <v>19</v>
      </c>
      <c r="AP5" s="39" t="s">
        <v>20</v>
      </c>
      <c r="AQ5" s="4" t="s">
        <v>41</v>
      </c>
      <c r="AR5" s="4" t="s">
        <v>42</v>
      </c>
      <c r="AS5" s="39" t="s">
        <v>17</v>
      </c>
      <c r="AT5" s="39" t="s">
        <v>19</v>
      </c>
      <c r="AU5" s="39" t="s">
        <v>20</v>
      </c>
      <c r="AV5" s="4" t="s">
        <v>319</v>
      </c>
      <c r="AW5" s="4" t="s">
        <v>317</v>
      </c>
      <c r="AX5" s="4" t="s">
        <v>318</v>
      </c>
      <c r="AY5" s="39" t="s">
        <v>17</v>
      </c>
      <c r="AZ5" s="6" t="s">
        <v>46</v>
      </c>
      <c r="BA5" s="6" t="s">
        <v>311</v>
      </c>
      <c r="BB5" s="5" t="s">
        <v>87</v>
      </c>
      <c r="BC5" s="5" t="s">
        <v>49</v>
      </c>
      <c r="BD5" s="5" t="s">
        <v>50</v>
      </c>
      <c r="BE5" s="5" t="s">
        <v>47</v>
      </c>
      <c r="BF5" s="5" t="s">
        <v>48</v>
      </c>
      <c r="BG5" s="5" t="s">
        <v>105</v>
      </c>
      <c r="BH5" s="5" t="s">
        <v>135</v>
      </c>
      <c r="BI5" s="48" t="s">
        <v>1190</v>
      </c>
    </row>
    <row r="6" spans="1:61" ht="17.100000000000001" customHeight="1" x14ac:dyDescent="0.3">
      <c r="A6" s="5" t="s">
        <v>0</v>
      </c>
      <c r="B6" s="5"/>
      <c r="C6" s="44"/>
      <c r="D6" s="44"/>
      <c r="E6" s="44"/>
      <c r="F6" s="5" t="s">
        <v>0</v>
      </c>
      <c r="G6" s="44"/>
      <c r="H6" s="44" t="s">
        <v>11</v>
      </c>
      <c r="I6" s="45" t="s">
        <v>11</v>
      </c>
      <c r="J6" s="46" t="s">
        <v>18</v>
      </c>
      <c r="K6" s="45" t="s">
        <v>11</v>
      </c>
      <c r="L6" s="46" t="s">
        <v>18</v>
      </c>
      <c r="M6" s="46"/>
      <c r="N6" s="46"/>
      <c r="O6" s="44" t="s">
        <v>25</v>
      </c>
      <c r="P6" s="167" t="s">
        <v>12</v>
      </c>
      <c r="Q6" s="46" t="s">
        <v>18</v>
      </c>
      <c r="R6" s="167" t="s">
        <v>12</v>
      </c>
      <c r="S6" s="46" t="s">
        <v>18</v>
      </c>
      <c r="T6" s="46"/>
      <c r="U6" s="46"/>
      <c r="V6" s="45" t="s">
        <v>13</v>
      </c>
      <c r="W6" s="46" t="s">
        <v>18</v>
      </c>
      <c r="X6" s="45" t="s">
        <v>13</v>
      </c>
      <c r="Y6" s="46" t="s">
        <v>18</v>
      </c>
      <c r="Z6" s="45" t="s">
        <v>13</v>
      </c>
      <c r="AA6" s="46" t="s">
        <v>18</v>
      </c>
      <c r="AB6" s="45" t="s">
        <v>13</v>
      </c>
      <c r="AC6" s="46" t="s">
        <v>18</v>
      </c>
      <c r="AD6" s="45" t="s">
        <v>13</v>
      </c>
      <c r="AE6" s="46" t="s">
        <v>18</v>
      </c>
      <c r="AF6" s="47" t="s">
        <v>344</v>
      </c>
      <c r="AG6" s="47" t="s">
        <v>345</v>
      </c>
      <c r="AH6" s="47" t="s">
        <v>346</v>
      </c>
      <c r="AI6" s="47" t="s">
        <v>347</v>
      </c>
      <c r="AJ6" s="46"/>
      <c r="AK6" s="46"/>
      <c r="AL6" s="45" t="s">
        <v>11</v>
      </c>
      <c r="AM6" s="45" t="s">
        <v>11</v>
      </c>
      <c r="AN6" s="46" t="s">
        <v>18</v>
      </c>
      <c r="AO6" s="46"/>
      <c r="AP6" s="46"/>
      <c r="AQ6" s="45" t="s">
        <v>11</v>
      </c>
      <c r="AR6" s="45" t="s">
        <v>11</v>
      </c>
      <c r="AS6" s="46" t="s">
        <v>18</v>
      </c>
      <c r="AT6" s="46"/>
      <c r="AU6" s="46"/>
      <c r="AV6" s="45"/>
      <c r="AW6" s="45"/>
      <c r="AX6" s="45"/>
      <c r="AY6" s="46" t="s">
        <v>18</v>
      </c>
      <c r="AZ6" s="46"/>
      <c r="BA6" s="46"/>
      <c r="BB6" s="44"/>
      <c r="BC6" s="44"/>
      <c r="BD6" s="44"/>
      <c r="BE6" s="44"/>
      <c r="BF6" s="44"/>
      <c r="BG6" s="44"/>
      <c r="BH6" s="5" t="s">
        <v>136</v>
      </c>
      <c r="BI6" s="48"/>
    </row>
    <row r="7" spans="1:61" ht="17.100000000000001" customHeight="1" x14ac:dyDescent="0.3">
      <c r="A7" s="14">
        <v>1010</v>
      </c>
      <c r="B7" s="16" t="s">
        <v>281</v>
      </c>
      <c r="C7" s="9" t="s">
        <v>204</v>
      </c>
      <c r="D7" s="9" t="s">
        <v>282</v>
      </c>
      <c r="E7" s="9" t="s">
        <v>282</v>
      </c>
      <c r="F7" s="22">
        <v>1011</v>
      </c>
      <c r="G7" s="22" t="s">
        <v>285</v>
      </c>
      <c r="H7" s="205">
        <v>27</v>
      </c>
      <c r="I7" s="205">
        <v>27</v>
      </c>
      <c r="J7" s="9" t="s">
        <v>60</v>
      </c>
      <c r="K7" s="17">
        <v>7</v>
      </c>
      <c r="L7" s="9" t="s">
        <v>60</v>
      </c>
      <c r="M7" s="17" t="s">
        <v>61</v>
      </c>
      <c r="N7" s="9" t="s">
        <v>61</v>
      </c>
      <c r="O7" s="206">
        <f>K7/I7</f>
        <v>0.25925925925925924</v>
      </c>
      <c r="P7" s="58">
        <v>18</v>
      </c>
      <c r="Q7" s="9" t="s">
        <v>60</v>
      </c>
      <c r="R7" s="58">
        <v>18</v>
      </c>
      <c r="S7" s="9" t="s">
        <v>60</v>
      </c>
      <c r="T7" s="17" t="s">
        <v>61</v>
      </c>
      <c r="U7" s="9" t="s">
        <v>61</v>
      </c>
      <c r="V7" s="67">
        <v>6.9444444444444441E-3</v>
      </c>
      <c r="W7" s="9" t="s">
        <v>60</v>
      </c>
      <c r="X7" s="15" t="s">
        <v>365</v>
      </c>
      <c r="Y7" s="9" t="s">
        <v>60</v>
      </c>
      <c r="Z7" s="15" t="s">
        <v>365</v>
      </c>
      <c r="AA7" s="9" t="s">
        <v>60</v>
      </c>
      <c r="AB7" s="15" t="s">
        <v>115</v>
      </c>
      <c r="AC7" s="9" t="s">
        <v>60</v>
      </c>
      <c r="AD7" s="15" t="s">
        <v>115</v>
      </c>
      <c r="AE7" s="9" t="s">
        <v>60</v>
      </c>
      <c r="AF7" s="9" t="s">
        <v>61</v>
      </c>
      <c r="AG7" s="9" t="s">
        <v>61</v>
      </c>
      <c r="AH7" s="9" t="s">
        <v>61</v>
      </c>
      <c r="AI7" s="9" t="s">
        <v>61</v>
      </c>
      <c r="AJ7" s="9" t="s">
        <v>61</v>
      </c>
      <c r="AL7" s="27">
        <v>27</v>
      </c>
      <c r="AM7" s="27">
        <v>7</v>
      </c>
      <c r="AN7" s="9" t="s">
        <v>60</v>
      </c>
      <c r="AO7" s="17" t="s">
        <v>61</v>
      </c>
      <c r="AP7" s="9" t="s">
        <v>61</v>
      </c>
      <c r="AQ7" s="27">
        <v>25</v>
      </c>
      <c r="AR7" s="27">
        <v>7</v>
      </c>
      <c r="AS7" s="9" t="s">
        <v>60</v>
      </c>
      <c r="AT7" s="17" t="s">
        <v>61</v>
      </c>
      <c r="AU7" s="9" t="s">
        <v>61</v>
      </c>
      <c r="AV7" s="22">
        <v>4</v>
      </c>
      <c r="AW7" s="22">
        <v>0.02</v>
      </c>
      <c r="AX7" s="25">
        <v>0.03</v>
      </c>
      <c r="AY7" s="9" t="s">
        <v>60</v>
      </c>
      <c r="BB7" s="13">
        <v>1944</v>
      </c>
      <c r="BC7" s="12" t="s">
        <v>357</v>
      </c>
      <c r="BD7" s="12" t="s">
        <v>357</v>
      </c>
      <c r="BE7" s="9" t="s">
        <v>268</v>
      </c>
      <c r="BF7" s="9" t="s">
        <v>93</v>
      </c>
      <c r="BG7" s="128">
        <v>44078</v>
      </c>
      <c r="BH7" s="9" t="s">
        <v>905</v>
      </c>
      <c r="BI7" s="124" t="s">
        <v>1725</v>
      </c>
    </row>
    <row r="8" spans="1:61" ht="17.100000000000001" customHeight="1" x14ac:dyDescent="0.3">
      <c r="A8" s="14">
        <v>1010</v>
      </c>
      <c r="B8" s="16" t="s">
        <v>281</v>
      </c>
      <c r="C8" s="9" t="s">
        <v>204</v>
      </c>
      <c r="D8" s="9" t="s">
        <v>282</v>
      </c>
      <c r="E8" s="9" t="s">
        <v>282</v>
      </c>
      <c r="F8" s="22">
        <v>1012</v>
      </c>
      <c r="G8" s="22" t="s">
        <v>286</v>
      </c>
      <c r="H8" s="205">
        <v>27</v>
      </c>
      <c r="I8" s="205">
        <v>27</v>
      </c>
      <c r="J8" s="9" t="s">
        <v>60</v>
      </c>
      <c r="K8" s="17">
        <v>7</v>
      </c>
      <c r="L8" s="9" t="s">
        <v>60</v>
      </c>
      <c r="M8" s="17" t="s">
        <v>61</v>
      </c>
      <c r="N8" s="9" t="s">
        <v>61</v>
      </c>
      <c r="O8" s="206">
        <f t="shared" ref="O8:O63" si="0">K8/I8</f>
        <v>0.25925925925925924</v>
      </c>
      <c r="P8" s="58">
        <v>18</v>
      </c>
      <c r="Q8" s="9" t="s">
        <v>60</v>
      </c>
      <c r="R8" s="58">
        <v>18</v>
      </c>
      <c r="S8" s="9" t="s">
        <v>60</v>
      </c>
      <c r="T8" s="17" t="s">
        <v>61</v>
      </c>
      <c r="U8" s="9" t="s">
        <v>61</v>
      </c>
      <c r="V8" s="67">
        <v>6.9444444444444441E-3</v>
      </c>
      <c r="W8" s="9" t="s">
        <v>60</v>
      </c>
      <c r="X8" s="15" t="s">
        <v>365</v>
      </c>
      <c r="Y8" s="9" t="s">
        <v>60</v>
      </c>
      <c r="Z8" s="15" t="s">
        <v>365</v>
      </c>
      <c r="AA8" s="9" t="s">
        <v>60</v>
      </c>
      <c r="AB8" s="15" t="s">
        <v>115</v>
      </c>
      <c r="AC8" s="9" t="s">
        <v>60</v>
      </c>
      <c r="AD8" s="15" t="s">
        <v>115</v>
      </c>
      <c r="AE8" s="9" t="s">
        <v>60</v>
      </c>
      <c r="AF8" s="9" t="s">
        <v>61</v>
      </c>
      <c r="AG8" s="9" t="s">
        <v>61</v>
      </c>
      <c r="AH8" s="9" t="s">
        <v>61</v>
      </c>
      <c r="AI8" s="9" t="s">
        <v>61</v>
      </c>
      <c r="AJ8" s="9" t="s">
        <v>61</v>
      </c>
      <c r="AL8" s="27">
        <v>27</v>
      </c>
      <c r="AM8" s="27">
        <v>7</v>
      </c>
      <c r="AN8" s="9" t="s">
        <v>60</v>
      </c>
      <c r="AO8" s="17" t="s">
        <v>61</v>
      </c>
      <c r="AP8" s="9" t="s">
        <v>61</v>
      </c>
      <c r="AQ8" s="27">
        <v>25</v>
      </c>
      <c r="AR8" s="27">
        <v>7</v>
      </c>
      <c r="AS8" s="9" t="s">
        <v>60</v>
      </c>
      <c r="AT8" s="17" t="s">
        <v>61</v>
      </c>
      <c r="AU8" s="9" t="s">
        <v>61</v>
      </c>
      <c r="AV8" s="22">
        <v>4</v>
      </c>
      <c r="AW8" s="22">
        <v>0.02</v>
      </c>
      <c r="AX8" s="25">
        <v>0.63</v>
      </c>
      <c r="AY8" s="9" t="s">
        <v>60</v>
      </c>
      <c r="BB8" s="13">
        <v>1944</v>
      </c>
      <c r="BC8" s="12" t="s">
        <v>357</v>
      </c>
      <c r="BD8" s="12" t="s">
        <v>357</v>
      </c>
      <c r="BE8" s="9" t="s">
        <v>268</v>
      </c>
      <c r="BF8" s="9" t="s">
        <v>93</v>
      </c>
      <c r="BG8" s="128">
        <v>44078</v>
      </c>
      <c r="BH8" s="9" t="s">
        <v>905</v>
      </c>
      <c r="BI8" s="124" t="s">
        <v>1725</v>
      </c>
    </row>
    <row r="9" spans="1:61" ht="17.100000000000001" customHeight="1" x14ac:dyDescent="0.3">
      <c r="A9" s="14">
        <v>1010</v>
      </c>
      <c r="B9" s="16" t="s">
        <v>281</v>
      </c>
      <c r="C9" s="9" t="s">
        <v>204</v>
      </c>
      <c r="D9" s="9" t="s">
        <v>282</v>
      </c>
      <c r="E9" s="9" t="s">
        <v>282</v>
      </c>
      <c r="F9" s="22">
        <v>1013</v>
      </c>
      <c r="G9" s="22" t="s">
        <v>287</v>
      </c>
      <c r="H9" s="205">
        <v>27</v>
      </c>
      <c r="I9" s="205">
        <v>27</v>
      </c>
      <c r="J9" s="9" t="s">
        <v>60</v>
      </c>
      <c r="K9" s="17">
        <v>7</v>
      </c>
      <c r="L9" s="9" t="s">
        <v>60</v>
      </c>
      <c r="M9" s="17" t="s">
        <v>61</v>
      </c>
      <c r="N9" s="9" t="s">
        <v>61</v>
      </c>
      <c r="O9" s="206">
        <f t="shared" si="0"/>
        <v>0.25925925925925924</v>
      </c>
      <c r="P9" s="58">
        <v>18</v>
      </c>
      <c r="Q9" s="9" t="s">
        <v>60</v>
      </c>
      <c r="R9" s="58">
        <v>18</v>
      </c>
      <c r="S9" s="9" t="s">
        <v>60</v>
      </c>
      <c r="T9" s="17" t="s">
        <v>61</v>
      </c>
      <c r="U9" s="9" t="s">
        <v>61</v>
      </c>
      <c r="V9" s="67">
        <v>6.9444444444444441E-3</v>
      </c>
      <c r="W9" s="9" t="s">
        <v>60</v>
      </c>
      <c r="X9" s="15" t="s">
        <v>365</v>
      </c>
      <c r="Y9" s="9" t="s">
        <v>60</v>
      </c>
      <c r="Z9" s="15" t="s">
        <v>365</v>
      </c>
      <c r="AA9" s="9" t="s">
        <v>60</v>
      </c>
      <c r="AB9" s="15" t="s">
        <v>115</v>
      </c>
      <c r="AC9" s="9" t="s">
        <v>60</v>
      </c>
      <c r="AD9" s="15" t="s">
        <v>115</v>
      </c>
      <c r="AE9" s="9" t="s">
        <v>60</v>
      </c>
      <c r="AF9" s="9" t="s">
        <v>61</v>
      </c>
      <c r="AG9" s="9" t="s">
        <v>61</v>
      </c>
      <c r="AH9" s="9" t="s">
        <v>61</v>
      </c>
      <c r="AI9" s="9" t="s">
        <v>61</v>
      </c>
      <c r="AJ9" s="9" t="s">
        <v>61</v>
      </c>
      <c r="AL9" s="27">
        <v>27</v>
      </c>
      <c r="AM9" s="27">
        <v>7</v>
      </c>
      <c r="AN9" s="9" t="s">
        <v>60</v>
      </c>
      <c r="AO9" s="17" t="s">
        <v>61</v>
      </c>
      <c r="AP9" s="9" t="s">
        <v>61</v>
      </c>
      <c r="AQ9" s="27">
        <v>25</v>
      </c>
      <c r="AR9" s="27">
        <v>7</v>
      </c>
      <c r="AS9" s="9" t="s">
        <v>60</v>
      </c>
      <c r="AT9" s="17" t="s">
        <v>61</v>
      </c>
      <c r="AU9" s="9" t="s">
        <v>61</v>
      </c>
      <c r="AV9" s="22">
        <v>4</v>
      </c>
      <c r="AW9" s="22">
        <v>0.02</v>
      </c>
      <c r="AX9" s="25">
        <v>0</v>
      </c>
      <c r="AY9" s="9" t="s">
        <v>60</v>
      </c>
      <c r="BB9" s="13">
        <v>1957</v>
      </c>
      <c r="BC9" s="12" t="s">
        <v>357</v>
      </c>
      <c r="BD9" s="12" t="s">
        <v>357</v>
      </c>
      <c r="BE9" s="9" t="s">
        <v>268</v>
      </c>
      <c r="BF9" s="9" t="s">
        <v>93</v>
      </c>
      <c r="BG9" s="128">
        <v>44078</v>
      </c>
      <c r="BH9" s="9" t="s">
        <v>905</v>
      </c>
      <c r="BI9" s="124" t="s">
        <v>1724</v>
      </c>
    </row>
    <row r="10" spans="1:61" ht="17.100000000000001" customHeight="1" x14ac:dyDescent="0.3">
      <c r="A10" s="14">
        <v>1010</v>
      </c>
      <c r="B10" s="16" t="s">
        <v>281</v>
      </c>
      <c r="C10" s="9" t="s">
        <v>204</v>
      </c>
      <c r="D10" s="9" t="s">
        <v>282</v>
      </c>
      <c r="E10" s="9" t="s">
        <v>282</v>
      </c>
      <c r="F10" s="22">
        <v>1014</v>
      </c>
      <c r="G10" s="22" t="s">
        <v>288</v>
      </c>
      <c r="H10" s="205">
        <v>27</v>
      </c>
      <c r="I10" s="205">
        <v>27</v>
      </c>
      <c r="J10" s="9" t="s">
        <v>60</v>
      </c>
      <c r="K10" s="17">
        <v>10</v>
      </c>
      <c r="L10" s="9" t="s">
        <v>60</v>
      </c>
      <c r="M10" s="17" t="s">
        <v>61</v>
      </c>
      <c r="N10" s="9" t="s">
        <v>61</v>
      </c>
      <c r="O10" s="206">
        <f t="shared" si="0"/>
        <v>0.37037037037037035</v>
      </c>
      <c r="P10" s="58">
        <v>15</v>
      </c>
      <c r="Q10" s="9" t="s">
        <v>60</v>
      </c>
      <c r="R10" s="58">
        <v>15</v>
      </c>
      <c r="S10" s="9" t="s">
        <v>60</v>
      </c>
      <c r="T10" s="17" t="s">
        <v>61</v>
      </c>
      <c r="U10" s="9" t="s">
        <v>61</v>
      </c>
      <c r="V10" s="67">
        <v>6.9444444444444441E-3</v>
      </c>
      <c r="W10" s="9" t="s">
        <v>60</v>
      </c>
      <c r="X10" s="15" t="s">
        <v>365</v>
      </c>
      <c r="Y10" s="9" t="s">
        <v>60</v>
      </c>
      <c r="Z10" s="15" t="s">
        <v>365</v>
      </c>
      <c r="AA10" s="9" t="s">
        <v>60</v>
      </c>
      <c r="AB10" s="15" t="s">
        <v>115</v>
      </c>
      <c r="AC10" s="9" t="s">
        <v>60</v>
      </c>
      <c r="AD10" s="15" t="s">
        <v>115</v>
      </c>
      <c r="AE10" s="9" t="s">
        <v>60</v>
      </c>
      <c r="AF10" s="9" t="s">
        <v>61</v>
      </c>
      <c r="AG10" s="9" t="s">
        <v>61</v>
      </c>
      <c r="AH10" s="9" t="s">
        <v>61</v>
      </c>
      <c r="AI10" s="9" t="s">
        <v>61</v>
      </c>
      <c r="AJ10" s="9" t="s">
        <v>61</v>
      </c>
      <c r="AL10" s="106">
        <v>27</v>
      </c>
      <c r="AM10" s="106">
        <v>10</v>
      </c>
      <c r="AN10" s="9" t="s">
        <v>60</v>
      </c>
      <c r="AO10" s="17" t="s">
        <v>61</v>
      </c>
      <c r="AP10" s="9" t="s">
        <v>61</v>
      </c>
      <c r="AQ10" s="106">
        <v>25</v>
      </c>
      <c r="AR10" s="106">
        <v>10</v>
      </c>
      <c r="AS10" s="9" t="s">
        <v>60</v>
      </c>
      <c r="AT10" s="17" t="s">
        <v>61</v>
      </c>
      <c r="AU10" s="9" t="s">
        <v>61</v>
      </c>
      <c r="AV10" s="22">
        <v>4</v>
      </c>
      <c r="AW10" s="22">
        <v>0.02</v>
      </c>
      <c r="AX10" s="25">
        <v>0.55000000000000004</v>
      </c>
      <c r="AY10" s="9" t="s">
        <v>60</v>
      </c>
      <c r="BB10" s="13">
        <v>1968</v>
      </c>
      <c r="BC10" s="12" t="s">
        <v>357</v>
      </c>
      <c r="BD10" s="12" t="s">
        <v>357</v>
      </c>
      <c r="BE10" s="9" t="s">
        <v>268</v>
      </c>
      <c r="BF10" s="9" t="s">
        <v>93</v>
      </c>
      <c r="BG10" s="128">
        <v>44078</v>
      </c>
      <c r="BH10" s="9" t="s">
        <v>905</v>
      </c>
      <c r="BI10" s="124" t="s">
        <v>1724</v>
      </c>
    </row>
    <row r="11" spans="1:61" ht="17.100000000000001" customHeight="1" x14ac:dyDescent="0.3">
      <c r="A11" s="14">
        <v>1020</v>
      </c>
      <c r="B11" s="16" t="s">
        <v>284</v>
      </c>
      <c r="C11" s="9" t="s">
        <v>204</v>
      </c>
      <c r="D11" s="9" t="s">
        <v>282</v>
      </c>
      <c r="E11" s="9" t="s">
        <v>282</v>
      </c>
      <c r="F11" s="22">
        <v>1021</v>
      </c>
      <c r="G11" s="22" t="s">
        <v>289</v>
      </c>
      <c r="H11" s="205">
        <v>31.1</v>
      </c>
      <c r="I11" s="205">
        <v>31.1</v>
      </c>
      <c r="J11" s="9" t="s">
        <v>60</v>
      </c>
      <c r="K11" s="17">
        <v>10</v>
      </c>
      <c r="L11" s="9" t="s">
        <v>60</v>
      </c>
      <c r="M11" s="17" t="s">
        <v>61</v>
      </c>
      <c r="N11" s="9" t="s">
        <v>61</v>
      </c>
      <c r="O11" s="206">
        <f t="shared" si="0"/>
        <v>0.32154340836012862</v>
      </c>
      <c r="P11" s="58">
        <v>15</v>
      </c>
      <c r="Q11" s="9" t="s">
        <v>60</v>
      </c>
      <c r="R11" s="58">
        <v>15</v>
      </c>
      <c r="S11" s="9" t="s">
        <v>60</v>
      </c>
      <c r="T11" s="17" t="s">
        <v>61</v>
      </c>
      <c r="U11" s="9" t="s">
        <v>61</v>
      </c>
      <c r="V11" s="67">
        <v>2.0833333333333333E-3</v>
      </c>
      <c r="W11" s="9" t="s">
        <v>60</v>
      </c>
      <c r="X11" s="15" t="s">
        <v>365</v>
      </c>
      <c r="Y11" s="9" t="s">
        <v>60</v>
      </c>
      <c r="Z11" s="15" t="s">
        <v>365</v>
      </c>
      <c r="AA11" s="9" t="s">
        <v>60</v>
      </c>
      <c r="AB11" s="15" t="s">
        <v>115</v>
      </c>
      <c r="AC11" s="9" t="s">
        <v>60</v>
      </c>
      <c r="AD11" s="15" t="s">
        <v>115</v>
      </c>
      <c r="AE11" s="9" t="s">
        <v>60</v>
      </c>
      <c r="AF11" s="9" t="s">
        <v>61</v>
      </c>
      <c r="AG11" s="9" t="s">
        <v>61</v>
      </c>
      <c r="AH11" s="9" t="s">
        <v>61</v>
      </c>
      <c r="AI11" s="9" t="s">
        <v>61</v>
      </c>
      <c r="AJ11" s="9" t="s">
        <v>61</v>
      </c>
      <c r="AL11" s="106">
        <v>29</v>
      </c>
      <c r="AM11" s="106">
        <v>10</v>
      </c>
      <c r="AN11" s="9" t="s">
        <v>60</v>
      </c>
      <c r="AO11" s="17" t="s">
        <v>61</v>
      </c>
      <c r="AP11" s="9" t="s">
        <v>61</v>
      </c>
      <c r="AQ11" s="106">
        <v>25</v>
      </c>
      <c r="AR11" s="106">
        <v>10</v>
      </c>
      <c r="AS11" s="9" t="s">
        <v>60</v>
      </c>
      <c r="AT11" s="17" t="s">
        <v>61</v>
      </c>
      <c r="AU11" s="9" t="s">
        <v>61</v>
      </c>
      <c r="AV11" s="22">
        <v>4</v>
      </c>
      <c r="AW11" s="22">
        <v>0.02</v>
      </c>
      <c r="AX11" s="25">
        <v>2.37</v>
      </c>
      <c r="AY11" s="9" t="s">
        <v>60</v>
      </c>
      <c r="BB11" s="13">
        <v>1965</v>
      </c>
      <c r="BC11" s="12" t="s">
        <v>88</v>
      </c>
      <c r="BD11" s="12" t="s">
        <v>88</v>
      </c>
      <c r="BE11" s="9" t="s">
        <v>268</v>
      </c>
      <c r="BF11" s="9" t="s">
        <v>93</v>
      </c>
      <c r="BG11" s="128">
        <v>44078</v>
      </c>
      <c r="BH11" s="9" t="s">
        <v>905</v>
      </c>
      <c r="BI11" s="124" t="s">
        <v>1724</v>
      </c>
    </row>
    <row r="12" spans="1:61" ht="17.100000000000001" customHeight="1" x14ac:dyDescent="0.3">
      <c r="A12" s="14">
        <v>1020</v>
      </c>
      <c r="B12" s="16" t="s">
        <v>284</v>
      </c>
      <c r="C12" s="9" t="s">
        <v>204</v>
      </c>
      <c r="D12" s="9" t="s">
        <v>282</v>
      </c>
      <c r="E12" s="9" t="s">
        <v>282</v>
      </c>
      <c r="F12" s="22">
        <v>1022</v>
      </c>
      <c r="G12" s="22" t="s">
        <v>290</v>
      </c>
      <c r="H12" s="205">
        <v>31.1</v>
      </c>
      <c r="I12" s="205">
        <v>31.1</v>
      </c>
      <c r="J12" s="9" t="s">
        <v>60</v>
      </c>
      <c r="K12" s="17">
        <v>10</v>
      </c>
      <c r="L12" s="9" t="s">
        <v>60</v>
      </c>
      <c r="M12" s="17" t="s">
        <v>61</v>
      </c>
      <c r="N12" s="9" t="s">
        <v>61</v>
      </c>
      <c r="O12" s="206">
        <f t="shared" si="0"/>
        <v>0.32154340836012862</v>
      </c>
      <c r="P12" s="58">
        <v>20</v>
      </c>
      <c r="Q12" s="9" t="s">
        <v>60</v>
      </c>
      <c r="R12" s="58">
        <v>20</v>
      </c>
      <c r="S12" s="9" t="s">
        <v>60</v>
      </c>
      <c r="T12" s="17" t="s">
        <v>61</v>
      </c>
      <c r="U12" s="9" t="s">
        <v>61</v>
      </c>
      <c r="V12" s="67">
        <v>2.0833333333333333E-3</v>
      </c>
      <c r="W12" s="9" t="s">
        <v>60</v>
      </c>
      <c r="X12" s="15" t="s">
        <v>365</v>
      </c>
      <c r="Y12" s="9" t="s">
        <v>60</v>
      </c>
      <c r="Z12" s="15" t="s">
        <v>365</v>
      </c>
      <c r="AA12" s="9" t="s">
        <v>60</v>
      </c>
      <c r="AB12" s="15" t="s">
        <v>115</v>
      </c>
      <c r="AC12" s="9" t="s">
        <v>60</v>
      </c>
      <c r="AD12" s="15" t="s">
        <v>115</v>
      </c>
      <c r="AE12" s="9" t="s">
        <v>60</v>
      </c>
      <c r="AF12" s="9" t="s">
        <v>61</v>
      </c>
      <c r="AG12" s="9" t="s">
        <v>61</v>
      </c>
      <c r="AH12" s="9" t="s">
        <v>61</v>
      </c>
      <c r="AI12" s="9" t="s">
        <v>61</v>
      </c>
      <c r="AJ12" s="9" t="s">
        <v>61</v>
      </c>
      <c r="AL12" s="106">
        <v>32</v>
      </c>
      <c r="AM12" s="106">
        <v>10</v>
      </c>
      <c r="AN12" s="9" t="s">
        <v>60</v>
      </c>
      <c r="AO12" s="17" t="s">
        <v>61</v>
      </c>
      <c r="AP12" s="9" t="s">
        <v>61</v>
      </c>
      <c r="AQ12" s="106">
        <v>30</v>
      </c>
      <c r="AR12" s="106">
        <v>10</v>
      </c>
      <c r="AS12" s="9" t="s">
        <v>60</v>
      </c>
      <c r="AT12" s="17" t="s">
        <v>61</v>
      </c>
      <c r="AU12" s="9" t="s">
        <v>61</v>
      </c>
      <c r="AV12" s="22">
        <v>3</v>
      </c>
      <c r="AW12" s="22">
        <v>0.02</v>
      </c>
      <c r="AX12" s="25">
        <v>1.92</v>
      </c>
      <c r="AY12" s="9" t="s">
        <v>60</v>
      </c>
      <c r="BB12" s="13">
        <v>1965</v>
      </c>
      <c r="BC12" s="12" t="s">
        <v>88</v>
      </c>
      <c r="BD12" s="12" t="s">
        <v>88</v>
      </c>
      <c r="BE12" s="9" t="s">
        <v>268</v>
      </c>
      <c r="BF12" s="9" t="s">
        <v>93</v>
      </c>
      <c r="BG12" s="128">
        <v>44078</v>
      </c>
      <c r="BH12" s="9" t="s">
        <v>905</v>
      </c>
      <c r="BI12" s="124" t="s">
        <v>1724</v>
      </c>
    </row>
    <row r="13" spans="1:61" ht="17.100000000000001" customHeight="1" x14ac:dyDescent="0.3">
      <c r="A13" s="14">
        <v>1030</v>
      </c>
      <c r="B13" s="16" t="s">
        <v>297</v>
      </c>
      <c r="C13" s="9" t="s">
        <v>204</v>
      </c>
      <c r="D13" s="9" t="s">
        <v>282</v>
      </c>
      <c r="E13" s="9" t="s">
        <v>282</v>
      </c>
      <c r="F13" s="22">
        <v>1031</v>
      </c>
      <c r="G13" s="22" t="s">
        <v>291</v>
      </c>
      <c r="H13" s="205">
        <v>24</v>
      </c>
      <c r="I13" s="205">
        <v>24</v>
      </c>
      <c r="J13" s="9" t="s">
        <v>60</v>
      </c>
      <c r="K13" s="17">
        <v>10</v>
      </c>
      <c r="L13" s="9" t="s">
        <v>60</v>
      </c>
      <c r="M13" s="17" t="s">
        <v>61</v>
      </c>
      <c r="N13" s="9" t="s">
        <v>61</v>
      </c>
      <c r="O13" s="206">
        <f t="shared" si="0"/>
        <v>0.41666666666666669</v>
      </c>
      <c r="P13" s="58">
        <v>10</v>
      </c>
      <c r="Q13" s="9" t="s">
        <v>60</v>
      </c>
      <c r="R13" s="58">
        <v>10</v>
      </c>
      <c r="S13" s="9" t="s">
        <v>60</v>
      </c>
      <c r="T13" s="17" t="s">
        <v>61</v>
      </c>
      <c r="U13" s="9" t="s">
        <v>61</v>
      </c>
      <c r="V13" s="67">
        <v>2.0833333333333333E-3</v>
      </c>
      <c r="W13" s="9" t="s">
        <v>60</v>
      </c>
      <c r="X13" s="15" t="s">
        <v>354</v>
      </c>
      <c r="Y13" s="9" t="s">
        <v>60</v>
      </c>
      <c r="Z13" s="15" t="s">
        <v>354</v>
      </c>
      <c r="AA13" s="9" t="s">
        <v>60</v>
      </c>
      <c r="AB13" s="15" t="s">
        <v>115</v>
      </c>
      <c r="AC13" s="9" t="s">
        <v>60</v>
      </c>
      <c r="AD13" s="15" t="s">
        <v>115</v>
      </c>
      <c r="AE13" s="9" t="s">
        <v>60</v>
      </c>
      <c r="AF13" s="9" t="s">
        <v>61</v>
      </c>
      <c r="AG13" s="9" t="s">
        <v>61</v>
      </c>
      <c r="AH13" s="9" t="s">
        <v>61</v>
      </c>
      <c r="AI13" s="9" t="s">
        <v>61</v>
      </c>
      <c r="AJ13" s="9" t="s">
        <v>61</v>
      </c>
      <c r="AL13" s="106">
        <v>24</v>
      </c>
      <c r="AM13" s="106">
        <v>10</v>
      </c>
      <c r="AN13" s="9" t="s">
        <v>60</v>
      </c>
      <c r="AO13" s="17" t="s">
        <v>61</v>
      </c>
      <c r="AP13" s="9" t="s">
        <v>61</v>
      </c>
      <c r="AQ13" s="106">
        <v>24</v>
      </c>
      <c r="AR13" s="106">
        <v>10</v>
      </c>
      <c r="AS13" s="9" t="s">
        <v>60</v>
      </c>
      <c r="AT13" s="17" t="s">
        <v>61</v>
      </c>
      <c r="AU13" s="9" t="s">
        <v>61</v>
      </c>
      <c r="AV13" s="22">
        <v>3</v>
      </c>
      <c r="AW13" s="22">
        <v>0.02</v>
      </c>
      <c r="AX13" s="25">
        <v>3.26</v>
      </c>
      <c r="AY13" s="9" t="s">
        <v>60</v>
      </c>
      <c r="BB13" s="13">
        <v>1967</v>
      </c>
      <c r="BC13" s="12" t="s">
        <v>88</v>
      </c>
      <c r="BD13" s="12" t="s">
        <v>88</v>
      </c>
      <c r="BE13" s="9" t="s">
        <v>268</v>
      </c>
      <c r="BF13" s="9" t="s">
        <v>93</v>
      </c>
      <c r="BG13" s="128">
        <v>44078</v>
      </c>
      <c r="BH13" s="9" t="s">
        <v>905</v>
      </c>
      <c r="BI13" s="124" t="s">
        <v>1724</v>
      </c>
    </row>
    <row r="14" spans="1:61" ht="17.100000000000001" customHeight="1" x14ac:dyDescent="0.3">
      <c r="A14" s="14">
        <v>1030</v>
      </c>
      <c r="B14" s="16" t="s">
        <v>297</v>
      </c>
      <c r="C14" s="9" t="s">
        <v>204</v>
      </c>
      <c r="D14" s="9" t="s">
        <v>282</v>
      </c>
      <c r="E14" s="9" t="s">
        <v>282</v>
      </c>
      <c r="F14" s="22">
        <v>1032</v>
      </c>
      <c r="G14" s="22" t="s">
        <v>292</v>
      </c>
      <c r="H14" s="205">
        <v>24</v>
      </c>
      <c r="I14" s="205">
        <v>24</v>
      </c>
      <c r="J14" s="9" t="s">
        <v>60</v>
      </c>
      <c r="K14" s="17">
        <v>10</v>
      </c>
      <c r="L14" s="9" t="s">
        <v>60</v>
      </c>
      <c r="M14" s="17" t="s">
        <v>61</v>
      </c>
      <c r="N14" s="9" t="s">
        <v>61</v>
      </c>
      <c r="O14" s="206">
        <f t="shared" si="0"/>
        <v>0.41666666666666669</v>
      </c>
      <c r="P14" s="165">
        <v>10</v>
      </c>
      <c r="Q14" s="9" t="s">
        <v>60</v>
      </c>
      <c r="R14" s="165">
        <v>10</v>
      </c>
      <c r="S14" s="9" t="s">
        <v>60</v>
      </c>
      <c r="T14" s="17" t="s">
        <v>61</v>
      </c>
      <c r="U14" s="9" t="s">
        <v>61</v>
      </c>
      <c r="V14" s="67">
        <v>2.0833333333333333E-3</v>
      </c>
      <c r="W14" s="9" t="s">
        <v>60</v>
      </c>
      <c r="X14" s="15" t="s">
        <v>354</v>
      </c>
      <c r="Y14" s="9" t="s">
        <v>60</v>
      </c>
      <c r="Z14" s="15" t="s">
        <v>354</v>
      </c>
      <c r="AA14" s="9" t="s">
        <v>60</v>
      </c>
      <c r="AB14" s="15" t="s">
        <v>115</v>
      </c>
      <c r="AC14" s="9" t="s">
        <v>60</v>
      </c>
      <c r="AD14" s="15" t="s">
        <v>115</v>
      </c>
      <c r="AE14" s="9" t="s">
        <v>60</v>
      </c>
      <c r="AF14" s="9" t="s">
        <v>61</v>
      </c>
      <c r="AG14" s="9" t="s">
        <v>61</v>
      </c>
      <c r="AH14" s="9" t="s">
        <v>61</v>
      </c>
      <c r="AI14" s="9" t="s">
        <v>61</v>
      </c>
      <c r="AJ14" s="9" t="s">
        <v>61</v>
      </c>
      <c r="AL14" s="106">
        <v>24</v>
      </c>
      <c r="AM14" s="106">
        <v>10</v>
      </c>
      <c r="AN14" s="9" t="s">
        <v>60</v>
      </c>
      <c r="AO14" s="17" t="s">
        <v>61</v>
      </c>
      <c r="AP14" s="9" t="s">
        <v>61</v>
      </c>
      <c r="AQ14" s="106">
        <v>24</v>
      </c>
      <c r="AR14" s="106">
        <v>10</v>
      </c>
      <c r="AS14" s="9" t="s">
        <v>60</v>
      </c>
      <c r="AT14" s="17" t="s">
        <v>61</v>
      </c>
      <c r="AU14" s="9" t="s">
        <v>61</v>
      </c>
      <c r="AV14" s="22">
        <v>3</v>
      </c>
      <c r="AW14" s="22">
        <v>0.02</v>
      </c>
      <c r="AX14" s="25">
        <v>2.2400000000000002</v>
      </c>
      <c r="AY14" s="9" t="s">
        <v>60</v>
      </c>
      <c r="BB14" s="13">
        <v>1967</v>
      </c>
      <c r="BC14" s="12" t="s">
        <v>88</v>
      </c>
      <c r="BD14" s="12" t="s">
        <v>88</v>
      </c>
      <c r="BE14" s="9" t="s">
        <v>268</v>
      </c>
      <c r="BF14" s="9" t="s">
        <v>93</v>
      </c>
      <c r="BG14" s="128">
        <v>44078</v>
      </c>
      <c r="BH14" s="9" t="s">
        <v>905</v>
      </c>
      <c r="BI14" s="124" t="s">
        <v>1724</v>
      </c>
    </row>
    <row r="15" spans="1:61" ht="17.100000000000001" customHeight="1" x14ac:dyDescent="0.3">
      <c r="A15" s="14">
        <v>1040</v>
      </c>
      <c r="B15" s="16" t="s">
        <v>298</v>
      </c>
      <c r="C15" s="9" t="s">
        <v>204</v>
      </c>
      <c r="D15" s="9" t="s">
        <v>282</v>
      </c>
      <c r="E15" s="9" t="s">
        <v>282</v>
      </c>
      <c r="F15" s="22">
        <v>1041</v>
      </c>
      <c r="G15" s="22" t="s">
        <v>293</v>
      </c>
      <c r="H15" s="205">
        <v>19.8</v>
      </c>
      <c r="I15" s="205">
        <v>19.8</v>
      </c>
      <c r="J15" s="9" t="s">
        <v>60</v>
      </c>
      <c r="K15" s="17">
        <v>10</v>
      </c>
      <c r="L15" s="9" t="s">
        <v>60</v>
      </c>
      <c r="M15" s="17" t="s">
        <v>61</v>
      </c>
      <c r="N15" s="9" t="s">
        <v>61</v>
      </c>
      <c r="O15" s="206">
        <f t="shared" si="0"/>
        <v>0.50505050505050508</v>
      </c>
      <c r="P15" s="165">
        <v>7</v>
      </c>
      <c r="Q15" s="9" t="s">
        <v>60</v>
      </c>
      <c r="R15" s="165">
        <v>7</v>
      </c>
      <c r="S15" s="9" t="s">
        <v>60</v>
      </c>
      <c r="T15" s="17" t="s">
        <v>61</v>
      </c>
      <c r="U15" s="9" t="s">
        <v>61</v>
      </c>
      <c r="V15" s="67">
        <v>2.0833333333333333E-3</v>
      </c>
      <c r="W15" s="9" t="s">
        <v>60</v>
      </c>
      <c r="X15" s="15" t="s">
        <v>354</v>
      </c>
      <c r="Y15" s="9" t="s">
        <v>60</v>
      </c>
      <c r="Z15" s="15" t="s">
        <v>354</v>
      </c>
      <c r="AA15" s="9" t="s">
        <v>60</v>
      </c>
      <c r="AB15" s="15" t="s">
        <v>115</v>
      </c>
      <c r="AC15" s="9" t="s">
        <v>60</v>
      </c>
      <c r="AD15" s="15" t="s">
        <v>115</v>
      </c>
      <c r="AE15" s="9" t="s">
        <v>60</v>
      </c>
      <c r="AF15" s="9" t="s">
        <v>61</v>
      </c>
      <c r="AG15" s="9" t="s">
        <v>61</v>
      </c>
      <c r="AH15" s="9" t="s">
        <v>61</v>
      </c>
      <c r="AI15" s="9" t="s">
        <v>61</v>
      </c>
      <c r="AJ15" s="9" t="s">
        <v>61</v>
      </c>
      <c r="AL15" s="106">
        <v>19</v>
      </c>
      <c r="AM15" s="106">
        <v>10</v>
      </c>
      <c r="AN15" s="9" t="s">
        <v>60</v>
      </c>
      <c r="AO15" s="17" t="s">
        <v>61</v>
      </c>
      <c r="AP15" s="9" t="s">
        <v>61</v>
      </c>
      <c r="AQ15" s="106">
        <v>17</v>
      </c>
      <c r="AR15" s="106">
        <v>10</v>
      </c>
      <c r="AS15" s="9" t="s">
        <v>60</v>
      </c>
      <c r="AT15" s="17" t="s">
        <v>61</v>
      </c>
      <c r="AU15" s="9" t="s">
        <v>61</v>
      </c>
      <c r="AV15" s="22">
        <v>3</v>
      </c>
      <c r="AW15" s="22">
        <v>0.02</v>
      </c>
      <c r="AX15" s="25">
        <v>0.9</v>
      </c>
      <c r="AY15" s="9" t="s">
        <v>60</v>
      </c>
      <c r="BB15" s="9">
        <v>1943</v>
      </c>
      <c r="BC15" s="12" t="s">
        <v>357</v>
      </c>
      <c r="BD15" s="12" t="s">
        <v>357</v>
      </c>
      <c r="BE15" s="9" t="s">
        <v>268</v>
      </c>
      <c r="BF15" s="9" t="s">
        <v>93</v>
      </c>
      <c r="BG15" s="128">
        <v>44078</v>
      </c>
      <c r="BH15" s="9" t="s">
        <v>905</v>
      </c>
      <c r="BI15" s="124" t="s">
        <v>1724</v>
      </c>
    </row>
    <row r="16" spans="1:61" ht="17.100000000000001" customHeight="1" x14ac:dyDescent="0.3">
      <c r="A16" s="14">
        <v>1040</v>
      </c>
      <c r="B16" s="16" t="s">
        <v>298</v>
      </c>
      <c r="C16" s="9" t="s">
        <v>204</v>
      </c>
      <c r="D16" s="9" t="s">
        <v>282</v>
      </c>
      <c r="E16" s="9" t="s">
        <v>282</v>
      </c>
      <c r="F16" s="22">
        <v>1042</v>
      </c>
      <c r="G16" s="22" t="s">
        <v>294</v>
      </c>
      <c r="H16" s="205">
        <v>19.8</v>
      </c>
      <c r="I16" s="205">
        <v>19.8</v>
      </c>
      <c r="J16" s="9" t="s">
        <v>60</v>
      </c>
      <c r="K16" s="17">
        <v>10</v>
      </c>
      <c r="L16" s="9" t="s">
        <v>60</v>
      </c>
      <c r="M16" s="17" t="s">
        <v>61</v>
      </c>
      <c r="N16" s="9" t="s">
        <v>61</v>
      </c>
      <c r="O16" s="206">
        <f t="shared" si="0"/>
        <v>0.50505050505050508</v>
      </c>
      <c r="P16" s="165">
        <v>7</v>
      </c>
      <c r="Q16" s="9" t="s">
        <v>60</v>
      </c>
      <c r="R16" s="165">
        <v>7</v>
      </c>
      <c r="S16" s="9" t="s">
        <v>60</v>
      </c>
      <c r="T16" s="17" t="s">
        <v>61</v>
      </c>
      <c r="U16" s="9" t="s">
        <v>61</v>
      </c>
      <c r="V16" s="67">
        <v>2.0833333333333333E-3</v>
      </c>
      <c r="W16" s="9" t="s">
        <v>60</v>
      </c>
      <c r="X16" s="15" t="s">
        <v>354</v>
      </c>
      <c r="Y16" s="9" t="s">
        <v>60</v>
      </c>
      <c r="Z16" s="15" t="s">
        <v>354</v>
      </c>
      <c r="AA16" s="9" t="s">
        <v>60</v>
      </c>
      <c r="AB16" s="15" t="s">
        <v>115</v>
      </c>
      <c r="AC16" s="9" t="s">
        <v>60</v>
      </c>
      <c r="AD16" s="15" t="s">
        <v>115</v>
      </c>
      <c r="AE16" s="9" t="s">
        <v>60</v>
      </c>
      <c r="AF16" s="9" t="s">
        <v>61</v>
      </c>
      <c r="AG16" s="9" t="s">
        <v>61</v>
      </c>
      <c r="AH16" s="9" t="s">
        <v>61</v>
      </c>
      <c r="AI16" s="9" t="s">
        <v>61</v>
      </c>
      <c r="AJ16" s="9" t="s">
        <v>61</v>
      </c>
      <c r="AL16" s="106">
        <v>19</v>
      </c>
      <c r="AM16" s="106">
        <v>10</v>
      </c>
      <c r="AN16" s="9" t="s">
        <v>60</v>
      </c>
      <c r="AO16" s="17" t="s">
        <v>61</v>
      </c>
      <c r="AP16" s="9" t="s">
        <v>61</v>
      </c>
      <c r="AQ16" s="106">
        <v>17</v>
      </c>
      <c r="AR16" s="106">
        <v>10</v>
      </c>
      <c r="AS16" s="9" t="s">
        <v>60</v>
      </c>
      <c r="AT16" s="17" t="s">
        <v>61</v>
      </c>
      <c r="AU16" s="9" t="s">
        <v>61</v>
      </c>
      <c r="AV16" s="22">
        <v>3</v>
      </c>
      <c r="AW16" s="22">
        <v>0.02</v>
      </c>
      <c r="AX16" s="25">
        <v>1.57</v>
      </c>
      <c r="AY16" s="9" t="s">
        <v>60</v>
      </c>
      <c r="BB16" s="9">
        <v>1943</v>
      </c>
      <c r="BC16" s="12" t="s">
        <v>357</v>
      </c>
      <c r="BD16" s="12" t="s">
        <v>357</v>
      </c>
      <c r="BE16" s="9" t="s">
        <v>268</v>
      </c>
      <c r="BF16" s="9" t="s">
        <v>93</v>
      </c>
      <c r="BG16" s="128">
        <v>44078</v>
      </c>
      <c r="BH16" s="9" t="s">
        <v>905</v>
      </c>
      <c r="BI16" s="124" t="s">
        <v>1724</v>
      </c>
    </row>
    <row r="17" spans="1:61" ht="17.100000000000001" customHeight="1" x14ac:dyDescent="0.3">
      <c r="A17" s="14">
        <v>1040</v>
      </c>
      <c r="B17" s="16" t="s">
        <v>298</v>
      </c>
      <c r="C17" s="9" t="s">
        <v>204</v>
      </c>
      <c r="D17" s="9" t="s">
        <v>282</v>
      </c>
      <c r="E17" s="9" t="s">
        <v>282</v>
      </c>
      <c r="F17" s="22">
        <v>1043</v>
      </c>
      <c r="G17" s="22" t="s">
        <v>295</v>
      </c>
      <c r="H17" s="148">
        <v>40.5</v>
      </c>
      <c r="I17" s="148">
        <v>40.5</v>
      </c>
      <c r="J17" s="9" t="s">
        <v>60</v>
      </c>
      <c r="K17" s="9" t="s">
        <v>62</v>
      </c>
      <c r="L17" s="9" t="s">
        <v>60</v>
      </c>
      <c r="M17" s="17" t="s">
        <v>61</v>
      </c>
      <c r="N17" s="9" t="s">
        <v>61</v>
      </c>
      <c r="O17" s="206" t="s">
        <v>1452</v>
      </c>
      <c r="P17" s="58" t="s">
        <v>62</v>
      </c>
      <c r="Q17" s="9" t="s">
        <v>60</v>
      </c>
      <c r="R17" s="58" t="s">
        <v>62</v>
      </c>
      <c r="S17" s="9" t="s">
        <v>60</v>
      </c>
      <c r="T17" s="17" t="s">
        <v>61</v>
      </c>
      <c r="U17" s="9" t="s">
        <v>61</v>
      </c>
      <c r="V17" s="67">
        <v>2.0833333333333333E-3</v>
      </c>
      <c r="W17" s="9" t="s">
        <v>60</v>
      </c>
      <c r="X17" s="15" t="s">
        <v>62</v>
      </c>
      <c r="Y17" s="9" t="s">
        <v>60</v>
      </c>
      <c r="Z17" s="15" t="s">
        <v>62</v>
      </c>
      <c r="AA17" s="9" t="s">
        <v>60</v>
      </c>
      <c r="AB17" s="15" t="s">
        <v>115</v>
      </c>
      <c r="AC17" s="9" t="s">
        <v>60</v>
      </c>
      <c r="AD17" s="15" t="s">
        <v>115</v>
      </c>
      <c r="AE17" s="9" t="s">
        <v>60</v>
      </c>
      <c r="AF17" s="9" t="s">
        <v>61</v>
      </c>
      <c r="AG17" s="9" t="s">
        <v>61</v>
      </c>
      <c r="AH17" s="9" t="s">
        <v>61</v>
      </c>
      <c r="AI17" s="9" t="s">
        <v>61</v>
      </c>
      <c r="AJ17" s="9" t="s">
        <v>61</v>
      </c>
      <c r="AL17" s="106" t="s">
        <v>62</v>
      </c>
      <c r="AM17" s="106" t="s">
        <v>62</v>
      </c>
      <c r="AN17" s="9" t="s">
        <v>60</v>
      </c>
      <c r="AO17" s="17" t="s">
        <v>61</v>
      </c>
      <c r="AP17" s="9" t="s">
        <v>61</v>
      </c>
      <c r="AQ17" s="106" t="s">
        <v>62</v>
      </c>
      <c r="AR17" s="106" t="s">
        <v>62</v>
      </c>
      <c r="AS17" s="9" t="s">
        <v>60</v>
      </c>
      <c r="AT17" s="17" t="s">
        <v>61</v>
      </c>
      <c r="AU17" s="9" t="s">
        <v>61</v>
      </c>
      <c r="AV17" s="106" t="s">
        <v>62</v>
      </c>
      <c r="AW17" s="106" t="s">
        <v>62</v>
      </c>
      <c r="AX17" s="106" t="s">
        <v>62</v>
      </c>
      <c r="AY17" s="9" t="s">
        <v>60</v>
      </c>
      <c r="AZ17" s="21" t="s">
        <v>906</v>
      </c>
      <c r="BB17" s="9">
        <v>1967</v>
      </c>
      <c r="BC17" s="12" t="s">
        <v>133</v>
      </c>
      <c r="BD17" s="12" t="s">
        <v>133</v>
      </c>
      <c r="BE17" s="9" t="s">
        <v>268</v>
      </c>
      <c r="BF17" s="9" t="s">
        <v>93</v>
      </c>
      <c r="BG17" s="128">
        <v>44078</v>
      </c>
      <c r="BH17" s="9" t="s">
        <v>905</v>
      </c>
      <c r="BI17" s="124" t="s">
        <v>1724</v>
      </c>
    </row>
    <row r="18" spans="1:61" ht="17.100000000000001" customHeight="1" x14ac:dyDescent="0.3">
      <c r="A18" s="14">
        <v>1040</v>
      </c>
      <c r="B18" s="16" t="s">
        <v>298</v>
      </c>
      <c r="C18" s="9" t="s">
        <v>204</v>
      </c>
      <c r="D18" s="9" t="s">
        <v>282</v>
      </c>
      <c r="E18" s="9" t="s">
        <v>282</v>
      </c>
      <c r="F18" s="22">
        <v>1044</v>
      </c>
      <c r="G18" s="22" t="s">
        <v>296</v>
      </c>
      <c r="H18" s="148">
        <v>60</v>
      </c>
      <c r="I18" s="148">
        <v>60</v>
      </c>
      <c r="J18" s="9" t="s">
        <v>60</v>
      </c>
      <c r="K18" s="17">
        <v>18</v>
      </c>
      <c r="L18" s="9" t="s">
        <v>60</v>
      </c>
      <c r="M18" s="17" t="s">
        <v>61</v>
      </c>
      <c r="N18" s="9" t="s">
        <v>61</v>
      </c>
      <c r="O18" s="206">
        <f t="shared" si="0"/>
        <v>0.3</v>
      </c>
      <c r="P18" s="58">
        <v>46</v>
      </c>
      <c r="Q18" s="9" t="s">
        <v>60</v>
      </c>
      <c r="R18" s="58">
        <v>46</v>
      </c>
      <c r="S18" s="9" t="s">
        <v>60</v>
      </c>
      <c r="T18" s="17" t="s">
        <v>61</v>
      </c>
      <c r="U18" s="9" t="s">
        <v>61</v>
      </c>
      <c r="V18" s="67">
        <v>2.0833333333333333E-3</v>
      </c>
      <c r="W18" s="9" t="s">
        <v>60</v>
      </c>
      <c r="X18" s="15" t="s">
        <v>365</v>
      </c>
      <c r="Y18" s="9" t="s">
        <v>60</v>
      </c>
      <c r="Z18" s="15" t="s">
        <v>365</v>
      </c>
      <c r="AA18" s="9" t="s">
        <v>60</v>
      </c>
      <c r="AB18" s="15" t="s">
        <v>115</v>
      </c>
      <c r="AC18" s="9" t="s">
        <v>60</v>
      </c>
      <c r="AD18" s="15" t="s">
        <v>115</v>
      </c>
      <c r="AE18" s="9" t="s">
        <v>60</v>
      </c>
      <c r="AF18" s="9" t="s">
        <v>61</v>
      </c>
      <c r="AG18" s="9" t="s">
        <v>61</v>
      </c>
      <c r="AH18" s="9" t="s">
        <v>61</v>
      </c>
      <c r="AI18" s="9" t="s">
        <v>61</v>
      </c>
      <c r="AJ18" s="9" t="s">
        <v>61</v>
      </c>
      <c r="AL18" s="106">
        <v>60</v>
      </c>
      <c r="AM18" s="106">
        <v>18</v>
      </c>
      <c r="AN18" s="9" t="s">
        <v>60</v>
      </c>
      <c r="AO18" s="17" t="s">
        <v>61</v>
      </c>
      <c r="AP18" s="9" t="s">
        <v>61</v>
      </c>
      <c r="AQ18" s="106">
        <v>60</v>
      </c>
      <c r="AR18" s="106">
        <v>18</v>
      </c>
      <c r="AS18" s="9" t="s">
        <v>60</v>
      </c>
      <c r="AT18" s="17" t="s">
        <v>61</v>
      </c>
      <c r="AU18" s="9" t="s">
        <v>61</v>
      </c>
      <c r="AV18" s="22">
        <v>4</v>
      </c>
      <c r="AW18" s="22">
        <v>0.02</v>
      </c>
      <c r="AX18" s="25">
        <v>3.13</v>
      </c>
      <c r="AY18" s="9" t="s">
        <v>60</v>
      </c>
      <c r="BB18" s="9">
        <v>2011</v>
      </c>
      <c r="BC18" s="12" t="s">
        <v>133</v>
      </c>
      <c r="BD18" s="12" t="s">
        <v>133</v>
      </c>
      <c r="BE18" s="9" t="s">
        <v>268</v>
      </c>
      <c r="BF18" s="9" t="s">
        <v>93</v>
      </c>
      <c r="BG18" s="128">
        <v>44078</v>
      </c>
      <c r="BH18" s="9" t="s">
        <v>905</v>
      </c>
      <c r="BI18" s="124" t="s">
        <v>1724</v>
      </c>
    </row>
    <row r="19" spans="1:61" ht="17.100000000000001" customHeight="1" x14ac:dyDescent="0.3">
      <c r="A19" s="14">
        <v>1050</v>
      </c>
      <c r="B19" s="16" t="s">
        <v>299</v>
      </c>
      <c r="C19" s="9" t="s">
        <v>204</v>
      </c>
      <c r="D19" s="9" t="s">
        <v>282</v>
      </c>
      <c r="E19" s="9" t="s">
        <v>282</v>
      </c>
      <c r="F19" s="22">
        <v>1052</v>
      </c>
      <c r="G19" s="22" t="s">
        <v>307</v>
      </c>
      <c r="H19" s="148">
        <v>30</v>
      </c>
      <c r="I19" s="148">
        <v>30</v>
      </c>
      <c r="J19" s="9" t="s">
        <v>60</v>
      </c>
      <c r="K19" s="17">
        <v>14</v>
      </c>
      <c r="L19" s="9" t="s">
        <v>60</v>
      </c>
      <c r="M19" s="17" t="s">
        <v>61</v>
      </c>
      <c r="N19" s="9" t="s">
        <v>61</v>
      </c>
      <c r="O19" s="206">
        <f t="shared" si="0"/>
        <v>0.46666666666666667</v>
      </c>
      <c r="P19" s="58">
        <v>10</v>
      </c>
      <c r="Q19" s="9" t="s">
        <v>60</v>
      </c>
      <c r="R19" s="58">
        <v>10</v>
      </c>
      <c r="S19" s="9" t="s">
        <v>60</v>
      </c>
      <c r="T19" s="17" t="s">
        <v>61</v>
      </c>
      <c r="U19" s="9" t="s">
        <v>61</v>
      </c>
      <c r="V19" s="67">
        <v>9.7222222222222224E-3</v>
      </c>
      <c r="W19" s="9" t="s">
        <v>60</v>
      </c>
      <c r="X19" s="15" t="s">
        <v>354</v>
      </c>
      <c r="Y19" s="9" t="s">
        <v>60</v>
      </c>
      <c r="Z19" s="15" t="s">
        <v>354</v>
      </c>
      <c r="AA19" s="9" t="s">
        <v>60</v>
      </c>
      <c r="AB19" s="15" t="s">
        <v>115</v>
      </c>
      <c r="AC19" s="9" t="s">
        <v>60</v>
      </c>
      <c r="AD19" s="15" t="s">
        <v>115</v>
      </c>
      <c r="AE19" s="9" t="s">
        <v>60</v>
      </c>
      <c r="AF19" s="9" t="s">
        <v>61</v>
      </c>
      <c r="AG19" s="9" t="s">
        <v>61</v>
      </c>
      <c r="AH19" s="9" t="s">
        <v>61</v>
      </c>
      <c r="AI19" s="9" t="s">
        <v>61</v>
      </c>
      <c r="AJ19" s="9" t="s">
        <v>61</v>
      </c>
      <c r="AL19" s="106">
        <v>30</v>
      </c>
      <c r="AM19" s="106">
        <v>14</v>
      </c>
      <c r="AN19" s="9" t="s">
        <v>60</v>
      </c>
      <c r="AO19" s="17" t="s">
        <v>61</v>
      </c>
      <c r="AP19" s="9" t="s">
        <v>61</v>
      </c>
      <c r="AQ19" s="106" t="s">
        <v>62</v>
      </c>
      <c r="AR19" s="106" t="s">
        <v>62</v>
      </c>
      <c r="AS19" s="9" t="s">
        <v>60</v>
      </c>
      <c r="AT19" s="17" t="s">
        <v>61</v>
      </c>
      <c r="AU19" s="9" t="s">
        <v>61</v>
      </c>
      <c r="AV19" s="22">
        <v>9</v>
      </c>
      <c r="AW19" s="22">
        <v>0.02</v>
      </c>
      <c r="AX19" s="25">
        <v>0.68</v>
      </c>
      <c r="AY19" s="9" t="s">
        <v>60</v>
      </c>
      <c r="BB19" s="9">
        <v>1973</v>
      </c>
      <c r="BC19" s="12" t="s">
        <v>358</v>
      </c>
      <c r="BD19" s="12" t="s">
        <v>359</v>
      </c>
      <c r="BE19" s="9" t="s">
        <v>268</v>
      </c>
      <c r="BF19" s="9" t="s">
        <v>93</v>
      </c>
      <c r="BG19" s="128">
        <v>44078</v>
      </c>
      <c r="BH19" s="9" t="s">
        <v>905</v>
      </c>
      <c r="BI19" s="124" t="s">
        <v>1724</v>
      </c>
    </row>
    <row r="20" spans="1:61" ht="17.100000000000001" customHeight="1" x14ac:dyDescent="0.3">
      <c r="A20" s="14">
        <v>1050</v>
      </c>
      <c r="B20" s="16" t="s">
        <v>299</v>
      </c>
      <c r="C20" s="9" t="s">
        <v>204</v>
      </c>
      <c r="D20" s="9" t="s">
        <v>282</v>
      </c>
      <c r="E20" s="9" t="s">
        <v>282</v>
      </c>
      <c r="F20" s="22">
        <v>1054</v>
      </c>
      <c r="G20" s="22" t="s">
        <v>308</v>
      </c>
      <c r="H20" s="148">
        <v>30</v>
      </c>
      <c r="I20" s="148">
        <v>30</v>
      </c>
      <c r="J20" s="9" t="s">
        <v>60</v>
      </c>
      <c r="K20" s="17">
        <v>14</v>
      </c>
      <c r="L20" s="9" t="s">
        <v>60</v>
      </c>
      <c r="M20" s="17" t="s">
        <v>61</v>
      </c>
      <c r="N20" s="9" t="s">
        <v>61</v>
      </c>
      <c r="O20" s="206">
        <f t="shared" si="0"/>
        <v>0.46666666666666667</v>
      </c>
      <c r="P20" s="58">
        <v>10</v>
      </c>
      <c r="Q20" s="9" t="s">
        <v>60</v>
      </c>
      <c r="R20" s="58">
        <v>10</v>
      </c>
      <c r="S20" s="9" t="s">
        <v>60</v>
      </c>
      <c r="T20" s="17" t="s">
        <v>61</v>
      </c>
      <c r="U20" s="9" t="s">
        <v>61</v>
      </c>
      <c r="V20" s="67">
        <v>9.7222222222222224E-3</v>
      </c>
      <c r="W20" s="9" t="s">
        <v>60</v>
      </c>
      <c r="X20" s="15" t="s">
        <v>354</v>
      </c>
      <c r="Y20" s="9" t="s">
        <v>60</v>
      </c>
      <c r="Z20" s="15" t="s">
        <v>354</v>
      </c>
      <c r="AA20" s="9" t="s">
        <v>60</v>
      </c>
      <c r="AB20" s="15" t="s">
        <v>115</v>
      </c>
      <c r="AC20" s="9" t="s">
        <v>60</v>
      </c>
      <c r="AD20" s="15" t="s">
        <v>115</v>
      </c>
      <c r="AE20" s="9" t="s">
        <v>60</v>
      </c>
      <c r="AF20" s="9" t="s">
        <v>61</v>
      </c>
      <c r="AG20" s="9" t="s">
        <v>61</v>
      </c>
      <c r="AH20" s="9" t="s">
        <v>61</v>
      </c>
      <c r="AI20" s="9" t="s">
        <v>61</v>
      </c>
      <c r="AJ20" s="9" t="s">
        <v>61</v>
      </c>
      <c r="AL20" s="106">
        <v>30</v>
      </c>
      <c r="AM20" s="106">
        <v>14</v>
      </c>
      <c r="AN20" s="9" t="s">
        <v>60</v>
      </c>
      <c r="AO20" s="17" t="s">
        <v>61</v>
      </c>
      <c r="AP20" s="9" t="s">
        <v>61</v>
      </c>
      <c r="AQ20" s="106" t="s">
        <v>62</v>
      </c>
      <c r="AR20" s="106" t="s">
        <v>62</v>
      </c>
      <c r="AS20" s="9" t="s">
        <v>60</v>
      </c>
      <c r="AT20" s="17" t="s">
        <v>61</v>
      </c>
      <c r="AU20" s="9" t="s">
        <v>61</v>
      </c>
      <c r="AV20" s="22">
        <v>9</v>
      </c>
      <c r="AW20" s="22">
        <v>0.02</v>
      </c>
      <c r="AX20" s="25">
        <v>0.57999999999999996</v>
      </c>
      <c r="AY20" s="9" t="s">
        <v>60</v>
      </c>
      <c r="BB20" s="9">
        <v>1973</v>
      </c>
      <c r="BC20" s="12" t="s">
        <v>358</v>
      </c>
      <c r="BD20" s="12" t="s">
        <v>359</v>
      </c>
      <c r="BE20" s="9" t="s">
        <v>268</v>
      </c>
      <c r="BF20" s="9" t="s">
        <v>93</v>
      </c>
      <c r="BG20" s="128">
        <v>44078</v>
      </c>
      <c r="BH20" s="9" t="s">
        <v>905</v>
      </c>
      <c r="BI20" s="124" t="s">
        <v>1724</v>
      </c>
    </row>
    <row r="21" spans="1:61" ht="17.100000000000001" customHeight="1" x14ac:dyDescent="0.3">
      <c r="A21" s="14">
        <v>1050</v>
      </c>
      <c r="B21" s="16" t="s">
        <v>299</v>
      </c>
      <c r="C21" s="9" t="s">
        <v>204</v>
      </c>
      <c r="D21" s="9" t="s">
        <v>282</v>
      </c>
      <c r="E21" s="9" t="s">
        <v>282</v>
      </c>
      <c r="F21" s="22">
        <v>1055</v>
      </c>
      <c r="G21" s="22" t="s">
        <v>309</v>
      </c>
      <c r="H21" s="148">
        <v>30</v>
      </c>
      <c r="I21" s="148">
        <v>30</v>
      </c>
      <c r="J21" s="9" t="s">
        <v>60</v>
      </c>
      <c r="K21" s="17">
        <v>14</v>
      </c>
      <c r="L21" s="9" t="s">
        <v>60</v>
      </c>
      <c r="M21" s="17" t="s">
        <v>61</v>
      </c>
      <c r="N21" s="9" t="s">
        <v>61</v>
      </c>
      <c r="O21" s="206">
        <f t="shared" si="0"/>
        <v>0.46666666666666667</v>
      </c>
      <c r="P21" s="58">
        <v>10</v>
      </c>
      <c r="Q21" s="9" t="s">
        <v>60</v>
      </c>
      <c r="R21" s="58">
        <v>10</v>
      </c>
      <c r="S21" s="9" t="s">
        <v>60</v>
      </c>
      <c r="T21" s="17" t="s">
        <v>61</v>
      </c>
      <c r="U21" s="9" t="s">
        <v>61</v>
      </c>
      <c r="V21" s="67">
        <v>9.7222222222222224E-3</v>
      </c>
      <c r="W21" s="9" t="s">
        <v>60</v>
      </c>
      <c r="X21" s="15" t="s">
        <v>354</v>
      </c>
      <c r="Y21" s="9" t="s">
        <v>60</v>
      </c>
      <c r="Z21" s="15" t="s">
        <v>354</v>
      </c>
      <c r="AA21" s="9" t="s">
        <v>60</v>
      </c>
      <c r="AB21" s="15" t="s">
        <v>115</v>
      </c>
      <c r="AC21" s="9" t="s">
        <v>60</v>
      </c>
      <c r="AD21" s="15" t="s">
        <v>115</v>
      </c>
      <c r="AE21" s="9" t="s">
        <v>60</v>
      </c>
      <c r="AF21" s="9" t="s">
        <v>61</v>
      </c>
      <c r="AG21" s="9" t="s">
        <v>61</v>
      </c>
      <c r="AH21" s="9" t="s">
        <v>61</v>
      </c>
      <c r="AI21" s="9" t="s">
        <v>61</v>
      </c>
      <c r="AJ21" s="9" t="s">
        <v>61</v>
      </c>
      <c r="AL21" s="106">
        <v>30</v>
      </c>
      <c r="AM21" s="106">
        <v>14</v>
      </c>
      <c r="AN21" s="9" t="s">
        <v>60</v>
      </c>
      <c r="AO21" s="17" t="s">
        <v>61</v>
      </c>
      <c r="AP21" s="9" t="s">
        <v>61</v>
      </c>
      <c r="AQ21" s="106" t="s">
        <v>62</v>
      </c>
      <c r="AR21" s="106" t="s">
        <v>62</v>
      </c>
      <c r="AS21" s="9" t="s">
        <v>60</v>
      </c>
      <c r="AT21" s="17" t="s">
        <v>61</v>
      </c>
      <c r="AU21" s="9" t="s">
        <v>61</v>
      </c>
      <c r="AV21" s="22">
        <v>9</v>
      </c>
      <c r="AW21" s="22">
        <v>0.02</v>
      </c>
      <c r="AX21" s="25">
        <v>0.76</v>
      </c>
      <c r="AY21" s="9" t="s">
        <v>60</v>
      </c>
      <c r="BB21" s="9">
        <v>1973</v>
      </c>
      <c r="BC21" s="12" t="s">
        <v>358</v>
      </c>
      <c r="BD21" s="12" t="s">
        <v>359</v>
      </c>
      <c r="BE21" s="9" t="s">
        <v>268</v>
      </c>
      <c r="BF21" s="9" t="s">
        <v>93</v>
      </c>
      <c r="BG21" s="128">
        <v>44078</v>
      </c>
      <c r="BH21" s="9" t="s">
        <v>905</v>
      </c>
      <c r="BI21" s="124" t="s">
        <v>1724</v>
      </c>
    </row>
    <row r="22" spans="1:61" ht="17.100000000000001" customHeight="1" x14ac:dyDescent="0.3">
      <c r="A22" s="14">
        <v>1050</v>
      </c>
      <c r="B22" s="16" t="s">
        <v>299</v>
      </c>
      <c r="C22" s="9" t="s">
        <v>204</v>
      </c>
      <c r="D22" s="9" t="s">
        <v>282</v>
      </c>
      <c r="E22" s="9" t="s">
        <v>282</v>
      </c>
      <c r="F22" s="22">
        <v>1056</v>
      </c>
      <c r="G22" s="22" t="s">
        <v>310</v>
      </c>
      <c r="H22" s="148">
        <v>30</v>
      </c>
      <c r="I22" s="148">
        <v>30</v>
      </c>
      <c r="J22" s="9" t="s">
        <v>60</v>
      </c>
      <c r="K22" s="17">
        <v>14</v>
      </c>
      <c r="L22" s="9" t="s">
        <v>60</v>
      </c>
      <c r="M22" s="17" t="s">
        <v>61</v>
      </c>
      <c r="N22" s="9" t="s">
        <v>61</v>
      </c>
      <c r="O22" s="206">
        <f t="shared" si="0"/>
        <v>0.46666666666666667</v>
      </c>
      <c r="P22" s="58">
        <v>10</v>
      </c>
      <c r="Q22" s="9" t="s">
        <v>60</v>
      </c>
      <c r="R22" s="58">
        <v>10</v>
      </c>
      <c r="S22" s="9" t="s">
        <v>60</v>
      </c>
      <c r="T22" s="17" t="s">
        <v>61</v>
      </c>
      <c r="U22" s="9" t="s">
        <v>61</v>
      </c>
      <c r="V22" s="67">
        <v>9.7222222222222224E-3</v>
      </c>
      <c r="W22" s="9" t="s">
        <v>60</v>
      </c>
      <c r="X22" s="15" t="s">
        <v>354</v>
      </c>
      <c r="Y22" s="9" t="s">
        <v>60</v>
      </c>
      <c r="Z22" s="15" t="s">
        <v>354</v>
      </c>
      <c r="AA22" s="9" t="s">
        <v>60</v>
      </c>
      <c r="AB22" s="15" t="s">
        <v>115</v>
      </c>
      <c r="AC22" s="9" t="s">
        <v>60</v>
      </c>
      <c r="AD22" s="15" t="s">
        <v>115</v>
      </c>
      <c r="AE22" s="9" t="s">
        <v>60</v>
      </c>
      <c r="AF22" s="9" t="s">
        <v>61</v>
      </c>
      <c r="AG22" s="9" t="s">
        <v>61</v>
      </c>
      <c r="AH22" s="9" t="s">
        <v>61</v>
      </c>
      <c r="AI22" s="9" t="s">
        <v>61</v>
      </c>
      <c r="AJ22" s="9" t="s">
        <v>61</v>
      </c>
      <c r="AL22" s="106">
        <v>30</v>
      </c>
      <c r="AM22" s="106">
        <v>14</v>
      </c>
      <c r="AN22" s="9" t="s">
        <v>60</v>
      </c>
      <c r="AO22" s="17" t="s">
        <v>61</v>
      </c>
      <c r="AP22" s="9" t="s">
        <v>61</v>
      </c>
      <c r="AQ22" s="106" t="s">
        <v>62</v>
      </c>
      <c r="AR22" s="106" t="s">
        <v>62</v>
      </c>
      <c r="AS22" s="9" t="s">
        <v>60</v>
      </c>
      <c r="AT22" s="17" t="s">
        <v>61</v>
      </c>
      <c r="AU22" s="9" t="s">
        <v>61</v>
      </c>
      <c r="AV22" s="22">
        <v>9</v>
      </c>
      <c r="AW22" s="22">
        <v>0.02</v>
      </c>
      <c r="AX22" s="25">
        <v>0.88</v>
      </c>
      <c r="AY22" s="9" t="s">
        <v>60</v>
      </c>
      <c r="BB22" s="9">
        <v>1973</v>
      </c>
      <c r="BC22" s="12" t="s">
        <v>358</v>
      </c>
      <c r="BD22" s="12" t="s">
        <v>359</v>
      </c>
      <c r="BE22" s="9" t="s">
        <v>268</v>
      </c>
      <c r="BF22" s="9" t="s">
        <v>93</v>
      </c>
      <c r="BG22" s="128">
        <v>44078</v>
      </c>
      <c r="BH22" s="9" t="s">
        <v>905</v>
      </c>
      <c r="BI22" s="124" t="s">
        <v>1724</v>
      </c>
    </row>
    <row r="23" spans="1:61" ht="17.100000000000001" customHeight="1" x14ac:dyDescent="0.3">
      <c r="A23" s="14">
        <v>1060</v>
      </c>
      <c r="B23" s="16" t="s">
        <v>304</v>
      </c>
      <c r="C23" s="9" t="s">
        <v>204</v>
      </c>
      <c r="D23" s="9" t="s">
        <v>282</v>
      </c>
      <c r="E23" s="9" t="s">
        <v>282</v>
      </c>
      <c r="F23" s="14">
        <v>1061</v>
      </c>
      <c r="G23" s="9" t="s">
        <v>305</v>
      </c>
      <c r="H23" s="148">
        <v>41</v>
      </c>
      <c r="I23" s="148">
        <v>41</v>
      </c>
      <c r="J23" s="9" t="s">
        <v>60</v>
      </c>
      <c r="K23" s="17">
        <v>20</v>
      </c>
      <c r="L23" s="9" t="s">
        <v>60</v>
      </c>
      <c r="M23" s="17" t="s">
        <v>61</v>
      </c>
      <c r="N23" s="9" t="s">
        <v>61</v>
      </c>
      <c r="O23" s="206">
        <f t="shared" si="0"/>
        <v>0.48780487804878048</v>
      </c>
      <c r="P23" s="58">
        <v>20</v>
      </c>
      <c r="Q23" s="9" t="s">
        <v>60</v>
      </c>
      <c r="R23" s="58">
        <v>20</v>
      </c>
      <c r="S23" s="9" t="s">
        <v>60</v>
      </c>
      <c r="T23" s="17" t="s">
        <v>61</v>
      </c>
      <c r="U23" s="9" t="s">
        <v>61</v>
      </c>
      <c r="V23" s="67">
        <v>4.1666666666666666E-3</v>
      </c>
      <c r="W23" s="9" t="s">
        <v>60</v>
      </c>
      <c r="X23" s="15" t="s">
        <v>354</v>
      </c>
      <c r="Y23" s="9" t="s">
        <v>60</v>
      </c>
      <c r="Z23" s="15" t="s">
        <v>354</v>
      </c>
      <c r="AA23" s="9" t="s">
        <v>60</v>
      </c>
      <c r="AB23" s="15" t="s">
        <v>115</v>
      </c>
      <c r="AC23" s="9" t="s">
        <v>60</v>
      </c>
      <c r="AD23" s="15" t="s">
        <v>115</v>
      </c>
      <c r="AE23" s="9" t="s">
        <v>60</v>
      </c>
      <c r="AF23" s="9" t="s">
        <v>61</v>
      </c>
      <c r="AG23" s="9" t="s">
        <v>61</v>
      </c>
      <c r="AH23" s="9" t="s">
        <v>61</v>
      </c>
      <c r="AI23" s="9" t="s">
        <v>61</v>
      </c>
      <c r="AJ23" s="9" t="s">
        <v>61</v>
      </c>
      <c r="AL23" s="106" t="s">
        <v>62</v>
      </c>
      <c r="AM23" s="106" t="s">
        <v>62</v>
      </c>
      <c r="AN23" s="9" t="s">
        <v>60</v>
      </c>
      <c r="AO23" s="17" t="s">
        <v>61</v>
      </c>
      <c r="AP23" s="9" t="s">
        <v>61</v>
      </c>
      <c r="AQ23" s="106" t="s">
        <v>62</v>
      </c>
      <c r="AR23" s="106" t="s">
        <v>62</v>
      </c>
      <c r="AS23" s="9" t="s">
        <v>60</v>
      </c>
      <c r="AT23" s="17" t="s">
        <v>61</v>
      </c>
      <c r="AU23" s="9" t="s">
        <v>61</v>
      </c>
      <c r="AV23" s="106" t="s">
        <v>62</v>
      </c>
      <c r="AW23" s="106" t="s">
        <v>62</v>
      </c>
      <c r="AX23" s="106" t="s">
        <v>62</v>
      </c>
      <c r="AY23" s="9" t="s">
        <v>60</v>
      </c>
      <c r="BB23" s="9">
        <v>1991</v>
      </c>
      <c r="BC23" s="12" t="s">
        <v>134</v>
      </c>
      <c r="BD23" s="12" t="s">
        <v>133</v>
      </c>
      <c r="BE23" s="9" t="s">
        <v>268</v>
      </c>
      <c r="BF23" s="9" t="s">
        <v>93</v>
      </c>
      <c r="BG23" s="128">
        <v>44078</v>
      </c>
      <c r="BH23" s="9" t="s">
        <v>905</v>
      </c>
      <c r="BI23" s="124" t="s">
        <v>1724</v>
      </c>
    </row>
    <row r="24" spans="1:61" ht="17.100000000000001" customHeight="1" x14ac:dyDescent="0.3">
      <c r="A24" s="14">
        <v>1060</v>
      </c>
      <c r="B24" s="16" t="s">
        <v>304</v>
      </c>
      <c r="C24" s="9" t="s">
        <v>204</v>
      </c>
      <c r="D24" s="9" t="s">
        <v>282</v>
      </c>
      <c r="E24" s="9" t="s">
        <v>282</v>
      </c>
      <c r="F24" s="14">
        <v>1062</v>
      </c>
      <c r="G24" s="9" t="s">
        <v>306</v>
      </c>
      <c r="H24" s="148">
        <v>41</v>
      </c>
      <c r="I24" s="148">
        <v>41</v>
      </c>
      <c r="J24" s="9" t="s">
        <v>60</v>
      </c>
      <c r="K24" s="17">
        <v>20</v>
      </c>
      <c r="L24" s="9" t="s">
        <v>60</v>
      </c>
      <c r="M24" s="17" t="s">
        <v>61</v>
      </c>
      <c r="N24" s="9" t="s">
        <v>61</v>
      </c>
      <c r="O24" s="206">
        <f t="shared" si="0"/>
        <v>0.48780487804878048</v>
      </c>
      <c r="P24" s="58">
        <v>20</v>
      </c>
      <c r="Q24" s="9" t="s">
        <v>60</v>
      </c>
      <c r="R24" s="58">
        <v>20</v>
      </c>
      <c r="S24" s="9" t="s">
        <v>60</v>
      </c>
      <c r="T24" s="17" t="s">
        <v>61</v>
      </c>
      <c r="U24" s="9" t="s">
        <v>61</v>
      </c>
      <c r="V24" s="67">
        <v>4.1666666666666666E-3</v>
      </c>
      <c r="W24" s="9" t="s">
        <v>60</v>
      </c>
      <c r="X24" s="15" t="s">
        <v>354</v>
      </c>
      <c r="Y24" s="9" t="s">
        <v>60</v>
      </c>
      <c r="Z24" s="15" t="s">
        <v>354</v>
      </c>
      <c r="AA24" s="9" t="s">
        <v>60</v>
      </c>
      <c r="AB24" s="15" t="s">
        <v>115</v>
      </c>
      <c r="AC24" s="9" t="s">
        <v>60</v>
      </c>
      <c r="AD24" s="15" t="s">
        <v>115</v>
      </c>
      <c r="AE24" s="9" t="s">
        <v>60</v>
      </c>
      <c r="AF24" s="9" t="s">
        <v>61</v>
      </c>
      <c r="AG24" s="9" t="s">
        <v>61</v>
      </c>
      <c r="AH24" s="9" t="s">
        <v>61</v>
      </c>
      <c r="AI24" s="9" t="s">
        <v>61</v>
      </c>
      <c r="AJ24" s="9" t="s">
        <v>61</v>
      </c>
      <c r="AL24" s="106" t="s">
        <v>62</v>
      </c>
      <c r="AM24" s="106" t="s">
        <v>62</v>
      </c>
      <c r="AN24" s="9" t="s">
        <v>60</v>
      </c>
      <c r="AO24" s="17" t="s">
        <v>61</v>
      </c>
      <c r="AP24" s="9" t="s">
        <v>61</v>
      </c>
      <c r="AQ24" s="106" t="s">
        <v>62</v>
      </c>
      <c r="AR24" s="106" t="s">
        <v>62</v>
      </c>
      <c r="AS24" s="9" t="s">
        <v>60</v>
      </c>
      <c r="AT24" s="17" t="s">
        <v>61</v>
      </c>
      <c r="AU24" s="9" t="s">
        <v>61</v>
      </c>
      <c r="AV24" s="106" t="s">
        <v>62</v>
      </c>
      <c r="AW24" s="106" t="s">
        <v>62</v>
      </c>
      <c r="AX24" s="106" t="s">
        <v>62</v>
      </c>
      <c r="AY24" s="9" t="s">
        <v>60</v>
      </c>
      <c r="BB24" s="9">
        <v>1991</v>
      </c>
      <c r="BC24" s="12" t="s">
        <v>134</v>
      </c>
      <c r="BD24" s="12" t="s">
        <v>133</v>
      </c>
      <c r="BE24" s="9" t="s">
        <v>268</v>
      </c>
      <c r="BF24" s="9" t="s">
        <v>93</v>
      </c>
      <c r="BG24" s="128">
        <v>44078</v>
      </c>
      <c r="BH24" s="9" t="s">
        <v>905</v>
      </c>
      <c r="BI24" s="124" t="s">
        <v>1724</v>
      </c>
    </row>
    <row r="25" spans="1:61" ht="17.100000000000001" customHeight="1" x14ac:dyDescent="0.3">
      <c r="A25" s="14">
        <v>1140</v>
      </c>
      <c r="B25" s="16" t="s">
        <v>303</v>
      </c>
      <c r="C25" s="9" t="s">
        <v>204</v>
      </c>
      <c r="D25" s="9" t="s">
        <v>282</v>
      </c>
      <c r="E25" s="9" t="s">
        <v>282</v>
      </c>
      <c r="F25" s="22">
        <v>1141</v>
      </c>
      <c r="G25" s="22" t="s">
        <v>300</v>
      </c>
      <c r="H25" s="148">
        <v>14.4</v>
      </c>
      <c r="I25" s="105">
        <v>14.4</v>
      </c>
      <c r="J25" s="9" t="s">
        <v>60</v>
      </c>
      <c r="K25" s="17">
        <v>8</v>
      </c>
      <c r="L25" s="9" t="s">
        <v>60</v>
      </c>
      <c r="M25" s="17" t="s">
        <v>61</v>
      </c>
      <c r="N25" s="9" t="s">
        <v>61</v>
      </c>
      <c r="O25" s="206">
        <f t="shared" si="0"/>
        <v>0.55555555555555558</v>
      </c>
      <c r="P25" s="58">
        <v>6</v>
      </c>
      <c r="Q25" s="9" t="s">
        <v>60</v>
      </c>
      <c r="R25" s="58">
        <v>6</v>
      </c>
      <c r="S25" s="9" t="s">
        <v>60</v>
      </c>
      <c r="T25" s="17" t="s">
        <v>61</v>
      </c>
      <c r="U25" s="9" t="s">
        <v>61</v>
      </c>
      <c r="V25" s="67">
        <v>3.472222222222222E-3</v>
      </c>
      <c r="W25" s="9" t="s">
        <v>60</v>
      </c>
      <c r="X25" s="15" t="s">
        <v>354</v>
      </c>
      <c r="Y25" s="9" t="s">
        <v>60</v>
      </c>
      <c r="Z25" s="15" t="s">
        <v>354</v>
      </c>
      <c r="AA25" s="9" t="s">
        <v>60</v>
      </c>
      <c r="AB25" s="15" t="s">
        <v>115</v>
      </c>
      <c r="AC25" s="9" t="s">
        <v>60</v>
      </c>
      <c r="AD25" s="15" t="s">
        <v>115</v>
      </c>
      <c r="AE25" s="9" t="s">
        <v>60</v>
      </c>
      <c r="AF25" s="9" t="s">
        <v>61</v>
      </c>
      <c r="AG25" s="9" t="s">
        <v>61</v>
      </c>
      <c r="AH25" s="9" t="s">
        <v>61</v>
      </c>
      <c r="AI25" s="9" t="s">
        <v>61</v>
      </c>
      <c r="AJ25" s="9" t="s">
        <v>61</v>
      </c>
      <c r="AL25" s="106">
        <v>14.4</v>
      </c>
      <c r="AM25" s="106">
        <v>8</v>
      </c>
      <c r="AN25" s="9" t="s">
        <v>60</v>
      </c>
      <c r="AO25" s="17" t="s">
        <v>61</v>
      </c>
      <c r="AP25" s="9" t="s">
        <v>61</v>
      </c>
      <c r="AQ25" s="106" t="s">
        <v>62</v>
      </c>
      <c r="AR25" s="106" t="s">
        <v>62</v>
      </c>
      <c r="AS25" s="9" t="s">
        <v>60</v>
      </c>
      <c r="AT25" s="17" t="s">
        <v>61</v>
      </c>
      <c r="AU25" s="9" t="s">
        <v>61</v>
      </c>
      <c r="AV25" s="22">
        <v>4</v>
      </c>
      <c r="AW25" s="22">
        <v>0.02</v>
      </c>
      <c r="AX25" s="25">
        <v>0.1</v>
      </c>
      <c r="AY25" s="9" t="s">
        <v>60</v>
      </c>
      <c r="BB25" s="9">
        <v>1945</v>
      </c>
      <c r="BC25" s="12" t="s">
        <v>360</v>
      </c>
      <c r="BD25" s="12" t="s">
        <v>360</v>
      </c>
      <c r="BE25" s="9" t="s">
        <v>268</v>
      </c>
      <c r="BF25" s="9" t="s">
        <v>93</v>
      </c>
      <c r="BG25" s="128">
        <v>44078</v>
      </c>
      <c r="BH25" s="9" t="s">
        <v>905</v>
      </c>
      <c r="BI25" s="124" t="s">
        <v>1724</v>
      </c>
    </row>
    <row r="26" spans="1:61" ht="17.100000000000001" customHeight="1" x14ac:dyDescent="0.3">
      <c r="A26" s="14">
        <v>1140</v>
      </c>
      <c r="B26" s="16" t="s">
        <v>303</v>
      </c>
      <c r="C26" s="9" t="s">
        <v>204</v>
      </c>
      <c r="D26" s="9" t="s">
        <v>282</v>
      </c>
      <c r="E26" s="9" t="s">
        <v>282</v>
      </c>
      <c r="F26" s="22">
        <v>1142</v>
      </c>
      <c r="G26" s="22" t="s">
        <v>301</v>
      </c>
      <c r="H26" s="148">
        <v>15</v>
      </c>
      <c r="I26" s="148">
        <v>15</v>
      </c>
      <c r="J26" s="9" t="s">
        <v>60</v>
      </c>
      <c r="K26" s="17">
        <v>8</v>
      </c>
      <c r="L26" s="9" t="s">
        <v>60</v>
      </c>
      <c r="M26" s="17" t="s">
        <v>61</v>
      </c>
      <c r="N26" s="9" t="s">
        <v>61</v>
      </c>
      <c r="O26" s="206">
        <f t="shared" si="0"/>
        <v>0.53333333333333333</v>
      </c>
      <c r="P26" s="58">
        <v>6</v>
      </c>
      <c r="Q26" s="9" t="s">
        <v>60</v>
      </c>
      <c r="R26" s="58">
        <v>6</v>
      </c>
      <c r="S26" s="9" t="s">
        <v>60</v>
      </c>
      <c r="T26" s="17" t="s">
        <v>61</v>
      </c>
      <c r="U26" s="9" t="s">
        <v>61</v>
      </c>
      <c r="V26" s="67">
        <v>3.472222222222222E-3</v>
      </c>
      <c r="W26" s="9" t="s">
        <v>60</v>
      </c>
      <c r="X26" s="15" t="s">
        <v>354</v>
      </c>
      <c r="Y26" s="9" t="s">
        <v>60</v>
      </c>
      <c r="Z26" s="15" t="s">
        <v>354</v>
      </c>
      <c r="AA26" s="9" t="s">
        <v>60</v>
      </c>
      <c r="AB26" s="15" t="s">
        <v>115</v>
      </c>
      <c r="AC26" s="9" t="s">
        <v>60</v>
      </c>
      <c r="AD26" s="15" t="s">
        <v>115</v>
      </c>
      <c r="AE26" s="9" t="s">
        <v>60</v>
      </c>
      <c r="AF26" s="9" t="s">
        <v>61</v>
      </c>
      <c r="AG26" s="9" t="s">
        <v>61</v>
      </c>
      <c r="AH26" s="9" t="s">
        <v>61</v>
      </c>
      <c r="AI26" s="9" t="s">
        <v>61</v>
      </c>
      <c r="AJ26" s="9" t="s">
        <v>61</v>
      </c>
      <c r="AL26" s="106">
        <v>15</v>
      </c>
      <c r="AM26" s="106">
        <v>8</v>
      </c>
      <c r="AN26" s="9" t="s">
        <v>60</v>
      </c>
      <c r="AO26" s="17" t="s">
        <v>61</v>
      </c>
      <c r="AP26" s="9" t="s">
        <v>61</v>
      </c>
      <c r="AQ26" s="106" t="s">
        <v>62</v>
      </c>
      <c r="AR26" s="106" t="s">
        <v>62</v>
      </c>
      <c r="AS26" s="9" t="s">
        <v>60</v>
      </c>
      <c r="AT26" s="17" t="s">
        <v>61</v>
      </c>
      <c r="AU26" s="9" t="s">
        <v>61</v>
      </c>
      <c r="AV26" s="22">
        <v>4</v>
      </c>
      <c r="AW26" s="22">
        <v>1.0999999999999999E-2</v>
      </c>
      <c r="AX26" s="25">
        <v>0</v>
      </c>
      <c r="AY26" s="9" t="s">
        <v>60</v>
      </c>
      <c r="BB26" s="9">
        <v>1965</v>
      </c>
      <c r="BC26" s="12" t="s">
        <v>360</v>
      </c>
      <c r="BD26" s="12" t="s">
        <v>360</v>
      </c>
      <c r="BE26" s="9" t="s">
        <v>268</v>
      </c>
      <c r="BF26" s="9" t="s">
        <v>93</v>
      </c>
      <c r="BG26" s="128">
        <v>44078</v>
      </c>
      <c r="BH26" s="9" t="s">
        <v>905</v>
      </c>
      <c r="BI26" s="124" t="s">
        <v>1724</v>
      </c>
    </row>
    <row r="27" spans="1:61" ht="17.100000000000001" customHeight="1" x14ac:dyDescent="0.3">
      <c r="A27" s="14">
        <v>1140</v>
      </c>
      <c r="B27" s="16" t="s">
        <v>303</v>
      </c>
      <c r="C27" s="9" t="s">
        <v>204</v>
      </c>
      <c r="D27" s="9" t="s">
        <v>282</v>
      </c>
      <c r="E27" s="9" t="s">
        <v>282</v>
      </c>
      <c r="F27" s="22">
        <v>1143</v>
      </c>
      <c r="G27" s="22" t="s">
        <v>302</v>
      </c>
      <c r="H27" s="148">
        <v>6</v>
      </c>
      <c r="I27" s="148">
        <v>6</v>
      </c>
      <c r="J27" s="9" t="s">
        <v>60</v>
      </c>
      <c r="K27" s="17">
        <v>4</v>
      </c>
      <c r="L27" s="9" t="s">
        <v>60</v>
      </c>
      <c r="M27" s="17" t="s">
        <v>61</v>
      </c>
      <c r="N27" s="9" t="s">
        <v>61</v>
      </c>
      <c r="O27" s="206">
        <f t="shared" si="0"/>
        <v>0.66666666666666663</v>
      </c>
      <c r="P27" s="58">
        <v>2</v>
      </c>
      <c r="Q27" s="9" t="s">
        <v>60</v>
      </c>
      <c r="R27" s="58">
        <v>2</v>
      </c>
      <c r="S27" s="9" t="s">
        <v>60</v>
      </c>
      <c r="T27" s="17" t="s">
        <v>61</v>
      </c>
      <c r="U27" s="9" t="s">
        <v>61</v>
      </c>
      <c r="V27" s="67">
        <v>3.472222222222222E-3</v>
      </c>
      <c r="W27" s="9" t="s">
        <v>60</v>
      </c>
      <c r="X27" s="15" t="s">
        <v>353</v>
      </c>
      <c r="Y27" s="9" t="s">
        <v>60</v>
      </c>
      <c r="Z27" s="15" t="s">
        <v>353</v>
      </c>
      <c r="AA27" s="9" t="s">
        <v>60</v>
      </c>
      <c r="AB27" s="15" t="s">
        <v>115</v>
      </c>
      <c r="AC27" s="9" t="s">
        <v>60</v>
      </c>
      <c r="AD27" s="15" t="s">
        <v>115</v>
      </c>
      <c r="AE27" s="9" t="s">
        <v>60</v>
      </c>
      <c r="AF27" s="9" t="s">
        <v>61</v>
      </c>
      <c r="AG27" s="9" t="s">
        <v>61</v>
      </c>
      <c r="AH27" s="9" t="s">
        <v>61</v>
      </c>
      <c r="AI27" s="9" t="s">
        <v>61</v>
      </c>
      <c r="AJ27" s="9" t="s">
        <v>61</v>
      </c>
      <c r="AL27" s="106">
        <v>6</v>
      </c>
      <c r="AM27" s="106">
        <v>4</v>
      </c>
      <c r="AN27" s="9" t="s">
        <v>60</v>
      </c>
      <c r="AO27" s="17" t="s">
        <v>61</v>
      </c>
      <c r="AP27" s="9" t="s">
        <v>61</v>
      </c>
      <c r="AQ27" s="106" t="s">
        <v>62</v>
      </c>
      <c r="AR27" s="106" t="s">
        <v>62</v>
      </c>
      <c r="AS27" s="9" t="s">
        <v>60</v>
      </c>
      <c r="AT27" s="17" t="s">
        <v>61</v>
      </c>
      <c r="AU27" s="9" t="s">
        <v>61</v>
      </c>
      <c r="AV27" s="22">
        <v>4</v>
      </c>
      <c r="AW27" s="22">
        <v>0.02</v>
      </c>
      <c r="AX27" s="25">
        <v>0.02</v>
      </c>
      <c r="AY27" s="9" t="s">
        <v>60</v>
      </c>
      <c r="BB27" s="9">
        <v>1985</v>
      </c>
      <c r="BC27" s="12" t="s">
        <v>360</v>
      </c>
      <c r="BD27" s="12" t="s">
        <v>360</v>
      </c>
      <c r="BE27" s="9" t="s">
        <v>268</v>
      </c>
      <c r="BF27" s="9" t="s">
        <v>93</v>
      </c>
      <c r="BG27" s="128">
        <v>44078</v>
      </c>
      <c r="BH27" s="9" t="s">
        <v>905</v>
      </c>
      <c r="BI27" s="124" t="s">
        <v>1724</v>
      </c>
    </row>
    <row r="28" spans="1:61" s="256" customFormat="1" ht="17.100000000000001" customHeight="1" x14ac:dyDescent="0.3">
      <c r="A28" s="254">
        <v>1610</v>
      </c>
      <c r="B28" s="255" t="s">
        <v>336</v>
      </c>
      <c r="C28" s="256" t="s">
        <v>204</v>
      </c>
      <c r="D28" s="256" t="s">
        <v>343</v>
      </c>
      <c r="E28" s="256" t="s">
        <v>343</v>
      </c>
      <c r="F28" s="257">
        <v>1611</v>
      </c>
      <c r="G28" s="257" t="s">
        <v>320</v>
      </c>
      <c r="H28" s="258">
        <v>300</v>
      </c>
      <c r="I28" s="258">
        <v>300</v>
      </c>
      <c r="J28" s="256" t="s">
        <v>60</v>
      </c>
      <c r="K28" s="259">
        <v>230</v>
      </c>
      <c r="L28" s="256" t="s">
        <v>60</v>
      </c>
      <c r="M28" s="260" t="s">
        <v>61</v>
      </c>
      <c r="N28" s="256" t="s">
        <v>61</v>
      </c>
      <c r="O28" s="261">
        <f t="shared" si="0"/>
        <v>0.76666666666666672</v>
      </c>
      <c r="P28" s="262">
        <v>150</v>
      </c>
      <c r="Q28" s="256" t="s">
        <v>60</v>
      </c>
      <c r="R28" s="262">
        <v>150</v>
      </c>
      <c r="S28" s="256" t="s">
        <v>60</v>
      </c>
      <c r="T28" s="260" t="s">
        <v>61</v>
      </c>
      <c r="U28" s="256" t="s">
        <v>61</v>
      </c>
      <c r="V28" s="263" t="s">
        <v>350</v>
      </c>
      <c r="W28" s="256" t="s">
        <v>60</v>
      </c>
      <c r="X28" s="264" t="s">
        <v>353</v>
      </c>
      <c r="Y28" s="256" t="s">
        <v>60</v>
      </c>
      <c r="Z28" s="264" t="s">
        <v>353</v>
      </c>
      <c r="AA28" s="256" t="s">
        <v>60</v>
      </c>
      <c r="AB28" s="264" t="s">
        <v>115</v>
      </c>
      <c r="AC28" s="256" t="s">
        <v>60</v>
      </c>
      <c r="AD28" s="264" t="s">
        <v>115</v>
      </c>
      <c r="AE28" s="256" t="s">
        <v>60</v>
      </c>
      <c r="AF28" s="265" t="s">
        <v>115</v>
      </c>
      <c r="AG28" s="265">
        <v>4.1666666666666664E-2</v>
      </c>
      <c r="AH28" s="265">
        <v>4.1666666666666664E-2</v>
      </c>
      <c r="AI28" s="265">
        <v>4.1666666666666664E-2</v>
      </c>
      <c r="AJ28" s="256" t="s">
        <v>63</v>
      </c>
      <c r="AK28" s="256" t="s">
        <v>1124</v>
      </c>
      <c r="AL28" s="266">
        <v>300</v>
      </c>
      <c r="AM28" s="266">
        <v>230</v>
      </c>
      <c r="AN28" s="256" t="s">
        <v>60</v>
      </c>
      <c r="AO28" s="260" t="s">
        <v>61</v>
      </c>
      <c r="AP28" s="256" t="s">
        <v>61</v>
      </c>
      <c r="AQ28" s="266">
        <v>300</v>
      </c>
      <c r="AR28" s="266">
        <v>230</v>
      </c>
      <c r="AS28" s="256" t="s">
        <v>60</v>
      </c>
      <c r="AT28" s="260" t="s">
        <v>61</v>
      </c>
      <c r="AU28" s="256" t="s">
        <v>61</v>
      </c>
      <c r="AV28" s="257">
        <v>4</v>
      </c>
      <c r="AW28" s="257">
        <v>0.01</v>
      </c>
      <c r="AX28" s="267">
        <v>13.91</v>
      </c>
      <c r="AY28" s="256" t="s">
        <v>60</v>
      </c>
      <c r="BB28" s="256">
        <v>1995</v>
      </c>
      <c r="BC28" s="268" t="s">
        <v>134</v>
      </c>
      <c r="BD28" s="268" t="s">
        <v>134</v>
      </c>
      <c r="BE28" s="256" t="s">
        <v>268</v>
      </c>
      <c r="BF28" s="256" t="s">
        <v>93</v>
      </c>
      <c r="BG28" s="269">
        <v>44078</v>
      </c>
      <c r="BH28" s="256" t="s">
        <v>905</v>
      </c>
      <c r="BI28" s="270" t="s">
        <v>1724</v>
      </c>
    </row>
    <row r="29" spans="1:61" s="256" customFormat="1" ht="17.100000000000001" customHeight="1" x14ac:dyDescent="0.3">
      <c r="A29" s="254">
        <v>1610</v>
      </c>
      <c r="B29" s="255" t="s">
        <v>336</v>
      </c>
      <c r="C29" s="256" t="s">
        <v>204</v>
      </c>
      <c r="D29" s="256" t="s">
        <v>343</v>
      </c>
      <c r="E29" s="256" t="s">
        <v>343</v>
      </c>
      <c r="F29" s="257">
        <v>1612</v>
      </c>
      <c r="G29" s="257" t="s">
        <v>321</v>
      </c>
      <c r="H29" s="258">
        <v>300</v>
      </c>
      <c r="I29" s="258">
        <v>300</v>
      </c>
      <c r="J29" s="256" t="s">
        <v>60</v>
      </c>
      <c r="K29" s="259">
        <v>230</v>
      </c>
      <c r="L29" s="256" t="s">
        <v>60</v>
      </c>
      <c r="M29" s="260" t="s">
        <v>61</v>
      </c>
      <c r="N29" s="256" t="s">
        <v>61</v>
      </c>
      <c r="O29" s="261">
        <f t="shared" si="0"/>
        <v>0.76666666666666672</v>
      </c>
      <c r="P29" s="262">
        <v>150</v>
      </c>
      <c r="Q29" s="256" t="s">
        <v>60</v>
      </c>
      <c r="R29" s="262">
        <v>150</v>
      </c>
      <c r="S29" s="256" t="s">
        <v>60</v>
      </c>
      <c r="T29" s="260" t="s">
        <v>61</v>
      </c>
      <c r="U29" s="256" t="s">
        <v>61</v>
      </c>
      <c r="V29" s="263" t="s">
        <v>350</v>
      </c>
      <c r="W29" s="256" t="s">
        <v>60</v>
      </c>
      <c r="X29" s="264" t="s">
        <v>353</v>
      </c>
      <c r="Y29" s="256" t="s">
        <v>60</v>
      </c>
      <c r="Z29" s="264" t="s">
        <v>353</v>
      </c>
      <c r="AA29" s="256" t="s">
        <v>60</v>
      </c>
      <c r="AB29" s="264" t="s">
        <v>115</v>
      </c>
      <c r="AC29" s="256" t="s">
        <v>60</v>
      </c>
      <c r="AD29" s="264" t="s">
        <v>115</v>
      </c>
      <c r="AE29" s="256" t="s">
        <v>60</v>
      </c>
      <c r="AF29" s="265" t="s">
        <v>115</v>
      </c>
      <c r="AG29" s="265">
        <v>4.1666666666666664E-2</v>
      </c>
      <c r="AH29" s="265">
        <v>4.1666666666666664E-2</v>
      </c>
      <c r="AI29" s="265">
        <v>4.1666666666666664E-2</v>
      </c>
      <c r="AJ29" s="256" t="s">
        <v>63</v>
      </c>
      <c r="AK29" s="256" t="s">
        <v>1124</v>
      </c>
      <c r="AL29" s="266">
        <v>300</v>
      </c>
      <c r="AM29" s="266">
        <v>230</v>
      </c>
      <c r="AN29" s="256" t="s">
        <v>60</v>
      </c>
      <c r="AO29" s="260" t="s">
        <v>61</v>
      </c>
      <c r="AP29" s="256" t="s">
        <v>61</v>
      </c>
      <c r="AQ29" s="266">
        <v>300</v>
      </c>
      <c r="AR29" s="266">
        <v>230</v>
      </c>
      <c r="AS29" s="256" t="s">
        <v>60</v>
      </c>
      <c r="AT29" s="260" t="s">
        <v>61</v>
      </c>
      <c r="AU29" s="256" t="s">
        <v>61</v>
      </c>
      <c r="AV29" s="257">
        <v>4</v>
      </c>
      <c r="AW29" s="257">
        <v>0.01</v>
      </c>
      <c r="AX29" s="267">
        <v>52.51</v>
      </c>
      <c r="AY29" s="256" t="s">
        <v>60</v>
      </c>
      <c r="BB29" s="256">
        <v>1995</v>
      </c>
      <c r="BC29" s="268" t="s">
        <v>361</v>
      </c>
      <c r="BD29" s="268" t="s">
        <v>362</v>
      </c>
      <c r="BE29" s="256" t="s">
        <v>268</v>
      </c>
      <c r="BF29" s="256" t="s">
        <v>93</v>
      </c>
      <c r="BG29" s="269">
        <v>44078</v>
      </c>
      <c r="BH29" s="256" t="s">
        <v>905</v>
      </c>
      <c r="BI29" s="270" t="s">
        <v>1724</v>
      </c>
    </row>
    <row r="30" spans="1:61" s="256" customFormat="1" ht="17.100000000000001" customHeight="1" x14ac:dyDescent="0.3">
      <c r="A30" s="254">
        <v>1630</v>
      </c>
      <c r="B30" s="255" t="s">
        <v>337</v>
      </c>
      <c r="C30" s="256" t="s">
        <v>204</v>
      </c>
      <c r="D30" s="256" t="s">
        <v>343</v>
      </c>
      <c r="E30" s="256" t="s">
        <v>343</v>
      </c>
      <c r="F30" s="257">
        <v>1631</v>
      </c>
      <c r="G30" s="257" t="s">
        <v>322</v>
      </c>
      <c r="H30" s="258">
        <v>200</v>
      </c>
      <c r="I30" s="258">
        <v>200</v>
      </c>
      <c r="J30" s="256" t="s">
        <v>60</v>
      </c>
      <c r="K30" s="259">
        <v>120</v>
      </c>
      <c r="L30" s="256" t="s">
        <v>60</v>
      </c>
      <c r="M30" s="260" t="s">
        <v>61</v>
      </c>
      <c r="N30" s="256" t="s">
        <v>61</v>
      </c>
      <c r="O30" s="261">
        <f t="shared" si="0"/>
        <v>0.6</v>
      </c>
      <c r="P30" s="262">
        <v>60</v>
      </c>
      <c r="Q30" s="256" t="s">
        <v>60</v>
      </c>
      <c r="R30" s="262">
        <v>60</v>
      </c>
      <c r="S30" s="256" t="s">
        <v>60</v>
      </c>
      <c r="T30" s="260" t="s">
        <v>61</v>
      </c>
      <c r="U30" s="256" t="s">
        <v>61</v>
      </c>
      <c r="V30" s="263" t="s">
        <v>351</v>
      </c>
      <c r="W30" s="256" t="s">
        <v>60</v>
      </c>
      <c r="X30" s="264" t="s">
        <v>353</v>
      </c>
      <c r="Y30" s="256" t="s">
        <v>60</v>
      </c>
      <c r="Z30" s="264" t="s">
        <v>353</v>
      </c>
      <c r="AA30" s="256" t="s">
        <v>60</v>
      </c>
      <c r="AB30" s="264" t="s">
        <v>115</v>
      </c>
      <c r="AC30" s="256" t="s">
        <v>60</v>
      </c>
      <c r="AD30" s="264" t="s">
        <v>115</v>
      </c>
      <c r="AE30" s="256" t="s">
        <v>60</v>
      </c>
      <c r="AF30" s="265" t="s">
        <v>115</v>
      </c>
      <c r="AG30" s="265">
        <v>4.1666666666666664E-2</v>
      </c>
      <c r="AH30" s="265">
        <v>4.1666666666666664E-2</v>
      </c>
      <c r="AI30" s="265">
        <v>4.1666666666666664E-2</v>
      </c>
      <c r="AJ30" s="256" t="s">
        <v>63</v>
      </c>
      <c r="AK30" s="256" t="s">
        <v>1124</v>
      </c>
      <c r="AL30" s="266">
        <v>200</v>
      </c>
      <c r="AM30" s="266">
        <v>120</v>
      </c>
      <c r="AN30" s="256" t="s">
        <v>60</v>
      </c>
      <c r="AO30" s="260" t="s">
        <v>61</v>
      </c>
      <c r="AP30" s="256" t="s">
        <v>61</v>
      </c>
      <c r="AQ30" s="266">
        <v>200</v>
      </c>
      <c r="AR30" s="266">
        <v>120</v>
      </c>
      <c r="AS30" s="256" t="s">
        <v>60</v>
      </c>
      <c r="AT30" s="260" t="s">
        <v>61</v>
      </c>
      <c r="AU30" s="256" t="s">
        <v>61</v>
      </c>
      <c r="AV30" s="257">
        <v>4</v>
      </c>
      <c r="AW30" s="257">
        <v>0.02</v>
      </c>
      <c r="AX30" s="267">
        <v>26.94</v>
      </c>
      <c r="AY30" s="256" t="s">
        <v>60</v>
      </c>
      <c r="BB30" s="256">
        <v>1979</v>
      </c>
      <c r="BC30" s="268" t="s">
        <v>133</v>
      </c>
      <c r="BD30" s="268" t="s">
        <v>133</v>
      </c>
      <c r="BE30" s="256" t="s">
        <v>268</v>
      </c>
      <c r="BF30" s="256" t="s">
        <v>93</v>
      </c>
      <c r="BG30" s="269">
        <v>44078</v>
      </c>
      <c r="BH30" s="256" t="s">
        <v>905</v>
      </c>
      <c r="BI30" s="270" t="s">
        <v>1724</v>
      </c>
    </row>
    <row r="31" spans="1:61" s="256" customFormat="1" ht="17.100000000000001" customHeight="1" x14ac:dyDescent="0.3">
      <c r="A31" s="254">
        <v>1630</v>
      </c>
      <c r="B31" s="255" t="s">
        <v>337</v>
      </c>
      <c r="C31" s="256" t="s">
        <v>204</v>
      </c>
      <c r="D31" s="256" t="s">
        <v>343</v>
      </c>
      <c r="E31" s="256" t="s">
        <v>343</v>
      </c>
      <c r="F31" s="257">
        <v>1632</v>
      </c>
      <c r="G31" s="257" t="s">
        <v>323</v>
      </c>
      <c r="H31" s="258">
        <v>200</v>
      </c>
      <c r="I31" s="258">
        <v>200</v>
      </c>
      <c r="J31" s="256" t="s">
        <v>60</v>
      </c>
      <c r="K31" s="256">
        <v>120</v>
      </c>
      <c r="L31" s="256" t="s">
        <v>60</v>
      </c>
      <c r="M31" s="260" t="s">
        <v>61</v>
      </c>
      <c r="N31" s="256" t="s">
        <v>61</v>
      </c>
      <c r="O31" s="261">
        <f t="shared" si="0"/>
        <v>0.6</v>
      </c>
      <c r="P31" s="262">
        <v>60</v>
      </c>
      <c r="Q31" s="256" t="s">
        <v>60</v>
      </c>
      <c r="R31" s="262">
        <v>60</v>
      </c>
      <c r="S31" s="256" t="s">
        <v>60</v>
      </c>
      <c r="T31" s="260" t="s">
        <v>61</v>
      </c>
      <c r="U31" s="256" t="s">
        <v>61</v>
      </c>
      <c r="V31" s="263" t="s">
        <v>351</v>
      </c>
      <c r="W31" s="256" t="s">
        <v>60</v>
      </c>
      <c r="X31" s="264" t="s">
        <v>353</v>
      </c>
      <c r="Y31" s="256" t="s">
        <v>60</v>
      </c>
      <c r="Z31" s="264" t="s">
        <v>353</v>
      </c>
      <c r="AA31" s="256" t="s">
        <v>60</v>
      </c>
      <c r="AB31" s="264" t="s">
        <v>115</v>
      </c>
      <c r="AC31" s="256" t="s">
        <v>60</v>
      </c>
      <c r="AD31" s="264" t="s">
        <v>115</v>
      </c>
      <c r="AE31" s="256" t="s">
        <v>60</v>
      </c>
      <c r="AF31" s="265" t="s">
        <v>115</v>
      </c>
      <c r="AG31" s="265">
        <v>4.1666666666666664E-2</v>
      </c>
      <c r="AH31" s="265">
        <v>4.1666666666666664E-2</v>
      </c>
      <c r="AI31" s="265">
        <v>4.1666666666666664E-2</v>
      </c>
      <c r="AJ31" s="256" t="s">
        <v>63</v>
      </c>
      <c r="AK31" s="256" t="s">
        <v>1124</v>
      </c>
      <c r="AL31" s="266">
        <v>200</v>
      </c>
      <c r="AM31" s="266">
        <v>120</v>
      </c>
      <c r="AN31" s="256" t="s">
        <v>60</v>
      </c>
      <c r="AO31" s="260" t="s">
        <v>61</v>
      </c>
      <c r="AP31" s="256" t="s">
        <v>61</v>
      </c>
      <c r="AQ31" s="266">
        <v>200</v>
      </c>
      <c r="AR31" s="266">
        <v>120</v>
      </c>
      <c r="AS31" s="256" t="s">
        <v>60</v>
      </c>
      <c r="AT31" s="260" t="s">
        <v>61</v>
      </c>
      <c r="AU31" s="256" t="s">
        <v>61</v>
      </c>
      <c r="AV31" s="257">
        <v>3</v>
      </c>
      <c r="AW31" s="257">
        <v>0.02</v>
      </c>
      <c r="AX31" s="267">
        <v>15.61</v>
      </c>
      <c r="AY31" s="256" t="s">
        <v>60</v>
      </c>
      <c r="BB31" s="256">
        <v>1980</v>
      </c>
      <c r="BC31" s="268" t="s">
        <v>133</v>
      </c>
      <c r="BD31" s="268" t="s">
        <v>133</v>
      </c>
      <c r="BE31" s="256" t="s">
        <v>268</v>
      </c>
      <c r="BF31" s="256" t="s">
        <v>93</v>
      </c>
      <c r="BG31" s="269">
        <v>44078</v>
      </c>
      <c r="BH31" s="256" t="s">
        <v>905</v>
      </c>
      <c r="BI31" s="270" t="s">
        <v>1724</v>
      </c>
    </row>
    <row r="32" spans="1:61" s="256" customFormat="1" ht="17.100000000000001" customHeight="1" x14ac:dyDescent="0.3">
      <c r="A32" s="254">
        <v>1620</v>
      </c>
      <c r="B32" s="255" t="s">
        <v>338</v>
      </c>
      <c r="C32" s="256" t="s">
        <v>204</v>
      </c>
      <c r="D32" s="256" t="s">
        <v>343</v>
      </c>
      <c r="E32" s="256" t="s">
        <v>343</v>
      </c>
      <c r="F32" s="257">
        <v>1621</v>
      </c>
      <c r="G32" s="257" t="s">
        <v>324</v>
      </c>
      <c r="H32" s="258">
        <v>300</v>
      </c>
      <c r="I32" s="258">
        <v>300</v>
      </c>
      <c r="J32" s="256" t="s">
        <v>60</v>
      </c>
      <c r="K32" s="256">
        <v>200</v>
      </c>
      <c r="L32" s="256" t="s">
        <v>60</v>
      </c>
      <c r="M32" s="260" t="s">
        <v>61</v>
      </c>
      <c r="N32" s="256" t="s">
        <v>61</v>
      </c>
      <c r="O32" s="261">
        <f t="shared" si="0"/>
        <v>0.66666666666666663</v>
      </c>
      <c r="P32" s="262">
        <v>100</v>
      </c>
      <c r="Q32" s="256" t="s">
        <v>60</v>
      </c>
      <c r="R32" s="262">
        <v>100</v>
      </c>
      <c r="S32" s="256" t="s">
        <v>60</v>
      </c>
      <c r="T32" s="260" t="s">
        <v>61</v>
      </c>
      <c r="U32" s="256" t="s">
        <v>61</v>
      </c>
      <c r="V32" s="263" t="s">
        <v>352</v>
      </c>
      <c r="W32" s="256" t="s">
        <v>60</v>
      </c>
      <c r="X32" s="264" t="s">
        <v>353</v>
      </c>
      <c r="Y32" s="256" t="s">
        <v>60</v>
      </c>
      <c r="Z32" s="264" t="s">
        <v>353</v>
      </c>
      <c r="AA32" s="256" t="s">
        <v>60</v>
      </c>
      <c r="AB32" s="264" t="s">
        <v>115</v>
      </c>
      <c r="AC32" s="256" t="s">
        <v>60</v>
      </c>
      <c r="AD32" s="264" t="s">
        <v>115</v>
      </c>
      <c r="AE32" s="256" t="s">
        <v>60</v>
      </c>
      <c r="AF32" s="265" t="s">
        <v>115</v>
      </c>
      <c r="AG32" s="265">
        <v>4.1666666666666664E-2</v>
      </c>
      <c r="AH32" s="265">
        <v>4.1666666666666664E-2</v>
      </c>
      <c r="AI32" s="265">
        <v>4.1666666666666664E-2</v>
      </c>
      <c r="AJ32" s="256" t="s">
        <v>63</v>
      </c>
      <c r="AK32" s="256" t="s">
        <v>1124</v>
      </c>
      <c r="AL32" s="266">
        <v>300</v>
      </c>
      <c r="AM32" s="266">
        <v>200</v>
      </c>
      <c r="AN32" s="256" t="s">
        <v>60</v>
      </c>
      <c r="AO32" s="260" t="s">
        <v>61</v>
      </c>
      <c r="AP32" s="256" t="s">
        <v>61</v>
      </c>
      <c r="AQ32" s="266">
        <v>300</v>
      </c>
      <c r="AR32" s="266">
        <v>220</v>
      </c>
      <c r="AS32" s="256" t="s">
        <v>60</v>
      </c>
      <c r="AT32" s="260" t="s">
        <v>61</v>
      </c>
      <c r="AU32" s="256" t="s">
        <v>61</v>
      </c>
      <c r="AV32" s="257">
        <v>4</v>
      </c>
      <c r="AW32" s="257">
        <v>0.05</v>
      </c>
      <c r="AX32" s="267">
        <v>27.64</v>
      </c>
      <c r="AY32" s="256" t="s">
        <v>60</v>
      </c>
      <c r="BB32" s="256">
        <v>1985</v>
      </c>
      <c r="BC32" s="268" t="s">
        <v>133</v>
      </c>
      <c r="BD32" s="256" t="s">
        <v>356</v>
      </c>
      <c r="BE32" s="256" t="s">
        <v>268</v>
      </c>
      <c r="BF32" s="256" t="s">
        <v>93</v>
      </c>
      <c r="BG32" s="269">
        <v>44078</v>
      </c>
      <c r="BH32" s="256" t="s">
        <v>905</v>
      </c>
      <c r="BI32" s="270" t="s">
        <v>1724</v>
      </c>
    </row>
    <row r="33" spans="1:61" s="256" customFormat="1" ht="17.100000000000001" customHeight="1" x14ac:dyDescent="0.3">
      <c r="A33" s="254">
        <v>1620</v>
      </c>
      <c r="B33" s="255" t="s">
        <v>338</v>
      </c>
      <c r="C33" s="256" t="s">
        <v>204</v>
      </c>
      <c r="D33" s="256" t="s">
        <v>343</v>
      </c>
      <c r="E33" s="256" t="s">
        <v>343</v>
      </c>
      <c r="F33" s="257">
        <v>1622</v>
      </c>
      <c r="G33" s="271" t="s">
        <v>325</v>
      </c>
      <c r="H33" s="272">
        <v>300</v>
      </c>
      <c r="I33" s="272">
        <v>300</v>
      </c>
      <c r="J33" s="256" t="s">
        <v>60</v>
      </c>
      <c r="K33" s="256">
        <v>200</v>
      </c>
      <c r="L33" s="256" t="s">
        <v>60</v>
      </c>
      <c r="M33" s="260" t="s">
        <v>61</v>
      </c>
      <c r="N33" s="256" t="s">
        <v>61</v>
      </c>
      <c r="O33" s="261">
        <f t="shared" si="0"/>
        <v>0.66666666666666663</v>
      </c>
      <c r="P33" s="262">
        <v>100</v>
      </c>
      <c r="Q33" s="256" t="s">
        <v>60</v>
      </c>
      <c r="R33" s="262">
        <v>100</v>
      </c>
      <c r="S33" s="256" t="s">
        <v>60</v>
      </c>
      <c r="T33" s="260" t="s">
        <v>61</v>
      </c>
      <c r="U33" s="256" t="s">
        <v>61</v>
      </c>
      <c r="V33" s="263" t="s">
        <v>352</v>
      </c>
      <c r="W33" s="256" t="s">
        <v>60</v>
      </c>
      <c r="X33" s="264" t="s">
        <v>353</v>
      </c>
      <c r="Y33" s="256" t="s">
        <v>60</v>
      </c>
      <c r="Z33" s="264" t="s">
        <v>353</v>
      </c>
      <c r="AA33" s="256" t="s">
        <v>60</v>
      </c>
      <c r="AB33" s="264" t="s">
        <v>115</v>
      </c>
      <c r="AC33" s="273" t="s">
        <v>60</v>
      </c>
      <c r="AD33" s="274" t="s">
        <v>115</v>
      </c>
      <c r="AE33" s="256" t="s">
        <v>60</v>
      </c>
      <c r="AF33" s="265" t="s">
        <v>115</v>
      </c>
      <c r="AG33" s="265">
        <v>4.1666666666666664E-2</v>
      </c>
      <c r="AH33" s="265">
        <v>4.1666666666666664E-2</v>
      </c>
      <c r="AI33" s="265">
        <v>4.1666666666666664E-2</v>
      </c>
      <c r="AJ33" s="256" t="s">
        <v>63</v>
      </c>
      <c r="AK33" s="256" t="s">
        <v>1124</v>
      </c>
      <c r="AL33" s="266">
        <v>300</v>
      </c>
      <c r="AM33" s="266">
        <v>200</v>
      </c>
      <c r="AN33" s="256" t="s">
        <v>60</v>
      </c>
      <c r="AO33" s="260" t="s">
        <v>61</v>
      </c>
      <c r="AP33" s="256" t="s">
        <v>61</v>
      </c>
      <c r="AQ33" s="266">
        <v>300</v>
      </c>
      <c r="AR33" s="266">
        <v>220</v>
      </c>
      <c r="AS33" s="256" t="s">
        <v>60</v>
      </c>
      <c r="AT33" s="260" t="s">
        <v>61</v>
      </c>
      <c r="AU33" s="256" t="s">
        <v>61</v>
      </c>
      <c r="AV33" s="257">
        <v>4</v>
      </c>
      <c r="AW33" s="257">
        <v>0.05</v>
      </c>
      <c r="AX33" s="267">
        <v>21.25</v>
      </c>
      <c r="AY33" s="256" t="s">
        <v>60</v>
      </c>
      <c r="BB33" s="256">
        <v>1985</v>
      </c>
      <c r="BC33" s="268" t="s">
        <v>134</v>
      </c>
      <c r="BD33" s="268" t="s">
        <v>134</v>
      </c>
      <c r="BE33" s="256" t="s">
        <v>268</v>
      </c>
      <c r="BF33" s="256" t="s">
        <v>93</v>
      </c>
      <c r="BG33" s="269">
        <v>44078</v>
      </c>
      <c r="BH33" s="256" t="s">
        <v>905</v>
      </c>
      <c r="BI33" s="270" t="s">
        <v>1724</v>
      </c>
    </row>
    <row r="34" spans="1:61" s="256" customFormat="1" ht="17.100000000000001" customHeight="1" x14ac:dyDescent="0.3">
      <c r="A34" s="254">
        <v>1650</v>
      </c>
      <c r="B34" s="255" t="s">
        <v>339</v>
      </c>
      <c r="C34" s="256" t="s">
        <v>204</v>
      </c>
      <c r="D34" s="256" t="s">
        <v>343</v>
      </c>
      <c r="E34" s="256" t="s">
        <v>343</v>
      </c>
      <c r="F34" s="257">
        <v>1651</v>
      </c>
      <c r="G34" s="271" t="s">
        <v>326</v>
      </c>
      <c r="H34" s="272">
        <v>350</v>
      </c>
      <c r="I34" s="272">
        <v>350</v>
      </c>
      <c r="J34" s="256" t="s">
        <v>60</v>
      </c>
      <c r="K34" s="256">
        <v>200</v>
      </c>
      <c r="L34" s="256" t="s">
        <v>60</v>
      </c>
      <c r="M34" s="260" t="s">
        <v>61</v>
      </c>
      <c r="N34" s="256" t="s">
        <v>61</v>
      </c>
      <c r="O34" s="261">
        <f t="shared" si="0"/>
        <v>0.5714285714285714</v>
      </c>
      <c r="P34" s="262">
        <v>150</v>
      </c>
      <c r="Q34" s="256" t="s">
        <v>60</v>
      </c>
      <c r="R34" s="262">
        <v>150</v>
      </c>
      <c r="S34" s="256" t="s">
        <v>60</v>
      </c>
      <c r="T34" s="260" t="s">
        <v>61</v>
      </c>
      <c r="U34" s="256" t="s">
        <v>61</v>
      </c>
      <c r="V34" s="263" t="s">
        <v>351</v>
      </c>
      <c r="W34" s="256" t="s">
        <v>60</v>
      </c>
      <c r="X34" s="264" t="s">
        <v>354</v>
      </c>
      <c r="Y34" s="256" t="s">
        <v>60</v>
      </c>
      <c r="Z34" s="264" t="s">
        <v>354</v>
      </c>
      <c r="AA34" s="256" t="s">
        <v>60</v>
      </c>
      <c r="AB34" s="274" t="s">
        <v>115</v>
      </c>
      <c r="AC34" s="273" t="s">
        <v>60</v>
      </c>
      <c r="AD34" s="274" t="s">
        <v>192</v>
      </c>
      <c r="AE34" s="256" t="s">
        <v>60</v>
      </c>
      <c r="AF34" s="265">
        <v>4.1666666666666664E-2</v>
      </c>
      <c r="AG34" s="265">
        <v>4.1666666666666664E-2</v>
      </c>
      <c r="AH34" s="265">
        <v>4.1666666666666664E-2</v>
      </c>
      <c r="AI34" s="265">
        <v>4.1666666666666664E-2</v>
      </c>
      <c r="AJ34" s="256" t="s">
        <v>63</v>
      </c>
      <c r="AK34" s="256" t="s">
        <v>1124</v>
      </c>
      <c r="AL34" s="266">
        <v>350</v>
      </c>
      <c r="AM34" s="266">
        <v>200</v>
      </c>
      <c r="AN34" s="256" t="s">
        <v>60</v>
      </c>
      <c r="AO34" s="260" t="s">
        <v>61</v>
      </c>
      <c r="AP34" s="256" t="s">
        <v>61</v>
      </c>
      <c r="AQ34" s="266">
        <v>350</v>
      </c>
      <c r="AR34" s="266">
        <v>200</v>
      </c>
      <c r="AS34" s="256" t="s">
        <v>60</v>
      </c>
      <c r="AT34" s="260" t="s">
        <v>61</v>
      </c>
      <c r="AU34" s="256" t="s">
        <v>61</v>
      </c>
      <c r="AV34" s="257">
        <v>3</v>
      </c>
      <c r="AW34" s="257">
        <v>3.3000000000000002E-2</v>
      </c>
      <c r="AX34" s="267">
        <v>49.63</v>
      </c>
      <c r="AY34" s="256" t="s">
        <v>60</v>
      </c>
      <c r="BB34" s="256">
        <v>2001</v>
      </c>
      <c r="BC34" s="268" t="s">
        <v>91</v>
      </c>
      <c r="BD34" s="268" t="s">
        <v>91</v>
      </c>
      <c r="BE34" s="256" t="s">
        <v>268</v>
      </c>
      <c r="BF34" s="256" t="s">
        <v>93</v>
      </c>
      <c r="BG34" s="269">
        <v>44078</v>
      </c>
      <c r="BH34" s="256" t="s">
        <v>905</v>
      </c>
      <c r="BI34" s="270" t="s">
        <v>1724</v>
      </c>
    </row>
    <row r="35" spans="1:61" s="256" customFormat="1" ht="17.100000000000001" customHeight="1" x14ac:dyDescent="0.3">
      <c r="A35" s="254">
        <v>1650</v>
      </c>
      <c r="B35" s="255" t="s">
        <v>339</v>
      </c>
      <c r="C35" s="256" t="s">
        <v>204</v>
      </c>
      <c r="D35" s="256" t="s">
        <v>343</v>
      </c>
      <c r="E35" s="256" t="s">
        <v>343</v>
      </c>
      <c r="F35" s="257">
        <v>1652</v>
      </c>
      <c r="G35" s="271" t="s">
        <v>327</v>
      </c>
      <c r="H35" s="272">
        <v>350</v>
      </c>
      <c r="I35" s="272">
        <v>350</v>
      </c>
      <c r="J35" s="256" t="s">
        <v>60</v>
      </c>
      <c r="K35" s="256">
        <v>200</v>
      </c>
      <c r="L35" s="256" t="s">
        <v>60</v>
      </c>
      <c r="M35" s="260" t="s">
        <v>61</v>
      </c>
      <c r="N35" s="256" t="s">
        <v>61</v>
      </c>
      <c r="O35" s="261">
        <f t="shared" si="0"/>
        <v>0.5714285714285714</v>
      </c>
      <c r="P35" s="262">
        <v>150</v>
      </c>
      <c r="Q35" s="256" t="s">
        <v>60</v>
      </c>
      <c r="R35" s="262">
        <v>150</v>
      </c>
      <c r="S35" s="256" t="s">
        <v>60</v>
      </c>
      <c r="T35" s="260" t="s">
        <v>61</v>
      </c>
      <c r="U35" s="256" t="s">
        <v>61</v>
      </c>
      <c r="V35" s="263" t="s">
        <v>351</v>
      </c>
      <c r="W35" s="256" t="s">
        <v>60</v>
      </c>
      <c r="X35" s="264" t="s">
        <v>354</v>
      </c>
      <c r="Y35" s="256" t="s">
        <v>60</v>
      </c>
      <c r="Z35" s="264" t="s">
        <v>354</v>
      </c>
      <c r="AA35" s="256" t="s">
        <v>60</v>
      </c>
      <c r="AB35" s="274" t="s">
        <v>115</v>
      </c>
      <c r="AC35" s="273" t="s">
        <v>60</v>
      </c>
      <c r="AD35" s="274" t="s">
        <v>192</v>
      </c>
      <c r="AE35" s="256" t="s">
        <v>60</v>
      </c>
      <c r="AF35" s="265">
        <v>4.1666666666666664E-2</v>
      </c>
      <c r="AG35" s="265">
        <v>4.1666666666666664E-2</v>
      </c>
      <c r="AH35" s="265">
        <v>4.1666666666666664E-2</v>
      </c>
      <c r="AI35" s="265">
        <v>4.1666666666666664E-2</v>
      </c>
      <c r="AJ35" s="256" t="s">
        <v>63</v>
      </c>
      <c r="AK35" s="256" t="s">
        <v>1124</v>
      </c>
      <c r="AL35" s="266">
        <v>350</v>
      </c>
      <c r="AM35" s="266">
        <v>200</v>
      </c>
      <c r="AN35" s="256" t="s">
        <v>60</v>
      </c>
      <c r="AO35" s="260" t="s">
        <v>61</v>
      </c>
      <c r="AP35" s="256" t="s">
        <v>61</v>
      </c>
      <c r="AQ35" s="266">
        <v>350</v>
      </c>
      <c r="AR35" s="266">
        <v>200</v>
      </c>
      <c r="AS35" s="256" t="s">
        <v>60</v>
      </c>
      <c r="AT35" s="260" t="s">
        <v>61</v>
      </c>
      <c r="AU35" s="256" t="s">
        <v>61</v>
      </c>
      <c r="AV35" s="257">
        <v>3</v>
      </c>
      <c r="AW35" s="257">
        <v>3.3000000000000002E-2</v>
      </c>
      <c r="AX35" s="267">
        <v>39.450000000000003</v>
      </c>
      <c r="AY35" s="256" t="s">
        <v>60</v>
      </c>
      <c r="BB35" s="256">
        <v>2001</v>
      </c>
      <c r="BC35" s="268" t="s">
        <v>91</v>
      </c>
      <c r="BD35" s="268" t="s">
        <v>91</v>
      </c>
      <c r="BE35" s="256" t="s">
        <v>268</v>
      </c>
      <c r="BF35" s="256" t="s">
        <v>93</v>
      </c>
      <c r="BG35" s="269">
        <v>44078</v>
      </c>
      <c r="BH35" s="256" t="s">
        <v>905</v>
      </c>
      <c r="BI35" s="270" t="s">
        <v>1724</v>
      </c>
    </row>
    <row r="36" spans="1:61" s="256" customFormat="1" ht="17.100000000000001" customHeight="1" x14ac:dyDescent="0.3">
      <c r="A36" s="254">
        <v>1640</v>
      </c>
      <c r="B36" s="255" t="s">
        <v>340</v>
      </c>
      <c r="C36" s="256" t="s">
        <v>204</v>
      </c>
      <c r="D36" s="256" t="s">
        <v>343</v>
      </c>
      <c r="E36" s="256" t="s">
        <v>343</v>
      </c>
      <c r="F36" s="257">
        <v>1641</v>
      </c>
      <c r="G36" s="271" t="s">
        <v>328</v>
      </c>
      <c r="H36" s="272">
        <v>250</v>
      </c>
      <c r="I36" s="272">
        <v>250</v>
      </c>
      <c r="J36" s="256" t="s">
        <v>60</v>
      </c>
      <c r="K36" s="256">
        <v>140</v>
      </c>
      <c r="L36" s="256" t="s">
        <v>60</v>
      </c>
      <c r="M36" s="260" t="s">
        <v>61</v>
      </c>
      <c r="N36" s="256" t="s">
        <v>61</v>
      </c>
      <c r="O36" s="261">
        <f t="shared" si="0"/>
        <v>0.56000000000000005</v>
      </c>
      <c r="P36" s="262">
        <v>100</v>
      </c>
      <c r="Q36" s="256" t="s">
        <v>60</v>
      </c>
      <c r="R36" s="262">
        <v>100</v>
      </c>
      <c r="S36" s="256" t="s">
        <v>60</v>
      </c>
      <c r="T36" s="260" t="s">
        <v>61</v>
      </c>
      <c r="U36" s="256" t="s">
        <v>61</v>
      </c>
      <c r="V36" s="263" t="s">
        <v>353</v>
      </c>
      <c r="W36" s="256" t="s">
        <v>60</v>
      </c>
      <c r="X36" s="264" t="s">
        <v>354</v>
      </c>
      <c r="Y36" s="256" t="s">
        <v>60</v>
      </c>
      <c r="Z36" s="264" t="s">
        <v>354</v>
      </c>
      <c r="AA36" s="256" t="s">
        <v>60</v>
      </c>
      <c r="AB36" s="274" t="s">
        <v>115</v>
      </c>
      <c r="AC36" s="273" t="s">
        <v>60</v>
      </c>
      <c r="AD36" s="274" t="s">
        <v>115</v>
      </c>
      <c r="AE36" s="256" t="s">
        <v>60</v>
      </c>
      <c r="AF36" s="265" t="s">
        <v>115</v>
      </c>
      <c r="AG36" s="265">
        <v>4.1666666666666664E-2</v>
      </c>
      <c r="AH36" s="265">
        <v>4.1666666666666664E-2</v>
      </c>
      <c r="AI36" s="265">
        <v>4.1666666666666664E-2</v>
      </c>
      <c r="AJ36" s="256" t="s">
        <v>63</v>
      </c>
      <c r="AK36" s="256" t="s">
        <v>1124</v>
      </c>
      <c r="AL36" s="266">
        <v>250</v>
      </c>
      <c r="AM36" s="266">
        <v>140</v>
      </c>
      <c r="AN36" s="256" t="s">
        <v>60</v>
      </c>
      <c r="AO36" s="260" t="s">
        <v>61</v>
      </c>
      <c r="AP36" s="256" t="s">
        <v>61</v>
      </c>
      <c r="AQ36" s="266">
        <v>250</v>
      </c>
      <c r="AR36" s="266">
        <v>140</v>
      </c>
      <c r="AS36" s="256" t="s">
        <v>60</v>
      </c>
      <c r="AT36" s="260" t="s">
        <v>61</v>
      </c>
      <c r="AU36" s="256" t="s">
        <v>61</v>
      </c>
      <c r="AV36" s="257">
        <v>3</v>
      </c>
      <c r="AW36" s="257">
        <v>0.03</v>
      </c>
      <c r="AX36" s="267">
        <v>41.59</v>
      </c>
      <c r="AY36" s="256" t="s">
        <v>60</v>
      </c>
      <c r="BB36" s="256">
        <v>2006</v>
      </c>
      <c r="BC36" s="268" t="s">
        <v>91</v>
      </c>
      <c r="BD36" s="268" t="s">
        <v>91</v>
      </c>
      <c r="BE36" s="256" t="s">
        <v>268</v>
      </c>
      <c r="BF36" s="256" t="s">
        <v>93</v>
      </c>
      <c r="BG36" s="269">
        <v>44078</v>
      </c>
      <c r="BH36" s="256" t="s">
        <v>905</v>
      </c>
      <c r="BI36" s="270" t="s">
        <v>1724</v>
      </c>
    </row>
    <row r="37" spans="1:61" s="256" customFormat="1" ht="17.100000000000001" customHeight="1" x14ac:dyDescent="0.3">
      <c r="A37" s="254">
        <v>1640</v>
      </c>
      <c r="B37" s="255" t="s">
        <v>340</v>
      </c>
      <c r="C37" s="256" t="s">
        <v>204</v>
      </c>
      <c r="D37" s="256" t="s">
        <v>343</v>
      </c>
      <c r="E37" s="256" t="s">
        <v>343</v>
      </c>
      <c r="F37" s="257">
        <v>1642</v>
      </c>
      <c r="G37" s="257" t="s">
        <v>329</v>
      </c>
      <c r="H37" s="258">
        <v>250</v>
      </c>
      <c r="I37" s="258">
        <v>250</v>
      </c>
      <c r="J37" s="256" t="s">
        <v>60</v>
      </c>
      <c r="K37" s="256">
        <v>140</v>
      </c>
      <c r="L37" s="256" t="s">
        <v>60</v>
      </c>
      <c r="M37" s="260" t="s">
        <v>61</v>
      </c>
      <c r="N37" s="256" t="s">
        <v>61</v>
      </c>
      <c r="O37" s="261">
        <f t="shared" si="0"/>
        <v>0.56000000000000005</v>
      </c>
      <c r="P37" s="262">
        <v>100</v>
      </c>
      <c r="Q37" s="256" t="s">
        <v>60</v>
      </c>
      <c r="R37" s="262">
        <v>100</v>
      </c>
      <c r="S37" s="256" t="s">
        <v>60</v>
      </c>
      <c r="T37" s="260" t="s">
        <v>61</v>
      </c>
      <c r="U37" s="256" t="s">
        <v>61</v>
      </c>
      <c r="V37" s="263" t="s">
        <v>353</v>
      </c>
      <c r="W37" s="256" t="s">
        <v>60</v>
      </c>
      <c r="X37" s="264" t="s">
        <v>354</v>
      </c>
      <c r="Y37" s="256" t="s">
        <v>60</v>
      </c>
      <c r="Z37" s="264" t="s">
        <v>354</v>
      </c>
      <c r="AA37" s="256" t="s">
        <v>60</v>
      </c>
      <c r="AB37" s="264" t="s">
        <v>115</v>
      </c>
      <c r="AC37" s="256" t="s">
        <v>60</v>
      </c>
      <c r="AD37" s="264" t="s">
        <v>115</v>
      </c>
      <c r="AE37" s="256" t="s">
        <v>60</v>
      </c>
      <c r="AF37" s="265" t="s">
        <v>115</v>
      </c>
      <c r="AG37" s="265">
        <v>4.1666666666666664E-2</v>
      </c>
      <c r="AH37" s="265">
        <v>4.1666666666666664E-2</v>
      </c>
      <c r="AI37" s="265">
        <v>4.1666666666666664E-2</v>
      </c>
      <c r="AJ37" s="256" t="s">
        <v>63</v>
      </c>
      <c r="AK37" s="256" t="s">
        <v>1124</v>
      </c>
      <c r="AL37" s="266">
        <v>250</v>
      </c>
      <c r="AM37" s="266">
        <v>140</v>
      </c>
      <c r="AN37" s="256" t="s">
        <v>60</v>
      </c>
      <c r="AO37" s="260" t="s">
        <v>61</v>
      </c>
      <c r="AP37" s="256" t="s">
        <v>61</v>
      </c>
      <c r="AQ37" s="266">
        <v>250</v>
      </c>
      <c r="AR37" s="266">
        <v>140</v>
      </c>
      <c r="AS37" s="256" t="s">
        <v>60</v>
      </c>
      <c r="AT37" s="260" t="s">
        <v>61</v>
      </c>
      <c r="AU37" s="256" t="s">
        <v>61</v>
      </c>
      <c r="AV37" s="257">
        <v>3</v>
      </c>
      <c r="AW37" s="257">
        <v>0.03</v>
      </c>
      <c r="AX37" s="267">
        <v>29.81</v>
      </c>
      <c r="AY37" s="256" t="s">
        <v>60</v>
      </c>
      <c r="BB37" s="256">
        <v>2006</v>
      </c>
      <c r="BC37" s="268" t="s">
        <v>91</v>
      </c>
      <c r="BD37" s="268" t="s">
        <v>91</v>
      </c>
      <c r="BE37" s="256" t="s">
        <v>268</v>
      </c>
      <c r="BF37" s="256" t="s">
        <v>93</v>
      </c>
      <c r="BG37" s="269">
        <v>44078</v>
      </c>
      <c r="BH37" s="256" t="s">
        <v>905</v>
      </c>
      <c r="BI37" s="270" t="s">
        <v>1724</v>
      </c>
    </row>
    <row r="38" spans="1:61" s="256" customFormat="1" ht="17.100000000000001" customHeight="1" x14ac:dyDescent="0.3">
      <c r="A38" s="254">
        <v>1640</v>
      </c>
      <c r="B38" s="255" t="s">
        <v>340</v>
      </c>
      <c r="C38" s="256" t="s">
        <v>204</v>
      </c>
      <c r="D38" s="256" t="s">
        <v>343</v>
      </c>
      <c r="E38" s="256" t="s">
        <v>343</v>
      </c>
      <c r="F38" s="257">
        <v>1643</v>
      </c>
      <c r="G38" s="257" t="s">
        <v>330</v>
      </c>
      <c r="H38" s="258">
        <v>250</v>
      </c>
      <c r="I38" s="258">
        <v>250</v>
      </c>
      <c r="J38" s="256" t="s">
        <v>60</v>
      </c>
      <c r="K38" s="256">
        <v>140</v>
      </c>
      <c r="L38" s="256" t="s">
        <v>60</v>
      </c>
      <c r="M38" s="260" t="s">
        <v>61</v>
      </c>
      <c r="N38" s="256" t="s">
        <v>61</v>
      </c>
      <c r="O38" s="261">
        <f t="shared" si="0"/>
        <v>0.56000000000000005</v>
      </c>
      <c r="P38" s="262">
        <v>100</v>
      </c>
      <c r="Q38" s="256" t="s">
        <v>60</v>
      </c>
      <c r="R38" s="262">
        <v>100</v>
      </c>
      <c r="S38" s="256" t="s">
        <v>60</v>
      </c>
      <c r="T38" s="260" t="s">
        <v>61</v>
      </c>
      <c r="U38" s="256" t="s">
        <v>61</v>
      </c>
      <c r="V38" s="263" t="s">
        <v>353</v>
      </c>
      <c r="W38" s="256" t="s">
        <v>60</v>
      </c>
      <c r="X38" s="264" t="s">
        <v>354</v>
      </c>
      <c r="Y38" s="256" t="s">
        <v>60</v>
      </c>
      <c r="Z38" s="264" t="s">
        <v>354</v>
      </c>
      <c r="AA38" s="256" t="s">
        <v>60</v>
      </c>
      <c r="AB38" s="264" t="s">
        <v>115</v>
      </c>
      <c r="AC38" s="256" t="s">
        <v>60</v>
      </c>
      <c r="AD38" s="264" t="s">
        <v>115</v>
      </c>
      <c r="AE38" s="256" t="s">
        <v>60</v>
      </c>
      <c r="AF38" s="265" t="s">
        <v>115</v>
      </c>
      <c r="AG38" s="265">
        <v>4.1666666666666664E-2</v>
      </c>
      <c r="AH38" s="265">
        <v>4.1666666666666664E-2</v>
      </c>
      <c r="AI38" s="265">
        <v>4.1666666666666664E-2</v>
      </c>
      <c r="AJ38" s="256" t="s">
        <v>63</v>
      </c>
      <c r="AK38" s="256" t="s">
        <v>1124</v>
      </c>
      <c r="AL38" s="266">
        <v>250</v>
      </c>
      <c r="AM38" s="266">
        <v>140</v>
      </c>
      <c r="AN38" s="256" t="s">
        <v>60</v>
      </c>
      <c r="AO38" s="260" t="s">
        <v>61</v>
      </c>
      <c r="AP38" s="256" t="s">
        <v>61</v>
      </c>
      <c r="AQ38" s="266">
        <v>250</v>
      </c>
      <c r="AR38" s="266">
        <v>140</v>
      </c>
      <c r="AS38" s="256" t="s">
        <v>60</v>
      </c>
      <c r="AT38" s="260" t="s">
        <v>61</v>
      </c>
      <c r="AU38" s="256" t="s">
        <v>61</v>
      </c>
      <c r="AV38" s="257">
        <v>3</v>
      </c>
      <c r="AW38" s="257">
        <v>0.03</v>
      </c>
      <c r="AX38" s="267">
        <v>18.23</v>
      </c>
      <c r="AY38" s="256" t="s">
        <v>60</v>
      </c>
      <c r="BB38" s="256">
        <v>2006</v>
      </c>
      <c r="BC38" s="268" t="s">
        <v>91</v>
      </c>
      <c r="BD38" s="268" t="s">
        <v>91</v>
      </c>
      <c r="BE38" s="256" t="s">
        <v>268</v>
      </c>
      <c r="BF38" s="256" t="s">
        <v>93</v>
      </c>
      <c r="BG38" s="269">
        <v>44078</v>
      </c>
      <c r="BH38" s="256" t="s">
        <v>905</v>
      </c>
      <c r="BI38" s="270" t="s">
        <v>1724</v>
      </c>
    </row>
    <row r="39" spans="1:61" s="256" customFormat="1" ht="17.100000000000001" customHeight="1" x14ac:dyDescent="0.3">
      <c r="A39" s="254">
        <v>1640</v>
      </c>
      <c r="B39" s="255" t="s">
        <v>340</v>
      </c>
      <c r="C39" s="256" t="s">
        <v>204</v>
      </c>
      <c r="D39" s="256" t="s">
        <v>343</v>
      </c>
      <c r="E39" s="256" t="s">
        <v>343</v>
      </c>
      <c r="F39" s="257">
        <v>1644</v>
      </c>
      <c r="G39" s="257" t="s">
        <v>331</v>
      </c>
      <c r="H39" s="258">
        <v>250</v>
      </c>
      <c r="I39" s="258">
        <v>250</v>
      </c>
      <c r="J39" s="256" t="s">
        <v>60</v>
      </c>
      <c r="K39" s="256">
        <v>140</v>
      </c>
      <c r="L39" s="256" t="s">
        <v>60</v>
      </c>
      <c r="M39" s="260" t="s">
        <v>61</v>
      </c>
      <c r="N39" s="256" t="s">
        <v>61</v>
      </c>
      <c r="O39" s="261">
        <f t="shared" si="0"/>
        <v>0.56000000000000005</v>
      </c>
      <c r="P39" s="262">
        <v>100</v>
      </c>
      <c r="Q39" s="256" t="s">
        <v>60</v>
      </c>
      <c r="R39" s="262">
        <v>100</v>
      </c>
      <c r="S39" s="256" t="s">
        <v>60</v>
      </c>
      <c r="T39" s="260" t="s">
        <v>61</v>
      </c>
      <c r="U39" s="256" t="s">
        <v>61</v>
      </c>
      <c r="V39" s="263" t="s">
        <v>353</v>
      </c>
      <c r="W39" s="256" t="s">
        <v>60</v>
      </c>
      <c r="X39" s="264" t="s">
        <v>354</v>
      </c>
      <c r="Y39" s="256" t="s">
        <v>60</v>
      </c>
      <c r="Z39" s="264" t="s">
        <v>354</v>
      </c>
      <c r="AA39" s="256" t="s">
        <v>60</v>
      </c>
      <c r="AB39" s="264" t="s">
        <v>115</v>
      </c>
      <c r="AC39" s="256" t="s">
        <v>60</v>
      </c>
      <c r="AD39" s="264" t="s">
        <v>115</v>
      </c>
      <c r="AE39" s="256" t="s">
        <v>60</v>
      </c>
      <c r="AF39" s="265" t="s">
        <v>115</v>
      </c>
      <c r="AG39" s="265">
        <v>4.1666666666666664E-2</v>
      </c>
      <c r="AH39" s="265">
        <v>4.1666666666666664E-2</v>
      </c>
      <c r="AI39" s="265">
        <v>4.1666666666666664E-2</v>
      </c>
      <c r="AJ39" s="256" t="s">
        <v>63</v>
      </c>
      <c r="AK39" s="256" t="s">
        <v>1124</v>
      </c>
      <c r="AL39" s="266">
        <v>250</v>
      </c>
      <c r="AM39" s="266">
        <v>140</v>
      </c>
      <c r="AN39" s="256" t="s">
        <v>60</v>
      </c>
      <c r="AO39" s="260" t="s">
        <v>61</v>
      </c>
      <c r="AP39" s="256" t="s">
        <v>61</v>
      </c>
      <c r="AQ39" s="266">
        <v>250</v>
      </c>
      <c r="AR39" s="266">
        <v>140</v>
      </c>
      <c r="AS39" s="256" t="s">
        <v>60</v>
      </c>
      <c r="AT39" s="260" t="s">
        <v>61</v>
      </c>
      <c r="AU39" s="256" t="s">
        <v>61</v>
      </c>
      <c r="AV39" s="257">
        <v>3</v>
      </c>
      <c r="AW39" s="257">
        <v>0.03</v>
      </c>
      <c r="AX39" s="267">
        <v>40.83</v>
      </c>
      <c r="AY39" s="256" t="s">
        <v>60</v>
      </c>
      <c r="BB39" s="256">
        <v>2006</v>
      </c>
      <c r="BC39" s="268" t="s">
        <v>91</v>
      </c>
      <c r="BD39" s="268" t="s">
        <v>91</v>
      </c>
      <c r="BE39" s="256" t="s">
        <v>268</v>
      </c>
      <c r="BF39" s="256" t="s">
        <v>93</v>
      </c>
      <c r="BG39" s="269">
        <v>44078</v>
      </c>
      <c r="BH39" s="256" t="s">
        <v>905</v>
      </c>
      <c r="BI39" s="270" t="s">
        <v>1724</v>
      </c>
    </row>
    <row r="40" spans="1:61" s="256" customFormat="1" ht="17.100000000000001" customHeight="1" x14ac:dyDescent="0.3">
      <c r="A40" s="254">
        <v>1680</v>
      </c>
      <c r="B40" s="255" t="s">
        <v>341</v>
      </c>
      <c r="C40" s="256" t="s">
        <v>204</v>
      </c>
      <c r="D40" s="256" t="s">
        <v>343</v>
      </c>
      <c r="E40" s="256" t="s">
        <v>343</v>
      </c>
      <c r="F40" s="257">
        <v>1681</v>
      </c>
      <c r="G40" s="257" t="s">
        <v>332</v>
      </c>
      <c r="H40" s="258">
        <v>300</v>
      </c>
      <c r="I40" s="258">
        <v>300</v>
      </c>
      <c r="J40" s="256" t="s">
        <v>60</v>
      </c>
      <c r="K40" s="256">
        <v>200</v>
      </c>
      <c r="L40" s="256" t="s">
        <v>60</v>
      </c>
      <c r="M40" s="260" t="s">
        <v>61</v>
      </c>
      <c r="N40" s="256" t="s">
        <v>61</v>
      </c>
      <c r="O40" s="261">
        <f t="shared" si="0"/>
        <v>0.66666666666666663</v>
      </c>
      <c r="P40" s="262">
        <v>150</v>
      </c>
      <c r="Q40" s="256" t="s">
        <v>60</v>
      </c>
      <c r="R40" s="262">
        <v>150</v>
      </c>
      <c r="S40" s="256" t="s">
        <v>60</v>
      </c>
      <c r="T40" s="260" t="s">
        <v>61</v>
      </c>
      <c r="U40" s="256" t="s">
        <v>61</v>
      </c>
      <c r="V40" s="263" t="s">
        <v>353</v>
      </c>
      <c r="W40" s="256" t="s">
        <v>60</v>
      </c>
      <c r="X40" s="264" t="s">
        <v>354</v>
      </c>
      <c r="Y40" s="256" t="s">
        <v>60</v>
      </c>
      <c r="Z40" s="264" t="s">
        <v>354</v>
      </c>
      <c r="AA40" s="256" t="s">
        <v>60</v>
      </c>
      <c r="AB40" s="264" t="s">
        <v>115</v>
      </c>
      <c r="AC40" s="256" t="s">
        <v>60</v>
      </c>
      <c r="AD40" s="264" t="s">
        <v>115</v>
      </c>
      <c r="AE40" s="256" t="s">
        <v>60</v>
      </c>
      <c r="AF40" s="265" t="s">
        <v>115</v>
      </c>
      <c r="AG40" s="265">
        <v>4.1666666666666664E-2</v>
      </c>
      <c r="AH40" s="265">
        <v>4.1666666666666664E-2</v>
      </c>
      <c r="AI40" s="265">
        <v>4.1666666666666664E-2</v>
      </c>
      <c r="AJ40" s="256" t="s">
        <v>63</v>
      </c>
      <c r="AK40" s="256" t="s">
        <v>1124</v>
      </c>
      <c r="AL40" s="266">
        <v>300</v>
      </c>
      <c r="AM40" s="266">
        <v>200</v>
      </c>
      <c r="AN40" s="256" t="s">
        <v>60</v>
      </c>
      <c r="AO40" s="260" t="s">
        <v>61</v>
      </c>
      <c r="AP40" s="256" t="s">
        <v>61</v>
      </c>
      <c r="AQ40" s="266">
        <v>300</v>
      </c>
      <c r="AR40" s="266">
        <v>200</v>
      </c>
      <c r="AS40" s="256" t="s">
        <v>60</v>
      </c>
      <c r="AT40" s="260" t="s">
        <v>61</v>
      </c>
      <c r="AU40" s="256" t="s">
        <v>61</v>
      </c>
      <c r="AV40" s="257">
        <v>4</v>
      </c>
      <c r="AW40" s="257">
        <v>0.02</v>
      </c>
      <c r="AX40" s="267">
        <v>39.950000000000003</v>
      </c>
      <c r="AY40" s="256" t="s">
        <v>60</v>
      </c>
      <c r="BB40" s="256">
        <v>2006</v>
      </c>
      <c r="BC40" s="268" t="s">
        <v>363</v>
      </c>
      <c r="BD40" s="268" t="s">
        <v>363</v>
      </c>
      <c r="BE40" s="256" t="s">
        <v>268</v>
      </c>
      <c r="BF40" s="256" t="s">
        <v>93</v>
      </c>
      <c r="BG40" s="269">
        <v>44078</v>
      </c>
      <c r="BH40" s="256" t="s">
        <v>905</v>
      </c>
      <c r="BI40" s="270" t="s">
        <v>1724</v>
      </c>
    </row>
    <row r="41" spans="1:61" s="256" customFormat="1" ht="17.100000000000001" customHeight="1" x14ac:dyDescent="0.3">
      <c r="A41" s="254">
        <v>1680</v>
      </c>
      <c r="B41" s="255" t="s">
        <v>341</v>
      </c>
      <c r="C41" s="256" t="s">
        <v>204</v>
      </c>
      <c r="D41" s="256" t="s">
        <v>343</v>
      </c>
      <c r="E41" s="256" t="s">
        <v>343</v>
      </c>
      <c r="F41" s="257">
        <v>1682</v>
      </c>
      <c r="G41" s="257" t="s">
        <v>333</v>
      </c>
      <c r="H41" s="258">
        <v>300</v>
      </c>
      <c r="I41" s="258">
        <v>300</v>
      </c>
      <c r="J41" s="256" t="s">
        <v>60</v>
      </c>
      <c r="K41" s="256">
        <v>200</v>
      </c>
      <c r="L41" s="256" t="s">
        <v>60</v>
      </c>
      <c r="M41" s="260" t="s">
        <v>61</v>
      </c>
      <c r="N41" s="256" t="s">
        <v>61</v>
      </c>
      <c r="O41" s="261">
        <f t="shared" si="0"/>
        <v>0.66666666666666663</v>
      </c>
      <c r="P41" s="262">
        <v>150</v>
      </c>
      <c r="Q41" s="256" t="s">
        <v>60</v>
      </c>
      <c r="R41" s="262">
        <v>150</v>
      </c>
      <c r="S41" s="256" t="s">
        <v>60</v>
      </c>
      <c r="T41" s="260" t="s">
        <v>61</v>
      </c>
      <c r="U41" s="256" t="s">
        <v>61</v>
      </c>
      <c r="V41" s="263" t="s">
        <v>353</v>
      </c>
      <c r="W41" s="256" t="s">
        <v>60</v>
      </c>
      <c r="X41" s="264" t="s">
        <v>354</v>
      </c>
      <c r="Y41" s="256" t="s">
        <v>60</v>
      </c>
      <c r="Z41" s="264" t="s">
        <v>354</v>
      </c>
      <c r="AA41" s="256" t="s">
        <v>60</v>
      </c>
      <c r="AB41" s="264" t="s">
        <v>115</v>
      </c>
      <c r="AC41" s="256" t="s">
        <v>60</v>
      </c>
      <c r="AD41" s="264" t="s">
        <v>115</v>
      </c>
      <c r="AE41" s="256" t="s">
        <v>60</v>
      </c>
      <c r="AF41" s="265" t="s">
        <v>115</v>
      </c>
      <c r="AG41" s="265">
        <v>4.1666666666666664E-2</v>
      </c>
      <c r="AH41" s="265">
        <v>4.1666666666666664E-2</v>
      </c>
      <c r="AI41" s="265">
        <v>4.1666666666666664E-2</v>
      </c>
      <c r="AJ41" s="256" t="s">
        <v>63</v>
      </c>
      <c r="AK41" s="256" t="s">
        <v>1124</v>
      </c>
      <c r="AL41" s="266">
        <v>300</v>
      </c>
      <c r="AM41" s="266">
        <v>200</v>
      </c>
      <c r="AN41" s="256" t="s">
        <v>60</v>
      </c>
      <c r="AO41" s="260" t="s">
        <v>61</v>
      </c>
      <c r="AP41" s="256" t="s">
        <v>61</v>
      </c>
      <c r="AQ41" s="266">
        <v>300</v>
      </c>
      <c r="AR41" s="266">
        <v>200</v>
      </c>
      <c r="AS41" s="256" t="s">
        <v>60</v>
      </c>
      <c r="AT41" s="260" t="s">
        <v>61</v>
      </c>
      <c r="AU41" s="256" t="s">
        <v>61</v>
      </c>
      <c r="AV41" s="257">
        <v>4</v>
      </c>
      <c r="AW41" s="257">
        <v>0.02</v>
      </c>
      <c r="AX41" s="267">
        <v>39.17</v>
      </c>
      <c r="AY41" s="256" t="s">
        <v>60</v>
      </c>
      <c r="BB41" s="256">
        <v>2006</v>
      </c>
      <c r="BC41" s="268" t="s">
        <v>363</v>
      </c>
      <c r="BD41" s="268" t="s">
        <v>363</v>
      </c>
      <c r="BE41" s="256" t="s">
        <v>268</v>
      </c>
      <c r="BF41" s="256" t="s">
        <v>93</v>
      </c>
      <c r="BG41" s="269">
        <v>44078</v>
      </c>
      <c r="BH41" s="256" t="s">
        <v>905</v>
      </c>
      <c r="BI41" s="270" t="s">
        <v>1724</v>
      </c>
    </row>
    <row r="42" spans="1:61" s="256" customFormat="1" ht="17.100000000000001" customHeight="1" x14ac:dyDescent="0.3">
      <c r="A42" s="254">
        <v>1613</v>
      </c>
      <c r="B42" s="255" t="s">
        <v>342</v>
      </c>
      <c r="C42" s="256" t="s">
        <v>204</v>
      </c>
      <c r="D42" s="256" t="s">
        <v>343</v>
      </c>
      <c r="E42" s="256" t="s">
        <v>343</v>
      </c>
      <c r="F42" s="257">
        <v>1614</v>
      </c>
      <c r="G42" s="257" t="s">
        <v>334</v>
      </c>
      <c r="H42" s="258">
        <v>400</v>
      </c>
      <c r="I42" s="258">
        <v>400</v>
      </c>
      <c r="J42" s="256" t="s">
        <v>60</v>
      </c>
      <c r="K42" s="256">
        <v>240</v>
      </c>
      <c r="L42" s="256" t="s">
        <v>60</v>
      </c>
      <c r="M42" s="260" t="s">
        <v>61</v>
      </c>
      <c r="N42" s="256" t="s">
        <v>61</v>
      </c>
      <c r="O42" s="261">
        <f t="shared" si="0"/>
        <v>0.6</v>
      </c>
      <c r="P42" s="262">
        <v>160</v>
      </c>
      <c r="Q42" s="256" t="s">
        <v>60</v>
      </c>
      <c r="R42" s="262">
        <v>160</v>
      </c>
      <c r="S42" s="256" t="s">
        <v>60</v>
      </c>
      <c r="T42" s="260" t="s">
        <v>61</v>
      </c>
      <c r="U42" s="256" t="s">
        <v>61</v>
      </c>
      <c r="V42" s="263" t="s">
        <v>352</v>
      </c>
      <c r="W42" s="256" t="s">
        <v>60</v>
      </c>
      <c r="X42" s="264" t="s">
        <v>353</v>
      </c>
      <c r="Y42" s="256" t="s">
        <v>60</v>
      </c>
      <c r="Z42" s="264" t="s">
        <v>353</v>
      </c>
      <c r="AA42" s="256" t="s">
        <v>60</v>
      </c>
      <c r="AB42" s="264" t="s">
        <v>115</v>
      </c>
      <c r="AC42" s="256" t="s">
        <v>60</v>
      </c>
      <c r="AD42" s="264" t="s">
        <v>115</v>
      </c>
      <c r="AE42" s="256" t="s">
        <v>60</v>
      </c>
      <c r="AF42" s="265" t="s">
        <v>115</v>
      </c>
      <c r="AG42" s="265">
        <v>4.1666666666666664E-2</v>
      </c>
      <c r="AH42" s="265">
        <v>4.1666666666666664E-2</v>
      </c>
      <c r="AI42" s="265">
        <v>4.1666666666666664E-2</v>
      </c>
      <c r="AJ42" s="256" t="s">
        <v>63</v>
      </c>
      <c r="AK42" s="256" t="s">
        <v>1124</v>
      </c>
      <c r="AL42" s="266">
        <v>400</v>
      </c>
      <c r="AM42" s="266">
        <v>240</v>
      </c>
      <c r="AN42" s="256" t="s">
        <v>60</v>
      </c>
      <c r="AO42" s="260" t="s">
        <v>61</v>
      </c>
      <c r="AP42" s="256" t="s">
        <v>61</v>
      </c>
      <c r="AQ42" s="266">
        <v>400</v>
      </c>
      <c r="AR42" s="266">
        <v>240</v>
      </c>
      <c r="AS42" s="256" t="s">
        <v>60</v>
      </c>
      <c r="AT42" s="260" t="s">
        <v>61</v>
      </c>
      <c r="AU42" s="256" t="s">
        <v>61</v>
      </c>
      <c r="AV42" s="257">
        <v>3</v>
      </c>
      <c r="AW42" s="257">
        <v>0.02</v>
      </c>
      <c r="AX42" s="267">
        <v>58.61</v>
      </c>
      <c r="AY42" s="256" t="s">
        <v>60</v>
      </c>
      <c r="BB42" s="256">
        <v>2011</v>
      </c>
      <c r="BC42" s="268" t="s">
        <v>364</v>
      </c>
      <c r="BD42" s="268" t="s">
        <v>364</v>
      </c>
      <c r="BE42" s="256" t="s">
        <v>268</v>
      </c>
      <c r="BF42" s="256" t="s">
        <v>93</v>
      </c>
      <c r="BG42" s="269">
        <v>44078</v>
      </c>
      <c r="BH42" s="256" t="s">
        <v>905</v>
      </c>
      <c r="BI42" s="270" t="s">
        <v>1724</v>
      </c>
    </row>
    <row r="43" spans="1:61" s="256" customFormat="1" ht="17.100000000000001" customHeight="1" x14ac:dyDescent="0.3">
      <c r="A43" s="254">
        <v>1613</v>
      </c>
      <c r="B43" s="255" t="s">
        <v>342</v>
      </c>
      <c r="C43" s="256" t="s">
        <v>204</v>
      </c>
      <c r="D43" s="256" t="s">
        <v>343</v>
      </c>
      <c r="E43" s="256" t="s">
        <v>343</v>
      </c>
      <c r="F43" s="257">
        <v>1615</v>
      </c>
      <c r="G43" s="257" t="s">
        <v>335</v>
      </c>
      <c r="H43" s="258">
        <v>400</v>
      </c>
      <c r="I43" s="258">
        <v>400</v>
      </c>
      <c r="J43" s="256" t="s">
        <v>60</v>
      </c>
      <c r="K43" s="256">
        <v>240</v>
      </c>
      <c r="L43" s="256" t="s">
        <v>60</v>
      </c>
      <c r="M43" s="260" t="s">
        <v>61</v>
      </c>
      <c r="N43" s="256" t="s">
        <v>61</v>
      </c>
      <c r="O43" s="261">
        <f t="shared" si="0"/>
        <v>0.6</v>
      </c>
      <c r="P43" s="262">
        <v>160</v>
      </c>
      <c r="Q43" s="256" t="s">
        <v>60</v>
      </c>
      <c r="R43" s="262">
        <v>160</v>
      </c>
      <c r="S43" s="256" t="s">
        <v>60</v>
      </c>
      <c r="T43" s="260" t="s">
        <v>61</v>
      </c>
      <c r="U43" s="256" t="s">
        <v>61</v>
      </c>
      <c r="V43" s="263" t="s">
        <v>352</v>
      </c>
      <c r="W43" s="256" t="s">
        <v>60</v>
      </c>
      <c r="X43" s="264" t="s">
        <v>353</v>
      </c>
      <c r="Y43" s="256" t="s">
        <v>60</v>
      </c>
      <c r="Z43" s="264" t="s">
        <v>353</v>
      </c>
      <c r="AA43" s="256" t="s">
        <v>60</v>
      </c>
      <c r="AB43" s="264" t="s">
        <v>115</v>
      </c>
      <c r="AC43" s="256" t="s">
        <v>60</v>
      </c>
      <c r="AD43" s="264" t="s">
        <v>115</v>
      </c>
      <c r="AE43" s="256" t="s">
        <v>60</v>
      </c>
      <c r="AF43" s="265" t="s">
        <v>115</v>
      </c>
      <c r="AG43" s="265">
        <v>4.1666666666666664E-2</v>
      </c>
      <c r="AH43" s="265">
        <v>4.1666666666666664E-2</v>
      </c>
      <c r="AI43" s="265">
        <v>4.1666666666666664E-2</v>
      </c>
      <c r="AJ43" s="256" t="s">
        <v>63</v>
      </c>
      <c r="AK43" s="256" t="s">
        <v>1124</v>
      </c>
      <c r="AL43" s="266">
        <v>400</v>
      </c>
      <c r="AM43" s="266">
        <v>240</v>
      </c>
      <c r="AN43" s="256" t="s">
        <v>60</v>
      </c>
      <c r="AO43" s="260" t="s">
        <v>61</v>
      </c>
      <c r="AP43" s="256" t="s">
        <v>61</v>
      </c>
      <c r="AQ43" s="266">
        <v>400</v>
      </c>
      <c r="AR43" s="266">
        <v>240</v>
      </c>
      <c r="AS43" s="256" t="s">
        <v>60</v>
      </c>
      <c r="AT43" s="260" t="s">
        <v>61</v>
      </c>
      <c r="AU43" s="256" t="s">
        <v>61</v>
      </c>
      <c r="AV43" s="257">
        <v>3</v>
      </c>
      <c r="AW43" s="257">
        <v>0.02</v>
      </c>
      <c r="AX43" s="267">
        <v>25.42</v>
      </c>
      <c r="AY43" s="256" t="s">
        <v>60</v>
      </c>
      <c r="BB43" s="256">
        <v>2011</v>
      </c>
      <c r="BC43" s="268" t="s">
        <v>364</v>
      </c>
      <c r="BD43" s="268" t="s">
        <v>364</v>
      </c>
      <c r="BE43" s="256" t="s">
        <v>268</v>
      </c>
      <c r="BF43" s="256" t="s">
        <v>93</v>
      </c>
      <c r="BG43" s="269">
        <v>44078</v>
      </c>
      <c r="BH43" s="256" t="s">
        <v>905</v>
      </c>
      <c r="BI43" s="270" t="s">
        <v>1724</v>
      </c>
    </row>
    <row r="44" spans="1:61" ht="17.100000000000001" customHeight="1" x14ac:dyDescent="0.3">
      <c r="A44" s="8">
        <v>1070</v>
      </c>
      <c r="B44" s="35" t="s">
        <v>471</v>
      </c>
      <c r="C44" s="9" t="s">
        <v>487</v>
      </c>
      <c r="D44" s="9" t="s">
        <v>282</v>
      </c>
      <c r="E44" s="9" t="s">
        <v>282</v>
      </c>
      <c r="F44" s="22">
        <v>1071</v>
      </c>
      <c r="G44" s="25" t="s">
        <v>461</v>
      </c>
      <c r="H44" s="207">
        <v>100</v>
      </c>
      <c r="I44" s="37">
        <v>100</v>
      </c>
      <c r="J44" s="9" t="s">
        <v>60</v>
      </c>
      <c r="K44" s="37">
        <v>50</v>
      </c>
      <c r="L44" s="9" t="s">
        <v>60</v>
      </c>
      <c r="M44" s="17" t="s">
        <v>61</v>
      </c>
      <c r="N44" s="9" t="s">
        <v>61</v>
      </c>
      <c r="O44" s="206">
        <f t="shared" si="0"/>
        <v>0.5</v>
      </c>
      <c r="P44" s="37">
        <v>22.5</v>
      </c>
      <c r="Q44" s="9" t="s">
        <v>60</v>
      </c>
      <c r="R44" s="37">
        <v>22.5</v>
      </c>
      <c r="S44" s="9" t="s">
        <v>60</v>
      </c>
      <c r="T44" s="17" t="s">
        <v>61</v>
      </c>
      <c r="U44" s="9" t="s">
        <v>61</v>
      </c>
      <c r="V44" s="168" t="s">
        <v>82</v>
      </c>
      <c r="W44" s="9" t="s">
        <v>60</v>
      </c>
      <c r="X44" s="36" t="s">
        <v>353</v>
      </c>
      <c r="Y44" s="9" t="s">
        <v>60</v>
      </c>
      <c r="Z44" s="36" t="s">
        <v>353</v>
      </c>
      <c r="AA44" s="9" t="s">
        <v>60</v>
      </c>
      <c r="AB44" s="36" t="s">
        <v>115</v>
      </c>
      <c r="AC44" s="9" t="s">
        <v>60</v>
      </c>
      <c r="AD44" s="36" t="s">
        <v>115</v>
      </c>
      <c r="AE44" s="9" t="s">
        <v>60</v>
      </c>
      <c r="AF44" s="9" t="s">
        <v>61</v>
      </c>
      <c r="AG44" s="9" t="s">
        <v>61</v>
      </c>
      <c r="AH44" s="9" t="s">
        <v>61</v>
      </c>
      <c r="AI44" s="9" t="s">
        <v>61</v>
      </c>
      <c r="AJ44" s="9" t="s">
        <v>61</v>
      </c>
      <c r="AL44" s="37">
        <v>100</v>
      </c>
      <c r="AM44" s="37">
        <v>50</v>
      </c>
      <c r="AN44" s="9" t="s">
        <v>60</v>
      </c>
      <c r="AO44" s="17" t="s">
        <v>61</v>
      </c>
      <c r="AP44" s="9" t="s">
        <v>61</v>
      </c>
      <c r="AQ44" s="25">
        <v>100</v>
      </c>
      <c r="AR44" s="25">
        <v>50</v>
      </c>
      <c r="AS44" s="9" t="s">
        <v>60</v>
      </c>
      <c r="AT44" s="17" t="s">
        <v>61</v>
      </c>
      <c r="AU44" s="9" t="s">
        <v>61</v>
      </c>
      <c r="AV44" s="9">
        <v>4</v>
      </c>
      <c r="AW44" s="22">
        <v>0.03</v>
      </c>
      <c r="AX44" s="37">
        <v>10.029999999999999</v>
      </c>
      <c r="AY44" s="9" t="s">
        <v>60</v>
      </c>
      <c r="BA44" s="22"/>
      <c r="BB44" s="9">
        <v>1973</v>
      </c>
      <c r="BC44" s="12" t="s">
        <v>133</v>
      </c>
      <c r="BD44" s="12" t="s">
        <v>133</v>
      </c>
      <c r="BE44" s="9" t="s">
        <v>488</v>
      </c>
      <c r="BF44" s="9" t="s">
        <v>93</v>
      </c>
      <c r="BG44" s="128">
        <v>44063</v>
      </c>
      <c r="BH44" s="9" t="s">
        <v>905</v>
      </c>
      <c r="BI44" s="124" t="s">
        <v>1724</v>
      </c>
    </row>
    <row r="45" spans="1:61" ht="17.100000000000001" customHeight="1" x14ac:dyDescent="0.3">
      <c r="A45" s="8">
        <v>1070</v>
      </c>
      <c r="B45" s="35" t="s">
        <v>471</v>
      </c>
      <c r="C45" s="9" t="s">
        <v>487</v>
      </c>
      <c r="D45" s="9" t="s">
        <v>282</v>
      </c>
      <c r="E45" s="9" t="s">
        <v>282</v>
      </c>
      <c r="F45" s="22">
        <v>1072</v>
      </c>
      <c r="G45" s="25" t="s">
        <v>462</v>
      </c>
      <c r="H45" s="207">
        <v>100</v>
      </c>
      <c r="I45" s="37">
        <v>100</v>
      </c>
      <c r="J45" s="9" t="s">
        <v>60</v>
      </c>
      <c r="K45" s="37">
        <v>50</v>
      </c>
      <c r="L45" s="9" t="s">
        <v>60</v>
      </c>
      <c r="M45" s="17" t="s">
        <v>61</v>
      </c>
      <c r="N45" s="9" t="s">
        <v>61</v>
      </c>
      <c r="O45" s="206">
        <f t="shared" si="0"/>
        <v>0.5</v>
      </c>
      <c r="P45" s="37">
        <v>22.5</v>
      </c>
      <c r="Q45" s="9" t="s">
        <v>60</v>
      </c>
      <c r="R45" s="37">
        <v>22.5</v>
      </c>
      <c r="S45" s="9" t="s">
        <v>60</v>
      </c>
      <c r="T45" s="17" t="s">
        <v>61</v>
      </c>
      <c r="U45" s="9" t="s">
        <v>61</v>
      </c>
      <c r="V45" s="168" t="s">
        <v>82</v>
      </c>
      <c r="W45" s="9" t="s">
        <v>60</v>
      </c>
      <c r="X45" s="36" t="s">
        <v>353</v>
      </c>
      <c r="Y45" s="9" t="s">
        <v>60</v>
      </c>
      <c r="Z45" s="36" t="s">
        <v>353</v>
      </c>
      <c r="AA45" s="9" t="s">
        <v>60</v>
      </c>
      <c r="AB45" s="36" t="s">
        <v>115</v>
      </c>
      <c r="AC45" s="9" t="s">
        <v>60</v>
      </c>
      <c r="AD45" s="36" t="s">
        <v>115</v>
      </c>
      <c r="AE45" s="9" t="s">
        <v>60</v>
      </c>
      <c r="AF45" s="9" t="s">
        <v>61</v>
      </c>
      <c r="AG45" s="9" t="s">
        <v>61</v>
      </c>
      <c r="AH45" s="9" t="s">
        <v>61</v>
      </c>
      <c r="AI45" s="9" t="s">
        <v>61</v>
      </c>
      <c r="AJ45" s="9" t="s">
        <v>61</v>
      </c>
      <c r="AL45" s="37">
        <v>100</v>
      </c>
      <c r="AM45" s="37">
        <v>50</v>
      </c>
      <c r="AN45" s="9" t="s">
        <v>60</v>
      </c>
      <c r="AO45" s="17" t="s">
        <v>61</v>
      </c>
      <c r="AP45" s="9" t="s">
        <v>61</v>
      </c>
      <c r="AQ45" s="25">
        <v>100</v>
      </c>
      <c r="AR45" s="25">
        <v>50</v>
      </c>
      <c r="AS45" s="9" t="s">
        <v>60</v>
      </c>
      <c r="AT45" s="17" t="s">
        <v>61</v>
      </c>
      <c r="AU45" s="9" t="s">
        <v>61</v>
      </c>
      <c r="AV45" s="9">
        <v>4</v>
      </c>
      <c r="AW45" s="22">
        <v>0.03</v>
      </c>
      <c r="AX45" s="37">
        <v>10.75</v>
      </c>
      <c r="AY45" s="9" t="s">
        <v>60</v>
      </c>
      <c r="BA45" s="22"/>
      <c r="BB45" s="9">
        <v>1973</v>
      </c>
      <c r="BC45" s="12" t="s">
        <v>133</v>
      </c>
      <c r="BD45" s="12" t="s">
        <v>133</v>
      </c>
      <c r="BE45" s="9" t="s">
        <v>488</v>
      </c>
      <c r="BF45" s="9" t="s">
        <v>93</v>
      </c>
      <c r="BG45" s="128">
        <v>44063</v>
      </c>
      <c r="BH45" s="9" t="s">
        <v>905</v>
      </c>
      <c r="BI45" s="124" t="s">
        <v>1724</v>
      </c>
    </row>
    <row r="46" spans="1:61" ht="17.100000000000001" customHeight="1" x14ac:dyDescent="0.3">
      <c r="A46" s="8">
        <v>1080</v>
      </c>
      <c r="B46" s="35" t="s">
        <v>472</v>
      </c>
      <c r="C46" s="9" t="s">
        <v>487</v>
      </c>
      <c r="D46" s="9" t="s">
        <v>282</v>
      </c>
      <c r="E46" s="9" t="s">
        <v>282</v>
      </c>
      <c r="F46" s="22">
        <v>1082</v>
      </c>
      <c r="G46" s="25" t="s">
        <v>463</v>
      </c>
      <c r="H46" s="207">
        <v>100</v>
      </c>
      <c r="I46" s="37">
        <v>115</v>
      </c>
      <c r="J46" s="9" t="s">
        <v>60</v>
      </c>
      <c r="K46" s="37">
        <v>50</v>
      </c>
      <c r="L46" s="9" t="s">
        <v>60</v>
      </c>
      <c r="M46" s="17" t="s">
        <v>61</v>
      </c>
      <c r="N46" s="9" t="s">
        <v>61</v>
      </c>
      <c r="O46" s="206">
        <f t="shared" si="0"/>
        <v>0.43478260869565216</v>
      </c>
      <c r="P46" s="37">
        <v>50</v>
      </c>
      <c r="Q46" s="9" t="s">
        <v>60</v>
      </c>
      <c r="R46" s="37">
        <v>50</v>
      </c>
      <c r="S46" s="9" t="s">
        <v>60</v>
      </c>
      <c r="T46" s="17" t="s">
        <v>61</v>
      </c>
      <c r="U46" s="9" t="s">
        <v>61</v>
      </c>
      <c r="V46" s="144" t="s">
        <v>82</v>
      </c>
      <c r="W46" s="9" t="s">
        <v>60</v>
      </c>
      <c r="X46" s="36" t="s">
        <v>354</v>
      </c>
      <c r="Y46" s="9" t="s">
        <v>60</v>
      </c>
      <c r="Z46" s="36" t="s">
        <v>354</v>
      </c>
      <c r="AA46" s="9" t="s">
        <v>60</v>
      </c>
      <c r="AB46" s="36" t="s">
        <v>115</v>
      </c>
      <c r="AC46" s="9" t="s">
        <v>60</v>
      </c>
      <c r="AD46" s="36" t="s">
        <v>115</v>
      </c>
      <c r="AE46" s="9" t="s">
        <v>60</v>
      </c>
      <c r="AF46" s="9" t="s">
        <v>61</v>
      </c>
      <c r="AG46" s="9" t="s">
        <v>61</v>
      </c>
      <c r="AH46" s="9" t="s">
        <v>61</v>
      </c>
      <c r="AI46" s="9" t="s">
        <v>61</v>
      </c>
      <c r="AJ46" s="9" t="s">
        <v>61</v>
      </c>
      <c r="AL46" s="37">
        <v>115</v>
      </c>
      <c r="AM46" s="37">
        <v>50</v>
      </c>
      <c r="AN46" s="9" t="s">
        <v>60</v>
      </c>
      <c r="AO46" s="17" t="s">
        <v>61</v>
      </c>
      <c r="AP46" s="9" t="s">
        <v>61</v>
      </c>
      <c r="AQ46" s="25">
        <v>115</v>
      </c>
      <c r="AR46" s="25">
        <v>50</v>
      </c>
      <c r="AS46" s="9" t="s">
        <v>60</v>
      </c>
      <c r="AT46" s="17" t="s">
        <v>61</v>
      </c>
      <c r="AU46" s="9" t="s">
        <v>61</v>
      </c>
      <c r="AV46" s="9">
        <v>4</v>
      </c>
      <c r="AW46" s="22">
        <v>0.03</v>
      </c>
      <c r="AX46" s="37">
        <v>6.69</v>
      </c>
      <c r="AY46" s="9" t="s">
        <v>60</v>
      </c>
      <c r="BA46" s="22"/>
      <c r="BB46" s="9">
        <v>1985</v>
      </c>
      <c r="BC46" s="12" t="s">
        <v>88</v>
      </c>
      <c r="BD46" s="12" t="s">
        <v>88</v>
      </c>
      <c r="BE46" s="9" t="s">
        <v>488</v>
      </c>
      <c r="BF46" s="9" t="s">
        <v>93</v>
      </c>
      <c r="BG46" s="128">
        <v>44063</v>
      </c>
      <c r="BH46" s="9" t="s">
        <v>905</v>
      </c>
      <c r="BI46" s="124" t="s">
        <v>1724</v>
      </c>
    </row>
    <row r="47" spans="1:61" ht="17.100000000000001" customHeight="1" x14ac:dyDescent="0.3">
      <c r="A47" s="8">
        <v>1080</v>
      </c>
      <c r="B47" s="35" t="s">
        <v>472</v>
      </c>
      <c r="C47" s="9" t="s">
        <v>487</v>
      </c>
      <c r="D47" s="9" t="s">
        <v>282</v>
      </c>
      <c r="E47" s="9" t="s">
        <v>282</v>
      </c>
      <c r="F47" s="22">
        <v>1084</v>
      </c>
      <c r="G47" s="25" t="s">
        <v>464</v>
      </c>
      <c r="H47" s="207">
        <v>100</v>
      </c>
      <c r="I47" s="37">
        <v>115</v>
      </c>
      <c r="J47" s="9" t="s">
        <v>60</v>
      </c>
      <c r="K47" s="37">
        <v>50</v>
      </c>
      <c r="L47" s="9" t="s">
        <v>60</v>
      </c>
      <c r="M47" s="17" t="s">
        <v>61</v>
      </c>
      <c r="N47" s="9" t="s">
        <v>61</v>
      </c>
      <c r="O47" s="206">
        <f t="shared" si="0"/>
        <v>0.43478260869565216</v>
      </c>
      <c r="P47" s="37">
        <v>50</v>
      </c>
      <c r="Q47" s="9" t="s">
        <v>60</v>
      </c>
      <c r="R47" s="37">
        <v>50</v>
      </c>
      <c r="S47" s="9" t="s">
        <v>60</v>
      </c>
      <c r="T47" s="17" t="s">
        <v>61</v>
      </c>
      <c r="U47" s="9" t="s">
        <v>61</v>
      </c>
      <c r="V47" s="168" t="s">
        <v>82</v>
      </c>
      <c r="W47" s="9" t="s">
        <v>60</v>
      </c>
      <c r="X47" s="36" t="s">
        <v>354</v>
      </c>
      <c r="Y47" s="9" t="s">
        <v>60</v>
      </c>
      <c r="Z47" s="36" t="s">
        <v>354</v>
      </c>
      <c r="AA47" s="9" t="s">
        <v>60</v>
      </c>
      <c r="AB47" s="36" t="s">
        <v>115</v>
      </c>
      <c r="AC47" s="9" t="s">
        <v>60</v>
      </c>
      <c r="AD47" s="36" t="s">
        <v>115</v>
      </c>
      <c r="AE47" s="9" t="s">
        <v>60</v>
      </c>
      <c r="AF47" s="9" t="s">
        <v>61</v>
      </c>
      <c r="AG47" s="9" t="s">
        <v>61</v>
      </c>
      <c r="AH47" s="9" t="s">
        <v>61</v>
      </c>
      <c r="AI47" s="9" t="s">
        <v>61</v>
      </c>
      <c r="AJ47" s="9" t="s">
        <v>61</v>
      </c>
      <c r="AL47" s="37">
        <v>115</v>
      </c>
      <c r="AM47" s="37">
        <v>50</v>
      </c>
      <c r="AN47" s="9" t="s">
        <v>60</v>
      </c>
      <c r="AO47" s="17" t="s">
        <v>61</v>
      </c>
      <c r="AP47" s="9" t="s">
        <v>61</v>
      </c>
      <c r="AQ47" s="25">
        <v>115</v>
      </c>
      <c r="AR47" s="25">
        <v>50</v>
      </c>
      <c r="AS47" s="9" t="s">
        <v>60</v>
      </c>
      <c r="AT47" s="17" t="s">
        <v>61</v>
      </c>
      <c r="AU47" s="9" t="s">
        <v>61</v>
      </c>
      <c r="AV47" s="9">
        <v>4</v>
      </c>
      <c r="AW47" s="22">
        <v>0.03</v>
      </c>
      <c r="AX47" s="37">
        <v>5.33</v>
      </c>
      <c r="AY47" s="9" t="s">
        <v>60</v>
      </c>
      <c r="BA47" s="22"/>
      <c r="BB47" s="9">
        <v>1985</v>
      </c>
      <c r="BC47" s="12" t="s">
        <v>88</v>
      </c>
      <c r="BD47" s="12" t="s">
        <v>88</v>
      </c>
      <c r="BE47" s="9" t="s">
        <v>488</v>
      </c>
      <c r="BF47" s="9" t="s">
        <v>93</v>
      </c>
      <c r="BG47" s="128">
        <v>44063</v>
      </c>
      <c r="BH47" s="9" t="s">
        <v>905</v>
      </c>
      <c r="BI47" s="124" t="s">
        <v>1724</v>
      </c>
    </row>
    <row r="48" spans="1:61" ht="17.100000000000001" customHeight="1" x14ac:dyDescent="0.3">
      <c r="A48" s="8">
        <v>1080</v>
      </c>
      <c r="B48" s="35" t="s">
        <v>472</v>
      </c>
      <c r="C48" s="9" t="s">
        <v>487</v>
      </c>
      <c r="D48" s="9" t="s">
        <v>282</v>
      </c>
      <c r="E48" s="9" t="s">
        <v>282</v>
      </c>
      <c r="F48" s="22">
        <v>1085</v>
      </c>
      <c r="G48" s="25" t="s">
        <v>465</v>
      </c>
      <c r="H48" s="207">
        <v>100</v>
      </c>
      <c r="I48" s="37">
        <v>115</v>
      </c>
      <c r="J48" s="9" t="s">
        <v>60</v>
      </c>
      <c r="K48" s="37">
        <v>50</v>
      </c>
      <c r="L48" s="9" t="s">
        <v>60</v>
      </c>
      <c r="M48" s="17" t="s">
        <v>61</v>
      </c>
      <c r="N48" s="9" t="s">
        <v>61</v>
      </c>
      <c r="O48" s="206">
        <f t="shared" si="0"/>
        <v>0.43478260869565216</v>
      </c>
      <c r="P48" s="37">
        <v>50</v>
      </c>
      <c r="Q48" s="9" t="s">
        <v>60</v>
      </c>
      <c r="R48" s="37">
        <v>50</v>
      </c>
      <c r="S48" s="9" t="s">
        <v>60</v>
      </c>
      <c r="T48" s="17" t="s">
        <v>61</v>
      </c>
      <c r="U48" s="9" t="s">
        <v>61</v>
      </c>
      <c r="V48" s="168" t="s">
        <v>82</v>
      </c>
      <c r="W48" s="9" t="s">
        <v>60</v>
      </c>
      <c r="X48" s="36" t="s">
        <v>354</v>
      </c>
      <c r="Y48" s="9" t="s">
        <v>60</v>
      </c>
      <c r="Z48" s="36" t="s">
        <v>354</v>
      </c>
      <c r="AA48" s="9" t="s">
        <v>60</v>
      </c>
      <c r="AB48" s="36" t="s">
        <v>115</v>
      </c>
      <c r="AC48" s="9" t="s">
        <v>60</v>
      </c>
      <c r="AD48" s="36" t="s">
        <v>115</v>
      </c>
      <c r="AE48" s="9" t="s">
        <v>60</v>
      </c>
      <c r="AF48" s="9" t="s">
        <v>61</v>
      </c>
      <c r="AG48" s="9" t="s">
        <v>61</v>
      </c>
      <c r="AH48" s="9" t="s">
        <v>61</v>
      </c>
      <c r="AI48" s="9" t="s">
        <v>61</v>
      </c>
      <c r="AJ48" s="9" t="s">
        <v>61</v>
      </c>
      <c r="AL48" s="37">
        <v>115</v>
      </c>
      <c r="AM48" s="37">
        <v>50</v>
      </c>
      <c r="AN48" s="9" t="s">
        <v>60</v>
      </c>
      <c r="AO48" s="17" t="s">
        <v>61</v>
      </c>
      <c r="AP48" s="9" t="s">
        <v>61</v>
      </c>
      <c r="AQ48" s="25">
        <v>115</v>
      </c>
      <c r="AR48" s="25">
        <v>50</v>
      </c>
      <c r="AS48" s="9" t="s">
        <v>60</v>
      </c>
      <c r="AT48" s="17" t="s">
        <v>61</v>
      </c>
      <c r="AU48" s="9" t="s">
        <v>61</v>
      </c>
      <c r="AV48" s="9">
        <v>4</v>
      </c>
      <c r="AW48" s="22">
        <v>0.03</v>
      </c>
      <c r="AX48" s="37">
        <v>11.85</v>
      </c>
      <c r="AY48" s="9" t="s">
        <v>60</v>
      </c>
      <c r="BA48" s="22"/>
      <c r="BB48" s="9">
        <v>1985</v>
      </c>
      <c r="BC48" s="12" t="s">
        <v>133</v>
      </c>
      <c r="BD48" s="12" t="s">
        <v>133</v>
      </c>
      <c r="BE48" s="9" t="s">
        <v>488</v>
      </c>
      <c r="BF48" s="9" t="s">
        <v>93</v>
      </c>
      <c r="BG48" s="128">
        <v>44063</v>
      </c>
      <c r="BH48" s="9" t="s">
        <v>905</v>
      </c>
      <c r="BI48" s="124" t="s">
        <v>1724</v>
      </c>
    </row>
    <row r="49" spans="1:61" ht="17.100000000000001" customHeight="1" x14ac:dyDescent="0.3">
      <c r="A49" s="8">
        <v>1080</v>
      </c>
      <c r="B49" s="35" t="s">
        <v>472</v>
      </c>
      <c r="C49" s="9" t="s">
        <v>487</v>
      </c>
      <c r="D49" s="9" t="s">
        <v>282</v>
      </c>
      <c r="E49" s="9" t="s">
        <v>282</v>
      </c>
      <c r="F49" s="22">
        <v>1086</v>
      </c>
      <c r="G49" s="25" t="s">
        <v>466</v>
      </c>
      <c r="H49" s="207">
        <v>100</v>
      </c>
      <c r="I49" s="37">
        <v>115</v>
      </c>
      <c r="J49" s="9" t="s">
        <v>60</v>
      </c>
      <c r="K49" s="37">
        <v>50</v>
      </c>
      <c r="L49" s="9" t="s">
        <v>60</v>
      </c>
      <c r="M49" s="17" t="s">
        <v>61</v>
      </c>
      <c r="N49" s="9" t="s">
        <v>61</v>
      </c>
      <c r="O49" s="206">
        <f t="shared" si="0"/>
        <v>0.43478260869565216</v>
      </c>
      <c r="P49" s="37">
        <v>50</v>
      </c>
      <c r="Q49" s="9" t="s">
        <v>60</v>
      </c>
      <c r="R49" s="37">
        <v>50</v>
      </c>
      <c r="S49" s="9" t="s">
        <v>60</v>
      </c>
      <c r="T49" s="17" t="s">
        <v>61</v>
      </c>
      <c r="U49" s="9" t="s">
        <v>61</v>
      </c>
      <c r="V49" s="168" t="s">
        <v>82</v>
      </c>
      <c r="W49" s="9" t="s">
        <v>60</v>
      </c>
      <c r="X49" s="36" t="s">
        <v>354</v>
      </c>
      <c r="Y49" s="9" t="s">
        <v>60</v>
      </c>
      <c r="Z49" s="36" t="s">
        <v>354</v>
      </c>
      <c r="AA49" s="9" t="s">
        <v>60</v>
      </c>
      <c r="AB49" s="36" t="s">
        <v>115</v>
      </c>
      <c r="AC49" s="9" t="s">
        <v>60</v>
      </c>
      <c r="AD49" s="36" t="s">
        <v>115</v>
      </c>
      <c r="AE49" s="9" t="s">
        <v>60</v>
      </c>
      <c r="AF49" s="9" t="s">
        <v>61</v>
      </c>
      <c r="AG49" s="9" t="s">
        <v>61</v>
      </c>
      <c r="AH49" s="9" t="s">
        <v>61</v>
      </c>
      <c r="AI49" s="9" t="s">
        <v>61</v>
      </c>
      <c r="AJ49" s="9" t="s">
        <v>61</v>
      </c>
      <c r="AL49" s="37">
        <v>115</v>
      </c>
      <c r="AM49" s="37">
        <v>50</v>
      </c>
      <c r="AN49" s="9" t="s">
        <v>60</v>
      </c>
      <c r="AO49" s="17" t="s">
        <v>61</v>
      </c>
      <c r="AP49" s="9" t="s">
        <v>61</v>
      </c>
      <c r="AQ49" s="25">
        <v>115</v>
      </c>
      <c r="AR49" s="25">
        <v>50</v>
      </c>
      <c r="AS49" s="9" t="s">
        <v>60</v>
      </c>
      <c r="AT49" s="17" t="s">
        <v>61</v>
      </c>
      <c r="AU49" s="9" t="s">
        <v>61</v>
      </c>
      <c r="AV49" s="9">
        <v>4</v>
      </c>
      <c r="AW49" s="22">
        <v>0.03</v>
      </c>
      <c r="AX49" s="37">
        <v>10.71</v>
      </c>
      <c r="AY49" s="9" t="s">
        <v>60</v>
      </c>
      <c r="BA49" s="22"/>
      <c r="BB49" s="9">
        <v>1985</v>
      </c>
      <c r="BC49" s="12" t="s">
        <v>133</v>
      </c>
      <c r="BD49" s="12" t="s">
        <v>133</v>
      </c>
      <c r="BE49" s="9" t="s">
        <v>488</v>
      </c>
      <c r="BF49" s="9" t="s">
        <v>93</v>
      </c>
      <c r="BG49" s="128">
        <v>44063</v>
      </c>
      <c r="BH49" s="9" t="s">
        <v>905</v>
      </c>
      <c r="BI49" s="124" t="s">
        <v>1724</v>
      </c>
    </row>
    <row r="50" spans="1:61" ht="17.100000000000001" customHeight="1" x14ac:dyDescent="0.3">
      <c r="A50" s="8">
        <v>1080</v>
      </c>
      <c r="B50" s="35" t="s">
        <v>472</v>
      </c>
      <c r="C50" s="9" t="s">
        <v>487</v>
      </c>
      <c r="D50" s="9" t="s">
        <v>282</v>
      </c>
      <c r="E50" s="9" t="s">
        <v>282</v>
      </c>
      <c r="F50" s="22">
        <v>1087</v>
      </c>
      <c r="G50" s="25" t="s">
        <v>467</v>
      </c>
      <c r="H50" s="207">
        <v>6</v>
      </c>
      <c r="I50" s="37">
        <v>6</v>
      </c>
      <c r="J50" s="9" t="s">
        <v>60</v>
      </c>
      <c r="K50" s="37">
        <v>4</v>
      </c>
      <c r="L50" s="9" t="s">
        <v>60</v>
      </c>
      <c r="M50" s="17" t="s">
        <v>61</v>
      </c>
      <c r="N50" s="9" t="s">
        <v>61</v>
      </c>
      <c r="O50" s="206">
        <f t="shared" si="0"/>
        <v>0.66666666666666663</v>
      </c>
      <c r="P50" s="37">
        <v>3</v>
      </c>
      <c r="Q50" s="9" t="s">
        <v>60</v>
      </c>
      <c r="R50" s="37">
        <v>3</v>
      </c>
      <c r="S50" s="9" t="s">
        <v>60</v>
      </c>
      <c r="T50" s="17" t="s">
        <v>61</v>
      </c>
      <c r="U50" s="9" t="s">
        <v>61</v>
      </c>
      <c r="V50" s="168" t="s">
        <v>82</v>
      </c>
      <c r="W50" s="9" t="s">
        <v>60</v>
      </c>
      <c r="X50" s="36" t="s">
        <v>353</v>
      </c>
      <c r="Y50" s="9" t="s">
        <v>60</v>
      </c>
      <c r="Z50" s="36" t="s">
        <v>353</v>
      </c>
      <c r="AA50" s="9" t="s">
        <v>60</v>
      </c>
      <c r="AB50" s="36" t="s">
        <v>115</v>
      </c>
      <c r="AC50" s="9" t="s">
        <v>60</v>
      </c>
      <c r="AD50" s="36" t="s">
        <v>115</v>
      </c>
      <c r="AE50" s="9" t="s">
        <v>60</v>
      </c>
      <c r="AF50" s="9" t="s">
        <v>61</v>
      </c>
      <c r="AG50" s="9" t="s">
        <v>61</v>
      </c>
      <c r="AH50" s="9" t="s">
        <v>61</v>
      </c>
      <c r="AI50" s="9" t="s">
        <v>61</v>
      </c>
      <c r="AJ50" s="9" t="s">
        <v>61</v>
      </c>
      <c r="AL50" s="37">
        <v>6</v>
      </c>
      <c r="AM50" s="37">
        <v>4</v>
      </c>
      <c r="AN50" s="9" t="s">
        <v>60</v>
      </c>
      <c r="AO50" s="17" t="s">
        <v>61</v>
      </c>
      <c r="AP50" s="9" t="s">
        <v>61</v>
      </c>
      <c r="AQ50" s="9" t="s">
        <v>62</v>
      </c>
      <c r="AR50" s="9" t="s">
        <v>62</v>
      </c>
      <c r="AS50" s="9" t="s">
        <v>60</v>
      </c>
      <c r="AT50" s="17" t="s">
        <v>61</v>
      </c>
      <c r="AU50" s="9" t="s">
        <v>61</v>
      </c>
      <c r="AV50" s="9">
        <v>4</v>
      </c>
      <c r="AW50" s="22">
        <v>0.03</v>
      </c>
      <c r="AX50" s="37">
        <v>0.08</v>
      </c>
      <c r="AY50" s="9" t="s">
        <v>60</v>
      </c>
      <c r="BA50" s="22"/>
      <c r="BB50" s="9">
        <v>1986</v>
      </c>
      <c r="BC50" s="12" t="s">
        <v>133</v>
      </c>
      <c r="BD50" s="12" t="s">
        <v>133</v>
      </c>
      <c r="BE50" s="9" t="s">
        <v>488</v>
      </c>
      <c r="BF50" s="9" t="s">
        <v>93</v>
      </c>
      <c r="BG50" s="128">
        <v>44063</v>
      </c>
      <c r="BH50" s="9" t="s">
        <v>905</v>
      </c>
      <c r="BI50" s="124" t="s">
        <v>1724</v>
      </c>
    </row>
    <row r="51" spans="1:61" ht="17.100000000000001" customHeight="1" x14ac:dyDescent="0.3">
      <c r="A51" s="8">
        <v>1080</v>
      </c>
      <c r="B51" s="35" t="s">
        <v>472</v>
      </c>
      <c r="C51" s="9" t="s">
        <v>487</v>
      </c>
      <c r="D51" s="9" t="s">
        <v>282</v>
      </c>
      <c r="E51" s="9" t="s">
        <v>282</v>
      </c>
      <c r="F51" s="22">
        <v>1088</v>
      </c>
      <c r="G51" s="25" t="s">
        <v>468</v>
      </c>
      <c r="H51" s="207">
        <v>6</v>
      </c>
      <c r="I51" s="37">
        <v>6</v>
      </c>
      <c r="J51" s="9" t="s">
        <v>60</v>
      </c>
      <c r="K51" s="37">
        <v>4</v>
      </c>
      <c r="L51" s="9" t="s">
        <v>60</v>
      </c>
      <c r="M51" s="17" t="s">
        <v>61</v>
      </c>
      <c r="N51" s="9" t="s">
        <v>61</v>
      </c>
      <c r="O51" s="206">
        <f t="shared" si="0"/>
        <v>0.66666666666666663</v>
      </c>
      <c r="P51" s="37">
        <v>3</v>
      </c>
      <c r="Q51" s="9" t="s">
        <v>60</v>
      </c>
      <c r="R51" s="37">
        <v>3</v>
      </c>
      <c r="S51" s="9" t="s">
        <v>60</v>
      </c>
      <c r="T51" s="17" t="s">
        <v>61</v>
      </c>
      <c r="U51" s="9" t="s">
        <v>61</v>
      </c>
      <c r="V51" s="168" t="s">
        <v>82</v>
      </c>
      <c r="W51" s="9" t="s">
        <v>60</v>
      </c>
      <c r="X51" s="36" t="s">
        <v>353</v>
      </c>
      <c r="Y51" s="9" t="s">
        <v>60</v>
      </c>
      <c r="Z51" s="36" t="s">
        <v>353</v>
      </c>
      <c r="AA51" s="9" t="s">
        <v>60</v>
      </c>
      <c r="AB51" s="36" t="s">
        <v>115</v>
      </c>
      <c r="AC51" s="9" t="s">
        <v>60</v>
      </c>
      <c r="AD51" s="36" t="s">
        <v>115</v>
      </c>
      <c r="AE51" s="9" t="s">
        <v>60</v>
      </c>
      <c r="AF51" s="9" t="s">
        <v>61</v>
      </c>
      <c r="AG51" s="9" t="s">
        <v>61</v>
      </c>
      <c r="AH51" s="9" t="s">
        <v>61</v>
      </c>
      <c r="AI51" s="9" t="s">
        <v>61</v>
      </c>
      <c r="AJ51" s="9" t="s">
        <v>61</v>
      </c>
      <c r="AL51" s="37">
        <v>6</v>
      </c>
      <c r="AM51" s="37">
        <v>4</v>
      </c>
      <c r="AN51" s="9" t="s">
        <v>60</v>
      </c>
      <c r="AO51" s="17" t="s">
        <v>61</v>
      </c>
      <c r="AP51" s="9" t="s">
        <v>61</v>
      </c>
      <c r="AQ51" s="9" t="s">
        <v>62</v>
      </c>
      <c r="AR51" s="9" t="s">
        <v>62</v>
      </c>
      <c r="AS51" s="9" t="s">
        <v>60</v>
      </c>
      <c r="AT51" s="17" t="s">
        <v>61</v>
      </c>
      <c r="AU51" s="9" t="s">
        <v>61</v>
      </c>
      <c r="AV51" s="9">
        <v>4</v>
      </c>
      <c r="AW51" s="22">
        <v>0.03</v>
      </c>
      <c r="AX51" s="37">
        <v>0.1</v>
      </c>
      <c r="AY51" s="9" t="s">
        <v>60</v>
      </c>
      <c r="BA51" s="22"/>
      <c r="BB51" s="9">
        <v>1987</v>
      </c>
      <c r="BC51" s="12" t="s">
        <v>133</v>
      </c>
      <c r="BD51" s="12" t="s">
        <v>133</v>
      </c>
      <c r="BE51" s="9" t="s">
        <v>488</v>
      </c>
      <c r="BF51" s="9" t="s">
        <v>93</v>
      </c>
      <c r="BG51" s="128">
        <v>44063</v>
      </c>
      <c r="BH51" s="9" t="s">
        <v>905</v>
      </c>
      <c r="BI51" s="124" t="s">
        <v>1724</v>
      </c>
    </row>
    <row r="52" spans="1:61" ht="17.100000000000001" customHeight="1" x14ac:dyDescent="0.3">
      <c r="A52" s="8">
        <v>1090</v>
      </c>
      <c r="B52" s="35" t="s">
        <v>473</v>
      </c>
      <c r="C52" s="9" t="s">
        <v>487</v>
      </c>
      <c r="D52" s="9" t="s">
        <v>282</v>
      </c>
      <c r="E52" s="9" t="s">
        <v>282</v>
      </c>
      <c r="F52" s="22">
        <v>1091</v>
      </c>
      <c r="G52" s="25" t="s">
        <v>469</v>
      </c>
      <c r="H52" s="207">
        <v>45</v>
      </c>
      <c r="I52" s="37">
        <v>45</v>
      </c>
      <c r="J52" s="9" t="s">
        <v>60</v>
      </c>
      <c r="K52" s="37">
        <v>23</v>
      </c>
      <c r="L52" s="9" t="s">
        <v>60</v>
      </c>
      <c r="M52" s="17" t="s">
        <v>61</v>
      </c>
      <c r="N52" s="9" t="s">
        <v>61</v>
      </c>
      <c r="O52" s="206">
        <f t="shared" si="0"/>
        <v>0.51111111111111107</v>
      </c>
      <c r="P52" s="37">
        <v>22.5</v>
      </c>
      <c r="Q52" s="9" t="s">
        <v>60</v>
      </c>
      <c r="R52" s="37">
        <v>22.5</v>
      </c>
      <c r="S52" s="9" t="s">
        <v>60</v>
      </c>
      <c r="T52" s="17" t="s">
        <v>61</v>
      </c>
      <c r="U52" s="9" t="s">
        <v>61</v>
      </c>
      <c r="V52" s="168" t="s">
        <v>82</v>
      </c>
      <c r="W52" s="9" t="s">
        <v>60</v>
      </c>
      <c r="X52" s="36" t="s">
        <v>354</v>
      </c>
      <c r="Y52" s="9" t="s">
        <v>60</v>
      </c>
      <c r="Z52" s="36" t="s">
        <v>354</v>
      </c>
      <c r="AA52" s="9" t="s">
        <v>60</v>
      </c>
      <c r="AB52" s="36" t="s">
        <v>115</v>
      </c>
      <c r="AC52" s="9" t="s">
        <v>60</v>
      </c>
      <c r="AD52" s="36" t="s">
        <v>115</v>
      </c>
      <c r="AE52" s="9" t="s">
        <v>60</v>
      </c>
      <c r="AF52" s="9" t="s">
        <v>61</v>
      </c>
      <c r="AG52" s="9" t="s">
        <v>61</v>
      </c>
      <c r="AH52" s="9" t="s">
        <v>61</v>
      </c>
      <c r="AI52" s="9" t="s">
        <v>61</v>
      </c>
      <c r="AJ52" s="9" t="s">
        <v>61</v>
      </c>
      <c r="AL52" s="37">
        <v>45</v>
      </c>
      <c r="AM52" s="37">
        <v>23</v>
      </c>
      <c r="AN52" s="9" t="s">
        <v>60</v>
      </c>
      <c r="AO52" s="17" t="s">
        <v>61</v>
      </c>
      <c r="AP52" s="9" t="s">
        <v>61</v>
      </c>
      <c r="AQ52" s="25">
        <v>45</v>
      </c>
      <c r="AR52" s="25">
        <v>23</v>
      </c>
      <c r="AS52" s="9" t="s">
        <v>60</v>
      </c>
      <c r="AT52" s="17" t="s">
        <v>61</v>
      </c>
      <c r="AU52" s="9" t="s">
        <v>61</v>
      </c>
      <c r="AV52" s="9">
        <v>4</v>
      </c>
      <c r="AW52" s="22">
        <v>0.03</v>
      </c>
      <c r="AX52" s="37">
        <v>1.71</v>
      </c>
      <c r="AY52" s="9" t="s">
        <v>60</v>
      </c>
      <c r="BA52" s="22"/>
      <c r="BB52" s="9">
        <v>1980</v>
      </c>
      <c r="BC52" s="12" t="s">
        <v>88</v>
      </c>
      <c r="BD52" s="12" t="s">
        <v>88</v>
      </c>
      <c r="BE52" s="9" t="s">
        <v>488</v>
      </c>
      <c r="BF52" s="9" t="s">
        <v>93</v>
      </c>
      <c r="BG52" s="128">
        <v>44063</v>
      </c>
      <c r="BH52" s="9" t="s">
        <v>905</v>
      </c>
      <c r="BI52" s="124" t="s">
        <v>1724</v>
      </c>
    </row>
    <row r="53" spans="1:61" ht="17.100000000000001" customHeight="1" x14ac:dyDescent="0.3">
      <c r="A53" s="8">
        <v>1090</v>
      </c>
      <c r="B53" s="35" t="s">
        <v>473</v>
      </c>
      <c r="C53" s="9" t="s">
        <v>487</v>
      </c>
      <c r="D53" s="9" t="s">
        <v>282</v>
      </c>
      <c r="E53" s="9" t="s">
        <v>282</v>
      </c>
      <c r="F53" s="22">
        <v>1092</v>
      </c>
      <c r="G53" s="25" t="s">
        <v>470</v>
      </c>
      <c r="H53" s="207">
        <v>45</v>
      </c>
      <c r="I53" s="37">
        <v>45</v>
      </c>
      <c r="J53" s="9" t="s">
        <v>60</v>
      </c>
      <c r="K53" s="37">
        <v>23</v>
      </c>
      <c r="L53" s="9" t="s">
        <v>60</v>
      </c>
      <c r="M53" s="17" t="s">
        <v>61</v>
      </c>
      <c r="N53" s="9" t="s">
        <v>61</v>
      </c>
      <c r="O53" s="206">
        <f t="shared" si="0"/>
        <v>0.51111111111111107</v>
      </c>
      <c r="P53" s="37">
        <v>22.5</v>
      </c>
      <c r="Q53" s="9" t="s">
        <v>60</v>
      </c>
      <c r="R53" s="37">
        <v>22.5</v>
      </c>
      <c r="S53" s="9" t="s">
        <v>60</v>
      </c>
      <c r="T53" s="17" t="s">
        <v>61</v>
      </c>
      <c r="U53" s="9" t="s">
        <v>61</v>
      </c>
      <c r="V53" s="168" t="s">
        <v>82</v>
      </c>
      <c r="W53" s="9" t="s">
        <v>60</v>
      </c>
      <c r="X53" s="36" t="s">
        <v>354</v>
      </c>
      <c r="Y53" s="9" t="s">
        <v>60</v>
      </c>
      <c r="Z53" s="36" t="s">
        <v>354</v>
      </c>
      <c r="AA53" s="9" t="s">
        <v>60</v>
      </c>
      <c r="AB53" s="36" t="s">
        <v>115</v>
      </c>
      <c r="AC53" s="9" t="s">
        <v>60</v>
      </c>
      <c r="AD53" s="36" t="s">
        <v>115</v>
      </c>
      <c r="AE53" s="9" t="s">
        <v>60</v>
      </c>
      <c r="AF53" s="9" t="s">
        <v>61</v>
      </c>
      <c r="AG53" s="9" t="s">
        <v>61</v>
      </c>
      <c r="AH53" s="9" t="s">
        <v>61</v>
      </c>
      <c r="AI53" s="9" t="s">
        <v>61</v>
      </c>
      <c r="AJ53" s="9" t="s">
        <v>61</v>
      </c>
      <c r="AL53" s="37">
        <v>45</v>
      </c>
      <c r="AM53" s="37">
        <v>23</v>
      </c>
      <c r="AN53" s="9" t="s">
        <v>60</v>
      </c>
      <c r="AO53" s="17" t="s">
        <v>61</v>
      </c>
      <c r="AP53" s="9" t="s">
        <v>61</v>
      </c>
      <c r="AQ53" s="25">
        <v>45</v>
      </c>
      <c r="AR53" s="25">
        <v>23</v>
      </c>
      <c r="AS53" s="9" t="s">
        <v>60</v>
      </c>
      <c r="AT53" s="17" t="s">
        <v>61</v>
      </c>
      <c r="AU53" s="9" t="s">
        <v>61</v>
      </c>
      <c r="AV53" s="9">
        <v>4</v>
      </c>
      <c r="AW53" s="22">
        <v>0.03</v>
      </c>
      <c r="AX53" s="37">
        <v>2.99</v>
      </c>
      <c r="AY53" s="9" t="s">
        <v>60</v>
      </c>
      <c r="BA53" s="22"/>
      <c r="BB53" s="9">
        <v>1981</v>
      </c>
      <c r="BC53" s="12" t="s">
        <v>88</v>
      </c>
      <c r="BD53" s="12" t="s">
        <v>88</v>
      </c>
      <c r="BE53" s="9" t="s">
        <v>488</v>
      </c>
      <c r="BF53" s="9" t="s">
        <v>93</v>
      </c>
      <c r="BG53" s="128">
        <v>44063</v>
      </c>
      <c r="BH53" s="9" t="s">
        <v>905</v>
      </c>
      <c r="BI53" s="124" t="s">
        <v>1724</v>
      </c>
    </row>
    <row r="54" spans="1:61" ht="17.100000000000001" customHeight="1" x14ac:dyDescent="0.3">
      <c r="A54" s="8">
        <v>1100</v>
      </c>
      <c r="B54" s="35" t="s">
        <v>489</v>
      </c>
      <c r="C54" s="9" t="s">
        <v>487</v>
      </c>
      <c r="D54" s="9" t="s">
        <v>282</v>
      </c>
      <c r="E54" s="9" t="s">
        <v>282</v>
      </c>
      <c r="F54" s="22">
        <v>1101</v>
      </c>
      <c r="G54" s="25" t="s">
        <v>474</v>
      </c>
      <c r="H54" s="207">
        <v>45</v>
      </c>
      <c r="I54" s="37">
        <v>45</v>
      </c>
      <c r="J54" s="9" t="s">
        <v>60</v>
      </c>
      <c r="K54" s="37">
        <v>15</v>
      </c>
      <c r="L54" s="9" t="s">
        <v>60</v>
      </c>
      <c r="M54" s="17" t="s">
        <v>61</v>
      </c>
      <c r="N54" s="9" t="s">
        <v>61</v>
      </c>
      <c r="O54" s="206">
        <f t="shared" si="0"/>
        <v>0.33333333333333331</v>
      </c>
      <c r="P54" s="37">
        <v>22.5</v>
      </c>
      <c r="Q54" s="9" t="s">
        <v>60</v>
      </c>
      <c r="R54" s="37">
        <v>22.5</v>
      </c>
      <c r="S54" s="9" t="s">
        <v>60</v>
      </c>
      <c r="T54" s="17" t="s">
        <v>61</v>
      </c>
      <c r="U54" s="9" t="s">
        <v>61</v>
      </c>
      <c r="V54" s="168" t="s">
        <v>82</v>
      </c>
      <c r="W54" s="9" t="s">
        <v>60</v>
      </c>
      <c r="X54" s="36" t="s">
        <v>354</v>
      </c>
      <c r="Y54" s="9" t="s">
        <v>60</v>
      </c>
      <c r="Z54" s="36" t="s">
        <v>354</v>
      </c>
      <c r="AA54" s="9" t="s">
        <v>60</v>
      </c>
      <c r="AB54" s="36" t="s">
        <v>115</v>
      </c>
      <c r="AC54" s="9" t="s">
        <v>60</v>
      </c>
      <c r="AD54" s="36" t="s">
        <v>115</v>
      </c>
      <c r="AE54" s="9" t="s">
        <v>60</v>
      </c>
      <c r="AF54" s="9" t="s">
        <v>61</v>
      </c>
      <c r="AG54" s="9" t="s">
        <v>61</v>
      </c>
      <c r="AH54" s="9" t="s">
        <v>61</v>
      </c>
      <c r="AI54" s="9" t="s">
        <v>61</v>
      </c>
      <c r="AJ54" s="9" t="s">
        <v>61</v>
      </c>
      <c r="AL54" s="37">
        <v>45</v>
      </c>
      <c r="AM54" s="37">
        <v>15</v>
      </c>
      <c r="AN54" s="9" t="s">
        <v>60</v>
      </c>
      <c r="AO54" s="17" t="s">
        <v>61</v>
      </c>
      <c r="AP54" s="9" t="s">
        <v>61</v>
      </c>
      <c r="AQ54" s="25">
        <v>45</v>
      </c>
      <c r="AR54" s="25">
        <v>15</v>
      </c>
      <c r="AS54" s="9" t="s">
        <v>60</v>
      </c>
      <c r="AT54" s="17" t="s">
        <v>61</v>
      </c>
      <c r="AU54" s="9" t="s">
        <v>61</v>
      </c>
      <c r="AV54" s="9">
        <v>4</v>
      </c>
      <c r="AW54" s="22">
        <v>0.02</v>
      </c>
      <c r="AX54" s="37">
        <v>4.0199999999999996</v>
      </c>
      <c r="AY54" s="9" t="s">
        <v>60</v>
      </c>
      <c r="BA54" s="22"/>
      <c r="BB54" s="9">
        <v>1976</v>
      </c>
      <c r="BC54" s="12" t="s">
        <v>133</v>
      </c>
      <c r="BD54" s="12" t="s">
        <v>490</v>
      </c>
      <c r="BE54" s="9" t="s">
        <v>488</v>
      </c>
      <c r="BF54" s="9" t="s">
        <v>93</v>
      </c>
      <c r="BG54" s="128">
        <v>44063</v>
      </c>
      <c r="BH54" s="9" t="s">
        <v>905</v>
      </c>
      <c r="BI54" s="124" t="s">
        <v>1724</v>
      </c>
    </row>
    <row r="55" spans="1:61" ht="17.100000000000001" customHeight="1" x14ac:dyDescent="0.3">
      <c r="A55" s="8">
        <v>1100</v>
      </c>
      <c r="B55" s="35" t="s">
        <v>489</v>
      </c>
      <c r="C55" s="9" t="s">
        <v>487</v>
      </c>
      <c r="D55" s="9" t="s">
        <v>282</v>
      </c>
      <c r="E55" s="9" t="s">
        <v>282</v>
      </c>
      <c r="F55" s="22">
        <v>1102</v>
      </c>
      <c r="G55" s="25" t="s">
        <v>475</v>
      </c>
      <c r="H55" s="207">
        <v>45</v>
      </c>
      <c r="I55" s="37">
        <v>45</v>
      </c>
      <c r="J55" s="9" t="s">
        <v>60</v>
      </c>
      <c r="K55" s="37">
        <v>15</v>
      </c>
      <c r="L55" s="9" t="s">
        <v>60</v>
      </c>
      <c r="M55" s="17" t="s">
        <v>61</v>
      </c>
      <c r="N55" s="9" t="s">
        <v>61</v>
      </c>
      <c r="O55" s="206">
        <f t="shared" si="0"/>
        <v>0.33333333333333331</v>
      </c>
      <c r="P55" s="37">
        <v>22.5</v>
      </c>
      <c r="Q55" s="9" t="s">
        <v>60</v>
      </c>
      <c r="R55" s="37">
        <v>22.5</v>
      </c>
      <c r="S55" s="9" t="s">
        <v>60</v>
      </c>
      <c r="T55" s="17" t="s">
        <v>61</v>
      </c>
      <c r="U55" s="9" t="s">
        <v>61</v>
      </c>
      <c r="V55" s="168" t="s">
        <v>82</v>
      </c>
      <c r="W55" s="9" t="s">
        <v>60</v>
      </c>
      <c r="X55" s="36" t="s">
        <v>354</v>
      </c>
      <c r="Y55" s="9" t="s">
        <v>60</v>
      </c>
      <c r="Z55" s="36" t="s">
        <v>354</v>
      </c>
      <c r="AA55" s="9" t="s">
        <v>60</v>
      </c>
      <c r="AB55" s="36" t="s">
        <v>115</v>
      </c>
      <c r="AC55" s="9" t="s">
        <v>60</v>
      </c>
      <c r="AD55" s="36" t="s">
        <v>115</v>
      </c>
      <c r="AE55" s="9" t="s">
        <v>60</v>
      </c>
      <c r="AF55" s="9" t="s">
        <v>61</v>
      </c>
      <c r="AG55" s="9" t="s">
        <v>61</v>
      </c>
      <c r="AH55" s="9" t="s">
        <v>61</v>
      </c>
      <c r="AI55" s="9" t="s">
        <v>61</v>
      </c>
      <c r="AJ55" s="9" t="s">
        <v>61</v>
      </c>
      <c r="AL55" s="37">
        <v>45</v>
      </c>
      <c r="AM55" s="37">
        <v>15</v>
      </c>
      <c r="AN55" s="9" t="s">
        <v>60</v>
      </c>
      <c r="AO55" s="17" t="s">
        <v>61</v>
      </c>
      <c r="AP55" s="9" t="s">
        <v>61</v>
      </c>
      <c r="AQ55" s="25">
        <v>45</v>
      </c>
      <c r="AR55" s="25">
        <v>15</v>
      </c>
      <c r="AS55" s="9" t="s">
        <v>60</v>
      </c>
      <c r="AT55" s="17" t="s">
        <v>61</v>
      </c>
      <c r="AU55" s="9" t="s">
        <v>61</v>
      </c>
      <c r="AV55" s="9">
        <v>4</v>
      </c>
      <c r="AW55" s="22">
        <v>0.02</v>
      </c>
      <c r="AX55" s="37">
        <v>3.42</v>
      </c>
      <c r="AY55" s="9" t="s">
        <v>60</v>
      </c>
      <c r="BA55" s="22"/>
      <c r="BB55" s="9">
        <v>1976</v>
      </c>
      <c r="BC55" s="12" t="s">
        <v>133</v>
      </c>
      <c r="BD55" s="12" t="s">
        <v>490</v>
      </c>
      <c r="BE55" s="9" t="s">
        <v>488</v>
      </c>
      <c r="BF55" s="9" t="s">
        <v>93</v>
      </c>
      <c r="BG55" s="128">
        <v>44063</v>
      </c>
      <c r="BH55" s="9" t="s">
        <v>905</v>
      </c>
      <c r="BI55" s="124" t="s">
        <v>1724</v>
      </c>
    </row>
    <row r="56" spans="1:61" ht="17.100000000000001" customHeight="1" x14ac:dyDescent="0.3">
      <c r="A56" s="8">
        <v>1110</v>
      </c>
      <c r="B56" s="35" t="s">
        <v>484</v>
      </c>
      <c r="C56" s="9" t="s">
        <v>487</v>
      </c>
      <c r="D56" s="9" t="s">
        <v>282</v>
      </c>
      <c r="E56" s="9" t="s">
        <v>282</v>
      </c>
      <c r="F56" s="22">
        <v>1111</v>
      </c>
      <c r="G56" s="25" t="s">
        <v>476</v>
      </c>
      <c r="H56" s="207">
        <v>50</v>
      </c>
      <c r="I56" s="37">
        <v>50</v>
      </c>
      <c r="J56" s="9" t="s">
        <v>60</v>
      </c>
      <c r="K56" s="37">
        <v>20</v>
      </c>
      <c r="L56" s="9" t="s">
        <v>60</v>
      </c>
      <c r="M56" s="17" t="s">
        <v>61</v>
      </c>
      <c r="N56" s="9" t="s">
        <v>61</v>
      </c>
      <c r="O56" s="206">
        <f t="shared" si="0"/>
        <v>0.4</v>
      </c>
      <c r="P56" s="37">
        <v>25</v>
      </c>
      <c r="Q56" s="9" t="s">
        <v>60</v>
      </c>
      <c r="R56" s="37">
        <v>25</v>
      </c>
      <c r="S56" s="9" t="s">
        <v>60</v>
      </c>
      <c r="T56" s="17" t="s">
        <v>61</v>
      </c>
      <c r="U56" s="9" t="s">
        <v>61</v>
      </c>
      <c r="V56" s="168" t="s">
        <v>491</v>
      </c>
      <c r="W56" s="9" t="s">
        <v>60</v>
      </c>
      <c r="X56" s="36" t="s">
        <v>354</v>
      </c>
      <c r="Y56" s="9" t="s">
        <v>60</v>
      </c>
      <c r="Z56" s="36" t="s">
        <v>354</v>
      </c>
      <c r="AA56" s="9" t="s">
        <v>60</v>
      </c>
      <c r="AB56" s="36" t="s">
        <v>492</v>
      </c>
      <c r="AC56" s="9" t="s">
        <v>60</v>
      </c>
      <c r="AD56" s="36" t="s">
        <v>492</v>
      </c>
      <c r="AE56" s="9" t="s">
        <v>60</v>
      </c>
      <c r="AF56" s="9" t="s">
        <v>61</v>
      </c>
      <c r="AG56" s="9" t="s">
        <v>61</v>
      </c>
      <c r="AH56" s="9" t="s">
        <v>61</v>
      </c>
      <c r="AI56" s="9" t="s">
        <v>61</v>
      </c>
      <c r="AJ56" s="9" t="s">
        <v>61</v>
      </c>
      <c r="AL56" s="37">
        <v>50</v>
      </c>
      <c r="AM56" s="37">
        <v>20</v>
      </c>
      <c r="AN56" s="9" t="s">
        <v>60</v>
      </c>
      <c r="AO56" s="17" t="s">
        <v>61</v>
      </c>
      <c r="AP56" s="9" t="s">
        <v>61</v>
      </c>
      <c r="AQ56" s="25">
        <v>50</v>
      </c>
      <c r="AR56" s="25">
        <v>20</v>
      </c>
      <c r="AS56" s="9" t="s">
        <v>60</v>
      </c>
      <c r="AT56" s="17" t="s">
        <v>61</v>
      </c>
      <c r="AU56" s="9" t="s">
        <v>61</v>
      </c>
      <c r="AV56" s="9">
        <v>4</v>
      </c>
      <c r="AW56" s="22">
        <v>0.02</v>
      </c>
      <c r="AX56" s="37">
        <v>6.08</v>
      </c>
      <c r="AY56" s="9" t="s">
        <v>60</v>
      </c>
      <c r="BA56" s="22"/>
      <c r="BB56" s="9">
        <v>1989</v>
      </c>
      <c r="BC56" s="12" t="s">
        <v>133</v>
      </c>
      <c r="BD56" s="12" t="s">
        <v>133</v>
      </c>
      <c r="BE56" s="9" t="s">
        <v>488</v>
      </c>
      <c r="BF56" s="9" t="s">
        <v>93</v>
      </c>
      <c r="BG56" s="128">
        <v>44063</v>
      </c>
      <c r="BH56" s="9" t="s">
        <v>905</v>
      </c>
      <c r="BI56" s="124" t="s">
        <v>1724</v>
      </c>
    </row>
    <row r="57" spans="1:61" ht="17.100000000000001" customHeight="1" x14ac:dyDescent="0.3">
      <c r="A57" s="8">
        <v>1110</v>
      </c>
      <c r="B57" s="35" t="s">
        <v>484</v>
      </c>
      <c r="C57" s="9" t="s">
        <v>487</v>
      </c>
      <c r="D57" s="9" t="s">
        <v>282</v>
      </c>
      <c r="E57" s="9" t="s">
        <v>282</v>
      </c>
      <c r="F57" s="22">
        <v>1112</v>
      </c>
      <c r="G57" s="25" t="s">
        <v>477</v>
      </c>
      <c r="H57" s="207">
        <v>50</v>
      </c>
      <c r="I57" s="37">
        <v>50</v>
      </c>
      <c r="J57" s="9" t="s">
        <v>60</v>
      </c>
      <c r="K57" s="37">
        <v>20</v>
      </c>
      <c r="L57" s="9" t="s">
        <v>60</v>
      </c>
      <c r="M57" s="17" t="s">
        <v>61</v>
      </c>
      <c r="N57" s="9" t="s">
        <v>61</v>
      </c>
      <c r="O57" s="206">
        <f t="shared" si="0"/>
        <v>0.4</v>
      </c>
      <c r="P57" s="37">
        <v>25</v>
      </c>
      <c r="Q57" s="9" t="s">
        <v>60</v>
      </c>
      <c r="R57" s="37">
        <v>25</v>
      </c>
      <c r="S57" s="9" t="s">
        <v>60</v>
      </c>
      <c r="T57" s="17" t="s">
        <v>61</v>
      </c>
      <c r="U57" s="9" t="s">
        <v>61</v>
      </c>
      <c r="V57" s="168" t="s">
        <v>491</v>
      </c>
      <c r="W57" s="9" t="s">
        <v>60</v>
      </c>
      <c r="X57" s="36" t="s">
        <v>354</v>
      </c>
      <c r="Y57" s="9" t="s">
        <v>60</v>
      </c>
      <c r="Z57" s="36" t="s">
        <v>354</v>
      </c>
      <c r="AA57" s="9" t="s">
        <v>60</v>
      </c>
      <c r="AB57" s="36" t="s">
        <v>492</v>
      </c>
      <c r="AC57" s="9" t="s">
        <v>60</v>
      </c>
      <c r="AD57" s="36" t="s">
        <v>492</v>
      </c>
      <c r="AE57" s="9" t="s">
        <v>60</v>
      </c>
      <c r="AF57" s="9" t="s">
        <v>61</v>
      </c>
      <c r="AG57" s="9" t="s">
        <v>61</v>
      </c>
      <c r="AH57" s="9" t="s">
        <v>61</v>
      </c>
      <c r="AI57" s="9" t="s">
        <v>61</v>
      </c>
      <c r="AJ57" s="9" t="s">
        <v>61</v>
      </c>
      <c r="AL57" s="37">
        <v>50</v>
      </c>
      <c r="AM57" s="37">
        <v>20</v>
      </c>
      <c r="AN57" s="9" t="s">
        <v>60</v>
      </c>
      <c r="AO57" s="17" t="s">
        <v>61</v>
      </c>
      <c r="AP57" s="9" t="s">
        <v>61</v>
      </c>
      <c r="AQ57" s="25">
        <v>50</v>
      </c>
      <c r="AR57" s="25">
        <v>20</v>
      </c>
      <c r="AS57" s="9" t="s">
        <v>60</v>
      </c>
      <c r="AT57" s="17" t="s">
        <v>61</v>
      </c>
      <c r="AU57" s="9" t="s">
        <v>61</v>
      </c>
      <c r="AV57" s="9">
        <v>4</v>
      </c>
      <c r="AW57" s="22">
        <v>0.02</v>
      </c>
      <c r="AX57" s="37">
        <v>3.54</v>
      </c>
      <c r="AY57" s="9" t="s">
        <v>60</v>
      </c>
      <c r="BA57" s="22"/>
      <c r="BB57" s="9">
        <v>1989</v>
      </c>
      <c r="BC57" s="12" t="s">
        <v>133</v>
      </c>
      <c r="BD57" s="12" t="s">
        <v>133</v>
      </c>
      <c r="BE57" s="9" t="s">
        <v>488</v>
      </c>
      <c r="BF57" s="9" t="s">
        <v>93</v>
      </c>
      <c r="BG57" s="128">
        <v>44063</v>
      </c>
      <c r="BH57" s="9" t="s">
        <v>905</v>
      </c>
      <c r="BI57" s="124" t="s">
        <v>1724</v>
      </c>
    </row>
    <row r="58" spans="1:61" ht="17.100000000000001" customHeight="1" x14ac:dyDescent="0.3">
      <c r="A58" s="8">
        <v>1170</v>
      </c>
      <c r="B58" s="35" t="s">
        <v>485</v>
      </c>
      <c r="C58" s="9" t="s">
        <v>487</v>
      </c>
      <c r="D58" s="9" t="s">
        <v>282</v>
      </c>
      <c r="E58" s="9" t="s">
        <v>282</v>
      </c>
      <c r="F58" s="22">
        <v>1171</v>
      </c>
      <c r="G58" s="25" t="s">
        <v>478</v>
      </c>
      <c r="H58" s="207">
        <v>11.3</v>
      </c>
      <c r="I58" s="37">
        <v>11.25</v>
      </c>
      <c r="J58" s="9" t="s">
        <v>60</v>
      </c>
      <c r="K58" s="58">
        <v>8</v>
      </c>
      <c r="L58" s="9" t="s">
        <v>86</v>
      </c>
      <c r="M58" s="37">
        <v>6</v>
      </c>
      <c r="N58" s="21" t="s">
        <v>908</v>
      </c>
      <c r="O58" s="206">
        <f t="shared" si="0"/>
        <v>0.71111111111111114</v>
      </c>
      <c r="P58" s="37">
        <v>5.6</v>
      </c>
      <c r="Q58" s="9" t="s">
        <v>60</v>
      </c>
      <c r="R58" s="37">
        <v>5.6</v>
      </c>
      <c r="S58" s="9" t="s">
        <v>60</v>
      </c>
      <c r="T58" s="17" t="s">
        <v>61</v>
      </c>
      <c r="U58" s="9" t="s">
        <v>61</v>
      </c>
      <c r="V58" s="168" t="s">
        <v>82</v>
      </c>
      <c r="W58" s="9" t="s">
        <v>60</v>
      </c>
      <c r="X58" s="36" t="s">
        <v>353</v>
      </c>
      <c r="Y58" s="9" t="s">
        <v>60</v>
      </c>
      <c r="Z58" s="36" t="s">
        <v>353</v>
      </c>
      <c r="AA58" s="9" t="s">
        <v>60</v>
      </c>
      <c r="AB58" s="36" t="s">
        <v>115</v>
      </c>
      <c r="AC58" s="9" t="s">
        <v>60</v>
      </c>
      <c r="AD58" s="36" t="s">
        <v>115</v>
      </c>
      <c r="AE58" s="9" t="s">
        <v>60</v>
      </c>
      <c r="AF58" s="9" t="s">
        <v>61</v>
      </c>
      <c r="AG58" s="9" t="s">
        <v>61</v>
      </c>
      <c r="AH58" s="9" t="s">
        <v>61</v>
      </c>
      <c r="AI58" s="9" t="s">
        <v>61</v>
      </c>
      <c r="AJ58" s="9" t="s">
        <v>61</v>
      </c>
      <c r="AL58" s="37">
        <v>11</v>
      </c>
      <c r="AM58" s="58">
        <v>8</v>
      </c>
      <c r="AN58" s="9" t="s">
        <v>86</v>
      </c>
      <c r="AO58" s="9">
        <v>6</v>
      </c>
      <c r="AP58" s="21" t="s">
        <v>908</v>
      </c>
      <c r="AQ58" s="25">
        <v>11</v>
      </c>
      <c r="AR58" s="58">
        <v>8</v>
      </c>
      <c r="AS58" s="9" t="s">
        <v>86</v>
      </c>
      <c r="AT58" s="9">
        <v>6</v>
      </c>
      <c r="AU58" s="21" t="s">
        <v>908</v>
      </c>
      <c r="AV58" s="9">
        <v>4</v>
      </c>
      <c r="AW58" s="22">
        <v>0.03</v>
      </c>
      <c r="AX58" s="37">
        <v>0.7</v>
      </c>
      <c r="AY58" s="9" t="s">
        <v>60</v>
      </c>
      <c r="AZ58" s="21" t="s">
        <v>493</v>
      </c>
      <c r="BA58" s="22"/>
      <c r="BB58" s="9">
        <v>1991</v>
      </c>
      <c r="BC58" s="12" t="s">
        <v>88</v>
      </c>
      <c r="BD58" s="12" t="s">
        <v>494</v>
      </c>
      <c r="BE58" s="9" t="s">
        <v>488</v>
      </c>
      <c r="BF58" s="9" t="s">
        <v>93</v>
      </c>
      <c r="BG58" s="128">
        <v>44063</v>
      </c>
      <c r="BH58" s="9" t="s">
        <v>905</v>
      </c>
      <c r="BI58" s="124" t="s">
        <v>1724</v>
      </c>
    </row>
    <row r="59" spans="1:61" ht="17.100000000000001" customHeight="1" x14ac:dyDescent="0.3">
      <c r="A59" s="8">
        <v>1170</v>
      </c>
      <c r="B59" s="35" t="s">
        <v>485</v>
      </c>
      <c r="C59" s="9" t="s">
        <v>487</v>
      </c>
      <c r="D59" s="9" t="s">
        <v>282</v>
      </c>
      <c r="E59" s="9" t="s">
        <v>282</v>
      </c>
      <c r="F59" s="22">
        <v>1172</v>
      </c>
      <c r="G59" s="25" t="s">
        <v>479</v>
      </c>
      <c r="H59" s="207">
        <v>11.3</v>
      </c>
      <c r="I59" s="37">
        <v>11.25</v>
      </c>
      <c r="J59" s="9" t="s">
        <v>60</v>
      </c>
      <c r="K59" s="58">
        <v>8</v>
      </c>
      <c r="L59" s="9" t="s">
        <v>86</v>
      </c>
      <c r="M59" s="37">
        <v>6</v>
      </c>
      <c r="N59" s="21" t="s">
        <v>908</v>
      </c>
      <c r="O59" s="206">
        <f t="shared" si="0"/>
        <v>0.71111111111111114</v>
      </c>
      <c r="P59" s="37">
        <v>5.6</v>
      </c>
      <c r="Q59" s="9" t="s">
        <v>60</v>
      </c>
      <c r="R59" s="37">
        <v>5.6</v>
      </c>
      <c r="S59" s="9" t="s">
        <v>60</v>
      </c>
      <c r="T59" s="17" t="s">
        <v>61</v>
      </c>
      <c r="U59" s="9" t="s">
        <v>61</v>
      </c>
      <c r="V59" s="168" t="s">
        <v>82</v>
      </c>
      <c r="W59" s="9" t="s">
        <v>60</v>
      </c>
      <c r="X59" s="36" t="s">
        <v>353</v>
      </c>
      <c r="Y59" s="9" t="s">
        <v>60</v>
      </c>
      <c r="Z59" s="36" t="s">
        <v>353</v>
      </c>
      <c r="AA59" s="9" t="s">
        <v>60</v>
      </c>
      <c r="AB59" s="36" t="s">
        <v>115</v>
      </c>
      <c r="AC59" s="9" t="s">
        <v>60</v>
      </c>
      <c r="AD59" s="36" t="s">
        <v>115</v>
      </c>
      <c r="AE59" s="9" t="s">
        <v>60</v>
      </c>
      <c r="AF59" s="9" t="s">
        <v>61</v>
      </c>
      <c r="AG59" s="9" t="s">
        <v>61</v>
      </c>
      <c r="AH59" s="9" t="s">
        <v>61</v>
      </c>
      <c r="AI59" s="9" t="s">
        <v>61</v>
      </c>
      <c r="AJ59" s="9" t="s">
        <v>61</v>
      </c>
      <c r="AL59" s="37">
        <v>11</v>
      </c>
      <c r="AM59" s="58">
        <v>8</v>
      </c>
      <c r="AN59" s="9" t="s">
        <v>86</v>
      </c>
      <c r="AO59" s="9">
        <v>6</v>
      </c>
      <c r="AP59" s="21" t="s">
        <v>908</v>
      </c>
      <c r="AQ59" s="25">
        <v>11</v>
      </c>
      <c r="AR59" s="58">
        <v>8</v>
      </c>
      <c r="AS59" s="9" t="s">
        <v>86</v>
      </c>
      <c r="AT59" s="9">
        <v>6</v>
      </c>
      <c r="AU59" s="21" t="s">
        <v>908</v>
      </c>
      <c r="AV59" s="9">
        <v>4</v>
      </c>
      <c r="AW59" s="22">
        <v>0.03</v>
      </c>
      <c r="AX59" s="37">
        <v>0.36</v>
      </c>
      <c r="AY59" s="9" t="s">
        <v>60</v>
      </c>
      <c r="AZ59" s="208" t="s">
        <v>907</v>
      </c>
      <c r="BA59" s="22"/>
      <c r="BB59" s="9">
        <v>1991</v>
      </c>
      <c r="BC59" s="12" t="s">
        <v>88</v>
      </c>
      <c r="BD59" s="12" t="s">
        <v>494</v>
      </c>
      <c r="BE59" s="9" t="s">
        <v>488</v>
      </c>
      <c r="BF59" s="9" t="s">
        <v>93</v>
      </c>
      <c r="BG59" s="128">
        <v>44063</v>
      </c>
      <c r="BH59" s="9" t="s">
        <v>905</v>
      </c>
      <c r="BI59" s="124" t="s">
        <v>1724</v>
      </c>
    </row>
    <row r="60" spans="1:61" ht="17.100000000000001" customHeight="1" x14ac:dyDescent="0.3">
      <c r="A60" s="8">
        <v>1120</v>
      </c>
      <c r="B60" s="35" t="s">
        <v>486</v>
      </c>
      <c r="C60" s="9" t="s">
        <v>487</v>
      </c>
      <c r="D60" s="9" t="s">
        <v>282</v>
      </c>
      <c r="E60" s="9" t="s">
        <v>282</v>
      </c>
      <c r="F60" s="22">
        <v>1121</v>
      </c>
      <c r="G60" s="25" t="s">
        <v>480</v>
      </c>
      <c r="H60" s="207">
        <v>25</v>
      </c>
      <c r="I60" s="37">
        <v>25</v>
      </c>
      <c r="J60" s="9" t="s">
        <v>60</v>
      </c>
      <c r="K60" s="37">
        <v>13</v>
      </c>
      <c r="L60" s="9" t="s">
        <v>60</v>
      </c>
      <c r="M60" s="17" t="s">
        <v>61</v>
      </c>
      <c r="N60" s="9" t="s">
        <v>61</v>
      </c>
      <c r="O60" s="206">
        <f t="shared" si="0"/>
        <v>0.52</v>
      </c>
      <c r="P60" s="37">
        <v>12.5</v>
      </c>
      <c r="Q60" s="9" t="s">
        <v>60</v>
      </c>
      <c r="R60" s="37">
        <v>12.5</v>
      </c>
      <c r="S60" s="9" t="s">
        <v>60</v>
      </c>
      <c r="T60" s="17" t="s">
        <v>61</v>
      </c>
      <c r="U60" s="9" t="s">
        <v>61</v>
      </c>
      <c r="V60" s="168" t="s">
        <v>82</v>
      </c>
      <c r="W60" s="9" t="s">
        <v>60</v>
      </c>
      <c r="X60" s="36" t="s">
        <v>354</v>
      </c>
      <c r="Y60" s="9" t="s">
        <v>60</v>
      </c>
      <c r="Z60" s="36" t="s">
        <v>354</v>
      </c>
      <c r="AA60" s="9" t="s">
        <v>60</v>
      </c>
      <c r="AB60" s="209" t="s">
        <v>115</v>
      </c>
      <c r="AC60" s="9" t="s">
        <v>60</v>
      </c>
      <c r="AD60" s="209" t="s">
        <v>115</v>
      </c>
      <c r="AE60" s="9" t="s">
        <v>60</v>
      </c>
      <c r="AF60" s="9" t="s">
        <v>61</v>
      </c>
      <c r="AG60" s="9" t="s">
        <v>61</v>
      </c>
      <c r="AH60" s="9" t="s">
        <v>61</v>
      </c>
      <c r="AI60" s="9" t="s">
        <v>61</v>
      </c>
      <c r="AJ60" s="9" t="s">
        <v>61</v>
      </c>
      <c r="AL60" s="37">
        <v>25</v>
      </c>
      <c r="AM60" s="37">
        <v>13</v>
      </c>
      <c r="AN60" s="9" t="s">
        <v>60</v>
      </c>
      <c r="AO60" s="17" t="s">
        <v>61</v>
      </c>
      <c r="AP60" s="9" t="s">
        <v>61</v>
      </c>
      <c r="AQ60" s="25">
        <v>25</v>
      </c>
      <c r="AR60" s="25">
        <v>13</v>
      </c>
      <c r="AS60" s="9" t="s">
        <v>60</v>
      </c>
      <c r="AT60" s="17" t="s">
        <v>61</v>
      </c>
      <c r="AU60" s="9" t="s">
        <v>61</v>
      </c>
      <c r="AV60" s="9">
        <v>4</v>
      </c>
      <c r="AW60" s="22">
        <v>0.02</v>
      </c>
      <c r="AX60" s="37">
        <v>1.26</v>
      </c>
      <c r="AY60" s="9" t="s">
        <v>60</v>
      </c>
      <c r="BA60" s="22"/>
      <c r="BB60" s="9">
        <v>1992</v>
      </c>
      <c r="BC60" s="12" t="s">
        <v>495</v>
      </c>
      <c r="BD60" s="12" t="s">
        <v>496</v>
      </c>
      <c r="BE60" s="9" t="s">
        <v>488</v>
      </c>
      <c r="BF60" s="9" t="s">
        <v>93</v>
      </c>
      <c r="BG60" s="128">
        <v>44063</v>
      </c>
      <c r="BH60" s="9" t="s">
        <v>905</v>
      </c>
      <c r="BI60" s="124" t="s">
        <v>1724</v>
      </c>
    </row>
    <row r="61" spans="1:61" ht="17.100000000000001" customHeight="1" x14ac:dyDescent="0.3">
      <c r="A61" s="8">
        <v>1120</v>
      </c>
      <c r="B61" s="35" t="s">
        <v>486</v>
      </c>
      <c r="C61" s="9" t="s">
        <v>487</v>
      </c>
      <c r="D61" s="9" t="s">
        <v>282</v>
      </c>
      <c r="E61" s="9" t="s">
        <v>282</v>
      </c>
      <c r="F61" s="22">
        <v>1122</v>
      </c>
      <c r="G61" s="25" t="s">
        <v>481</v>
      </c>
      <c r="H61" s="207">
        <v>25</v>
      </c>
      <c r="I61" s="37">
        <v>25</v>
      </c>
      <c r="J61" s="9" t="s">
        <v>60</v>
      </c>
      <c r="K61" s="37">
        <v>13</v>
      </c>
      <c r="L61" s="9" t="s">
        <v>60</v>
      </c>
      <c r="M61" s="17" t="s">
        <v>61</v>
      </c>
      <c r="N61" s="9" t="s">
        <v>61</v>
      </c>
      <c r="O61" s="206">
        <f t="shared" si="0"/>
        <v>0.52</v>
      </c>
      <c r="P61" s="37">
        <v>12.5</v>
      </c>
      <c r="Q61" s="9" t="s">
        <v>60</v>
      </c>
      <c r="R61" s="37">
        <v>12.5</v>
      </c>
      <c r="S61" s="9" t="s">
        <v>60</v>
      </c>
      <c r="T61" s="17" t="s">
        <v>61</v>
      </c>
      <c r="U61" s="9" t="s">
        <v>61</v>
      </c>
      <c r="V61" s="168" t="s">
        <v>82</v>
      </c>
      <c r="W61" s="9" t="s">
        <v>60</v>
      </c>
      <c r="X61" s="36" t="s">
        <v>354</v>
      </c>
      <c r="Y61" s="9" t="s">
        <v>60</v>
      </c>
      <c r="Z61" s="36" t="s">
        <v>354</v>
      </c>
      <c r="AA61" s="9" t="s">
        <v>60</v>
      </c>
      <c r="AB61" s="209" t="s">
        <v>115</v>
      </c>
      <c r="AC61" s="9" t="s">
        <v>60</v>
      </c>
      <c r="AD61" s="209" t="s">
        <v>115</v>
      </c>
      <c r="AE61" s="9" t="s">
        <v>60</v>
      </c>
      <c r="AF61" s="9" t="s">
        <v>61</v>
      </c>
      <c r="AG61" s="9" t="s">
        <v>61</v>
      </c>
      <c r="AH61" s="9" t="s">
        <v>61</v>
      </c>
      <c r="AI61" s="9" t="s">
        <v>61</v>
      </c>
      <c r="AJ61" s="9" t="s">
        <v>61</v>
      </c>
      <c r="AL61" s="37">
        <v>25</v>
      </c>
      <c r="AM61" s="37">
        <v>13</v>
      </c>
      <c r="AN61" s="9" t="s">
        <v>60</v>
      </c>
      <c r="AO61" s="17" t="s">
        <v>61</v>
      </c>
      <c r="AP61" s="9" t="s">
        <v>61</v>
      </c>
      <c r="AQ61" s="25">
        <v>25</v>
      </c>
      <c r="AR61" s="25">
        <v>13</v>
      </c>
      <c r="AS61" s="9" t="s">
        <v>60</v>
      </c>
      <c r="AT61" s="17" t="s">
        <v>61</v>
      </c>
      <c r="AU61" s="9" t="s">
        <v>61</v>
      </c>
      <c r="AV61" s="9">
        <v>4</v>
      </c>
      <c r="AW61" s="22">
        <v>0.02</v>
      </c>
      <c r="AX61" s="37">
        <v>0.36</v>
      </c>
      <c r="AY61" s="9" t="s">
        <v>60</v>
      </c>
      <c r="BA61" s="22"/>
      <c r="BB61" s="9">
        <v>1992</v>
      </c>
      <c r="BC61" s="12" t="s">
        <v>495</v>
      </c>
      <c r="BD61" s="12" t="s">
        <v>496</v>
      </c>
      <c r="BE61" s="9" t="s">
        <v>488</v>
      </c>
      <c r="BF61" s="9" t="s">
        <v>93</v>
      </c>
      <c r="BG61" s="128">
        <v>44063</v>
      </c>
      <c r="BH61" s="9" t="s">
        <v>905</v>
      </c>
      <c r="BI61" s="124" t="s">
        <v>1724</v>
      </c>
    </row>
    <row r="62" spans="1:61" ht="17.100000000000001" customHeight="1" x14ac:dyDescent="0.3">
      <c r="A62" s="8">
        <v>1190</v>
      </c>
      <c r="B62" s="35" t="s">
        <v>497</v>
      </c>
      <c r="C62" s="9" t="s">
        <v>487</v>
      </c>
      <c r="D62" s="9" t="s">
        <v>282</v>
      </c>
      <c r="E62" s="9" t="s">
        <v>282</v>
      </c>
      <c r="F62" s="22">
        <v>1191</v>
      </c>
      <c r="G62" s="25" t="s">
        <v>482</v>
      </c>
      <c r="H62" s="207">
        <v>11.1</v>
      </c>
      <c r="I62" s="37">
        <v>11.05</v>
      </c>
      <c r="J62" s="9" t="s">
        <v>60</v>
      </c>
      <c r="K62" s="37">
        <v>3</v>
      </c>
      <c r="L62" s="9" t="s">
        <v>60</v>
      </c>
      <c r="M62" s="17" t="s">
        <v>61</v>
      </c>
      <c r="N62" s="9" t="s">
        <v>61</v>
      </c>
      <c r="O62" s="206">
        <f t="shared" si="0"/>
        <v>0.27149321266968324</v>
      </c>
      <c r="P62" s="37">
        <v>5.55</v>
      </c>
      <c r="Q62" s="9" t="s">
        <v>60</v>
      </c>
      <c r="R62" s="37">
        <v>5.55</v>
      </c>
      <c r="S62" s="9" t="s">
        <v>60</v>
      </c>
      <c r="T62" s="17" t="s">
        <v>61</v>
      </c>
      <c r="U62" s="9" t="s">
        <v>61</v>
      </c>
      <c r="V62" s="168" t="s">
        <v>82</v>
      </c>
      <c r="W62" s="9" t="s">
        <v>60</v>
      </c>
      <c r="X62" s="36" t="s">
        <v>354</v>
      </c>
      <c r="Y62" s="9" t="s">
        <v>60</v>
      </c>
      <c r="Z62" s="36" t="s">
        <v>354</v>
      </c>
      <c r="AA62" s="9" t="s">
        <v>60</v>
      </c>
      <c r="AB62" s="36" t="s">
        <v>115</v>
      </c>
      <c r="AC62" s="9" t="s">
        <v>60</v>
      </c>
      <c r="AD62" s="36" t="s">
        <v>115</v>
      </c>
      <c r="AE62" s="9" t="s">
        <v>60</v>
      </c>
      <c r="AF62" s="9" t="s">
        <v>61</v>
      </c>
      <c r="AG62" s="9" t="s">
        <v>61</v>
      </c>
      <c r="AH62" s="9" t="s">
        <v>61</v>
      </c>
      <c r="AI62" s="9" t="s">
        <v>61</v>
      </c>
      <c r="AJ62" s="9" t="s">
        <v>61</v>
      </c>
      <c r="AL62" s="37">
        <v>11</v>
      </c>
      <c r="AM62" s="37">
        <v>3</v>
      </c>
      <c r="AN62" s="9" t="s">
        <v>60</v>
      </c>
      <c r="AO62" s="17" t="s">
        <v>61</v>
      </c>
      <c r="AP62" s="9" t="s">
        <v>61</v>
      </c>
      <c r="AQ62" s="9" t="s">
        <v>62</v>
      </c>
      <c r="AR62" s="9" t="s">
        <v>62</v>
      </c>
      <c r="AS62" s="9" t="s">
        <v>60</v>
      </c>
      <c r="AT62" s="17" t="s">
        <v>61</v>
      </c>
      <c r="AU62" s="9" t="s">
        <v>61</v>
      </c>
      <c r="AV62" s="9">
        <v>4</v>
      </c>
      <c r="AW62" s="22">
        <v>0.02</v>
      </c>
      <c r="AX62" s="37">
        <v>0</v>
      </c>
      <c r="AY62" s="9" t="s">
        <v>60</v>
      </c>
      <c r="BA62" s="22"/>
      <c r="BB62" s="9">
        <v>2001</v>
      </c>
      <c r="BC62" s="12" t="s">
        <v>133</v>
      </c>
      <c r="BD62" s="12" t="s">
        <v>133</v>
      </c>
      <c r="BE62" s="9" t="s">
        <v>488</v>
      </c>
      <c r="BF62" s="9" t="s">
        <v>93</v>
      </c>
      <c r="BG62" s="128">
        <v>44063</v>
      </c>
      <c r="BH62" s="9" t="s">
        <v>905</v>
      </c>
      <c r="BI62" s="124" t="s">
        <v>1724</v>
      </c>
    </row>
    <row r="63" spans="1:61" ht="17.100000000000001" customHeight="1" x14ac:dyDescent="0.3">
      <c r="A63" s="8">
        <v>1190</v>
      </c>
      <c r="B63" s="35" t="s">
        <v>497</v>
      </c>
      <c r="C63" s="9" t="s">
        <v>487</v>
      </c>
      <c r="D63" s="9" t="s">
        <v>282</v>
      </c>
      <c r="E63" s="9" t="s">
        <v>282</v>
      </c>
      <c r="F63" s="22">
        <v>1192</v>
      </c>
      <c r="G63" s="25" t="s">
        <v>483</v>
      </c>
      <c r="H63" s="207">
        <v>11.1</v>
      </c>
      <c r="I63" s="37">
        <v>11.05</v>
      </c>
      <c r="J63" s="9" t="s">
        <v>60</v>
      </c>
      <c r="K63" s="37">
        <v>3</v>
      </c>
      <c r="L63" s="9" t="s">
        <v>60</v>
      </c>
      <c r="M63" s="17" t="s">
        <v>61</v>
      </c>
      <c r="N63" s="9" t="s">
        <v>61</v>
      </c>
      <c r="O63" s="206">
        <f t="shared" si="0"/>
        <v>0.27149321266968324</v>
      </c>
      <c r="P63" s="37">
        <v>5.55</v>
      </c>
      <c r="Q63" s="9" t="s">
        <v>60</v>
      </c>
      <c r="R63" s="37">
        <v>5.55</v>
      </c>
      <c r="S63" s="9" t="s">
        <v>60</v>
      </c>
      <c r="T63" s="17" t="s">
        <v>61</v>
      </c>
      <c r="U63" s="9" t="s">
        <v>61</v>
      </c>
      <c r="V63" s="168" t="s">
        <v>82</v>
      </c>
      <c r="W63" s="9" t="s">
        <v>60</v>
      </c>
      <c r="X63" s="36" t="s">
        <v>354</v>
      </c>
      <c r="Y63" s="9" t="s">
        <v>60</v>
      </c>
      <c r="Z63" s="36" t="s">
        <v>354</v>
      </c>
      <c r="AA63" s="9" t="s">
        <v>60</v>
      </c>
      <c r="AB63" s="36" t="s">
        <v>115</v>
      </c>
      <c r="AC63" s="9" t="s">
        <v>60</v>
      </c>
      <c r="AD63" s="36" t="s">
        <v>115</v>
      </c>
      <c r="AE63" s="9" t="s">
        <v>60</v>
      </c>
      <c r="AF63" s="9" t="s">
        <v>61</v>
      </c>
      <c r="AG63" s="9" t="s">
        <v>61</v>
      </c>
      <c r="AH63" s="9" t="s">
        <v>61</v>
      </c>
      <c r="AI63" s="9" t="s">
        <v>61</v>
      </c>
      <c r="AJ63" s="9" t="s">
        <v>61</v>
      </c>
      <c r="AL63" s="37">
        <v>11</v>
      </c>
      <c r="AM63" s="37">
        <v>3</v>
      </c>
      <c r="AN63" s="9" t="s">
        <v>60</v>
      </c>
      <c r="AO63" s="17" t="s">
        <v>61</v>
      </c>
      <c r="AP63" s="9" t="s">
        <v>61</v>
      </c>
      <c r="AQ63" s="9" t="s">
        <v>62</v>
      </c>
      <c r="AR63" s="9" t="s">
        <v>62</v>
      </c>
      <c r="AS63" s="9" t="s">
        <v>60</v>
      </c>
      <c r="AT63" s="17" t="s">
        <v>61</v>
      </c>
      <c r="AU63" s="9" t="s">
        <v>61</v>
      </c>
      <c r="AV63" s="9">
        <v>4</v>
      </c>
      <c r="AW63" s="22">
        <v>0.02</v>
      </c>
      <c r="AX63" s="37">
        <v>0</v>
      </c>
      <c r="AY63" s="9" t="s">
        <v>60</v>
      </c>
      <c r="BA63" s="22"/>
      <c r="BB63" s="9">
        <v>2001</v>
      </c>
      <c r="BC63" s="12" t="s">
        <v>133</v>
      </c>
      <c r="BD63" s="12" t="s">
        <v>133</v>
      </c>
      <c r="BE63" s="9" t="s">
        <v>488</v>
      </c>
      <c r="BF63" s="9" t="s">
        <v>93</v>
      </c>
      <c r="BG63" s="128">
        <v>44063</v>
      </c>
      <c r="BH63" s="9" t="s">
        <v>905</v>
      </c>
      <c r="BI63" s="124" t="s">
        <v>1724</v>
      </c>
    </row>
    <row r="64" spans="1:61" ht="17.100000000000001" customHeight="1" x14ac:dyDescent="0.3">
      <c r="AO64" s="17"/>
      <c r="AT64" s="17"/>
    </row>
  </sheetData>
  <phoneticPr fontId="2" type="noConversion"/>
  <conditionalFormatting sqref="BA44:BA57 BA60:BA61">
    <cfRule type="cellIs" dxfId="76" priority="23" operator="notEqual">
      <formula>#REF!</formula>
    </cfRule>
  </conditionalFormatting>
  <conditionalFormatting sqref="BA58:BA59">
    <cfRule type="cellIs" dxfId="75" priority="22" operator="notEqual">
      <formula>#REF!</formula>
    </cfRule>
  </conditionalFormatting>
  <conditionalFormatting sqref="BA58:BA59">
    <cfRule type="cellIs" dxfId="74" priority="21" operator="notEqual">
      <formula>#REF!</formula>
    </cfRule>
  </conditionalFormatting>
  <conditionalFormatting sqref="BA62:BA63">
    <cfRule type="cellIs" dxfId="73" priority="20" operator="notEqual">
      <formula>#REF!</formula>
    </cfRule>
  </conditionalFormatting>
  <conditionalFormatting sqref="BA62:BA63">
    <cfRule type="cellIs" dxfId="72" priority="19" operator="notEqual">
      <formula>#REF!</formula>
    </cfRule>
  </conditionalFormatting>
  <conditionalFormatting sqref="BA44:BA57 BA60:BA61">
    <cfRule type="cellIs" dxfId="71" priority="24" operator="notEqual">
      <formula>#REF!</formula>
    </cfRule>
  </conditionalFormatting>
  <conditionalFormatting sqref="AV28:AW43">
    <cfRule type="cellIs" dxfId="70" priority="18" operator="notEqual">
      <formula>#REF!</formula>
    </cfRule>
  </conditionalFormatting>
  <conditionalFormatting sqref="AV28:AW29">
    <cfRule type="cellIs" dxfId="69" priority="17" operator="notEqual">
      <formula>#REF!</formula>
    </cfRule>
  </conditionalFormatting>
  <conditionalFormatting sqref="AL28:AM43 AQ28:AR43">
    <cfRule type="cellIs" dxfId="68" priority="16" operator="notEqual">
      <formula>#REF!</formula>
    </cfRule>
  </conditionalFormatting>
  <conditionalFormatting sqref="AL28:AM29 AQ28:AR29">
    <cfRule type="cellIs" dxfId="67" priority="15" operator="notEqual">
      <formula>#REF!</formula>
    </cfRule>
  </conditionalFormatting>
  <conditionalFormatting sqref="AV7:AV10">
    <cfRule type="cellIs" dxfId="66" priority="14" operator="notEqual">
      <formula>#REF!</formula>
    </cfRule>
  </conditionalFormatting>
  <conditionalFormatting sqref="AV7:AV10">
    <cfRule type="cellIs" dxfId="65" priority="13" operator="notEqual">
      <formula>#REF!</formula>
    </cfRule>
  </conditionalFormatting>
  <conditionalFormatting sqref="AW7:AW10">
    <cfRule type="cellIs" dxfId="64" priority="12" operator="notEqual">
      <formula>#REF!</formula>
    </cfRule>
  </conditionalFormatting>
  <conditionalFormatting sqref="AW7:AW10">
    <cfRule type="cellIs" dxfId="63" priority="11" operator="notEqual">
      <formula>#REF!</formula>
    </cfRule>
  </conditionalFormatting>
  <conditionalFormatting sqref="AV11:AW16 AV18:AW22">
    <cfRule type="cellIs" dxfId="62" priority="10" operator="notEqual">
      <formula>#REF!</formula>
    </cfRule>
  </conditionalFormatting>
  <conditionalFormatting sqref="AV11:AW16 AV18:AW22">
    <cfRule type="cellIs" dxfId="61" priority="9" operator="notEqual">
      <formula>#REF!</formula>
    </cfRule>
  </conditionalFormatting>
  <conditionalFormatting sqref="AV25:AW27">
    <cfRule type="cellIs" dxfId="60" priority="8" operator="notEqual">
      <formula>#REF!</formula>
    </cfRule>
  </conditionalFormatting>
  <conditionalFormatting sqref="AV25:AW27">
    <cfRule type="cellIs" dxfId="59" priority="7" operator="notEqual">
      <formula>#REF!</formula>
    </cfRule>
  </conditionalFormatting>
  <conditionalFormatting sqref="AW44:AW57 AW60:AW61">
    <cfRule type="cellIs" dxfId="58" priority="5" operator="notEqual">
      <formula>#REF!</formula>
    </cfRule>
  </conditionalFormatting>
  <conditionalFormatting sqref="AW58:AW59">
    <cfRule type="cellIs" dxfId="57" priority="4" operator="notEqual">
      <formula>#REF!</formula>
    </cfRule>
  </conditionalFormatting>
  <conditionalFormatting sqref="AW58:AW59">
    <cfRule type="cellIs" dxfId="56" priority="3" operator="notEqual">
      <formula>#REF!</formula>
    </cfRule>
  </conditionalFormatting>
  <conditionalFormatting sqref="AW62:AW63">
    <cfRule type="cellIs" dxfId="55" priority="2" operator="notEqual">
      <formula>#REF!</formula>
    </cfRule>
  </conditionalFormatting>
  <conditionalFormatting sqref="AW62:AW63">
    <cfRule type="cellIs" dxfId="54" priority="1" operator="notEqual">
      <formula>#REF!</formula>
    </cfRule>
  </conditionalFormatting>
  <conditionalFormatting sqref="AW44:AW57 AW60:AW61">
    <cfRule type="cellIs" dxfId="53" priority="6" operator="notEqual">
      <formula>#REF!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83"/>
  <sheetViews>
    <sheetView topLeftCell="A151" workbookViewId="0">
      <selection activeCell="A166" sqref="A166"/>
    </sheetView>
  </sheetViews>
  <sheetFormatPr defaultRowHeight="16.5" x14ac:dyDescent="0.3"/>
  <cols>
    <col min="1" max="1" width="8.625" style="243" customWidth="1"/>
    <col min="2" max="2" width="18.75" style="243" bestFit="1" customWidth="1"/>
    <col min="3" max="8" width="10.625" style="243" customWidth="1"/>
    <col min="9" max="9" width="9" style="243"/>
    <col min="10" max="10" width="27.75" style="243" bestFit="1" customWidth="1"/>
  </cols>
  <sheetData>
    <row r="1" spans="1:10" ht="17.25" thickBot="1" x14ac:dyDescent="0.35">
      <c r="A1" s="210" t="s">
        <v>0</v>
      </c>
      <c r="B1" s="211" t="s">
        <v>1490</v>
      </c>
      <c r="C1" s="211" t="s">
        <v>1491</v>
      </c>
      <c r="D1" s="211" t="s">
        <v>1492</v>
      </c>
      <c r="E1" s="211" t="s">
        <v>1493</v>
      </c>
      <c r="F1" s="211" t="s">
        <v>1494</v>
      </c>
      <c r="G1" s="211" t="s">
        <v>1495</v>
      </c>
      <c r="H1" s="211" t="s">
        <v>1496</v>
      </c>
      <c r="I1" s="212" t="s">
        <v>202</v>
      </c>
      <c r="J1" s="213" t="s">
        <v>1497</v>
      </c>
    </row>
    <row r="2" spans="1:10" x14ac:dyDescent="0.3">
      <c r="A2" s="214">
        <v>1011</v>
      </c>
      <c r="B2" s="215" t="s">
        <v>285</v>
      </c>
      <c r="C2" s="215">
        <v>4</v>
      </c>
      <c r="D2" s="215">
        <v>0.02</v>
      </c>
      <c r="E2" s="216">
        <v>25</v>
      </c>
      <c r="F2" s="216">
        <v>7</v>
      </c>
      <c r="G2" s="215">
        <v>27</v>
      </c>
      <c r="H2" s="215">
        <v>7</v>
      </c>
      <c r="I2" s="217">
        <v>0.03</v>
      </c>
      <c r="J2" s="218" t="s">
        <v>1498</v>
      </c>
    </row>
    <row r="3" spans="1:10" x14ac:dyDescent="0.3">
      <c r="A3" s="219">
        <v>1012</v>
      </c>
      <c r="B3" s="220" t="s">
        <v>286</v>
      </c>
      <c r="C3" s="220">
        <v>4</v>
      </c>
      <c r="D3" s="220">
        <v>0.02</v>
      </c>
      <c r="E3" s="221">
        <v>25</v>
      </c>
      <c r="F3" s="221">
        <v>7</v>
      </c>
      <c r="G3" s="220">
        <v>27</v>
      </c>
      <c r="H3" s="220">
        <v>7</v>
      </c>
      <c r="I3" s="222">
        <v>0.63</v>
      </c>
      <c r="J3" s="223" t="s">
        <v>1498</v>
      </c>
    </row>
    <row r="4" spans="1:10" x14ac:dyDescent="0.3">
      <c r="A4" s="219">
        <v>1013</v>
      </c>
      <c r="B4" s="220" t="s">
        <v>287</v>
      </c>
      <c r="C4" s="220">
        <v>4</v>
      </c>
      <c r="D4" s="220">
        <v>0.02</v>
      </c>
      <c r="E4" s="221">
        <v>25</v>
      </c>
      <c r="F4" s="221">
        <v>7</v>
      </c>
      <c r="G4" s="220">
        <v>27</v>
      </c>
      <c r="H4" s="220">
        <v>7</v>
      </c>
      <c r="I4" s="222">
        <v>0</v>
      </c>
      <c r="J4" s="223" t="s">
        <v>1498</v>
      </c>
    </row>
    <row r="5" spans="1:10" x14ac:dyDescent="0.3">
      <c r="A5" s="219">
        <v>1014</v>
      </c>
      <c r="B5" s="220" t="s">
        <v>288</v>
      </c>
      <c r="C5" s="220">
        <v>4</v>
      </c>
      <c r="D5" s="220">
        <v>0.02</v>
      </c>
      <c r="E5" s="221">
        <v>25</v>
      </c>
      <c r="F5" s="221">
        <v>10</v>
      </c>
      <c r="G5" s="220">
        <v>27</v>
      </c>
      <c r="H5" s="220">
        <v>10</v>
      </c>
      <c r="I5" s="222">
        <v>0.55000000000000004</v>
      </c>
      <c r="J5" s="223" t="s">
        <v>1498</v>
      </c>
    </row>
    <row r="6" spans="1:10" x14ac:dyDescent="0.3">
      <c r="A6" s="219">
        <v>1021</v>
      </c>
      <c r="B6" s="220" t="s">
        <v>289</v>
      </c>
      <c r="C6" s="220">
        <v>4</v>
      </c>
      <c r="D6" s="220">
        <v>0.02</v>
      </c>
      <c r="E6" s="221">
        <v>25</v>
      </c>
      <c r="F6" s="221">
        <v>10</v>
      </c>
      <c r="G6" s="220">
        <v>29</v>
      </c>
      <c r="H6" s="220">
        <v>10</v>
      </c>
      <c r="I6" s="222">
        <v>2.37</v>
      </c>
      <c r="J6" s="223" t="s">
        <v>1498</v>
      </c>
    </row>
    <row r="7" spans="1:10" x14ac:dyDescent="0.3">
      <c r="A7" s="219">
        <v>1022</v>
      </c>
      <c r="B7" s="220" t="s">
        <v>290</v>
      </c>
      <c r="C7" s="220">
        <v>3</v>
      </c>
      <c r="D7" s="220">
        <v>0.02</v>
      </c>
      <c r="E7" s="221">
        <v>30</v>
      </c>
      <c r="F7" s="221">
        <v>10</v>
      </c>
      <c r="G7" s="220">
        <v>32</v>
      </c>
      <c r="H7" s="220">
        <v>10</v>
      </c>
      <c r="I7" s="222">
        <v>1.92</v>
      </c>
      <c r="J7" s="223" t="s">
        <v>1498</v>
      </c>
    </row>
    <row r="8" spans="1:10" x14ac:dyDescent="0.3">
      <c r="A8" s="219">
        <v>1031</v>
      </c>
      <c r="B8" s="220" t="s">
        <v>291</v>
      </c>
      <c r="C8" s="220">
        <v>3</v>
      </c>
      <c r="D8" s="220">
        <v>0.02</v>
      </c>
      <c r="E8" s="221">
        <v>24</v>
      </c>
      <c r="F8" s="221">
        <v>10</v>
      </c>
      <c r="G8" s="220">
        <v>24</v>
      </c>
      <c r="H8" s="220">
        <v>10</v>
      </c>
      <c r="I8" s="222">
        <v>3.26</v>
      </c>
      <c r="J8" s="223" t="s">
        <v>1498</v>
      </c>
    </row>
    <row r="9" spans="1:10" x14ac:dyDescent="0.3">
      <c r="A9" s="219">
        <v>1032</v>
      </c>
      <c r="B9" s="220" t="s">
        <v>292</v>
      </c>
      <c r="C9" s="220">
        <v>3</v>
      </c>
      <c r="D9" s="220">
        <v>0.02</v>
      </c>
      <c r="E9" s="221">
        <v>24</v>
      </c>
      <c r="F9" s="221">
        <v>10</v>
      </c>
      <c r="G9" s="220">
        <v>24</v>
      </c>
      <c r="H9" s="220">
        <v>10</v>
      </c>
      <c r="I9" s="222">
        <v>2.2400000000000002</v>
      </c>
      <c r="J9" s="223" t="s">
        <v>1498</v>
      </c>
    </row>
    <row r="10" spans="1:10" x14ac:dyDescent="0.3">
      <c r="A10" s="219">
        <v>1041</v>
      </c>
      <c r="B10" s="220" t="s">
        <v>293</v>
      </c>
      <c r="C10" s="220">
        <v>3</v>
      </c>
      <c r="D10" s="220">
        <v>0.02</v>
      </c>
      <c r="E10" s="221">
        <v>17</v>
      </c>
      <c r="F10" s="221">
        <v>10</v>
      </c>
      <c r="G10" s="220">
        <v>19</v>
      </c>
      <c r="H10" s="220">
        <v>10</v>
      </c>
      <c r="I10" s="222">
        <v>0.9</v>
      </c>
      <c r="J10" s="223" t="s">
        <v>1498</v>
      </c>
    </row>
    <row r="11" spans="1:10" x14ac:dyDescent="0.3">
      <c r="A11" s="219">
        <v>1042</v>
      </c>
      <c r="B11" s="220" t="s">
        <v>294</v>
      </c>
      <c r="C11" s="220">
        <v>3</v>
      </c>
      <c r="D11" s="224">
        <v>0.02</v>
      </c>
      <c r="E11" s="221">
        <v>17</v>
      </c>
      <c r="F11" s="221">
        <v>10</v>
      </c>
      <c r="G11" s="220">
        <v>19</v>
      </c>
      <c r="H11" s="220">
        <v>10</v>
      </c>
      <c r="I11" s="222">
        <v>1.57</v>
      </c>
      <c r="J11" s="223" t="s">
        <v>1498</v>
      </c>
    </row>
    <row r="12" spans="1:10" x14ac:dyDescent="0.3">
      <c r="A12" s="219">
        <v>1043</v>
      </c>
      <c r="B12" s="220" t="s">
        <v>295</v>
      </c>
      <c r="C12" s="220"/>
      <c r="D12" s="220"/>
      <c r="E12" s="221"/>
      <c r="F12" s="221"/>
      <c r="G12" s="220"/>
      <c r="H12" s="220"/>
      <c r="I12" s="222">
        <v>0</v>
      </c>
      <c r="J12" s="223" t="s">
        <v>1498</v>
      </c>
    </row>
    <row r="13" spans="1:10" x14ac:dyDescent="0.3">
      <c r="A13" s="219">
        <v>1044</v>
      </c>
      <c r="B13" s="220" t="s">
        <v>296</v>
      </c>
      <c r="C13" s="220">
        <v>4</v>
      </c>
      <c r="D13" s="220">
        <v>0.02</v>
      </c>
      <c r="E13" s="221">
        <v>60</v>
      </c>
      <c r="F13" s="221">
        <v>18</v>
      </c>
      <c r="G13" s="220">
        <v>60</v>
      </c>
      <c r="H13" s="220">
        <v>18</v>
      </c>
      <c r="I13" s="222">
        <v>3.13</v>
      </c>
      <c r="J13" s="223" t="s">
        <v>1498</v>
      </c>
    </row>
    <row r="14" spans="1:10" x14ac:dyDescent="0.3">
      <c r="A14" s="219">
        <v>1052</v>
      </c>
      <c r="B14" s="220" t="s">
        <v>1499</v>
      </c>
      <c r="C14" s="220">
        <v>9</v>
      </c>
      <c r="D14" s="220">
        <v>0.02</v>
      </c>
      <c r="E14" s="221"/>
      <c r="F14" s="221"/>
      <c r="G14" s="220">
        <v>30</v>
      </c>
      <c r="H14" s="220">
        <v>14</v>
      </c>
      <c r="I14" s="222">
        <v>0.68</v>
      </c>
      <c r="J14" s="223" t="s">
        <v>1498</v>
      </c>
    </row>
    <row r="15" spans="1:10" x14ac:dyDescent="0.3">
      <c r="A15" s="219">
        <v>1054</v>
      </c>
      <c r="B15" s="220" t="s">
        <v>1500</v>
      </c>
      <c r="C15" s="220">
        <v>9</v>
      </c>
      <c r="D15" s="220">
        <v>0.02</v>
      </c>
      <c r="E15" s="221"/>
      <c r="F15" s="221"/>
      <c r="G15" s="220">
        <v>30</v>
      </c>
      <c r="H15" s="220">
        <v>14</v>
      </c>
      <c r="I15" s="222">
        <v>0.57999999999999996</v>
      </c>
      <c r="J15" s="223" t="s">
        <v>1498</v>
      </c>
    </row>
    <row r="16" spans="1:10" x14ac:dyDescent="0.3">
      <c r="A16" s="219">
        <v>1055</v>
      </c>
      <c r="B16" s="220" t="s">
        <v>1501</v>
      </c>
      <c r="C16" s="220">
        <v>9</v>
      </c>
      <c r="D16" s="220">
        <v>0.02</v>
      </c>
      <c r="E16" s="221"/>
      <c r="F16" s="221"/>
      <c r="G16" s="220">
        <v>30</v>
      </c>
      <c r="H16" s="220">
        <v>14</v>
      </c>
      <c r="I16" s="222">
        <v>0.76</v>
      </c>
      <c r="J16" s="223" t="s">
        <v>1498</v>
      </c>
    </row>
    <row r="17" spans="1:10" x14ac:dyDescent="0.3">
      <c r="A17" s="219">
        <v>1056</v>
      </c>
      <c r="B17" s="220" t="s">
        <v>1502</v>
      </c>
      <c r="C17" s="220">
        <v>9</v>
      </c>
      <c r="D17" s="220">
        <v>0.02</v>
      </c>
      <c r="E17" s="221"/>
      <c r="F17" s="221"/>
      <c r="G17" s="220">
        <v>30</v>
      </c>
      <c r="H17" s="220">
        <v>14</v>
      </c>
      <c r="I17" s="222">
        <v>0.88</v>
      </c>
      <c r="J17" s="223" t="s">
        <v>1498</v>
      </c>
    </row>
    <row r="18" spans="1:10" x14ac:dyDescent="0.3">
      <c r="A18" s="219">
        <v>1071</v>
      </c>
      <c r="B18" s="220" t="s">
        <v>1503</v>
      </c>
      <c r="C18" s="220">
        <v>4</v>
      </c>
      <c r="D18" s="220">
        <v>0.03</v>
      </c>
      <c r="E18" s="221">
        <v>100</v>
      </c>
      <c r="F18" s="221">
        <v>50</v>
      </c>
      <c r="G18" s="220">
        <v>100</v>
      </c>
      <c r="H18" s="220">
        <v>50</v>
      </c>
      <c r="I18" s="222">
        <v>10.029999999999999</v>
      </c>
      <c r="J18" s="223" t="s">
        <v>1504</v>
      </c>
    </row>
    <row r="19" spans="1:10" x14ac:dyDescent="0.3">
      <c r="A19" s="219">
        <v>1072</v>
      </c>
      <c r="B19" s="220" t="s">
        <v>1505</v>
      </c>
      <c r="C19" s="220">
        <v>4</v>
      </c>
      <c r="D19" s="220">
        <v>0.03</v>
      </c>
      <c r="E19" s="221">
        <v>100</v>
      </c>
      <c r="F19" s="221">
        <v>50</v>
      </c>
      <c r="G19" s="220">
        <v>100</v>
      </c>
      <c r="H19" s="220">
        <v>50</v>
      </c>
      <c r="I19" s="222">
        <v>10.75</v>
      </c>
      <c r="J19" s="223" t="s">
        <v>1504</v>
      </c>
    </row>
    <row r="20" spans="1:10" x14ac:dyDescent="0.3">
      <c r="A20" s="219">
        <v>1082</v>
      </c>
      <c r="B20" s="220" t="s">
        <v>1506</v>
      </c>
      <c r="C20" s="220">
        <v>4</v>
      </c>
      <c r="D20" s="220">
        <v>0.03</v>
      </c>
      <c r="E20" s="221">
        <v>115</v>
      </c>
      <c r="F20" s="221">
        <v>50</v>
      </c>
      <c r="G20" s="220">
        <v>115</v>
      </c>
      <c r="H20" s="220">
        <v>50</v>
      </c>
      <c r="I20" s="222">
        <v>6.69</v>
      </c>
      <c r="J20" s="223" t="s">
        <v>1504</v>
      </c>
    </row>
    <row r="21" spans="1:10" x14ac:dyDescent="0.3">
      <c r="A21" s="219">
        <v>1084</v>
      </c>
      <c r="B21" s="220" t="s">
        <v>1507</v>
      </c>
      <c r="C21" s="220">
        <v>4</v>
      </c>
      <c r="D21" s="220">
        <v>0.03</v>
      </c>
      <c r="E21" s="221">
        <v>115</v>
      </c>
      <c r="F21" s="221">
        <v>50</v>
      </c>
      <c r="G21" s="220">
        <v>115</v>
      </c>
      <c r="H21" s="220">
        <v>50</v>
      </c>
      <c r="I21" s="222">
        <v>5.33</v>
      </c>
      <c r="J21" s="223" t="s">
        <v>1504</v>
      </c>
    </row>
    <row r="22" spans="1:10" x14ac:dyDescent="0.3">
      <c r="A22" s="219">
        <v>1085</v>
      </c>
      <c r="B22" s="220" t="s">
        <v>1508</v>
      </c>
      <c r="C22" s="220">
        <v>4</v>
      </c>
      <c r="D22" s="220">
        <v>0.03</v>
      </c>
      <c r="E22" s="221">
        <v>115</v>
      </c>
      <c r="F22" s="221">
        <v>50</v>
      </c>
      <c r="G22" s="220">
        <v>115</v>
      </c>
      <c r="H22" s="220">
        <v>50</v>
      </c>
      <c r="I22" s="222">
        <v>11.85</v>
      </c>
      <c r="J22" s="223" t="s">
        <v>1504</v>
      </c>
    </row>
    <row r="23" spans="1:10" x14ac:dyDescent="0.3">
      <c r="A23" s="219">
        <v>1086</v>
      </c>
      <c r="B23" s="220" t="s">
        <v>1509</v>
      </c>
      <c r="C23" s="220">
        <v>4</v>
      </c>
      <c r="D23" s="220">
        <v>0.03</v>
      </c>
      <c r="E23" s="221">
        <v>115</v>
      </c>
      <c r="F23" s="221">
        <v>50</v>
      </c>
      <c r="G23" s="220">
        <v>115</v>
      </c>
      <c r="H23" s="220">
        <v>50</v>
      </c>
      <c r="I23" s="222">
        <v>10.71</v>
      </c>
      <c r="J23" s="223" t="s">
        <v>1504</v>
      </c>
    </row>
    <row r="24" spans="1:10" x14ac:dyDescent="0.3">
      <c r="A24" s="219">
        <v>1087</v>
      </c>
      <c r="B24" s="220" t="s">
        <v>1510</v>
      </c>
      <c r="C24" s="220">
        <v>4</v>
      </c>
      <c r="D24" s="220">
        <v>0.03</v>
      </c>
      <c r="E24" s="221">
        <v>6</v>
      </c>
      <c r="F24" s="221">
        <v>3</v>
      </c>
      <c r="G24" s="220">
        <v>6</v>
      </c>
      <c r="H24" s="220">
        <v>3</v>
      </c>
      <c r="I24" s="222">
        <v>0.08</v>
      </c>
      <c r="J24" s="223" t="s">
        <v>1504</v>
      </c>
    </row>
    <row r="25" spans="1:10" x14ac:dyDescent="0.3">
      <c r="A25" s="219">
        <v>1088</v>
      </c>
      <c r="B25" s="220" t="s">
        <v>1511</v>
      </c>
      <c r="C25" s="220">
        <v>4</v>
      </c>
      <c r="D25" s="220">
        <v>0.03</v>
      </c>
      <c r="E25" s="221">
        <v>6</v>
      </c>
      <c r="F25" s="221">
        <v>3</v>
      </c>
      <c r="G25" s="220">
        <v>6</v>
      </c>
      <c r="H25" s="220">
        <v>3</v>
      </c>
      <c r="I25" s="222">
        <v>0.1</v>
      </c>
      <c r="J25" s="223" t="s">
        <v>1504</v>
      </c>
    </row>
    <row r="26" spans="1:10" x14ac:dyDescent="0.3">
      <c r="A26" s="219">
        <v>1091</v>
      </c>
      <c r="B26" s="220" t="s">
        <v>1512</v>
      </c>
      <c r="C26" s="220">
        <v>4</v>
      </c>
      <c r="D26" s="220">
        <v>0.03</v>
      </c>
      <c r="E26" s="221">
        <v>45</v>
      </c>
      <c r="F26" s="221">
        <v>23</v>
      </c>
      <c r="G26" s="220">
        <v>45</v>
      </c>
      <c r="H26" s="220">
        <v>23</v>
      </c>
      <c r="I26" s="222">
        <v>1.71</v>
      </c>
      <c r="J26" s="223" t="s">
        <v>1504</v>
      </c>
    </row>
    <row r="27" spans="1:10" x14ac:dyDescent="0.3">
      <c r="A27" s="219">
        <v>1092</v>
      </c>
      <c r="B27" s="220" t="s">
        <v>1513</v>
      </c>
      <c r="C27" s="220">
        <v>4</v>
      </c>
      <c r="D27" s="220">
        <v>0.03</v>
      </c>
      <c r="E27" s="221">
        <v>45</v>
      </c>
      <c r="F27" s="221">
        <v>23</v>
      </c>
      <c r="G27" s="220">
        <v>45</v>
      </c>
      <c r="H27" s="220">
        <v>23</v>
      </c>
      <c r="I27" s="222">
        <v>2.99</v>
      </c>
      <c r="J27" s="223" t="s">
        <v>1504</v>
      </c>
    </row>
    <row r="28" spans="1:10" x14ac:dyDescent="0.3">
      <c r="A28" s="219">
        <v>1101</v>
      </c>
      <c r="B28" s="220" t="s">
        <v>1514</v>
      </c>
      <c r="C28" s="220">
        <v>4</v>
      </c>
      <c r="D28" s="220">
        <v>0.02</v>
      </c>
      <c r="E28" s="221">
        <v>45</v>
      </c>
      <c r="F28" s="221">
        <v>15</v>
      </c>
      <c r="G28" s="220">
        <v>45</v>
      </c>
      <c r="H28" s="220">
        <v>15</v>
      </c>
      <c r="I28" s="222">
        <v>4.0199999999999996</v>
      </c>
      <c r="J28" s="223" t="s">
        <v>1504</v>
      </c>
    </row>
    <row r="29" spans="1:10" x14ac:dyDescent="0.3">
      <c r="A29" s="219">
        <v>1102</v>
      </c>
      <c r="B29" s="220" t="s">
        <v>1515</v>
      </c>
      <c r="C29" s="220">
        <v>4</v>
      </c>
      <c r="D29" s="220">
        <v>0.02</v>
      </c>
      <c r="E29" s="221">
        <v>45</v>
      </c>
      <c r="F29" s="221">
        <v>15</v>
      </c>
      <c r="G29" s="220">
        <v>45</v>
      </c>
      <c r="H29" s="220">
        <v>15</v>
      </c>
      <c r="I29" s="222">
        <v>3.42</v>
      </c>
      <c r="J29" s="223" t="s">
        <v>1504</v>
      </c>
    </row>
    <row r="30" spans="1:10" x14ac:dyDescent="0.3">
      <c r="A30" s="219">
        <v>1111</v>
      </c>
      <c r="B30" s="220" t="s">
        <v>1516</v>
      </c>
      <c r="C30" s="220">
        <v>4</v>
      </c>
      <c r="D30" s="220">
        <v>0.02</v>
      </c>
      <c r="E30" s="221">
        <v>50</v>
      </c>
      <c r="F30" s="221">
        <v>20</v>
      </c>
      <c r="G30" s="220">
        <v>50</v>
      </c>
      <c r="H30" s="220">
        <v>20</v>
      </c>
      <c r="I30" s="222">
        <v>6.08</v>
      </c>
      <c r="J30" s="223" t="s">
        <v>1504</v>
      </c>
    </row>
    <row r="31" spans="1:10" x14ac:dyDescent="0.3">
      <c r="A31" s="219">
        <v>1112</v>
      </c>
      <c r="B31" s="220" t="s">
        <v>1517</v>
      </c>
      <c r="C31" s="220">
        <v>4</v>
      </c>
      <c r="D31" s="220">
        <v>0.02</v>
      </c>
      <c r="E31" s="221">
        <v>50</v>
      </c>
      <c r="F31" s="221">
        <v>20</v>
      </c>
      <c r="G31" s="220">
        <v>50</v>
      </c>
      <c r="H31" s="220">
        <v>20</v>
      </c>
      <c r="I31" s="222">
        <v>3.54</v>
      </c>
      <c r="J31" s="223" t="s">
        <v>1504</v>
      </c>
    </row>
    <row r="32" spans="1:10" x14ac:dyDescent="0.3">
      <c r="A32" s="219">
        <v>1121</v>
      </c>
      <c r="B32" s="220" t="s">
        <v>1518</v>
      </c>
      <c r="C32" s="220">
        <v>4</v>
      </c>
      <c r="D32" s="220">
        <v>0.02</v>
      </c>
      <c r="E32" s="221">
        <v>25</v>
      </c>
      <c r="F32" s="221">
        <v>13</v>
      </c>
      <c r="G32" s="220">
        <v>25</v>
      </c>
      <c r="H32" s="220">
        <v>13</v>
      </c>
      <c r="I32" s="222">
        <v>1.26</v>
      </c>
      <c r="J32" s="223" t="s">
        <v>1504</v>
      </c>
    </row>
    <row r="33" spans="1:10" x14ac:dyDescent="0.3">
      <c r="A33" s="219">
        <v>1122</v>
      </c>
      <c r="B33" s="220" t="s">
        <v>1519</v>
      </c>
      <c r="C33" s="220">
        <v>4</v>
      </c>
      <c r="D33" s="220">
        <v>0.02</v>
      </c>
      <c r="E33" s="221">
        <v>25</v>
      </c>
      <c r="F33" s="221">
        <v>13</v>
      </c>
      <c r="G33" s="220">
        <v>25</v>
      </c>
      <c r="H33" s="220">
        <v>13</v>
      </c>
      <c r="I33" s="222">
        <v>0.36</v>
      </c>
      <c r="J33" s="223" t="s">
        <v>1504</v>
      </c>
    </row>
    <row r="34" spans="1:10" x14ac:dyDescent="0.3">
      <c r="A34" s="219">
        <v>1141</v>
      </c>
      <c r="B34" s="220" t="s">
        <v>300</v>
      </c>
      <c r="C34" s="220">
        <v>4</v>
      </c>
      <c r="D34" s="220">
        <v>0.02</v>
      </c>
      <c r="E34" s="221"/>
      <c r="F34" s="221"/>
      <c r="G34" s="220">
        <v>14</v>
      </c>
      <c r="H34" s="220">
        <v>8</v>
      </c>
      <c r="I34" s="222">
        <v>0.1</v>
      </c>
      <c r="J34" s="223" t="s">
        <v>1498</v>
      </c>
    </row>
    <row r="35" spans="1:10" x14ac:dyDescent="0.3">
      <c r="A35" s="219">
        <v>1142</v>
      </c>
      <c r="B35" s="220" t="s">
        <v>301</v>
      </c>
      <c r="C35" s="220">
        <v>4</v>
      </c>
      <c r="D35" s="220">
        <v>1.0999999999999999E-2</v>
      </c>
      <c r="E35" s="221"/>
      <c r="F35" s="221"/>
      <c r="G35" s="220">
        <v>15</v>
      </c>
      <c r="H35" s="220">
        <v>8</v>
      </c>
      <c r="I35" s="222">
        <v>0</v>
      </c>
      <c r="J35" s="223" t="s">
        <v>1498</v>
      </c>
    </row>
    <row r="36" spans="1:10" x14ac:dyDescent="0.3">
      <c r="A36" s="219">
        <v>1143</v>
      </c>
      <c r="B36" s="220" t="s">
        <v>302</v>
      </c>
      <c r="C36" s="220">
        <v>4</v>
      </c>
      <c r="D36" s="220">
        <v>0.02</v>
      </c>
      <c r="E36" s="221"/>
      <c r="F36" s="221"/>
      <c r="G36" s="220">
        <v>6</v>
      </c>
      <c r="H36" s="220">
        <v>4</v>
      </c>
      <c r="I36" s="222">
        <v>0.02</v>
      </c>
      <c r="J36" s="223" t="s">
        <v>1498</v>
      </c>
    </row>
    <row r="37" spans="1:10" x14ac:dyDescent="0.3">
      <c r="A37" s="219">
        <v>1171</v>
      </c>
      <c r="B37" s="220" t="s">
        <v>1520</v>
      </c>
      <c r="C37" s="220">
        <v>4</v>
      </c>
      <c r="D37" s="220">
        <v>0.03</v>
      </c>
      <c r="E37" s="221">
        <v>11</v>
      </c>
      <c r="F37" s="221">
        <v>6</v>
      </c>
      <c r="G37" s="220">
        <v>11</v>
      </c>
      <c r="H37" s="220">
        <v>6</v>
      </c>
      <c r="I37" s="222">
        <v>0.7</v>
      </c>
      <c r="J37" s="223" t="s">
        <v>1504</v>
      </c>
    </row>
    <row r="38" spans="1:10" x14ac:dyDescent="0.3">
      <c r="A38" s="219">
        <v>1172</v>
      </c>
      <c r="B38" s="220" t="s">
        <v>1521</v>
      </c>
      <c r="C38" s="220">
        <v>4</v>
      </c>
      <c r="D38" s="220">
        <v>0.03</v>
      </c>
      <c r="E38" s="221">
        <v>11</v>
      </c>
      <c r="F38" s="221">
        <v>6</v>
      </c>
      <c r="G38" s="220">
        <v>11</v>
      </c>
      <c r="H38" s="220">
        <v>6</v>
      </c>
      <c r="I38" s="222">
        <v>0.36</v>
      </c>
      <c r="J38" s="223" t="s">
        <v>1504</v>
      </c>
    </row>
    <row r="39" spans="1:10" x14ac:dyDescent="0.3">
      <c r="A39" s="219">
        <v>1191</v>
      </c>
      <c r="B39" s="220" t="s">
        <v>1522</v>
      </c>
      <c r="C39" s="220">
        <v>4</v>
      </c>
      <c r="D39" s="220">
        <v>0.02</v>
      </c>
      <c r="E39" s="221"/>
      <c r="F39" s="221"/>
      <c r="G39" s="220">
        <v>11</v>
      </c>
      <c r="H39" s="220">
        <v>3</v>
      </c>
      <c r="I39" s="222">
        <v>0</v>
      </c>
      <c r="J39" s="223" t="s">
        <v>1504</v>
      </c>
    </row>
    <row r="40" spans="1:10" x14ac:dyDescent="0.3">
      <c r="A40" s="219">
        <v>1192</v>
      </c>
      <c r="B40" s="220" t="s">
        <v>1523</v>
      </c>
      <c r="C40" s="220">
        <v>4</v>
      </c>
      <c r="D40" s="220">
        <v>0.02</v>
      </c>
      <c r="E40" s="221"/>
      <c r="F40" s="221"/>
      <c r="G40" s="220">
        <v>11</v>
      </c>
      <c r="H40" s="220">
        <v>3</v>
      </c>
      <c r="I40" s="222">
        <v>0</v>
      </c>
      <c r="J40" s="223" t="s">
        <v>1504</v>
      </c>
    </row>
    <row r="41" spans="1:10" x14ac:dyDescent="0.3">
      <c r="A41" s="219">
        <v>1611</v>
      </c>
      <c r="B41" s="220" t="s">
        <v>320</v>
      </c>
      <c r="C41" s="220">
        <v>4</v>
      </c>
      <c r="D41" s="220">
        <v>0.01</v>
      </c>
      <c r="E41" s="221">
        <v>300</v>
      </c>
      <c r="F41" s="221">
        <v>230</v>
      </c>
      <c r="G41" s="220">
        <v>300</v>
      </c>
      <c r="H41" s="220">
        <v>230</v>
      </c>
      <c r="I41" s="222">
        <v>13.91</v>
      </c>
      <c r="J41" s="223" t="s">
        <v>1498</v>
      </c>
    </row>
    <row r="42" spans="1:10" x14ac:dyDescent="0.3">
      <c r="A42" s="219">
        <v>1612</v>
      </c>
      <c r="B42" s="220" t="s">
        <v>321</v>
      </c>
      <c r="C42" s="220">
        <v>4</v>
      </c>
      <c r="D42" s="220">
        <v>0.01</v>
      </c>
      <c r="E42" s="221">
        <v>300</v>
      </c>
      <c r="F42" s="221">
        <v>230</v>
      </c>
      <c r="G42" s="220">
        <v>300</v>
      </c>
      <c r="H42" s="220">
        <v>230</v>
      </c>
      <c r="I42" s="222">
        <v>52.51</v>
      </c>
      <c r="J42" s="223" t="s">
        <v>1498</v>
      </c>
    </row>
    <row r="43" spans="1:10" x14ac:dyDescent="0.3">
      <c r="A43" s="219">
        <v>1614</v>
      </c>
      <c r="B43" s="220" t="s">
        <v>334</v>
      </c>
      <c r="C43" s="220">
        <v>3</v>
      </c>
      <c r="D43" s="220">
        <v>0.02</v>
      </c>
      <c r="E43" s="221">
        <v>400</v>
      </c>
      <c r="F43" s="221">
        <v>240</v>
      </c>
      <c r="G43" s="220">
        <v>400</v>
      </c>
      <c r="H43" s="220">
        <v>240</v>
      </c>
      <c r="I43" s="222">
        <v>58.61</v>
      </c>
      <c r="J43" s="223" t="s">
        <v>1498</v>
      </c>
    </row>
    <row r="44" spans="1:10" x14ac:dyDescent="0.3">
      <c r="A44" s="219">
        <v>1615</v>
      </c>
      <c r="B44" s="220" t="s">
        <v>335</v>
      </c>
      <c r="C44" s="220">
        <v>3</v>
      </c>
      <c r="D44" s="220">
        <v>0.02</v>
      </c>
      <c r="E44" s="221">
        <v>400</v>
      </c>
      <c r="F44" s="221">
        <v>240</v>
      </c>
      <c r="G44" s="220">
        <v>400</v>
      </c>
      <c r="H44" s="220">
        <v>240</v>
      </c>
      <c r="I44" s="222">
        <v>25.42</v>
      </c>
      <c r="J44" s="223" t="s">
        <v>1498</v>
      </c>
    </row>
    <row r="45" spans="1:10" x14ac:dyDescent="0.3">
      <c r="A45" s="219">
        <v>1621</v>
      </c>
      <c r="B45" s="220" t="s">
        <v>324</v>
      </c>
      <c r="C45" s="220">
        <v>4</v>
      </c>
      <c r="D45" s="220">
        <v>0.05</v>
      </c>
      <c r="E45" s="221">
        <v>300</v>
      </c>
      <c r="F45" s="221">
        <v>220</v>
      </c>
      <c r="G45" s="220">
        <v>300</v>
      </c>
      <c r="H45" s="220">
        <v>200</v>
      </c>
      <c r="I45" s="222">
        <v>27.64</v>
      </c>
      <c r="J45" s="223" t="s">
        <v>1498</v>
      </c>
    </row>
    <row r="46" spans="1:10" x14ac:dyDescent="0.3">
      <c r="A46" s="219">
        <v>1622</v>
      </c>
      <c r="B46" s="220" t="s">
        <v>325</v>
      </c>
      <c r="C46" s="220">
        <v>4</v>
      </c>
      <c r="D46" s="220">
        <v>0.05</v>
      </c>
      <c r="E46" s="221">
        <v>300</v>
      </c>
      <c r="F46" s="221">
        <v>220</v>
      </c>
      <c r="G46" s="220">
        <v>300</v>
      </c>
      <c r="H46" s="220">
        <v>200</v>
      </c>
      <c r="I46" s="222">
        <v>21.25</v>
      </c>
      <c r="J46" s="223" t="s">
        <v>1498</v>
      </c>
    </row>
    <row r="47" spans="1:10" x14ac:dyDescent="0.3">
      <c r="A47" s="219">
        <v>1631</v>
      </c>
      <c r="B47" s="220" t="s">
        <v>322</v>
      </c>
      <c r="C47" s="220">
        <v>4</v>
      </c>
      <c r="D47" s="220">
        <v>0.02</v>
      </c>
      <c r="E47" s="221">
        <v>200</v>
      </c>
      <c r="F47" s="221">
        <v>120</v>
      </c>
      <c r="G47" s="220">
        <v>200</v>
      </c>
      <c r="H47" s="220">
        <v>120</v>
      </c>
      <c r="I47" s="222">
        <v>26.94</v>
      </c>
      <c r="J47" s="223" t="s">
        <v>1498</v>
      </c>
    </row>
    <row r="48" spans="1:10" x14ac:dyDescent="0.3">
      <c r="A48" s="219">
        <v>1632</v>
      </c>
      <c r="B48" s="220" t="s">
        <v>323</v>
      </c>
      <c r="C48" s="220">
        <v>3</v>
      </c>
      <c r="D48" s="220">
        <v>0.02</v>
      </c>
      <c r="E48" s="221">
        <v>200</v>
      </c>
      <c r="F48" s="221">
        <v>120</v>
      </c>
      <c r="G48" s="220">
        <v>200</v>
      </c>
      <c r="H48" s="220">
        <v>120</v>
      </c>
      <c r="I48" s="222">
        <v>15.61</v>
      </c>
      <c r="J48" s="223" t="s">
        <v>1498</v>
      </c>
    </row>
    <row r="49" spans="1:10" x14ac:dyDescent="0.3">
      <c r="A49" s="219">
        <v>1641</v>
      </c>
      <c r="B49" s="220" t="s">
        <v>328</v>
      </c>
      <c r="C49" s="220">
        <v>3</v>
      </c>
      <c r="D49" s="220">
        <v>0.03</v>
      </c>
      <c r="E49" s="221">
        <v>250</v>
      </c>
      <c r="F49" s="221">
        <v>140</v>
      </c>
      <c r="G49" s="220">
        <v>250</v>
      </c>
      <c r="H49" s="220">
        <v>140</v>
      </c>
      <c r="I49" s="222">
        <v>41.59</v>
      </c>
      <c r="J49" s="223" t="s">
        <v>1498</v>
      </c>
    </row>
    <row r="50" spans="1:10" x14ac:dyDescent="0.3">
      <c r="A50" s="219">
        <v>1642</v>
      </c>
      <c r="B50" s="220" t="s">
        <v>329</v>
      </c>
      <c r="C50" s="220">
        <v>3</v>
      </c>
      <c r="D50" s="220">
        <v>0.03</v>
      </c>
      <c r="E50" s="221">
        <v>250</v>
      </c>
      <c r="F50" s="221">
        <v>140</v>
      </c>
      <c r="G50" s="220">
        <v>250</v>
      </c>
      <c r="H50" s="220">
        <v>140</v>
      </c>
      <c r="I50" s="222">
        <v>29.81</v>
      </c>
      <c r="J50" s="223" t="s">
        <v>1498</v>
      </c>
    </row>
    <row r="51" spans="1:10" x14ac:dyDescent="0.3">
      <c r="A51" s="219">
        <v>1643</v>
      </c>
      <c r="B51" s="220" t="s">
        <v>330</v>
      </c>
      <c r="C51" s="220">
        <v>3</v>
      </c>
      <c r="D51" s="220">
        <v>0.03</v>
      </c>
      <c r="E51" s="221">
        <v>250</v>
      </c>
      <c r="F51" s="221">
        <v>140</v>
      </c>
      <c r="G51" s="220">
        <v>250</v>
      </c>
      <c r="H51" s="220">
        <v>140</v>
      </c>
      <c r="I51" s="222">
        <v>18.23</v>
      </c>
      <c r="J51" s="223" t="s">
        <v>1498</v>
      </c>
    </row>
    <row r="52" spans="1:10" x14ac:dyDescent="0.3">
      <c r="A52" s="219">
        <v>1644</v>
      </c>
      <c r="B52" s="220" t="s">
        <v>331</v>
      </c>
      <c r="C52" s="220">
        <v>3</v>
      </c>
      <c r="D52" s="220">
        <v>0.03</v>
      </c>
      <c r="E52" s="221">
        <v>250</v>
      </c>
      <c r="F52" s="221">
        <v>140</v>
      </c>
      <c r="G52" s="220">
        <v>250</v>
      </c>
      <c r="H52" s="220">
        <v>140</v>
      </c>
      <c r="I52" s="222">
        <v>40.83</v>
      </c>
      <c r="J52" s="223" t="s">
        <v>1498</v>
      </c>
    </row>
    <row r="53" spans="1:10" x14ac:dyDescent="0.3">
      <c r="A53" s="219">
        <v>1651</v>
      </c>
      <c r="B53" s="220" t="s">
        <v>326</v>
      </c>
      <c r="C53" s="220">
        <v>3</v>
      </c>
      <c r="D53" s="220">
        <v>3.3000000000000002E-2</v>
      </c>
      <c r="E53" s="221">
        <v>350</v>
      </c>
      <c r="F53" s="221">
        <v>200</v>
      </c>
      <c r="G53" s="220">
        <v>350</v>
      </c>
      <c r="H53" s="220">
        <v>200</v>
      </c>
      <c r="I53" s="222">
        <v>49.63</v>
      </c>
      <c r="J53" s="223" t="s">
        <v>1498</v>
      </c>
    </row>
    <row r="54" spans="1:10" x14ac:dyDescent="0.3">
      <c r="A54" s="219">
        <v>1652</v>
      </c>
      <c r="B54" s="220" t="s">
        <v>327</v>
      </c>
      <c r="C54" s="220">
        <v>3</v>
      </c>
      <c r="D54" s="220">
        <v>3.3000000000000002E-2</v>
      </c>
      <c r="E54" s="221">
        <v>350</v>
      </c>
      <c r="F54" s="221">
        <v>200</v>
      </c>
      <c r="G54" s="220">
        <v>350</v>
      </c>
      <c r="H54" s="220">
        <v>200</v>
      </c>
      <c r="I54" s="222">
        <v>39.450000000000003</v>
      </c>
      <c r="J54" s="223" t="s">
        <v>1498</v>
      </c>
    </row>
    <row r="55" spans="1:10" x14ac:dyDescent="0.3">
      <c r="A55" s="219">
        <v>1681</v>
      </c>
      <c r="B55" s="220" t="s">
        <v>332</v>
      </c>
      <c r="C55" s="220">
        <v>4</v>
      </c>
      <c r="D55" s="220">
        <v>0.02</v>
      </c>
      <c r="E55" s="221">
        <v>300</v>
      </c>
      <c r="F55" s="221">
        <v>200</v>
      </c>
      <c r="G55" s="220">
        <v>300</v>
      </c>
      <c r="H55" s="220">
        <v>200</v>
      </c>
      <c r="I55" s="222">
        <v>39.950000000000003</v>
      </c>
      <c r="J55" s="223" t="s">
        <v>1498</v>
      </c>
    </row>
    <row r="56" spans="1:10" x14ac:dyDescent="0.3">
      <c r="A56" s="219">
        <v>1682</v>
      </c>
      <c r="B56" s="220" t="s">
        <v>333</v>
      </c>
      <c r="C56" s="220">
        <v>4</v>
      </c>
      <c r="D56" s="220">
        <v>0.02</v>
      </c>
      <c r="E56" s="221">
        <v>300</v>
      </c>
      <c r="F56" s="221">
        <v>200</v>
      </c>
      <c r="G56" s="220">
        <v>300</v>
      </c>
      <c r="H56" s="220">
        <v>200</v>
      </c>
      <c r="I56" s="222">
        <v>39.17</v>
      </c>
      <c r="J56" s="223" t="s">
        <v>1498</v>
      </c>
    </row>
    <row r="57" spans="1:10" x14ac:dyDescent="0.3">
      <c r="A57" s="219">
        <v>2002</v>
      </c>
      <c r="B57" s="220" t="s">
        <v>1524</v>
      </c>
      <c r="C57" s="220">
        <v>5</v>
      </c>
      <c r="D57" s="220">
        <v>0.05</v>
      </c>
      <c r="E57" s="221">
        <v>289</v>
      </c>
      <c r="F57" s="221">
        <v>173</v>
      </c>
      <c r="G57" s="220">
        <v>289</v>
      </c>
      <c r="H57" s="220">
        <v>173</v>
      </c>
      <c r="I57" s="222">
        <v>14.9</v>
      </c>
      <c r="J57" s="223" t="s">
        <v>1525</v>
      </c>
    </row>
    <row r="58" spans="1:10" x14ac:dyDescent="0.3">
      <c r="A58" s="219">
        <v>2003</v>
      </c>
      <c r="B58" s="220" t="s">
        <v>1420</v>
      </c>
      <c r="C58" s="220">
        <v>5</v>
      </c>
      <c r="D58" s="220">
        <v>0.05</v>
      </c>
      <c r="E58" s="221">
        <v>289</v>
      </c>
      <c r="F58" s="221">
        <v>173</v>
      </c>
      <c r="G58" s="220">
        <v>289</v>
      </c>
      <c r="H58" s="220">
        <v>173</v>
      </c>
      <c r="I58" s="222">
        <v>15.09</v>
      </c>
      <c r="J58" s="223" t="s">
        <v>1525</v>
      </c>
    </row>
    <row r="59" spans="1:10" x14ac:dyDescent="0.3">
      <c r="A59" s="219">
        <v>2005</v>
      </c>
      <c r="B59" s="220" t="s">
        <v>1311</v>
      </c>
      <c r="C59" s="220"/>
      <c r="D59" s="220"/>
      <c r="E59" s="221">
        <v>846</v>
      </c>
      <c r="F59" s="221">
        <v>254</v>
      </c>
      <c r="G59" s="220"/>
      <c r="H59" s="220"/>
      <c r="I59" s="222" t="s">
        <v>1526</v>
      </c>
      <c r="J59" s="223" t="s">
        <v>1525</v>
      </c>
    </row>
    <row r="60" spans="1:10" x14ac:dyDescent="0.3">
      <c r="A60" s="219">
        <v>2007</v>
      </c>
      <c r="B60" s="220" t="s">
        <v>1527</v>
      </c>
      <c r="C60" s="220">
        <v>5</v>
      </c>
      <c r="D60" s="220">
        <v>0.05</v>
      </c>
      <c r="E60" s="221">
        <v>289</v>
      </c>
      <c r="F60" s="221">
        <v>173</v>
      </c>
      <c r="G60" s="220">
        <v>289</v>
      </c>
      <c r="H60" s="220">
        <v>173</v>
      </c>
      <c r="I60" s="222">
        <v>15.07</v>
      </c>
      <c r="J60" s="223" t="s">
        <v>1525</v>
      </c>
    </row>
    <row r="61" spans="1:10" x14ac:dyDescent="0.3">
      <c r="A61" s="219">
        <v>2008</v>
      </c>
      <c r="B61" s="220" t="s">
        <v>1422</v>
      </c>
      <c r="C61" s="220">
        <v>5</v>
      </c>
      <c r="D61" s="220">
        <v>0.05</v>
      </c>
      <c r="E61" s="221">
        <v>289</v>
      </c>
      <c r="F61" s="221">
        <v>173</v>
      </c>
      <c r="G61" s="220">
        <v>289</v>
      </c>
      <c r="H61" s="220">
        <v>173</v>
      </c>
      <c r="I61" s="222">
        <v>15.32</v>
      </c>
      <c r="J61" s="223" t="s">
        <v>1525</v>
      </c>
    </row>
    <row r="62" spans="1:10" x14ac:dyDescent="0.3">
      <c r="A62" s="219">
        <v>2015</v>
      </c>
      <c r="B62" s="220" t="s">
        <v>1248</v>
      </c>
      <c r="C62" s="220"/>
      <c r="D62" s="220"/>
      <c r="E62" s="221">
        <v>871</v>
      </c>
      <c r="F62" s="221">
        <v>573</v>
      </c>
      <c r="G62" s="220"/>
      <c r="H62" s="220"/>
      <c r="I62" s="222" t="s">
        <v>1526</v>
      </c>
      <c r="J62" s="223" t="s">
        <v>1528</v>
      </c>
    </row>
    <row r="63" spans="1:10" x14ac:dyDescent="0.3">
      <c r="A63" s="219">
        <v>2017</v>
      </c>
      <c r="B63" s="220" t="s">
        <v>1398</v>
      </c>
      <c r="C63" s="220">
        <v>4</v>
      </c>
      <c r="D63" s="220">
        <v>0.02</v>
      </c>
      <c r="E63" s="221">
        <v>291</v>
      </c>
      <c r="F63" s="221">
        <v>175</v>
      </c>
      <c r="G63" s="220">
        <v>291</v>
      </c>
      <c r="H63" s="220">
        <v>175</v>
      </c>
      <c r="I63" s="222">
        <v>10.8</v>
      </c>
      <c r="J63" s="223" t="s">
        <v>1528</v>
      </c>
    </row>
    <row r="64" spans="1:10" x14ac:dyDescent="0.3">
      <c r="A64" s="219">
        <v>2018</v>
      </c>
      <c r="B64" s="220" t="s">
        <v>1400</v>
      </c>
      <c r="C64" s="220">
        <v>4</v>
      </c>
      <c r="D64" s="220">
        <v>0.02</v>
      </c>
      <c r="E64" s="221">
        <v>291</v>
      </c>
      <c r="F64" s="221">
        <v>175</v>
      </c>
      <c r="G64" s="220">
        <v>291</v>
      </c>
      <c r="H64" s="220">
        <v>175</v>
      </c>
      <c r="I64" s="222">
        <v>10.8</v>
      </c>
      <c r="J64" s="223" t="s">
        <v>1528</v>
      </c>
    </row>
    <row r="65" spans="1:10" x14ac:dyDescent="0.3">
      <c r="A65" s="219">
        <v>2020</v>
      </c>
      <c r="B65" s="220" t="s">
        <v>1317</v>
      </c>
      <c r="C65" s="220"/>
      <c r="D65" s="220"/>
      <c r="E65" s="221">
        <v>846</v>
      </c>
      <c r="F65" s="221">
        <v>254</v>
      </c>
      <c r="G65" s="220"/>
      <c r="H65" s="220"/>
      <c r="I65" s="222" t="s">
        <v>1526</v>
      </c>
      <c r="J65" s="223" t="s">
        <v>1525</v>
      </c>
    </row>
    <row r="66" spans="1:10" x14ac:dyDescent="0.3">
      <c r="A66" s="219">
        <v>2021</v>
      </c>
      <c r="B66" s="220" t="s">
        <v>1529</v>
      </c>
      <c r="C66" s="220">
        <v>4</v>
      </c>
      <c r="D66" s="220">
        <v>5.0000000000000001E-3</v>
      </c>
      <c r="E66" s="221">
        <v>177</v>
      </c>
      <c r="F66" s="221">
        <v>100</v>
      </c>
      <c r="G66" s="220">
        <v>177</v>
      </c>
      <c r="H66" s="220">
        <v>100</v>
      </c>
      <c r="I66" s="222">
        <v>9.4499999999999993</v>
      </c>
      <c r="J66" s="223" t="s">
        <v>1530</v>
      </c>
    </row>
    <row r="67" spans="1:10" x14ac:dyDescent="0.3">
      <c r="A67" s="219">
        <v>2022</v>
      </c>
      <c r="B67" s="220" t="s">
        <v>1531</v>
      </c>
      <c r="C67" s="220">
        <v>4</v>
      </c>
      <c r="D67" s="220">
        <v>5.0000000000000001E-3</v>
      </c>
      <c r="E67" s="221">
        <v>177</v>
      </c>
      <c r="F67" s="221">
        <v>100</v>
      </c>
      <c r="G67" s="220">
        <v>177</v>
      </c>
      <c r="H67" s="220">
        <v>100</v>
      </c>
      <c r="I67" s="222">
        <v>5.39</v>
      </c>
      <c r="J67" s="223" t="s">
        <v>1530</v>
      </c>
    </row>
    <row r="68" spans="1:10" x14ac:dyDescent="0.3">
      <c r="A68" s="219">
        <v>2023</v>
      </c>
      <c r="B68" s="220" t="s">
        <v>1532</v>
      </c>
      <c r="C68" s="220">
        <v>4</v>
      </c>
      <c r="D68" s="220">
        <v>5.0000000000000001E-3</v>
      </c>
      <c r="E68" s="221">
        <v>177</v>
      </c>
      <c r="F68" s="221">
        <v>100</v>
      </c>
      <c r="G68" s="220">
        <v>177</v>
      </c>
      <c r="H68" s="220">
        <v>100</v>
      </c>
      <c r="I68" s="222">
        <v>5.31</v>
      </c>
      <c r="J68" s="223" t="s">
        <v>1530</v>
      </c>
    </row>
    <row r="69" spans="1:10" x14ac:dyDescent="0.3">
      <c r="A69" s="219">
        <v>2024</v>
      </c>
      <c r="B69" s="220" t="s">
        <v>1533</v>
      </c>
      <c r="C69" s="220">
        <v>4</v>
      </c>
      <c r="D69" s="220">
        <v>5.0000000000000001E-3</v>
      </c>
      <c r="E69" s="221">
        <v>177</v>
      </c>
      <c r="F69" s="221">
        <v>100</v>
      </c>
      <c r="G69" s="220">
        <v>177</v>
      </c>
      <c r="H69" s="220">
        <v>100</v>
      </c>
      <c r="I69" s="222">
        <v>9.0299999999999994</v>
      </c>
      <c r="J69" s="223" t="s">
        <v>1530</v>
      </c>
    </row>
    <row r="70" spans="1:10" x14ac:dyDescent="0.3">
      <c r="A70" s="219">
        <v>2031</v>
      </c>
      <c r="B70" s="220" t="s">
        <v>1534</v>
      </c>
      <c r="C70" s="220"/>
      <c r="D70" s="220"/>
      <c r="E70" s="221">
        <v>267</v>
      </c>
      <c r="F70" s="221">
        <v>150</v>
      </c>
      <c r="G70" s="220"/>
      <c r="H70" s="220"/>
      <c r="I70" s="222" t="s">
        <v>1526</v>
      </c>
      <c r="J70" s="223" t="s">
        <v>1530</v>
      </c>
    </row>
    <row r="71" spans="1:10" x14ac:dyDescent="0.3">
      <c r="A71" s="219">
        <v>2032</v>
      </c>
      <c r="B71" s="220" t="s">
        <v>1535</v>
      </c>
      <c r="C71" s="220"/>
      <c r="D71" s="220"/>
      <c r="E71" s="221">
        <v>267</v>
      </c>
      <c r="F71" s="221">
        <v>150</v>
      </c>
      <c r="G71" s="220"/>
      <c r="H71" s="220"/>
      <c r="I71" s="222" t="s">
        <v>1526</v>
      </c>
      <c r="J71" s="223" t="s">
        <v>1530</v>
      </c>
    </row>
    <row r="72" spans="1:10" x14ac:dyDescent="0.3">
      <c r="A72" s="219">
        <v>2033</v>
      </c>
      <c r="B72" s="220" t="s">
        <v>1536</v>
      </c>
      <c r="C72" s="220"/>
      <c r="D72" s="220"/>
      <c r="E72" s="221">
        <v>267</v>
      </c>
      <c r="F72" s="221">
        <v>150</v>
      </c>
      <c r="G72" s="220"/>
      <c r="H72" s="220"/>
      <c r="I72" s="222" t="s">
        <v>1526</v>
      </c>
      <c r="J72" s="223" t="s">
        <v>1530</v>
      </c>
    </row>
    <row r="73" spans="1:10" x14ac:dyDescent="0.3">
      <c r="A73" s="219">
        <v>2034</v>
      </c>
      <c r="B73" s="220" t="s">
        <v>1537</v>
      </c>
      <c r="C73" s="220"/>
      <c r="D73" s="220"/>
      <c r="E73" s="221">
        <v>267</v>
      </c>
      <c r="F73" s="221">
        <v>150</v>
      </c>
      <c r="G73" s="220"/>
      <c r="H73" s="220"/>
      <c r="I73" s="222" t="s">
        <v>1526</v>
      </c>
      <c r="J73" s="223" t="s">
        <v>1530</v>
      </c>
    </row>
    <row r="74" spans="1:10" x14ac:dyDescent="0.3">
      <c r="A74" s="219">
        <v>2051</v>
      </c>
      <c r="B74" s="220" t="s">
        <v>1538</v>
      </c>
      <c r="C74" s="220">
        <v>4</v>
      </c>
      <c r="D74" s="220">
        <v>5.0000000000000001E-3</v>
      </c>
      <c r="E74" s="221">
        <v>177</v>
      </c>
      <c r="F74" s="221">
        <v>100</v>
      </c>
      <c r="G74" s="220">
        <v>177</v>
      </c>
      <c r="H74" s="220">
        <v>100</v>
      </c>
      <c r="I74" s="222">
        <v>8.08</v>
      </c>
      <c r="J74" s="223" t="s">
        <v>1530</v>
      </c>
    </row>
    <row r="75" spans="1:10" x14ac:dyDescent="0.3">
      <c r="A75" s="219">
        <v>2052</v>
      </c>
      <c r="B75" s="220" t="s">
        <v>1539</v>
      </c>
      <c r="C75" s="220">
        <v>4</v>
      </c>
      <c r="D75" s="220">
        <v>5.0000000000000001E-3</v>
      </c>
      <c r="E75" s="221">
        <v>177</v>
      </c>
      <c r="F75" s="221">
        <v>100</v>
      </c>
      <c r="G75" s="220">
        <v>177</v>
      </c>
      <c r="H75" s="220">
        <v>100</v>
      </c>
      <c r="I75" s="222">
        <v>6.54</v>
      </c>
      <c r="J75" s="223" t="s">
        <v>1530</v>
      </c>
    </row>
    <row r="76" spans="1:10" x14ac:dyDescent="0.3">
      <c r="A76" s="219">
        <v>2053</v>
      </c>
      <c r="B76" s="220" t="s">
        <v>1540</v>
      </c>
      <c r="C76" s="220">
        <v>4</v>
      </c>
      <c r="D76" s="220">
        <v>5.0000000000000001E-3</v>
      </c>
      <c r="E76" s="221">
        <v>177</v>
      </c>
      <c r="F76" s="221">
        <v>100</v>
      </c>
      <c r="G76" s="220">
        <v>177</v>
      </c>
      <c r="H76" s="220">
        <v>100</v>
      </c>
      <c r="I76" s="222">
        <v>7.38</v>
      </c>
      <c r="J76" s="223" t="s">
        <v>1530</v>
      </c>
    </row>
    <row r="77" spans="1:10" x14ac:dyDescent="0.3">
      <c r="A77" s="219">
        <v>2054</v>
      </c>
      <c r="B77" s="220" t="s">
        <v>1541</v>
      </c>
      <c r="C77" s="220">
        <v>4</v>
      </c>
      <c r="D77" s="220">
        <v>5.0000000000000001E-3</v>
      </c>
      <c r="E77" s="221">
        <v>177</v>
      </c>
      <c r="F77" s="221">
        <v>100</v>
      </c>
      <c r="G77" s="220">
        <v>177</v>
      </c>
      <c r="H77" s="220">
        <v>100</v>
      </c>
      <c r="I77" s="222">
        <v>6.39</v>
      </c>
      <c r="J77" s="223" t="s">
        <v>1530</v>
      </c>
    </row>
    <row r="78" spans="1:10" x14ac:dyDescent="0.3">
      <c r="A78" s="219">
        <v>2061</v>
      </c>
      <c r="B78" s="220" t="s">
        <v>1542</v>
      </c>
      <c r="C78" s="220"/>
      <c r="D78" s="220"/>
      <c r="E78" s="221">
        <v>267</v>
      </c>
      <c r="F78" s="221">
        <v>150</v>
      </c>
      <c r="G78" s="220"/>
      <c r="H78" s="220"/>
      <c r="I78" s="222" t="s">
        <v>1526</v>
      </c>
      <c r="J78" s="223" t="s">
        <v>1530</v>
      </c>
    </row>
    <row r="79" spans="1:10" x14ac:dyDescent="0.3">
      <c r="A79" s="219">
        <v>2062</v>
      </c>
      <c r="B79" s="220" t="s">
        <v>1543</v>
      </c>
      <c r="C79" s="220"/>
      <c r="D79" s="220"/>
      <c r="E79" s="221">
        <v>267</v>
      </c>
      <c r="F79" s="221">
        <v>150</v>
      </c>
      <c r="G79" s="220"/>
      <c r="H79" s="220"/>
      <c r="I79" s="222" t="s">
        <v>1526</v>
      </c>
      <c r="J79" s="223" t="s">
        <v>1530</v>
      </c>
    </row>
    <row r="80" spans="1:10" x14ac:dyDescent="0.3">
      <c r="A80" s="219">
        <v>2063</v>
      </c>
      <c r="B80" s="220" t="s">
        <v>1544</v>
      </c>
      <c r="C80" s="220"/>
      <c r="D80" s="220"/>
      <c r="E80" s="221">
        <v>267</v>
      </c>
      <c r="F80" s="221">
        <v>150</v>
      </c>
      <c r="G80" s="220"/>
      <c r="H80" s="220"/>
      <c r="I80" s="222" t="s">
        <v>1526</v>
      </c>
      <c r="J80" s="223" t="s">
        <v>1530</v>
      </c>
    </row>
    <row r="81" spans="1:10" x14ac:dyDescent="0.3">
      <c r="A81" s="219">
        <v>2064</v>
      </c>
      <c r="B81" s="220" t="s">
        <v>1545</v>
      </c>
      <c r="C81" s="220"/>
      <c r="D81" s="220"/>
      <c r="E81" s="221">
        <v>267</v>
      </c>
      <c r="F81" s="221">
        <v>150</v>
      </c>
      <c r="G81" s="220"/>
      <c r="H81" s="220"/>
      <c r="I81" s="222" t="s">
        <v>1526</v>
      </c>
      <c r="J81" s="223" t="s">
        <v>1530</v>
      </c>
    </row>
    <row r="82" spans="1:10" x14ac:dyDescent="0.3">
      <c r="A82" s="219">
        <v>2081</v>
      </c>
      <c r="B82" s="220" t="s">
        <v>718</v>
      </c>
      <c r="C82" s="220">
        <v>4</v>
      </c>
      <c r="D82" s="220">
        <v>0.02</v>
      </c>
      <c r="E82" s="221">
        <v>182</v>
      </c>
      <c r="F82" s="221">
        <v>115</v>
      </c>
      <c r="G82" s="220">
        <v>182</v>
      </c>
      <c r="H82" s="220">
        <v>115</v>
      </c>
      <c r="I82" s="222">
        <v>18</v>
      </c>
      <c r="J82" s="223" t="s">
        <v>1546</v>
      </c>
    </row>
    <row r="83" spans="1:10" x14ac:dyDescent="0.3">
      <c r="A83" s="219">
        <v>2082</v>
      </c>
      <c r="B83" s="220" t="s">
        <v>523</v>
      </c>
      <c r="C83" s="220">
        <v>4</v>
      </c>
      <c r="D83" s="220">
        <v>0.02</v>
      </c>
      <c r="E83" s="221">
        <v>182</v>
      </c>
      <c r="F83" s="221">
        <v>115</v>
      </c>
      <c r="G83" s="220">
        <v>182</v>
      </c>
      <c r="H83" s="220">
        <v>115</v>
      </c>
      <c r="I83" s="222">
        <v>20.34</v>
      </c>
      <c r="J83" s="223" t="s">
        <v>1546</v>
      </c>
    </row>
    <row r="84" spans="1:10" x14ac:dyDescent="0.3">
      <c r="A84" s="219">
        <v>2083</v>
      </c>
      <c r="B84" s="220" t="s">
        <v>524</v>
      </c>
      <c r="C84" s="220">
        <v>4</v>
      </c>
      <c r="D84" s="220">
        <v>0.02</v>
      </c>
      <c r="E84" s="221">
        <v>180</v>
      </c>
      <c r="F84" s="221">
        <v>110</v>
      </c>
      <c r="G84" s="220">
        <v>180</v>
      </c>
      <c r="H84" s="220">
        <v>110</v>
      </c>
      <c r="I84" s="222">
        <v>13.72</v>
      </c>
      <c r="J84" s="223" t="s">
        <v>1546</v>
      </c>
    </row>
    <row r="85" spans="1:10" x14ac:dyDescent="0.3">
      <c r="A85" s="219">
        <v>2084</v>
      </c>
      <c r="B85" s="220" t="s">
        <v>525</v>
      </c>
      <c r="C85" s="220">
        <v>4</v>
      </c>
      <c r="D85" s="220">
        <v>0.02</v>
      </c>
      <c r="E85" s="221">
        <v>180</v>
      </c>
      <c r="F85" s="221">
        <v>110</v>
      </c>
      <c r="G85" s="220">
        <v>180</v>
      </c>
      <c r="H85" s="220">
        <v>110</v>
      </c>
      <c r="I85" s="222">
        <v>10.78</v>
      </c>
      <c r="J85" s="223" t="s">
        <v>1546</v>
      </c>
    </row>
    <row r="86" spans="1:10" x14ac:dyDescent="0.3">
      <c r="A86" s="219">
        <v>2091</v>
      </c>
      <c r="B86" s="220" t="s">
        <v>506</v>
      </c>
      <c r="C86" s="220"/>
      <c r="D86" s="220"/>
      <c r="E86" s="221">
        <v>544</v>
      </c>
      <c r="F86" s="221">
        <v>167</v>
      </c>
      <c r="G86" s="220"/>
      <c r="H86" s="220"/>
      <c r="I86" s="222" t="s">
        <v>1526</v>
      </c>
      <c r="J86" s="223" t="s">
        <v>1546</v>
      </c>
    </row>
    <row r="87" spans="1:10" x14ac:dyDescent="0.3">
      <c r="A87" s="219">
        <v>2092</v>
      </c>
      <c r="B87" s="220" t="s">
        <v>507</v>
      </c>
      <c r="C87" s="220"/>
      <c r="D87" s="220"/>
      <c r="E87" s="221">
        <v>534</v>
      </c>
      <c r="F87" s="221">
        <v>165</v>
      </c>
      <c r="G87" s="220"/>
      <c r="H87" s="220"/>
      <c r="I87" s="222" t="s">
        <v>1526</v>
      </c>
      <c r="J87" s="223" t="s">
        <v>1546</v>
      </c>
    </row>
    <row r="88" spans="1:10" x14ac:dyDescent="0.3">
      <c r="A88" s="225">
        <v>2110</v>
      </c>
      <c r="B88" s="222" t="s">
        <v>517</v>
      </c>
      <c r="C88" s="222"/>
      <c r="D88" s="222"/>
      <c r="E88" s="226">
        <v>160</v>
      </c>
      <c r="F88" s="226">
        <v>55</v>
      </c>
      <c r="G88" s="222"/>
      <c r="H88" s="222"/>
      <c r="I88" s="222"/>
      <c r="J88" s="223" t="s">
        <v>1547</v>
      </c>
    </row>
    <row r="89" spans="1:10" x14ac:dyDescent="0.3">
      <c r="A89" s="219">
        <v>2111</v>
      </c>
      <c r="B89" s="220" t="s">
        <v>526</v>
      </c>
      <c r="C89" s="220">
        <v>4</v>
      </c>
      <c r="D89" s="220">
        <v>0.02</v>
      </c>
      <c r="E89" s="221">
        <v>178</v>
      </c>
      <c r="F89" s="221">
        <v>110</v>
      </c>
      <c r="G89" s="220">
        <v>178</v>
      </c>
      <c r="H89" s="220">
        <v>110</v>
      </c>
      <c r="I89" s="222">
        <v>22.5</v>
      </c>
      <c r="J89" s="223" t="s">
        <v>1546</v>
      </c>
    </row>
    <row r="90" spans="1:10" x14ac:dyDescent="0.3">
      <c r="A90" s="219">
        <v>2112</v>
      </c>
      <c r="B90" s="220" t="s">
        <v>527</v>
      </c>
      <c r="C90" s="220">
        <v>4</v>
      </c>
      <c r="D90" s="220">
        <v>0.02</v>
      </c>
      <c r="E90" s="221">
        <v>178</v>
      </c>
      <c r="F90" s="221">
        <v>110</v>
      </c>
      <c r="G90" s="220">
        <v>178</v>
      </c>
      <c r="H90" s="220">
        <v>110</v>
      </c>
      <c r="I90" s="222">
        <v>20.59</v>
      </c>
      <c r="J90" s="223" t="s">
        <v>1546</v>
      </c>
    </row>
    <row r="91" spans="1:10" x14ac:dyDescent="0.3">
      <c r="A91" s="219">
        <v>2113</v>
      </c>
      <c r="B91" s="220" t="s">
        <v>528</v>
      </c>
      <c r="C91" s="220">
        <v>4</v>
      </c>
      <c r="D91" s="220">
        <v>0.02</v>
      </c>
      <c r="E91" s="221">
        <v>180</v>
      </c>
      <c r="F91" s="221">
        <v>113</v>
      </c>
      <c r="G91" s="220">
        <v>180</v>
      </c>
      <c r="H91" s="220">
        <v>113</v>
      </c>
      <c r="I91" s="222">
        <v>13.81</v>
      </c>
      <c r="J91" s="223" t="s">
        <v>1546</v>
      </c>
    </row>
    <row r="92" spans="1:10" x14ac:dyDescent="0.3">
      <c r="A92" s="219">
        <v>2114</v>
      </c>
      <c r="B92" s="220" t="s">
        <v>529</v>
      </c>
      <c r="C92" s="220">
        <v>4</v>
      </c>
      <c r="D92" s="220">
        <v>0.02</v>
      </c>
      <c r="E92" s="221">
        <v>180</v>
      </c>
      <c r="F92" s="221">
        <v>113</v>
      </c>
      <c r="G92" s="220">
        <v>180</v>
      </c>
      <c r="H92" s="220">
        <v>113</v>
      </c>
      <c r="I92" s="222">
        <v>14.61</v>
      </c>
      <c r="J92" s="223" t="s">
        <v>1546</v>
      </c>
    </row>
    <row r="93" spans="1:10" x14ac:dyDescent="0.3">
      <c r="A93" s="225">
        <v>2116</v>
      </c>
      <c r="B93" s="222" t="s">
        <v>1548</v>
      </c>
      <c r="C93" s="222">
        <v>5</v>
      </c>
      <c r="D93" s="222">
        <v>0.02</v>
      </c>
      <c r="E93" s="226">
        <v>54.5</v>
      </c>
      <c r="F93" s="226">
        <v>38</v>
      </c>
      <c r="G93" s="226">
        <v>54.5</v>
      </c>
      <c r="H93" s="226">
        <v>38</v>
      </c>
      <c r="I93" s="222">
        <v>2.0299999999999998</v>
      </c>
      <c r="J93" s="223" t="s">
        <v>1547</v>
      </c>
    </row>
    <row r="94" spans="1:10" x14ac:dyDescent="0.3">
      <c r="A94" s="225">
        <v>2117</v>
      </c>
      <c r="B94" s="222" t="s">
        <v>1549</v>
      </c>
      <c r="C94" s="222">
        <v>5</v>
      </c>
      <c r="D94" s="222">
        <v>0.02</v>
      </c>
      <c r="E94" s="226">
        <v>54.5</v>
      </c>
      <c r="F94" s="226">
        <v>38</v>
      </c>
      <c r="G94" s="226">
        <v>54.5</v>
      </c>
      <c r="H94" s="226">
        <v>38</v>
      </c>
      <c r="I94" s="222">
        <v>2.0299999999999998</v>
      </c>
      <c r="J94" s="223" t="s">
        <v>1547</v>
      </c>
    </row>
    <row r="95" spans="1:10" x14ac:dyDescent="0.3">
      <c r="A95" s="227">
        <v>2120</v>
      </c>
      <c r="B95" s="228" t="s">
        <v>117</v>
      </c>
      <c r="C95" s="228">
        <v>6</v>
      </c>
      <c r="D95" s="228">
        <v>2.5000000000000001E-2</v>
      </c>
      <c r="E95" s="228">
        <v>919</v>
      </c>
      <c r="F95" s="228">
        <v>580</v>
      </c>
      <c r="G95" s="228">
        <v>967</v>
      </c>
      <c r="H95" s="228">
        <v>580</v>
      </c>
      <c r="I95" s="228">
        <v>24.16</v>
      </c>
      <c r="J95" s="229" t="s">
        <v>1550</v>
      </c>
    </row>
    <row r="96" spans="1:10" x14ac:dyDescent="0.3">
      <c r="A96" s="219">
        <v>2121</v>
      </c>
      <c r="B96" s="220" t="s">
        <v>508</v>
      </c>
      <c r="C96" s="220"/>
      <c r="D96" s="220"/>
      <c r="E96" s="221">
        <v>534</v>
      </c>
      <c r="F96" s="221">
        <v>165</v>
      </c>
      <c r="G96" s="220"/>
      <c r="H96" s="220"/>
      <c r="I96" s="222" t="s">
        <v>1526</v>
      </c>
      <c r="J96" s="223" t="s">
        <v>1546</v>
      </c>
    </row>
    <row r="97" spans="1:10" x14ac:dyDescent="0.3">
      <c r="A97" s="219">
        <v>2122</v>
      </c>
      <c r="B97" s="220" t="s">
        <v>509</v>
      </c>
      <c r="C97" s="220"/>
      <c r="D97" s="220"/>
      <c r="E97" s="221">
        <v>542</v>
      </c>
      <c r="F97" s="221">
        <v>170</v>
      </c>
      <c r="G97" s="220"/>
      <c r="H97" s="220"/>
      <c r="I97" s="222" t="s">
        <v>1526</v>
      </c>
      <c r="J97" s="223" t="s">
        <v>1546</v>
      </c>
    </row>
    <row r="98" spans="1:10" x14ac:dyDescent="0.3">
      <c r="A98" s="219">
        <v>2125</v>
      </c>
      <c r="B98" s="220" t="s">
        <v>1551</v>
      </c>
      <c r="C98" s="220"/>
      <c r="D98" s="220"/>
      <c r="E98" s="221">
        <v>131</v>
      </c>
      <c r="F98" s="221">
        <v>66</v>
      </c>
      <c r="G98" s="220"/>
      <c r="H98" s="220"/>
      <c r="I98" s="222" t="s">
        <v>1526</v>
      </c>
      <c r="J98" s="223" t="s">
        <v>1552</v>
      </c>
    </row>
    <row r="99" spans="1:10" x14ac:dyDescent="0.3">
      <c r="A99" s="219">
        <v>2126</v>
      </c>
      <c r="B99" s="220" t="s">
        <v>1417</v>
      </c>
      <c r="C99" s="220">
        <v>5</v>
      </c>
      <c r="D99" s="220">
        <v>0.06</v>
      </c>
      <c r="E99" s="221">
        <v>47</v>
      </c>
      <c r="F99" s="221">
        <v>28</v>
      </c>
      <c r="G99" s="220">
        <v>47</v>
      </c>
      <c r="H99" s="220">
        <v>28</v>
      </c>
      <c r="I99" s="222">
        <v>2.14</v>
      </c>
      <c r="J99" s="223" t="s">
        <v>1552</v>
      </c>
    </row>
    <row r="100" spans="1:10" x14ac:dyDescent="0.3">
      <c r="A100" s="219">
        <v>2127</v>
      </c>
      <c r="B100" s="220" t="s">
        <v>1418</v>
      </c>
      <c r="C100" s="220">
        <v>5</v>
      </c>
      <c r="D100" s="220">
        <v>0.06</v>
      </c>
      <c r="E100" s="221">
        <v>47</v>
      </c>
      <c r="F100" s="221">
        <v>28</v>
      </c>
      <c r="G100" s="220">
        <v>47</v>
      </c>
      <c r="H100" s="220">
        <v>28</v>
      </c>
      <c r="I100" s="222">
        <v>2.14</v>
      </c>
      <c r="J100" s="223" t="s">
        <v>1552</v>
      </c>
    </row>
    <row r="101" spans="1:10" x14ac:dyDescent="0.3">
      <c r="A101" s="219">
        <v>2129</v>
      </c>
      <c r="B101" s="220" t="s">
        <v>1287</v>
      </c>
      <c r="C101" s="220">
        <v>5</v>
      </c>
      <c r="D101" s="230">
        <v>0.06</v>
      </c>
      <c r="E101" s="221">
        <v>436</v>
      </c>
      <c r="F101" s="221">
        <v>261</v>
      </c>
      <c r="G101" s="220">
        <v>286</v>
      </c>
      <c r="H101" s="220">
        <v>171</v>
      </c>
      <c r="I101" s="222">
        <v>11.12</v>
      </c>
      <c r="J101" s="223" t="s">
        <v>1553</v>
      </c>
    </row>
    <row r="102" spans="1:10" x14ac:dyDescent="0.3">
      <c r="A102" s="219">
        <v>2141</v>
      </c>
      <c r="B102" s="220" t="s">
        <v>1554</v>
      </c>
      <c r="C102" s="220"/>
      <c r="D102" s="220"/>
      <c r="E102" s="221">
        <v>855</v>
      </c>
      <c r="F102" s="221">
        <v>257</v>
      </c>
      <c r="G102" s="220"/>
      <c r="H102" s="220"/>
      <c r="I102" s="222" t="s">
        <v>1526</v>
      </c>
      <c r="J102" s="223" t="s">
        <v>1555</v>
      </c>
    </row>
    <row r="103" spans="1:10" x14ac:dyDescent="0.3">
      <c r="A103" s="219">
        <v>2143</v>
      </c>
      <c r="B103" s="220" t="s">
        <v>1403</v>
      </c>
      <c r="C103" s="220">
        <v>4</v>
      </c>
      <c r="D103" s="220">
        <v>2.5000000000000001E-2</v>
      </c>
      <c r="E103" s="221">
        <v>195</v>
      </c>
      <c r="F103" s="221">
        <v>103</v>
      </c>
      <c r="G103" s="220">
        <v>195</v>
      </c>
      <c r="H103" s="220">
        <v>103</v>
      </c>
      <c r="I103" s="222">
        <v>12.38</v>
      </c>
      <c r="J103" s="223" t="s">
        <v>1555</v>
      </c>
    </row>
    <row r="104" spans="1:10" x14ac:dyDescent="0.3">
      <c r="A104" s="219">
        <v>2144</v>
      </c>
      <c r="B104" s="220" t="s">
        <v>1405</v>
      </c>
      <c r="C104" s="220">
        <v>4</v>
      </c>
      <c r="D104" s="220">
        <v>2.5000000000000001E-2</v>
      </c>
      <c r="E104" s="221">
        <v>195</v>
      </c>
      <c r="F104" s="221">
        <v>103</v>
      </c>
      <c r="G104" s="220">
        <v>195</v>
      </c>
      <c r="H104" s="220">
        <v>103</v>
      </c>
      <c r="I104" s="222">
        <v>12.38</v>
      </c>
      <c r="J104" s="223" t="s">
        <v>1555</v>
      </c>
    </row>
    <row r="105" spans="1:10" x14ac:dyDescent="0.3">
      <c r="A105" s="219">
        <v>2145</v>
      </c>
      <c r="B105" s="220" t="s">
        <v>1406</v>
      </c>
      <c r="C105" s="220">
        <v>4</v>
      </c>
      <c r="D105" s="220">
        <v>2.5000000000000001E-2</v>
      </c>
      <c r="E105" s="221">
        <v>195</v>
      </c>
      <c r="F105" s="221">
        <v>103</v>
      </c>
      <c r="G105" s="220">
        <v>195</v>
      </c>
      <c r="H105" s="220">
        <v>103</v>
      </c>
      <c r="I105" s="222">
        <v>12.38</v>
      </c>
      <c r="J105" s="223" t="s">
        <v>1555</v>
      </c>
    </row>
    <row r="106" spans="1:10" x14ac:dyDescent="0.3">
      <c r="A106" s="219">
        <v>2152</v>
      </c>
      <c r="B106" s="220" t="s">
        <v>1556</v>
      </c>
      <c r="C106" s="220"/>
      <c r="D106" s="220"/>
      <c r="E106" s="221">
        <v>521</v>
      </c>
      <c r="F106" s="221">
        <v>196</v>
      </c>
      <c r="G106" s="220"/>
      <c r="H106" s="220"/>
      <c r="I106" s="222" t="s">
        <v>1526</v>
      </c>
      <c r="J106" s="223" t="s">
        <v>1550</v>
      </c>
    </row>
    <row r="107" spans="1:10" x14ac:dyDescent="0.3">
      <c r="A107" s="219">
        <v>2154</v>
      </c>
      <c r="B107" s="220" t="s">
        <v>1557</v>
      </c>
      <c r="C107" s="220">
        <v>5</v>
      </c>
      <c r="D107" s="220">
        <v>0.02</v>
      </c>
      <c r="E107" s="221">
        <v>163</v>
      </c>
      <c r="F107" s="221">
        <v>112</v>
      </c>
      <c r="G107" s="220">
        <v>163</v>
      </c>
      <c r="H107" s="220">
        <v>112</v>
      </c>
      <c r="I107" s="222">
        <v>6.77</v>
      </c>
      <c r="J107" s="223" t="s">
        <v>1550</v>
      </c>
    </row>
    <row r="108" spans="1:10" x14ac:dyDescent="0.3">
      <c r="A108" s="219">
        <v>2155</v>
      </c>
      <c r="B108" s="220" t="s">
        <v>1558</v>
      </c>
      <c r="C108" s="220">
        <v>5</v>
      </c>
      <c r="D108" s="220">
        <v>0.02</v>
      </c>
      <c r="E108" s="221">
        <v>163</v>
      </c>
      <c r="F108" s="221">
        <v>112</v>
      </c>
      <c r="G108" s="220">
        <v>163</v>
      </c>
      <c r="H108" s="220">
        <v>112</v>
      </c>
      <c r="I108" s="222">
        <v>6.37</v>
      </c>
      <c r="J108" s="223" t="s">
        <v>1550</v>
      </c>
    </row>
    <row r="109" spans="1:10" x14ac:dyDescent="0.3">
      <c r="A109" s="219">
        <v>2157</v>
      </c>
      <c r="B109" s="220" t="s">
        <v>705</v>
      </c>
      <c r="C109" s="220"/>
      <c r="D109" s="220"/>
      <c r="E109" s="221">
        <v>590</v>
      </c>
      <c r="F109" s="221">
        <v>177</v>
      </c>
      <c r="G109" s="220"/>
      <c r="H109" s="220"/>
      <c r="I109" s="222" t="s">
        <v>1526</v>
      </c>
      <c r="J109" s="223" t="s">
        <v>1550</v>
      </c>
    </row>
    <row r="110" spans="1:10" x14ac:dyDescent="0.3">
      <c r="A110" s="219">
        <v>2161</v>
      </c>
      <c r="B110" s="220" t="s">
        <v>1559</v>
      </c>
      <c r="C110" s="220"/>
      <c r="D110" s="220"/>
      <c r="E110" s="221">
        <v>956</v>
      </c>
      <c r="F110" s="221">
        <v>586</v>
      </c>
      <c r="G110" s="220"/>
      <c r="H110" s="220"/>
      <c r="I110" s="222" t="s">
        <v>1526</v>
      </c>
      <c r="J110" s="223" t="s">
        <v>1560</v>
      </c>
    </row>
    <row r="111" spans="1:10" x14ac:dyDescent="0.3">
      <c r="A111" s="219">
        <v>2162</v>
      </c>
      <c r="B111" s="220" t="s">
        <v>1438</v>
      </c>
      <c r="C111" s="220">
        <v>5</v>
      </c>
      <c r="D111" s="220">
        <v>5.6000000000000001E-2</v>
      </c>
      <c r="E111" s="221">
        <v>326</v>
      </c>
      <c r="F111" s="221">
        <v>199</v>
      </c>
      <c r="G111" s="220">
        <v>283</v>
      </c>
      <c r="H111" s="220">
        <v>188</v>
      </c>
      <c r="I111" s="222">
        <v>17.7</v>
      </c>
      <c r="J111" s="223" t="s">
        <v>1560</v>
      </c>
    </row>
    <row r="112" spans="1:10" x14ac:dyDescent="0.3">
      <c r="A112" s="219">
        <v>2163</v>
      </c>
      <c r="B112" s="220" t="s">
        <v>1561</v>
      </c>
      <c r="C112" s="220">
        <v>5</v>
      </c>
      <c r="D112" s="220">
        <v>5.6000000000000001E-2</v>
      </c>
      <c r="E112" s="221">
        <v>326</v>
      </c>
      <c r="F112" s="221">
        <v>199</v>
      </c>
      <c r="G112" s="220">
        <v>283</v>
      </c>
      <c r="H112" s="220">
        <v>188</v>
      </c>
      <c r="I112" s="222">
        <v>18.73</v>
      </c>
      <c r="J112" s="223" t="s">
        <v>1560</v>
      </c>
    </row>
    <row r="113" spans="1:10" x14ac:dyDescent="0.3">
      <c r="A113" s="219">
        <v>2167</v>
      </c>
      <c r="B113" s="220" t="s">
        <v>706</v>
      </c>
      <c r="C113" s="220">
        <v>5</v>
      </c>
      <c r="D113" s="220">
        <v>0.02</v>
      </c>
      <c r="E113" s="221">
        <v>198</v>
      </c>
      <c r="F113" s="221">
        <v>119</v>
      </c>
      <c r="G113" s="220">
        <v>198</v>
      </c>
      <c r="H113" s="220">
        <v>119</v>
      </c>
      <c r="I113" s="222">
        <v>3.01</v>
      </c>
      <c r="J113" s="223" t="s">
        <v>1550</v>
      </c>
    </row>
    <row r="114" spans="1:10" x14ac:dyDescent="0.3">
      <c r="A114" s="219">
        <v>2168</v>
      </c>
      <c r="B114" s="220" t="s">
        <v>707</v>
      </c>
      <c r="C114" s="220">
        <v>5</v>
      </c>
      <c r="D114" s="220">
        <v>0.02</v>
      </c>
      <c r="E114" s="221">
        <v>198</v>
      </c>
      <c r="F114" s="221">
        <v>119</v>
      </c>
      <c r="G114" s="220">
        <v>198</v>
      </c>
      <c r="H114" s="220">
        <v>119</v>
      </c>
      <c r="I114" s="222">
        <v>3.01</v>
      </c>
      <c r="J114" s="223" t="s">
        <v>1550</v>
      </c>
    </row>
    <row r="115" spans="1:10" x14ac:dyDescent="0.3">
      <c r="A115" s="219">
        <v>2170</v>
      </c>
      <c r="B115" s="220" t="s">
        <v>1137</v>
      </c>
      <c r="C115" s="220"/>
      <c r="D115" s="220"/>
      <c r="E115" s="221">
        <v>135</v>
      </c>
      <c r="F115" s="221">
        <v>68</v>
      </c>
      <c r="G115" s="220"/>
      <c r="H115" s="220"/>
      <c r="I115" s="222" t="s">
        <v>1526</v>
      </c>
      <c r="J115" s="223" t="s">
        <v>1562</v>
      </c>
    </row>
    <row r="116" spans="1:10" x14ac:dyDescent="0.3">
      <c r="A116" s="219">
        <v>2172</v>
      </c>
      <c r="B116" s="220" t="s">
        <v>743</v>
      </c>
      <c r="C116" s="220">
        <v>6</v>
      </c>
      <c r="D116" s="220">
        <v>0.06</v>
      </c>
      <c r="E116" s="221">
        <v>49</v>
      </c>
      <c r="F116" s="221">
        <v>25</v>
      </c>
      <c r="G116" s="220">
        <v>49</v>
      </c>
      <c r="H116" s="220">
        <v>25</v>
      </c>
      <c r="I116" s="222">
        <v>2.14</v>
      </c>
      <c r="J116" s="223" t="s">
        <v>1562</v>
      </c>
    </row>
    <row r="117" spans="1:10" x14ac:dyDescent="0.3">
      <c r="A117" s="219">
        <v>2173</v>
      </c>
      <c r="B117" s="220" t="s">
        <v>744</v>
      </c>
      <c r="C117" s="220">
        <v>6</v>
      </c>
      <c r="D117" s="220">
        <v>0.06</v>
      </c>
      <c r="E117" s="221">
        <v>49</v>
      </c>
      <c r="F117" s="221">
        <v>25</v>
      </c>
      <c r="G117" s="220">
        <v>49</v>
      </c>
      <c r="H117" s="220">
        <v>25</v>
      </c>
      <c r="I117" s="222">
        <v>2.14</v>
      </c>
      <c r="J117" s="223" t="s">
        <v>1562</v>
      </c>
    </row>
    <row r="118" spans="1:10" x14ac:dyDescent="0.3">
      <c r="A118" s="219">
        <v>2181</v>
      </c>
      <c r="B118" s="220" t="s">
        <v>808</v>
      </c>
      <c r="C118" s="220"/>
      <c r="D118" s="220"/>
      <c r="E118" s="221">
        <v>583</v>
      </c>
      <c r="F118" s="221">
        <v>350</v>
      </c>
      <c r="G118" s="220"/>
      <c r="H118" s="220"/>
      <c r="I118" s="222" t="s">
        <v>1526</v>
      </c>
      <c r="J118" s="223" t="s">
        <v>1563</v>
      </c>
    </row>
    <row r="119" spans="1:10" x14ac:dyDescent="0.3">
      <c r="A119" s="219">
        <v>2182</v>
      </c>
      <c r="B119" s="220" t="s">
        <v>806</v>
      </c>
      <c r="C119" s="220">
        <v>4</v>
      </c>
      <c r="D119" s="220">
        <v>0</v>
      </c>
      <c r="E119" s="221">
        <v>197</v>
      </c>
      <c r="F119" s="221">
        <v>119</v>
      </c>
      <c r="G119" s="220">
        <v>197</v>
      </c>
      <c r="H119" s="220">
        <v>119</v>
      </c>
      <c r="I119" s="222">
        <v>2.98</v>
      </c>
      <c r="J119" s="223" t="s">
        <v>1563</v>
      </c>
    </row>
    <row r="120" spans="1:10" x14ac:dyDescent="0.3">
      <c r="A120" s="219">
        <v>2183</v>
      </c>
      <c r="B120" s="220" t="s">
        <v>807</v>
      </c>
      <c r="C120" s="220">
        <v>4</v>
      </c>
      <c r="D120" s="220">
        <v>0</v>
      </c>
      <c r="E120" s="221">
        <v>197</v>
      </c>
      <c r="F120" s="221">
        <v>119</v>
      </c>
      <c r="G120" s="220">
        <v>197</v>
      </c>
      <c r="H120" s="220">
        <v>119</v>
      </c>
      <c r="I120" s="222">
        <v>2.98</v>
      </c>
      <c r="J120" s="223" t="s">
        <v>1563</v>
      </c>
    </row>
    <row r="121" spans="1:10" x14ac:dyDescent="0.3">
      <c r="A121" s="219">
        <v>2193</v>
      </c>
      <c r="B121" s="220" t="s">
        <v>791</v>
      </c>
      <c r="C121" s="220"/>
      <c r="D121" s="220"/>
      <c r="E121" s="221">
        <v>508</v>
      </c>
      <c r="F121" s="221">
        <v>223</v>
      </c>
      <c r="G121" s="220"/>
      <c r="H121" s="220"/>
      <c r="I121" s="222" t="s">
        <v>1526</v>
      </c>
      <c r="J121" s="223" t="s">
        <v>1564</v>
      </c>
    </row>
    <row r="122" spans="1:10" x14ac:dyDescent="0.3">
      <c r="A122" s="219">
        <v>2194</v>
      </c>
      <c r="B122" s="220" t="s">
        <v>786</v>
      </c>
      <c r="C122" s="220">
        <v>4</v>
      </c>
      <c r="D122" s="220">
        <v>2.5000000000000001E-2</v>
      </c>
      <c r="E122" s="221">
        <v>338</v>
      </c>
      <c r="F122" s="221">
        <v>130</v>
      </c>
      <c r="G122" s="220">
        <v>338</v>
      </c>
      <c r="H122" s="220">
        <v>130</v>
      </c>
      <c r="I122" s="222">
        <v>7.95</v>
      </c>
      <c r="J122" s="223" t="s">
        <v>1564</v>
      </c>
    </row>
    <row r="123" spans="1:10" x14ac:dyDescent="0.3">
      <c r="A123" s="219">
        <v>2201</v>
      </c>
      <c r="B123" s="220" t="s">
        <v>782</v>
      </c>
      <c r="C123" s="220">
        <v>5</v>
      </c>
      <c r="D123" s="220">
        <v>0.05</v>
      </c>
      <c r="E123" s="221">
        <v>94</v>
      </c>
      <c r="F123" s="221">
        <v>60</v>
      </c>
      <c r="G123" s="220">
        <v>94</v>
      </c>
      <c r="H123" s="220">
        <v>60</v>
      </c>
      <c r="I123" s="222">
        <v>2.94</v>
      </c>
      <c r="J123" s="223" t="s">
        <v>1564</v>
      </c>
    </row>
    <row r="124" spans="1:10" x14ac:dyDescent="0.3">
      <c r="A124" s="219">
        <v>2202</v>
      </c>
      <c r="B124" s="220" t="s">
        <v>783</v>
      </c>
      <c r="C124" s="220">
        <v>5</v>
      </c>
      <c r="D124" s="220">
        <v>0.05</v>
      </c>
      <c r="E124" s="221">
        <v>94</v>
      </c>
      <c r="F124" s="221">
        <v>60</v>
      </c>
      <c r="G124" s="220">
        <v>94</v>
      </c>
      <c r="H124" s="220">
        <v>60</v>
      </c>
      <c r="I124" s="222">
        <v>3.19</v>
      </c>
      <c r="J124" s="223" t="s">
        <v>1564</v>
      </c>
    </row>
    <row r="125" spans="1:10" x14ac:dyDescent="0.3">
      <c r="A125" s="219">
        <v>2203</v>
      </c>
      <c r="B125" s="220" t="s">
        <v>784</v>
      </c>
      <c r="C125" s="220">
        <v>5</v>
      </c>
      <c r="D125" s="220">
        <v>0.05</v>
      </c>
      <c r="E125" s="221">
        <v>94</v>
      </c>
      <c r="F125" s="221">
        <v>60</v>
      </c>
      <c r="G125" s="220">
        <v>94</v>
      </c>
      <c r="H125" s="220">
        <v>60</v>
      </c>
      <c r="I125" s="222">
        <v>4.54</v>
      </c>
      <c r="J125" s="223" t="s">
        <v>1564</v>
      </c>
    </row>
    <row r="126" spans="1:10" x14ac:dyDescent="0.3">
      <c r="A126" s="219">
        <v>2204</v>
      </c>
      <c r="B126" s="220" t="s">
        <v>785</v>
      </c>
      <c r="C126" s="220">
        <v>5</v>
      </c>
      <c r="D126" s="220">
        <v>0.05</v>
      </c>
      <c r="E126" s="221">
        <v>94</v>
      </c>
      <c r="F126" s="221">
        <v>60</v>
      </c>
      <c r="G126" s="220">
        <v>94</v>
      </c>
      <c r="H126" s="220">
        <v>60</v>
      </c>
      <c r="I126" s="222">
        <v>1.65</v>
      </c>
      <c r="J126" s="223" t="s">
        <v>1564</v>
      </c>
    </row>
    <row r="127" spans="1:10" x14ac:dyDescent="0.3">
      <c r="A127" s="219">
        <v>2211</v>
      </c>
      <c r="B127" s="220" t="s">
        <v>793</v>
      </c>
      <c r="C127" s="220"/>
      <c r="D127" s="220"/>
      <c r="E127" s="221">
        <v>534</v>
      </c>
      <c r="F127" s="221">
        <v>360</v>
      </c>
      <c r="G127" s="220"/>
      <c r="H127" s="220"/>
      <c r="I127" s="222" t="s">
        <v>1526</v>
      </c>
      <c r="J127" s="223" t="s">
        <v>1564</v>
      </c>
    </row>
    <row r="128" spans="1:10" x14ac:dyDescent="0.3">
      <c r="A128" s="219">
        <v>2251</v>
      </c>
      <c r="B128" s="220" t="s">
        <v>181</v>
      </c>
      <c r="C128" s="220">
        <v>5</v>
      </c>
      <c r="D128" s="220">
        <v>0.02</v>
      </c>
      <c r="E128" s="221">
        <v>88</v>
      </c>
      <c r="F128" s="221">
        <v>60</v>
      </c>
      <c r="G128" s="220">
        <v>88</v>
      </c>
      <c r="H128" s="220">
        <v>60</v>
      </c>
      <c r="I128" s="222">
        <v>4.2699999999999996</v>
      </c>
      <c r="J128" s="223" t="s">
        <v>1565</v>
      </c>
    </row>
    <row r="129" spans="1:10" x14ac:dyDescent="0.3">
      <c r="A129" s="219">
        <v>2252</v>
      </c>
      <c r="B129" s="220" t="s">
        <v>182</v>
      </c>
      <c r="C129" s="220">
        <v>5</v>
      </c>
      <c r="D129" s="220">
        <v>0.02</v>
      </c>
      <c r="E129" s="221">
        <v>93</v>
      </c>
      <c r="F129" s="221">
        <v>60</v>
      </c>
      <c r="G129" s="220">
        <v>93</v>
      </c>
      <c r="H129" s="220">
        <v>60</v>
      </c>
      <c r="I129" s="222">
        <v>1.5</v>
      </c>
      <c r="J129" s="223" t="s">
        <v>1565</v>
      </c>
    </row>
    <row r="130" spans="1:10" x14ac:dyDescent="0.3">
      <c r="A130" s="219">
        <v>2253</v>
      </c>
      <c r="B130" s="220" t="s">
        <v>183</v>
      </c>
      <c r="C130" s="220">
        <v>5</v>
      </c>
      <c r="D130" s="220">
        <v>0.02</v>
      </c>
      <c r="E130" s="221">
        <v>88</v>
      </c>
      <c r="F130" s="221">
        <v>60</v>
      </c>
      <c r="G130" s="220">
        <v>88</v>
      </c>
      <c r="H130" s="220">
        <v>60</v>
      </c>
      <c r="I130" s="222">
        <v>2.68</v>
      </c>
      <c r="J130" s="223" t="s">
        <v>1565</v>
      </c>
    </row>
    <row r="131" spans="1:10" x14ac:dyDescent="0.3">
      <c r="A131" s="219">
        <v>2254</v>
      </c>
      <c r="B131" s="220" t="s">
        <v>184</v>
      </c>
      <c r="C131" s="220">
        <v>5</v>
      </c>
      <c r="D131" s="220">
        <v>0.02</v>
      </c>
      <c r="E131" s="221">
        <v>93</v>
      </c>
      <c r="F131" s="221">
        <v>60</v>
      </c>
      <c r="G131" s="220">
        <v>93</v>
      </c>
      <c r="H131" s="220">
        <v>60</v>
      </c>
      <c r="I131" s="222">
        <v>1.06</v>
      </c>
      <c r="J131" s="223" t="s">
        <v>1565</v>
      </c>
    </row>
    <row r="132" spans="1:10" x14ac:dyDescent="0.3">
      <c r="A132" s="219">
        <v>2255</v>
      </c>
      <c r="B132" s="220" t="s">
        <v>185</v>
      </c>
      <c r="C132" s="220">
        <v>5</v>
      </c>
      <c r="D132" s="220">
        <v>0.02</v>
      </c>
      <c r="E132" s="221">
        <v>93</v>
      </c>
      <c r="F132" s="221">
        <v>60</v>
      </c>
      <c r="G132" s="220">
        <v>93</v>
      </c>
      <c r="H132" s="220">
        <v>60</v>
      </c>
      <c r="I132" s="222">
        <v>1.61</v>
      </c>
      <c r="J132" s="223" t="s">
        <v>1565</v>
      </c>
    </row>
    <row r="133" spans="1:10" x14ac:dyDescent="0.3">
      <c r="A133" s="219">
        <v>2256</v>
      </c>
      <c r="B133" s="220" t="s">
        <v>186</v>
      </c>
      <c r="C133" s="220">
        <v>5</v>
      </c>
      <c r="D133" s="220">
        <v>0.02</v>
      </c>
      <c r="E133" s="221">
        <v>86</v>
      </c>
      <c r="F133" s="221">
        <v>67</v>
      </c>
      <c r="G133" s="220">
        <v>86</v>
      </c>
      <c r="H133" s="220">
        <v>67</v>
      </c>
      <c r="I133" s="222">
        <v>2.4</v>
      </c>
      <c r="J133" s="223" t="s">
        <v>1565</v>
      </c>
    </row>
    <row r="134" spans="1:10" x14ac:dyDescent="0.3">
      <c r="A134" s="219">
        <v>2257</v>
      </c>
      <c r="B134" s="220" t="s">
        <v>187</v>
      </c>
      <c r="C134" s="220">
        <v>5</v>
      </c>
      <c r="D134" s="220">
        <v>0.02</v>
      </c>
      <c r="E134" s="221">
        <v>92</v>
      </c>
      <c r="F134" s="221">
        <v>67</v>
      </c>
      <c r="G134" s="220">
        <v>92</v>
      </c>
      <c r="H134" s="220">
        <v>67</v>
      </c>
      <c r="I134" s="222">
        <v>3.44</v>
      </c>
      <c r="J134" s="223" t="s">
        <v>1565</v>
      </c>
    </row>
    <row r="135" spans="1:10" x14ac:dyDescent="0.3">
      <c r="A135" s="219">
        <v>2258</v>
      </c>
      <c r="B135" s="220" t="s">
        <v>188</v>
      </c>
      <c r="C135" s="220">
        <v>5</v>
      </c>
      <c r="D135" s="220">
        <v>0.02</v>
      </c>
      <c r="E135" s="221">
        <v>86</v>
      </c>
      <c r="F135" s="221">
        <v>67</v>
      </c>
      <c r="G135" s="220">
        <v>86</v>
      </c>
      <c r="H135" s="220">
        <v>67</v>
      </c>
      <c r="I135" s="222">
        <v>3.86</v>
      </c>
      <c r="J135" s="223" t="s">
        <v>1565</v>
      </c>
    </row>
    <row r="136" spans="1:10" x14ac:dyDescent="0.3">
      <c r="A136" s="219">
        <v>2261</v>
      </c>
      <c r="B136" s="220" t="s">
        <v>1566</v>
      </c>
      <c r="C136" s="220">
        <v>6</v>
      </c>
      <c r="D136" s="220">
        <v>0.02</v>
      </c>
      <c r="E136" s="221">
        <v>935</v>
      </c>
      <c r="F136" s="221">
        <v>665</v>
      </c>
      <c r="G136" s="220">
        <v>935</v>
      </c>
      <c r="H136" s="220">
        <v>665</v>
      </c>
      <c r="I136" s="222">
        <v>14.96</v>
      </c>
      <c r="J136" s="223" t="s">
        <v>1546</v>
      </c>
    </row>
    <row r="137" spans="1:10" x14ac:dyDescent="0.3">
      <c r="A137" s="225">
        <v>2262</v>
      </c>
      <c r="B137" s="222" t="s">
        <v>400</v>
      </c>
      <c r="C137" s="222">
        <v>6</v>
      </c>
      <c r="D137" s="222">
        <v>0.02</v>
      </c>
      <c r="E137" s="221">
        <v>935</v>
      </c>
      <c r="F137" s="221">
        <v>665</v>
      </c>
      <c r="G137" s="220">
        <v>935</v>
      </c>
      <c r="H137" s="220">
        <v>665</v>
      </c>
      <c r="I137" s="222">
        <v>14.96</v>
      </c>
      <c r="J137" s="223" t="s">
        <v>1546</v>
      </c>
    </row>
    <row r="138" spans="1:10" x14ac:dyDescent="0.3">
      <c r="A138" s="219">
        <v>2271</v>
      </c>
      <c r="B138" s="220" t="s">
        <v>1567</v>
      </c>
      <c r="C138" s="220"/>
      <c r="D138" s="220"/>
      <c r="E138" s="221">
        <v>646</v>
      </c>
      <c r="F138" s="221">
        <v>194</v>
      </c>
      <c r="G138" s="220"/>
      <c r="H138" s="220"/>
      <c r="I138" s="222" t="s">
        <v>1526</v>
      </c>
      <c r="J138" s="223" t="s">
        <v>1565</v>
      </c>
    </row>
    <row r="139" spans="1:10" x14ac:dyDescent="0.3">
      <c r="A139" s="219">
        <v>2272</v>
      </c>
      <c r="B139" s="220" t="s">
        <v>143</v>
      </c>
      <c r="C139" s="220"/>
      <c r="D139" s="220"/>
      <c r="E139" s="221">
        <v>386</v>
      </c>
      <c r="F139" s="221">
        <v>113</v>
      </c>
      <c r="G139" s="220"/>
      <c r="H139" s="220"/>
      <c r="I139" s="222" t="s">
        <v>1526</v>
      </c>
      <c r="J139" s="223" t="s">
        <v>1565</v>
      </c>
    </row>
    <row r="140" spans="1:10" x14ac:dyDescent="0.3">
      <c r="A140" s="219">
        <v>2291</v>
      </c>
      <c r="B140" s="220" t="s">
        <v>1568</v>
      </c>
      <c r="C140" s="220">
        <v>5</v>
      </c>
      <c r="D140" s="220">
        <v>2.7E-2</v>
      </c>
      <c r="E140" s="221">
        <v>111</v>
      </c>
      <c r="F140" s="221">
        <v>37</v>
      </c>
      <c r="G140" s="220">
        <v>111</v>
      </c>
      <c r="H140" s="220">
        <v>37</v>
      </c>
      <c r="I140" s="222">
        <v>5.78</v>
      </c>
      <c r="J140" s="223" t="s">
        <v>1569</v>
      </c>
    </row>
    <row r="141" spans="1:10" x14ac:dyDescent="0.3">
      <c r="A141" s="219">
        <v>2292</v>
      </c>
      <c r="B141" s="220" t="s">
        <v>636</v>
      </c>
      <c r="C141" s="220">
        <v>5</v>
      </c>
      <c r="D141" s="220">
        <v>2.7E-2</v>
      </c>
      <c r="E141" s="221">
        <v>111</v>
      </c>
      <c r="F141" s="221">
        <v>37</v>
      </c>
      <c r="G141" s="220">
        <v>111</v>
      </c>
      <c r="H141" s="220">
        <v>37</v>
      </c>
      <c r="I141" s="222">
        <v>3.96</v>
      </c>
      <c r="J141" s="223" t="s">
        <v>1569</v>
      </c>
    </row>
    <row r="142" spans="1:10" x14ac:dyDescent="0.3">
      <c r="A142" s="219">
        <v>2293</v>
      </c>
      <c r="B142" s="220" t="s">
        <v>637</v>
      </c>
      <c r="C142" s="220">
        <v>5</v>
      </c>
      <c r="D142" s="220">
        <v>2.7E-2</v>
      </c>
      <c r="E142" s="221">
        <v>111</v>
      </c>
      <c r="F142" s="221">
        <v>37</v>
      </c>
      <c r="G142" s="220">
        <v>111</v>
      </c>
      <c r="H142" s="220">
        <v>37</v>
      </c>
      <c r="I142" s="222">
        <v>5.3</v>
      </c>
      <c r="J142" s="223" t="s">
        <v>1569</v>
      </c>
    </row>
    <row r="143" spans="1:10" x14ac:dyDescent="0.3">
      <c r="A143" s="219">
        <v>2294</v>
      </c>
      <c r="B143" s="220" t="s">
        <v>638</v>
      </c>
      <c r="C143" s="220">
        <v>5</v>
      </c>
      <c r="D143" s="220">
        <v>2.7E-2</v>
      </c>
      <c r="E143" s="221">
        <v>111</v>
      </c>
      <c r="F143" s="221">
        <v>37</v>
      </c>
      <c r="G143" s="220">
        <v>111</v>
      </c>
      <c r="H143" s="220">
        <v>37</v>
      </c>
      <c r="I143" s="222">
        <v>5.98</v>
      </c>
      <c r="J143" s="223" t="s">
        <v>1569</v>
      </c>
    </row>
    <row r="144" spans="1:10" x14ac:dyDescent="0.3">
      <c r="A144" s="219">
        <v>2295</v>
      </c>
      <c r="B144" s="220" t="s">
        <v>639</v>
      </c>
      <c r="C144" s="220">
        <v>5</v>
      </c>
      <c r="D144" s="220">
        <v>2.7E-2</v>
      </c>
      <c r="E144" s="221">
        <v>112</v>
      </c>
      <c r="F144" s="221">
        <v>37</v>
      </c>
      <c r="G144" s="220">
        <v>112</v>
      </c>
      <c r="H144" s="220">
        <v>37</v>
      </c>
      <c r="I144" s="222">
        <v>6.07</v>
      </c>
      <c r="J144" s="223" t="s">
        <v>1569</v>
      </c>
    </row>
    <row r="145" spans="1:10" x14ac:dyDescent="0.3">
      <c r="A145" s="219">
        <v>2296</v>
      </c>
      <c r="B145" s="220" t="s">
        <v>640</v>
      </c>
      <c r="C145" s="220">
        <v>5</v>
      </c>
      <c r="D145" s="220">
        <v>2.7E-2</v>
      </c>
      <c r="E145" s="221">
        <v>112</v>
      </c>
      <c r="F145" s="221">
        <v>37</v>
      </c>
      <c r="G145" s="220">
        <v>112</v>
      </c>
      <c r="H145" s="220">
        <v>37</v>
      </c>
      <c r="I145" s="222">
        <v>6.58</v>
      </c>
      <c r="J145" s="223" t="s">
        <v>1569</v>
      </c>
    </row>
    <row r="146" spans="1:10" x14ac:dyDescent="0.3">
      <c r="A146" s="219">
        <v>2311</v>
      </c>
      <c r="B146" s="220" t="s">
        <v>1570</v>
      </c>
      <c r="C146" s="220"/>
      <c r="D146" s="220"/>
      <c r="E146" s="221">
        <v>655</v>
      </c>
      <c r="F146" s="221">
        <v>221</v>
      </c>
      <c r="G146" s="220"/>
      <c r="H146" s="220"/>
      <c r="I146" s="222" t="s">
        <v>1526</v>
      </c>
      <c r="J146" s="223" t="s">
        <v>1569</v>
      </c>
    </row>
    <row r="147" spans="1:10" x14ac:dyDescent="0.3">
      <c r="A147" s="219">
        <v>2312</v>
      </c>
      <c r="B147" s="220" t="s">
        <v>1571</v>
      </c>
      <c r="C147" s="220"/>
      <c r="D147" s="220"/>
      <c r="E147" s="221">
        <v>330</v>
      </c>
      <c r="F147" s="221">
        <v>112</v>
      </c>
      <c r="G147" s="220"/>
      <c r="H147" s="220"/>
      <c r="I147" s="222" t="s">
        <v>1526</v>
      </c>
      <c r="J147" s="223" t="s">
        <v>1569</v>
      </c>
    </row>
    <row r="148" spans="1:10" x14ac:dyDescent="0.3">
      <c r="A148" s="219">
        <v>2331</v>
      </c>
      <c r="B148" s="220" t="s">
        <v>787</v>
      </c>
      <c r="C148" s="220">
        <v>4</v>
      </c>
      <c r="D148" s="220">
        <v>0.05</v>
      </c>
      <c r="E148" s="221">
        <v>110</v>
      </c>
      <c r="F148" s="221">
        <v>60</v>
      </c>
      <c r="G148" s="220">
        <v>110</v>
      </c>
      <c r="H148" s="220">
        <v>60</v>
      </c>
      <c r="I148" s="222">
        <v>6.85</v>
      </c>
      <c r="J148" s="223" t="s">
        <v>1564</v>
      </c>
    </row>
    <row r="149" spans="1:10" x14ac:dyDescent="0.3">
      <c r="A149" s="219">
        <v>2332</v>
      </c>
      <c r="B149" s="220" t="s">
        <v>788</v>
      </c>
      <c r="C149" s="220">
        <v>4</v>
      </c>
      <c r="D149" s="220">
        <v>0.05</v>
      </c>
      <c r="E149" s="221">
        <v>110</v>
      </c>
      <c r="F149" s="221">
        <v>60</v>
      </c>
      <c r="G149" s="220">
        <v>110</v>
      </c>
      <c r="H149" s="220">
        <v>60</v>
      </c>
      <c r="I149" s="222">
        <v>5.89</v>
      </c>
      <c r="J149" s="223" t="s">
        <v>1564</v>
      </c>
    </row>
    <row r="150" spans="1:10" x14ac:dyDescent="0.3">
      <c r="A150" s="219">
        <v>2333</v>
      </c>
      <c r="B150" s="220" t="s">
        <v>789</v>
      </c>
      <c r="C150" s="220">
        <v>4</v>
      </c>
      <c r="D150" s="220">
        <v>0.05</v>
      </c>
      <c r="E150" s="221">
        <v>110</v>
      </c>
      <c r="F150" s="221">
        <v>60</v>
      </c>
      <c r="G150" s="220">
        <v>110</v>
      </c>
      <c r="H150" s="220">
        <v>60</v>
      </c>
      <c r="I150" s="222">
        <v>6.87</v>
      </c>
      <c r="J150" s="223" t="s">
        <v>1564</v>
      </c>
    </row>
    <row r="151" spans="1:10" x14ac:dyDescent="0.3">
      <c r="A151" s="219">
        <v>2341</v>
      </c>
      <c r="B151" s="220" t="s">
        <v>792</v>
      </c>
      <c r="C151" s="220"/>
      <c r="D151" s="220"/>
      <c r="E151" s="221">
        <v>486</v>
      </c>
      <c r="F151" s="221">
        <v>270</v>
      </c>
      <c r="G151" s="220"/>
      <c r="H151" s="220"/>
      <c r="I151" s="222" t="s">
        <v>1526</v>
      </c>
      <c r="J151" s="223" t="s">
        <v>1564</v>
      </c>
    </row>
    <row r="152" spans="1:10" x14ac:dyDescent="0.3">
      <c r="A152" s="219">
        <v>2384</v>
      </c>
      <c r="B152" s="220" t="s">
        <v>1572</v>
      </c>
      <c r="C152" s="220"/>
      <c r="D152" s="220"/>
      <c r="E152" s="221">
        <v>887</v>
      </c>
      <c r="F152" s="221">
        <v>542</v>
      </c>
      <c r="G152" s="220"/>
      <c r="H152" s="220"/>
      <c r="I152" s="222" t="s">
        <v>1526</v>
      </c>
      <c r="J152" s="223" t="s">
        <v>1530</v>
      </c>
    </row>
    <row r="153" spans="1:10" x14ac:dyDescent="0.3">
      <c r="A153" s="219">
        <v>2385</v>
      </c>
      <c r="B153" s="220" t="s">
        <v>1573</v>
      </c>
      <c r="C153" s="220">
        <v>5</v>
      </c>
      <c r="D153" s="220">
        <v>0</v>
      </c>
      <c r="E153" s="221">
        <v>304</v>
      </c>
      <c r="F153" s="221">
        <v>165</v>
      </c>
      <c r="G153" s="220">
        <v>304</v>
      </c>
      <c r="H153" s="220">
        <v>165</v>
      </c>
      <c r="I153" s="222">
        <v>12.77</v>
      </c>
      <c r="J153" s="223" t="s">
        <v>1530</v>
      </c>
    </row>
    <row r="154" spans="1:10" x14ac:dyDescent="0.3">
      <c r="A154" s="219">
        <v>2386</v>
      </c>
      <c r="B154" s="220" t="s">
        <v>623</v>
      </c>
      <c r="C154" s="220">
        <v>5</v>
      </c>
      <c r="D154" s="220">
        <v>0</v>
      </c>
      <c r="E154" s="221">
        <v>304</v>
      </c>
      <c r="F154" s="221">
        <v>165</v>
      </c>
      <c r="G154" s="220">
        <v>304</v>
      </c>
      <c r="H154" s="220">
        <v>165</v>
      </c>
      <c r="I154" s="222">
        <v>12.95</v>
      </c>
      <c r="J154" s="223" t="s">
        <v>1530</v>
      </c>
    </row>
    <row r="155" spans="1:10" x14ac:dyDescent="0.3">
      <c r="A155" s="219">
        <v>2411</v>
      </c>
      <c r="B155" s="220" t="s">
        <v>1574</v>
      </c>
      <c r="C155" s="220">
        <v>4</v>
      </c>
      <c r="D155" s="220">
        <v>0.02</v>
      </c>
      <c r="E155" s="221">
        <v>106</v>
      </c>
      <c r="F155" s="221">
        <v>33</v>
      </c>
      <c r="G155" s="220">
        <v>106</v>
      </c>
      <c r="H155" s="220">
        <v>33</v>
      </c>
      <c r="I155" s="222">
        <v>6.66</v>
      </c>
      <c r="J155" s="223" t="s">
        <v>1569</v>
      </c>
    </row>
    <row r="156" spans="1:10" x14ac:dyDescent="0.3">
      <c r="A156" s="219">
        <v>2412</v>
      </c>
      <c r="B156" s="220" t="s">
        <v>1575</v>
      </c>
      <c r="C156" s="220">
        <v>4</v>
      </c>
      <c r="D156" s="220">
        <v>0.02</v>
      </c>
      <c r="E156" s="221">
        <v>106</v>
      </c>
      <c r="F156" s="221">
        <v>33</v>
      </c>
      <c r="G156" s="220">
        <v>106</v>
      </c>
      <c r="H156" s="220">
        <v>33</v>
      </c>
      <c r="I156" s="222">
        <v>5.15</v>
      </c>
      <c r="J156" s="223" t="s">
        <v>1569</v>
      </c>
    </row>
    <row r="157" spans="1:10" x14ac:dyDescent="0.3">
      <c r="A157" s="219">
        <v>2413</v>
      </c>
      <c r="B157" s="220" t="s">
        <v>1576</v>
      </c>
      <c r="C157" s="220">
        <v>5</v>
      </c>
      <c r="D157" s="220">
        <v>0.02</v>
      </c>
      <c r="E157" s="221">
        <v>173</v>
      </c>
      <c r="F157" s="221">
        <v>55</v>
      </c>
      <c r="G157" s="220">
        <v>173</v>
      </c>
      <c r="H157" s="220">
        <v>55</v>
      </c>
      <c r="I157" s="222">
        <v>7.66</v>
      </c>
      <c r="J157" s="223" t="s">
        <v>1569</v>
      </c>
    </row>
    <row r="158" spans="1:10" x14ac:dyDescent="0.3">
      <c r="A158" s="219">
        <v>2414</v>
      </c>
      <c r="B158" s="220" t="s">
        <v>1577</v>
      </c>
      <c r="C158" s="220">
        <v>5</v>
      </c>
      <c r="D158" s="220">
        <v>0.02</v>
      </c>
      <c r="E158" s="221">
        <v>173</v>
      </c>
      <c r="F158" s="221">
        <v>55</v>
      </c>
      <c r="G158" s="220">
        <v>173</v>
      </c>
      <c r="H158" s="220">
        <v>55</v>
      </c>
      <c r="I158" s="222">
        <v>5.2</v>
      </c>
      <c r="J158" s="223" t="s">
        <v>1569</v>
      </c>
    </row>
    <row r="159" spans="1:10" x14ac:dyDescent="0.3">
      <c r="A159" s="219">
        <v>2415</v>
      </c>
      <c r="B159" s="220" t="s">
        <v>1578</v>
      </c>
      <c r="C159" s="220">
        <v>5</v>
      </c>
      <c r="D159" s="220">
        <v>0.02</v>
      </c>
      <c r="E159" s="221">
        <v>173</v>
      </c>
      <c r="F159" s="221">
        <v>55</v>
      </c>
      <c r="G159" s="220">
        <v>173</v>
      </c>
      <c r="H159" s="220">
        <v>55</v>
      </c>
      <c r="I159" s="222">
        <v>9.0299999999999994</v>
      </c>
      <c r="J159" s="223" t="s">
        <v>1569</v>
      </c>
    </row>
    <row r="160" spans="1:10" x14ac:dyDescent="0.3">
      <c r="A160" s="219">
        <v>2416</v>
      </c>
      <c r="B160" s="220" t="s">
        <v>1579</v>
      </c>
      <c r="C160" s="220">
        <v>5</v>
      </c>
      <c r="D160" s="220">
        <v>0.02</v>
      </c>
      <c r="E160" s="221">
        <v>173</v>
      </c>
      <c r="F160" s="221">
        <v>55</v>
      </c>
      <c r="G160" s="220">
        <v>173</v>
      </c>
      <c r="H160" s="220">
        <v>55</v>
      </c>
      <c r="I160" s="222">
        <v>11.5</v>
      </c>
      <c r="J160" s="223" t="s">
        <v>1569</v>
      </c>
    </row>
    <row r="161" spans="1:10" x14ac:dyDescent="0.3">
      <c r="A161" s="219">
        <v>2417</v>
      </c>
      <c r="B161" s="220" t="s">
        <v>1580</v>
      </c>
      <c r="C161" s="220">
        <v>5</v>
      </c>
      <c r="D161" s="220">
        <v>0</v>
      </c>
      <c r="E161" s="221">
        <v>302</v>
      </c>
      <c r="F161" s="221">
        <v>162</v>
      </c>
      <c r="G161" s="220">
        <v>302</v>
      </c>
      <c r="H161" s="220">
        <v>162</v>
      </c>
      <c r="I161" s="222">
        <v>18.899999999999999</v>
      </c>
      <c r="J161" s="223" t="s">
        <v>1569</v>
      </c>
    </row>
    <row r="162" spans="1:10" x14ac:dyDescent="0.3">
      <c r="A162" s="219">
        <v>2418</v>
      </c>
      <c r="B162" s="220" t="s">
        <v>1581</v>
      </c>
      <c r="C162" s="220">
        <v>5</v>
      </c>
      <c r="D162" s="220">
        <v>0</v>
      </c>
      <c r="E162" s="221">
        <v>302</v>
      </c>
      <c r="F162" s="221">
        <v>162</v>
      </c>
      <c r="G162" s="220">
        <v>302</v>
      </c>
      <c r="H162" s="220">
        <v>162</v>
      </c>
      <c r="I162" s="222">
        <v>18.13</v>
      </c>
      <c r="J162" s="223" t="s">
        <v>1569</v>
      </c>
    </row>
    <row r="163" spans="1:10" x14ac:dyDescent="0.3">
      <c r="A163" s="219">
        <v>2431</v>
      </c>
      <c r="B163" s="220" t="s">
        <v>1582</v>
      </c>
      <c r="C163" s="220"/>
      <c r="D163" s="220"/>
      <c r="E163" s="221">
        <v>300</v>
      </c>
      <c r="F163" s="221">
        <v>96</v>
      </c>
      <c r="G163" s="220"/>
      <c r="H163" s="220"/>
      <c r="I163" s="222" t="s">
        <v>1526</v>
      </c>
      <c r="J163" s="223" t="s">
        <v>1569</v>
      </c>
    </row>
    <row r="164" spans="1:10" x14ac:dyDescent="0.3">
      <c r="A164" s="219">
        <v>2432</v>
      </c>
      <c r="B164" s="220" t="s">
        <v>1583</v>
      </c>
      <c r="C164" s="220"/>
      <c r="D164" s="220"/>
      <c r="E164" s="221">
        <v>516</v>
      </c>
      <c r="F164" s="221">
        <v>165</v>
      </c>
      <c r="G164" s="220"/>
      <c r="H164" s="220"/>
      <c r="I164" s="222" t="s">
        <v>1526</v>
      </c>
      <c r="J164" s="223" t="s">
        <v>1569</v>
      </c>
    </row>
    <row r="165" spans="1:10" x14ac:dyDescent="0.3">
      <c r="A165" s="219">
        <v>2433</v>
      </c>
      <c r="B165" s="220" t="s">
        <v>1584</v>
      </c>
      <c r="C165" s="220"/>
      <c r="D165" s="220"/>
      <c r="E165" s="221">
        <v>516</v>
      </c>
      <c r="F165" s="221">
        <v>165</v>
      </c>
      <c r="G165" s="220"/>
      <c r="H165" s="220"/>
      <c r="I165" s="222" t="s">
        <v>1526</v>
      </c>
      <c r="J165" s="223" t="s">
        <v>1569</v>
      </c>
    </row>
    <row r="166" spans="1:10" x14ac:dyDescent="0.3">
      <c r="A166" s="219">
        <v>2434</v>
      </c>
      <c r="B166" s="220" t="s">
        <v>1585</v>
      </c>
      <c r="C166" s="220"/>
      <c r="D166" s="220"/>
      <c r="E166" s="221">
        <v>888</v>
      </c>
      <c r="F166" s="221">
        <v>540</v>
      </c>
      <c r="G166" s="220"/>
      <c r="H166" s="220"/>
      <c r="I166" s="222" t="s">
        <v>1526</v>
      </c>
      <c r="J166" s="223" t="s">
        <v>1569</v>
      </c>
    </row>
    <row r="167" spans="1:10" x14ac:dyDescent="0.3">
      <c r="A167" s="219">
        <v>2461</v>
      </c>
      <c r="B167" s="220" t="s">
        <v>685</v>
      </c>
      <c r="C167" s="220">
        <v>5</v>
      </c>
      <c r="D167" s="220">
        <v>0.02</v>
      </c>
      <c r="E167" s="221">
        <v>163</v>
      </c>
      <c r="F167" s="221">
        <v>112</v>
      </c>
      <c r="G167" s="220">
        <v>163</v>
      </c>
      <c r="H167" s="220">
        <v>112</v>
      </c>
      <c r="I167" s="222">
        <v>7.91</v>
      </c>
      <c r="J167" s="223" t="s">
        <v>1550</v>
      </c>
    </row>
    <row r="168" spans="1:10" x14ac:dyDescent="0.3">
      <c r="A168" s="219">
        <v>2462</v>
      </c>
      <c r="B168" s="220" t="s">
        <v>688</v>
      </c>
      <c r="C168" s="220">
        <v>5</v>
      </c>
      <c r="D168" s="220">
        <v>0.02</v>
      </c>
      <c r="E168" s="221">
        <v>163</v>
      </c>
      <c r="F168" s="221">
        <v>112</v>
      </c>
      <c r="G168" s="220">
        <v>163</v>
      </c>
      <c r="H168" s="220">
        <v>112</v>
      </c>
      <c r="I168" s="222">
        <v>7.47</v>
      </c>
      <c r="J168" s="223" t="s">
        <v>1550</v>
      </c>
    </row>
    <row r="169" spans="1:10" x14ac:dyDescent="0.3">
      <c r="A169" s="219">
        <v>2463</v>
      </c>
      <c r="B169" s="220" t="s">
        <v>690</v>
      </c>
      <c r="C169" s="220">
        <v>5</v>
      </c>
      <c r="D169" s="220">
        <v>0.02</v>
      </c>
      <c r="E169" s="221">
        <v>163</v>
      </c>
      <c r="F169" s="221">
        <v>112</v>
      </c>
      <c r="G169" s="220">
        <v>163</v>
      </c>
      <c r="H169" s="220">
        <v>112</v>
      </c>
      <c r="I169" s="222">
        <v>7.28</v>
      </c>
      <c r="J169" s="223" t="s">
        <v>1550</v>
      </c>
    </row>
    <row r="170" spans="1:10" x14ac:dyDescent="0.3">
      <c r="A170" s="219">
        <v>2464</v>
      </c>
      <c r="B170" s="220" t="s">
        <v>691</v>
      </c>
      <c r="C170" s="220">
        <v>5</v>
      </c>
      <c r="D170" s="220">
        <v>0.02</v>
      </c>
      <c r="E170" s="221">
        <v>163</v>
      </c>
      <c r="F170" s="221">
        <v>112</v>
      </c>
      <c r="G170" s="220">
        <v>163</v>
      </c>
      <c r="H170" s="220">
        <v>112</v>
      </c>
      <c r="I170" s="222">
        <v>10.87</v>
      </c>
      <c r="J170" s="223" t="s">
        <v>1550</v>
      </c>
    </row>
    <row r="171" spans="1:10" x14ac:dyDescent="0.3">
      <c r="A171" s="219">
        <v>2465</v>
      </c>
      <c r="B171" s="220" t="s">
        <v>693</v>
      </c>
      <c r="C171" s="220">
        <v>5</v>
      </c>
      <c r="D171" s="220">
        <v>0.02</v>
      </c>
      <c r="E171" s="221">
        <v>163</v>
      </c>
      <c r="F171" s="221">
        <v>112</v>
      </c>
      <c r="G171" s="220">
        <v>163</v>
      </c>
      <c r="H171" s="220">
        <v>112</v>
      </c>
      <c r="I171" s="222">
        <v>7.28</v>
      </c>
      <c r="J171" s="223" t="s">
        <v>1550</v>
      </c>
    </row>
    <row r="172" spans="1:10" x14ac:dyDescent="0.3">
      <c r="A172" s="219">
        <v>2466</v>
      </c>
      <c r="B172" s="220" t="s">
        <v>694</v>
      </c>
      <c r="C172" s="220">
        <v>5</v>
      </c>
      <c r="D172" s="220">
        <v>0.02</v>
      </c>
      <c r="E172" s="221">
        <v>163</v>
      </c>
      <c r="F172" s="221">
        <v>112</v>
      </c>
      <c r="G172" s="220">
        <v>163</v>
      </c>
      <c r="H172" s="220">
        <v>112</v>
      </c>
      <c r="I172" s="222">
        <v>6.96</v>
      </c>
      <c r="J172" s="223" t="s">
        <v>1550</v>
      </c>
    </row>
    <row r="173" spans="1:10" x14ac:dyDescent="0.3">
      <c r="A173" s="219">
        <v>2470</v>
      </c>
      <c r="B173" s="220" t="s">
        <v>1586</v>
      </c>
      <c r="C173" s="220"/>
      <c r="D173" s="220"/>
      <c r="E173" s="221">
        <v>428</v>
      </c>
      <c r="F173" s="221">
        <v>223</v>
      </c>
      <c r="G173" s="220"/>
      <c r="H173" s="220"/>
      <c r="I173" s="222"/>
      <c r="J173" s="223" t="s">
        <v>1550</v>
      </c>
    </row>
    <row r="174" spans="1:10" x14ac:dyDescent="0.3">
      <c r="A174" s="219">
        <v>2471</v>
      </c>
      <c r="B174" s="220" t="s">
        <v>1587</v>
      </c>
      <c r="C174" s="220">
        <v>5</v>
      </c>
      <c r="D174" s="220">
        <v>0.06</v>
      </c>
      <c r="E174" s="221">
        <v>289</v>
      </c>
      <c r="F174" s="221">
        <v>144</v>
      </c>
      <c r="G174" s="220">
        <v>289</v>
      </c>
      <c r="H174" s="220">
        <v>144</v>
      </c>
      <c r="I174" s="222">
        <v>5.88</v>
      </c>
      <c r="J174" s="223" t="s">
        <v>1550</v>
      </c>
    </row>
    <row r="175" spans="1:10" x14ac:dyDescent="0.3">
      <c r="A175" s="219">
        <v>2473</v>
      </c>
      <c r="B175" s="220" t="s">
        <v>714</v>
      </c>
      <c r="C175" s="220"/>
      <c r="D175" s="220"/>
      <c r="E175" s="221">
        <v>428</v>
      </c>
      <c r="F175" s="221">
        <v>223</v>
      </c>
      <c r="G175" s="220"/>
      <c r="H175" s="220"/>
      <c r="I175" s="222"/>
      <c r="J175" s="223" t="s">
        <v>1550</v>
      </c>
    </row>
    <row r="176" spans="1:10" x14ac:dyDescent="0.3">
      <c r="A176" s="219">
        <v>2474</v>
      </c>
      <c r="B176" s="220" t="s">
        <v>715</v>
      </c>
      <c r="C176" s="220">
        <v>5</v>
      </c>
      <c r="D176" s="220">
        <v>0.06</v>
      </c>
      <c r="E176" s="221">
        <v>289</v>
      </c>
      <c r="F176" s="221">
        <v>144</v>
      </c>
      <c r="G176" s="220">
        <v>289</v>
      </c>
      <c r="H176" s="220">
        <v>144</v>
      </c>
      <c r="I176" s="222">
        <v>5.88</v>
      </c>
      <c r="J176" s="223" t="s">
        <v>1550</v>
      </c>
    </row>
    <row r="177" spans="1:10" x14ac:dyDescent="0.3">
      <c r="A177" s="219">
        <v>2481</v>
      </c>
      <c r="B177" s="220" t="s">
        <v>1588</v>
      </c>
      <c r="C177" s="220"/>
      <c r="D177" s="220"/>
      <c r="E177" s="221">
        <v>521</v>
      </c>
      <c r="F177" s="221">
        <v>196</v>
      </c>
      <c r="G177" s="220"/>
      <c r="H177" s="220"/>
      <c r="I177" s="222" t="s">
        <v>1526</v>
      </c>
      <c r="J177" s="223" t="s">
        <v>1550</v>
      </c>
    </row>
    <row r="178" spans="1:10" x14ac:dyDescent="0.3">
      <c r="A178" s="219">
        <v>2482</v>
      </c>
      <c r="B178" s="220" t="s">
        <v>1589</v>
      </c>
      <c r="C178" s="220"/>
      <c r="D178" s="220"/>
      <c r="E178" s="221">
        <v>521</v>
      </c>
      <c r="F178" s="221">
        <v>196</v>
      </c>
      <c r="G178" s="220"/>
      <c r="H178" s="220"/>
      <c r="I178" s="222" t="s">
        <v>1526</v>
      </c>
      <c r="J178" s="223" t="s">
        <v>1550</v>
      </c>
    </row>
    <row r="179" spans="1:10" x14ac:dyDescent="0.3">
      <c r="A179" s="219">
        <v>2483</v>
      </c>
      <c r="B179" s="220" t="s">
        <v>1590</v>
      </c>
      <c r="C179" s="220"/>
      <c r="D179" s="220"/>
      <c r="E179" s="221">
        <v>521</v>
      </c>
      <c r="F179" s="221">
        <v>196</v>
      </c>
      <c r="G179" s="220"/>
      <c r="H179" s="220"/>
      <c r="I179" s="222" t="s">
        <v>1526</v>
      </c>
      <c r="J179" s="223" t="s">
        <v>1550</v>
      </c>
    </row>
    <row r="180" spans="1:10" x14ac:dyDescent="0.3">
      <c r="A180" s="219">
        <v>2527</v>
      </c>
      <c r="B180" s="220" t="s">
        <v>1591</v>
      </c>
      <c r="C180" s="220">
        <v>4</v>
      </c>
      <c r="D180" s="220">
        <v>0.04</v>
      </c>
      <c r="E180" s="221">
        <v>113</v>
      </c>
      <c r="F180" s="221">
        <v>34</v>
      </c>
      <c r="G180" s="220">
        <v>113</v>
      </c>
      <c r="H180" s="220">
        <v>34</v>
      </c>
      <c r="I180" s="222">
        <v>3.7</v>
      </c>
      <c r="J180" s="223" t="s">
        <v>1592</v>
      </c>
    </row>
    <row r="181" spans="1:10" x14ac:dyDescent="0.3">
      <c r="A181" s="219">
        <v>2528</v>
      </c>
      <c r="B181" s="220" t="s">
        <v>1593</v>
      </c>
      <c r="C181" s="220">
        <v>4</v>
      </c>
      <c r="D181" s="220">
        <v>0.04</v>
      </c>
      <c r="E181" s="221">
        <v>113</v>
      </c>
      <c r="F181" s="221">
        <v>34</v>
      </c>
      <c r="G181" s="220">
        <v>113</v>
      </c>
      <c r="H181" s="220">
        <v>34</v>
      </c>
      <c r="I181" s="222">
        <v>3.03</v>
      </c>
      <c r="J181" s="223" t="s">
        <v>1592</v>
      </c>
    </row>
    <row r="182" spans="1:10" x14ac:dyDescent="0.3">
      <c r="A182" s="219">
        <v>2529</v>
      </c>
      <c r="B182" s="220" t="s">
        <v>1594</v>
      </c>
      <c r="C182" s="220">
        <v>4</v>
      </c>
      <c r="D182" s="220">
        <v>0.04</v>
      </c>
      <c r="E182" s="221">
        <v>113</v>
      </c>
      <c r="F182" s="221">
        <v>34</v>
      </c>
      <c r="G182" s="220">
        <v>113</v>
      </c>
      <c r="H182" s="220">
        <v>34</v>
      </c>
      <c r="I182" s="222">
        <v>2.95</v>
      </c>
      <c r="J182" s="223" t="s">
        <v>1592</v>
      </c>
    </row>
    <row r="183" spans="1:10" x14ac:dyDescent="0.3">
      <c r="A183" s="219">
        <v>2530</v>
      </c>
      <c r="B183" s="220" t="s">
        <v>1595</v>
      </c>
      <c r="C183" s="220">
        <v>4</v>
      </c>
      <c r="D183" s="220">
        <v>0.04</v>
      </c>
      <c r="E183" s="231">
        <v>117</v>
      </c>
      <c r="F183" s="221">
        <v>33</v>
      </c>
      <c r="G183" s="230">
        <v>117</v>
      </c>
      <c r="H183" s="220">
        <v>33</v>
      </c>
      <c r="I183" s="222">
        <v>3.45</v>
      </c>
      <c r="J183" s="223" t="s">
        <v>1592</v>
      </c>
    </row>
    <row r="184" spans="1:10" x14ac:dyDescent="0.3">
      <c r="A184" s="219">
        <v>2531</v>
      </c>
      <c r="B184" s="220" t="s">
        <v>1596</v>
      </c>
      <c r="C184" s="220">
        <v>4</v>
      </c>
      <c r="D184" s="220">
        <v>0.04</v>
      </c>
      <c r="E184" s="231">
        <v>117</v>
      </c>
      <c r="F184" s="221">
        <v>33</v>
      </c>
      <c r="G184" s="230">
        <v>117</v>
      </c>
      <c r="H184" s="220">
        <v>33</v>
      </c>
      <c r="I184" s="222">
        <v>4.8499999999999996</v>
      </c>
      <c r="J184" s="223" t="s">
        <v>1592</v>
      </c>
    </row>
    <row r="185" spans="1:10" x14ac:dyDescent="0.3">
      <c r="A185" s="219">
        <v>2532</v>
      </c>
      <c r="B185" s="220" t="s">
        <v>1597</v>
      </c>
      <c r="C185" s="220">
        <v>4</v>
      </c>
      <c r="D185" s="220">
        <v>0.04</v>
      </c>
      <c r="E185" s="231">
        <v>117</v>
      </c>
      <c r="F185" s="221">
        <v>33</v>
      </c>
      <c r="G185" s="230">
        <v>117</v>
      </c>
      <c r="H185" s="220">
        <v>33</v>
      </c>
      <c r="I185" s="222">
        <v>5.4</v>
      </c>
      <c r="J185" s="223" t="s">
        <v>1592</v>
      </c>
    </row>
    <row r="186" spans="1:10" x14ac:dyDescent="0.3">
      <c r="A186" s="219">
        <v>2533</v>
      </c>
      <c r="B186" s="220" t="s">
        <v>1598</v>
      </c>
      <c r="C186" s="220">
        <v>4</v>
      </c>
      <c r="D186" s="220">
        <v>5.6000000000000001E-2</v>
      </c>
      <c r="E186" s="221">
        <v>221</v>
      </c>
      <c r="F186" s="221">
        <v>132</v>
      </c>
      <c r="G186" s="220">
        <v>221</v>
      </c>
      <c r="H186" s="220">
        <v>132</v>
      </c>
      <c r="I186" s="222">
        <v>7.8</v>
      </c>
      <c r="J186" s="223" t="s">
        <v>1592</v>
      </c>
    </row>
    <row r="187" spans="1:10" x14ac:dyDescent="0.3">
      <c r="A187" s="219">
        <v>2534</v>
      </c>
      <c r="B187" s="220" t="s">
        <v>1599</v>
      </c>
      <c r="C187" s="220">
        <v>4</v>
      </c>
      <c r="D187" s="220">
        <v>5.6000000000000001E-2</v>
      </c>
      <c r="E187" s="221">
        <v>221</v>
      </c>
      <c r="F187" s="221">
        <v>132</v>
      </c>
      <c r="G187" s="220">
        <v>221</v>
      </c>
      <c r="H187" s="220">
        <v>132</v>
      </c>
      <c r="I187" s="222">
        <v>9.18</v>
      </c>
      <c r="J187" s="223" t="s">
        <v>1592</v>
      </c>
    </row>
    <row r="188" spans="1:10" x14ac:dyDescent="0.3">
      <c r="A188" s="219">
        <v>2535</v>
      </c>
      <c r="B188" s="220" t="s">
        <v>1600</v>
      </c>
      <c r="C188" s="220">
        <v>4</v>
      </c>
      <c r="D188" s="220">
        <v>5.6000000000000001E-2</v>
      </c>
      <c r="E188" s="221">
        <v>221</v>
      </c>
      <c r="F188" s="221">
        <v>132</v>
      </c>
      <c r="G188" s="220">
        <v>221</v>
      </c>
      <c r="H188" s="220">
        <v>132</v>
      </c>
      <c r="I188" s="222">
        <v>8.23</v>
      </c>
      <c r="J188" s="223" t="s">
        <v>1592</v>
      </c>
    </row>
    <row r="189" spans="1:10" x14ac:dyDescent="0.3">
      <c r="A189" s="219">
        <v>2536</v>
      </c>
      <c r="B189" s="220" t="s">
        <v>1601</v>
      </c>
      <c r="C189" s="220">
        <v>4</v>
      </c>
      <c r="D189" s="220">
        <v>5.6000000000000001E-2</v>
      </c>
      <c r="E189" s="221">
        <v>221</v>
      </c>
      <c r="F189" s="221">
        <v>132</v>
      </c>
      <c r="G189" s="220">
        <v>221</v>
      </c>
      <c r="H189" s="220">
        <v>132</v>
      </c>
      <c r="I189" s="222">
        <v>8.07</v>
      </c>
      <c r="J189" s="223" t="s">
        <v>1592</v>
      </c>
    </row>
    <row r="190" spans="1:10" x14ac:dyDescent="0.3">
      <c r="A190" s="219">
        <v>2548</v>
      </c>
      <c r="B190" s="220" t="s">
        <v>1602</v>
      </c>
      <c r="C190" s="220">
        <v>5</v>
      </c>
      <c r="D190" s="220">
        <v>0.06</v>
      </c>
      <c r="E190" s="221">
        <v>430</v>
      </c>
      <c r="F190" s="221">
        <v>297</v>
      </c>
      <c r="G190" s="220">
        <v>296</v>
      </c>
      <c r="H190" s="220">
        <v>207</v>
      </c>
      <c r="I190" s="222">
        <v>10.79</v>
      </c>
      <c r="J190" s="223" t="s">
        <v>1592</v>
      </c>
    </row>
    <row r="191" spans="1:10" x14ac:dyDescent="0.3">
      <c r="A191" s="219">
        <v>2549</v>
      </c>
      <c r="B191" s="220" t="s">
        <v>1603</v>
      </c>
      <c r="C191" s="220">
        <v>5</v>
      </c>
      <c r="D191" s="220">
        <v>0.06</v>
      </c>
      <c r="E191" s="221">
        <v>430</v>
      </c>
      <c r="F191" s="221">
        <v>297</v>
      </c>
      <c r="G191" s="220">
        <v>296</v>
      </c>
      <c r="H191" s="220">
        <v>207</v>
      </c>
      <c r="I191" s="222">
        <v>10.79</v>
      </c>
      <c r="J191" s="223" t="s">
        <v>1592</v>
      </c>
    </row>
    <row r="192" spans="1:10" x14ac:dyDescent="0.3">
      <c r="A192" s="219">
        <v>2550</v>
      </c>
      <c r="B192" s="220" t="s">
        <v>1604</v>
      </c>
      <c r="C192" s="220">
        <v>5</v>
      </c>
      <c r="D192" s="220">
        <v>0.06</v>
      </c>
      <c r="E192" s="221">
        <v>442</v>
      </c>
      <c r="F192" s="221">
        <v>310</v>
      </c>
      <c r="G192" s="220">
        <v>301</v>
      </c>
      <c r="H192" s="220">
        <v>211</v>
      </c>
      <c r="I192" s="222">
        <v>10.79</v>
      </c>
      <c r="J192" s="223" t="s">
        <v>1592</v>
      </c>
    </row>
    <row r="193" spans="1:10" x14ac:dyDescent="0.3">
      <c r="A193" s="219">
        <v>2553</v>
      </c>
      <c r="B193" s="220" t="s">
        <v>1605</v>
      </c>
      <c r="C193" s="220"/>
      <c r="D193" s="220"/>
      <c r="E193" s="221">
        <v>501</v>
      </c>
      <c r="F193" s="221">
        <v>150</v>
      </c>
      <c r="G193" s="220"/>
      <c r="H193" s="220"/>
      <c r="I193" s="222" t="s">
        <v>1526</v>
      </c>
      <c r="J193" s="223" t="s">
        <v>1592</v>
      </c>
    </row>
    <row r="194" spans="1:10" x14ac:dyDescent="0.3">
      <c r="A194" s="219">
        <v>2554</v>
      </c>
      <c r="B194" s="220" t="s">
        <v>1606</v>
      </c>
      <c r="C194" s="220"/>
      <c r="D194" s="220"/>
      <c r="E194" s="231">
        <v>508</v>
      </c>
      <c r="F194" s="221">
        <v>145</v>
      </c>
      <c r="G194" s="220"/>
      <c r="H194" s="220"/>
      <c r="I194" s="222" t="s">
        <v>1526</v>
      </c>
      <c r="J194" s="223" t="s">
        <v>1592</v>
      </c>
    </row>
    <row r="195" spans="1:10" x14ac:dyDescent="0.3">
      <c r="A195" s="219">
        <v>2555</v>
      </c>
      <c r="B195" s="220" t="s">
        <v>1607</v>
      </c>
      <c r="C195" s="220"/>
      <c r="D195" s="220"/>
      <c r="E195" s="221">
        <v>646</v>
      </c>
      <c r="F195" s="221">
        <v>388</v>
      </c>
      <c r="G195" s="220"/>
      <c r="H195" s="220"/>
      <c r="I195" s="222" t="s">
        <v>1526</v>
      </c>
      <c r="J195" s="223" t="s">
        <v>1592</v>
      </c>
    </row>
    <row r="196" spans="1:10" x14ac:dyDescent="0.3">
      <c r="A196" s="219">
        <v>2556</v>
      </c>
      <c r="B196" s="220" t="s">
        <v>1608</v>
      </c>
      <c r="C196" s="220"/>
      <c r="D196" s="220"/>
      <c r="E196" s="221">
        <v>646</v>
      </c>
      <c r="F196" s="221">
        <v>388</v>
      </c>
      <c r="G196" s="220"/>
      <c r="H196" s="220"/>
      <c r="I196" s="222" t="s">
        <v>1526</v>
      </c>
      <c r="J196" s="223" t="s">
        <v>1592</v>
      </c>
    </row>
    <row r="197" spans="1:10" x14ac:dyDescent="0.3">
      <c r="A197" s="219">
        <v>2562</v>
      </c>
      <c r="B197" s="220" t="s">
        <v>1408</v>
      </c>
      <c r="C197" s="220">
        <v>5</v>
      </c>
      <c r="D197" s="230">
        <v>0.06</v>
      </c>
      <c r="E197" s="221">
        <v>192</v>
      </c>
      <c r="F197" s="221">
        <v>115</v>
      </c>
      <c r="G197" s="220">
        <v>192</v>
      </c>
      <c r="H197" s="220">
        <v>115</v>
      </c>
      <c r="I197" s="222">
        <v>6.12</v>
      </c>
      <c r="J197" s="223" t="s">
        <v>1553</v>
      </c>
    </row>
    <row r="198" spans="1:10" x14ac:dyDescent="0.3">
      <c r="A198" s="219">
        <v>2563</v>
      </c>
      <c r="B198" s="220" t="s">
        <v>1409</v>
      </c>
      <c r="C198" s="220">
        <v>5</v>
      </c>
      <c r="D198" s="230">
        <v>0.06</v>
      </c>
      <c r="E198" s="221">
        <v>192</v>
      </c>
      <c r="F198" s="221">
        <v>115</v>
      </c>
      <c r="G198" s="220">
        <v>192</v>
      </c>
      <c r="H198" s="220">
        <v>115</v>
      </c>
      <c r="I198" s="222">
        <v>6.58</v>
      </c>
      <c r="J198" s="223" t="s">
        <v>1553</v>
      </c>
    </row>
    <row r="199" spans="1:10" x14ac:dyDescent="0.3">
      <c r="A199" s="225">
        <v>2573</v>
      </c>
      <c r="B199" s="222" t="s">
        <v>795</v>
      </c>
      <c r="C199" s="220"/>
      <c r="D199" s="220"/>
      <c r="E199" s="221">
        <v>411</v>
      </c>
      <c r="F199" s="221">
        <v>208</v>
      </c>
      <c r="G199" s="220"/>
      <c r="H199" s="220"/>
      <c r="I199" s="222" t="s">
        <v>1526</v>
      </c>
      <c r="J199" s="223" t="s">
        <v>1609</v>
      </c>
    </row>
    <row r="200" spans="1:10" x14ac:dyDescent="0.3">
      <c r="A200" s="225">
        <v>2574</v>
      </c>
      <c r="B200" s="222" t="s">
        <v>799</v>
      </c>
      <c r="C200" s="220">
        <v>5</v>
      </c>
      <c r="D200" s="220">
        <v>3.3000000000000002E-2</v>
      </c>
      <c r="E200" s="221">
        <v>286</v>
      </c>
      <c r="F200" s="221">
        <v>142</v>
      </c>
      <c r="G200" s="220">
        <v>286</v>
      </c>
      <c r="H200" s="220">
        <v>142</v>
      </c>
      <c r="I200" s="222">
        <v>4.34</v>
      </c>
      <c r="J200" s="223" t="s">
        <v>1609</v>
      </c>
    </row>
    <row r="201" spans="1:10" x14ac:dyDescent="0.3">
      <c r="A201" s="219">
        <v>2581</v>
      </c>
      <c r="B201" s="220" t="s">
        <v>1610</v>
      </c>
      <c r="C201" s="220"/>
      <c r="D201" s="220"/>
      <c r="E201" s="221">
        <v>564</v>
      </c>
      <c r="F201" s="221">
        <v>178</v>
      </c>
      <c r="G201" s="220"/>
      <c r="H201" s="220"/>
      <c r="I201" s="222" t="s">
        <v>1526</v>
      </c>
      <c r="J201" s="223" t="s">
        <v>1553</v>
      </c>
    </row>
    <row r="202" spans="1:10" x14ac:dyDescent="0.3">
      <c r="A202" s="225">
        <v>2583</v>
      </c>
      <c r="B202" s="222" t="s">
        <v>1611</v>
      </c>
      <c r="C202" s="222"/>
      <c r="D202" s="222"/>
      <c r="E202" s="226">
        <v>935</v>
      </c>
      <c r="F202" s="226">
        <v>296</v>
      </c>
      <c r="G202" s="222"/>
      <c r="H202" s="222"/>
      <c r="I202" s="222" t="s">
        <v>1526</v>
      </c>
      <c r="J202" s="223" t="s">
        <v>1553</v>
      </c>
    </row>
    <row r="203" spans="1:10" x14ac:dyDescent="0.3">
      <c r="A203" s="225">
        <v>2585</v>
      </c>
      <c r="B203" s="222" t="s">
        <v>1413</v>
      </c>
      <c r="C203" s="222">
        <v>5</v>
      </c>
      <c r="D203" s="222">
        <v>0.06</v>
      </c>
      <c r="E203" s="226">
        <v>311</v>
      </c>
      <c r="F203" s="226">
        <v>186</v>
      </c>
      <c r="G203" s="222">
        <v>311</v>
      </c>
      <c r="H203" s="222">
        <v>186</v>
      </c>
      <c r="I203" s="222">
        <v>12.09</v>
      </c>
      <c r="J203" s="223" t="s">
        <v>1553</v>
      </c>
    </row>
    <row r="204" spans="1:10" x14ac:dyDescent="0.3">
      <c r="A204" s="225">
        <v>2586</v>
      </c>
      <c r="B204" s="222" t="s">
        <v>1415</v>
      </c>
      <c r="C204" s="222">
        <v>5</v>
      </c>
      <c r="D204" s="222">
        <v>0.06</v>
      </c>
      <c r="E204" s="226">
        <v>311</v>
      </c>
      <c r="F204" s="226">
        <v>186</v>
      </c>
      <c r="G204" s="222">
        <v>311</v>
      </c>
      <c r="H204" s="222">
        <v>186</v>
      </c>
      <c r="I204" s="222">
        <v>12.09</v>
      </c>
      <c r="J204" s="223" t="s">
        <v>1553</v>
      </c>
    </row>
    <row r="205" spans="1:10" x14ac:dyDescent="0.3">
      <c r="A205" s="219">
        <v>2591</v>
      </c>
      <c r="B205" s="220" t="s">
        <v>1612</v>
      </c>
      <c r="C205" s="220">
        <v>5</v>
      </c>
      <c r="D205" s="220">
        <v>0.06</v>
      </c>
      <c r="E205" s="221">
        <v>16</v>
      </c>
      <c r="F205" s="221">
        <v>13</v>
      </c>
      <c r="G205" s="220">
        <v>19</v>
      </c>
      <c r="H205" s="220">
        <v>3</v>
      </c>
      <c r="I205" s="222">
        <v>0.46</v>
      </c>
      <c r="J205" s="223" t="s">
        <v>1471</v>
      </c>
    </row>
    <row r="206" spans="1:10" x14ac:dyDescent="0.3">
      <c r="A206" s="219">
        <v>2601</v>
      </c>
      <c r="B206" s="220" t="s">
        <v>1613</v>
      </c>
      <c r="C206" s="220">
        <v>4</v>
      </c>
      <c r="D206" s="220">
        <v>0.05</v>
      </c>
      <c r="E206" s="221"/>
      <c r="F206" s="221"/>
      <c r="G206" s="220">
        <v>28</v>
      </c>
      <c r="H206" s="220">
        <v>4</v>
      </c>
      <c r="I206" s="222">
        <v>0.17</v>
      </c>
      <c r="J206" s="223" t="s">
        <v>1471</v>
      </c>
    </row>
    <row r="207" spans="1:10" x14ac:dyDescent="0.3">
      <c r="A207" s="219">
        <v>2615</v>
      </c>
      <c r="B207" s="220" t="s">
        <v>530</v>
      </c>
      <c r="C207" s="220">
        <v>4</v>
      </c>
      <c r="D207" s="220">
        <v>2.5000000000000001E-2</v>
      </c>
      <c r="E207" s="221">
        <v>179</v>
      </c>
      <c r="F207" s="221">
        <v>113</v>
      </c>
      <c r="G207" s="220">
        <v>179</v>
      </c>
      <c r="H207" s="220">
        <v>113</v>
      </c>
      <c r="I207" s="222">
        <v>23.98</v>
      </c>
      <c r="J207" s="223" t="s">
        <v>1546</v>
      </c>
    </row>
    <row r="208" spans="1:10" x14ac:dyDescent="0.3">
      <c r="A208" s="219">
        <v>2616</v>
      </c>
      <c r="B208" s="220" t="s">
        <v>531</v>
      </c>
      <c r="C208" s="220">
        <v>4</v>
      </c>
      <c r="D208" s="220">
        <v>2.5000000000000001E-2</v>
      </c>
      <c r="E208" s="221">
        <v>179</v>
      </c>
      <c r="F208" s="221">
        <v>113</v>
      </c>
      <c r="G208" s="220">
        <v>179</v>
      </c>
      <c r="H208" s="220">
        <v>113</v>
      </c>
      <c r="I208" s="222">
        <v>22.36</v>
      </c>
      <c r="J208" s="223" t="s">
        <v>1546</v>
      </c>
    </row>
    <row r="209" spans="1:10" x14ac:dyDescent="0.3">
      <c r="A209" s="219">
        <v>2617</v>
      </c>
      <c r="B209" s="220" t="s">
        <v>532</v>
      </c>
      <c r="C209" s="220">
        <v>4</v>
      </c>
      <c r="D209" s="220">
        <v>2.5000000000000001E-2</v>
      </c>
      <c r="E209" s="221">
        <v>181</v>
      </c>
      <c r="F209" s="221">
        <v>115</v>
      </c>
      <c r="G209" s="220">
        <v>181</v>
      </c>
      <c r="H209" s="220">
        <v>115</v>
      </c>
      <c r="I209" s="222">
        <v>17.28</v>
      </c>
      <c r="J209" s="223" t="s">
        <v>1546</v>
      </c>
    </row>
    <row r="210" spans="1:10" x14ac:dyDescent="0.3">
      <c r="A210" s="219">
        <v>2618</v>
      </c>
      <c r="B210" s="220" t="s">
        <v>533</v>
      </c>
      <c r="C210" s="220">
        <v>4</v>
      </c>
      <c r="D210" s="220">
        <v>2.5000000000000001E-2</v>
      </c>
      <c r="E210" s="221">
        <v>181</v>
      </c>
      <c r="F210" s="221">
        <v>115</v>
      </c>
      <c r="G210" s="220">
        <v>181</v>
      </c>
      <c r="H210" s="220">
        <v>115</v>
      </c>
      <c r="I210" s="222">
        <v>16.850000000000001</v>
      </c>
      <c r="J210" s="223" t="s">
        <v>1546</v>
      </c>
    </row>
    <row r="211" spans="1:10" x14ac:dyDescent="0.3">
      <c r="A211" s="219">
        <v>2625</v>
      </c>
      <c r="B211" s="220" t="s">
        <v>534</v>
      </c>
      <c r="C211" s="220">
        <v>4</v>
      </c>
      <c r="D211" s="220">
        <v>2.5000000000000001E-2</v>
      </c>
      <c r="E211" s="221">
        <v>181</v>
      </c>
      <c r="F211" s="221">
        <v>114</v>
      </c>
      <c r="G211" s="220">
        <v>181</v>
      </c>
      <c r="H211" s="220">
        <v>114</v>
      </c>
      <c r="I211" s="222">
        <v>24.98</v>
      </c>
      <c r="J211" s="223" t="s">
        <v>1546</v>
      </c>
    </row>
    <row r="212" spans="1:10" x14ac:dyDescent="0.3">
      <c r="A212" s="219">
        <v>2626</v>
      </c>
      <c r="B212" s="220" t="s">
        <v>535</v>
      </c>
      <c r="C212" s="220">
        <v>4</v>
      </c>
      <c r="D212" s="220">
        <v>2.5000000000000001E-2</v>
      </c>
      <c r="E212" s="221">
        <v>181</v>
      </c>
      <c r="F212" s="221">
        <v>114</v>
      </c>
      <c r="G212" s="220">
        <v>181</v>
      </c>
      <c r="H212" s="220">
        <v>114</v>
      </c>
      <c r="I212" s="222">
        <v>20.69</v>
      </c>
      <c r="J212" s="223" t="s">
        <v>1546</v>
      </c>
    </row>
    <row r="213" spans="1:10" x14ac:dyDescent="0.3">
      <c r="A213" s="219">
        <v>2627</v>
      </c>
      <c r="B213" s="220" t="s">
        <v>536</v>
      </c>
      <c r="C213" s="220">
        <v>4</v>
      </c>
      <c r="D213" s="220">
        <v>2.5000000000000001E-2</v>
      </c>
      <c r="E213" s="221">
        <v>190</v>
      </c>
      <c r="F213" s="221">
        <v>115</v>
      </c>
      <c r="G213" s="220">
        <v>190</v>
      </c>
      <c r="H213" s="220">
        <v>115</v>
      </c>
      <c r="I213" s="222">
        <v>18.95</v>
      </c>
      <c r="J213" s="223" t="s">
        <v>1546</v>
      </c>
    </row>
    <row r="214" spans="1:10" x14ac:dyDescent="0.3">
      <c r="A214" s="219">
        <v>2628</v>
      </c>
      <c r="B214" s="220" t="s">
        <v>537</v>
      </c>
      <c r="C214" s="220">
        <v>4</v>
      </c>
      <c r="D214" s="220">
        <v>2.5000000000000001E-2</v>
      </c>
      <c r="E214" s="221">
        <v>190</v>
      </c>
      <c r="F214" s="221">
        <v>115</v>
      </c>
      <c r="G214" s="220">
        <v>190</v>
      </c>
      <c r="H214" s="220">
        <v>115</v>
      </c>
      <c r="I214" s="222">
        <v>16.13</v>
      </c>
      <c r="J214" s="223" t="s">
        <v>1546</v>
      </c>
    </row>
    <row r="215" spans="1:10" x14ac:dyDescent="0.3">
      <c r="A215" s="219">
        <v>2631</v>
      </c>
      <c r="B215" s="220" t="s">
        <v>547</v>
      </c>
      <c r="C215" s="220"/>
      <c r="D215" s="220"/>
      <c r="E215" s="221">
        <v>551</v>
      </c>
      <c r="F215" s="221">
        <v>175</v>
      </c>
      <c r="G215" s="220"/>
      <c r="H215" s="220"/>
      <c r="I215" s="222" t="s">
        <v>1526</v>
      </c>
      <c r="J215" s="223" t="s">
        <v>1546</v>
      </c>
    </row>
    <row r="216" spans="1:10" x14ac:dyDescent="0.3">
      <c r="A216" s="219">
        <v>2632</v>
      </c>
      <c r="B216" s="220" t="s">
        <v>1614</v>
      </c>
      <c r="C216" s="220"/>
      <c r="D216" s="220"/>
      <c r="E216" s="221">
        <v>555</v>
      </c>
      <c r="F216" s="221">
        <v>175</v>
      </c>
      <c r="G216" s="220"/>
      <c r="H216" s="220"/>
      <c r="I216" s="222" t="s">
        <v>1526</v>
      </c>
      <c r="J216" s="223" t="s">
        <v>1546</v>
      </c>
    </row>
    <row r="217" spans="1:10" x14ac:dyDescent="0.3">
      <c r="A217" s="219">
        <v>2633</v>
      </c>
      <c r="B217" s="220" t="s">
        <v>548</v>
      </c>
      <c r="C217" s="220"/>
      <c r="D217" s="220"/>
      <c r="E217" s="221">
        <v>542</v>
      </c>
      <c r="F217" s="221">
        <v>175</v>
      </c>
      <c r="G217" s="220"/>
      <c r="H217" s="220"/>
      <c r="I217" s="222" t="s">
        <v>1526</v>
      </c>
      <c r="J217" s="223" t="s">
        <v>1546</v>
      </c>
    </row>
    <row r="218" spans="1:10" x14ac:dyDescent="0.3">
      <c r="A218" s="219">
        <v>2634</v>
      </c>
      <c r="B218" s="220" t="s">
        <v>545</v>
      </c>
      <c r="C218" s="220"/>
      <c r="D218" s="220"/>
      <c r="E218" s="221">
        <v>579</v>
      </c>
      <c r="F218" s="221">
        <v>175</v>
      </c>
      <c r="G218" s="220"/>
      <c r="H218" s="220"/>
      <c r="I218" s="222" t="s">
        <v>1526</v>
      </c>
      <c r="J218" s="223" t="s">
        <v>1546</v>
      </c>
    </row>
    <row r="219" spans="1:10" x14ac:dyDescent="0.3">
      <c r="A219" s="219">
        <v>2637</v>
      </c>
      <c r="B219" s="220" t="s">
        <v>516</v>
      </c>
      <c r="C219" s="220">
        <v>5</v>
      </c>
      <c r="D219" s="220">
        <v>1.7000000000000001E-2</v>
      </c>
      <c r="E219" s="221">
        <v>439</v>
      </c>
      <c r="F219" s="221">
        <v>265</v>
      </c>
      <c r="G219" s="220">
        <v>294</v>
      </c>
      <c r="H219" s="220">
        <v>175</v>
      </c>
      <c r="I219" s="222">
        <v>10.43</v>
      </c>
      <c r="J219" s="223" t="s">
        <v>1546</v>
      </c>
    </row>
    <row r="220" spans="1:10" x14ac:dyDescent="0.3">
      <c r="A220" s="219">
        <v>2642</v>
      </c>
      <c r="B220" s="220" t="s">
        <v>1435</v>
      </c>
      <c r="C220" s="220">
        <v>4</v>
      </c>
      <c r="D220" s="220">
        <v>0.14000000000000001</v>
      </c>
      <c r="E220" s="221">
        <v>193</v>
      </c>
      <c r="F220" s="221">
        <v>110</v>
      </c>
      <c r="G220" s="220">
        <v>167</v>
      </c>
      <c r="H220" s="220">
        <v>118</v>
      </c>
      <c r="I220" s="222">
        <v>1.66</v>
      </c>
      <c r="J220" s="223" t="s">
        <v>1560</v>
      </c>
    </row>
    <row r="221" spans="1:10" x14ac:dyDescent="0.3">
      <c r="A221" s="219">
        <v>2643</v>
      </c>
      <c r="B221" s="220" t="s">
        <v>1615</v>
      </c>
      <c r="C221" s="220">
        <v>4</v>
      </c>
      <c r="D221" s="220">
        <v>0.14000000000000001</v>
      </c>
      <c r="E221" s="221">
        <v>193</v>
      </c>
      <c r="F221" s="221">
        <v>110</v>
      </c>
      <c r="G221" s="220">
        <v>167</v>
      </c>
      <c r="H221" s="220">
        <v>118</v>
      </c>
      <c r="I221" s="222">
        <v>1.35</v>
      </c>
      <c r="J221" s="223" t="s">
        <v>1560</v>
      </c>
    </row>
    <row r="222" spans="1:10" x14ac:dyDescent="0.3">
      <c r="A222" s="219">
        <v>2644</v>
      </c>
      <c r="B222" s="220" t="s">
        <v>1358</v>
      </c>
      <c r="C222" s="220"/>
      <c r="D222" s="220"/>
      <c r="E222" s="221">
        <v>578</v>
      </c>
      <c r="F222" s="221">
        <v>340</v>
      </c>
      <c r="G222" s="220"/>
      <c r="H222" s="220"/>
      <c r="I222" s="222" t="s">
        <v>1526</v>
      </c>
      <c r="J222" s="223" t="s">
        <v>1560</v>
      </c>
    </row>
    <row r="223" spans="1:10" x14ac:dyDescent="0.3">
      <c r="A223" s="219">
        <v>2662</v>
      </c>
      <c r="B223" s="220" t="s">
        <v>1616</v>
      </c>
      <c r="C223" s="220">
        <v>5</v>
      </c>
      <c r="D223" s="220">
        <v>2.5000000000000001E-2</v>
      </c>
      <c r="E223" s="221">
        <v>195</v>
      </c>
      <c r="F223" s="221">
        <v>88</v>
      </c>
      <c r="G223" s="220">
        <v>195</v>
      </c>
      <c r="H223" s="220">
        <v>88</v>
      </c>
      <c r="I223" s="222">
        <v>4.93</v>
      </c>
      <c r="J223" s="223" t="s">
        <v>1617</v>
      </c>
    </row>
    <row r="224" spans="1:10" x14ac:dyDescent="0.3">
      <c r="A224" s="219">
        <v>2663</v>
      </c>
      <c r="B224" s="220" t="s">
        <v>1618</v>
      </c>
      <c r="C224" s="220">
        <v>5</v>
      </c>
      <c r="D224" s="220">
        <v>2.5000000000000001E-2</v>
      </c>
      <c r="E224" s="221">
        <v>195</v>
      </c>
      <c r="F224" s="221">
        <v>88</v>
      </c>
      <c r="G224" s="220">
        <v>195</v>
      </c>
      <c r="H224" s="220">
        <v>88</v>
      </c>
      <c r="I224" s="222">
        <v>4.5999999999999996</v>
      </c>
      <c r="J224" s="223" t="s">
        <v>1617</v>
      </c>
    </row>
    <row r="225" spans="1:10" x14ac:dyDescent="0.3">
      <c r="A225" s="219">
        <v>2664</v>
      </c>
      <c r="B225" s="220" t="s">
        <v>1619</v>
      </c>
      <c r="C225" s="220"/>
      <c r="D225" s="220"/>
      <c r="E225" s="221">
        <v>591</v>
      </c>
      <c r="F225" s="221">
        <v>178</v>
      </c>
      <c r="G225" s="220"/>
      <c r="H225" s="220"/>
      <c r="I225" s="222" t="s">
        <v>1526</v>
      </c>
      <c r="J225" s="223" t="s">
        <v>1617</v>
      </c>
    </row>
    <row r="226" spans="1:10" x14ac:dyDescent="0.3">
      <c r="A226" s="219">
        <v>2667</v>
      </c>
      <c r="B226" s="220" t="s">
        <v>1620</v>
      </c>
      <c r="C226" s="220">
        <v>5</v>
      </c>
      <c r="D226" s="220">
        <v>2.5000000000000001E-2</v>
      </c>
      <c r="E226" s="221">
        <v>193</v>
      </c>
      <c r="F226" s="221">
        <v>88</v>
      </c>
      <c r="G226" s="220">
        <v>193</v>
      </c>
      <c r="H226" s="220">
        <v>88</v>
      </c>
      <c r="I226" s="222">
        <v>4.63</v>
      </c>
      <c r="J226" s="223" t="s">
        <v>1617</v>
      </c>
    </row>
    <row r="227" spans="1:10" x14ac:dyDescent="0.3">
      <c r="A227" s="219">
        <v>2668</v>
      </c>
      <c r="B227" s="220" t="s">
        <v>618</v>
      </c>
      <c r="C227" s="220"/>
      <c r="D227" s="220"/>
      <c r="E227" s="221">
        <v>581</v>
      </c>
      <c r="F227" s="221">
        <v>175</v>
      </c>
      <c r="G227" s="220"/>
      <c r="H227" s="220"/>
      <c r="I227" s="222" t="s">
        <v>1526</v>
      </c>
      <c r="J227" s="223" t="s">
        <v>1617</v>
      </c>
    </row>
    <row r="228" spans="1:10" x14ac:dyDescent="0.3">
      <c r="A228" s="219">
        <v>2669</v>
      </c>
      <c r="B228" s="220" t="s">
        <v>1621</v>
      </c>
      <c r="C228" s="220">
        <v>5</v>
      </c>
      <c r="D228" s="220">
        <v>2.5000000000000001E-2</v>
      </c>
      <c r="E228" s="221">
        <v>193</v>
      </c>
      <c r="F228" s="221">
        <v>88</v>
      </c>
      <c r="G228" s="220">
        <v>193</v>
      </c>
      <c r="H228" s="220">
        <v>88</v>
      </c>
      <c r="I228" s="222">
        <v>5.57</v>
      </c>
      <c r="J228" s="223" t="s">
        <v>1617</v>
      </c>
    </row>
    <row r="229" spans="1:10" x14ac:dyDescent="0.3">
      <c r="A229" s="219">
        <v>2671</v>
      </c>
      <c r="B229" s="220" t="s">
        <v>1327</v>
      </c>
      <c r="C229" s="220">
        <v>5</v>
      </c>
      <c r="D229" s="220">
        <v>0.06</v>
      </c>
      <c r="E229" s="221">
        <v>433</v>
      </c>
      <c r="F229" s="221">
        <v>281</v>
      </c>
      <c r="G229" s="220">
        <v>283</v>
      </c>
      <c r="H229" s="220">
        <v>184</v>
      </c>
      <c r="I229" s="222">
        <v>10.67</v>
      </c>
      <c r="J229" s="223" t="s">
        <v>1622</v>
      </c>
    </row>
    <row r="230" spans="1:10" x14ac:dyDescent="0.3">
      <c r="A230" s="219">
        <v>2731</v>
      </c>
      <c r="B230" s="220" t="s">
        <v>1623</v>
      </c>
      <c r="C230" s="220"/>
      <c r="D230" s="220"/>
      <c r="E230" s="221">
        <v>547</v>
      </c>
      <c r="F230" s="221">
        <v>190</v>
      </c>
      <c r="G230" s="220"/>
      <c r="H230" s="220"/>
      <c r="I230" s="222" t="s">
        <v>1526</v>
      </c>
      <c r="J230" s="223" t="s">
        <v>1550</v>
      </c>
    </row>
    <row r="231" spans="1:10" x14ac:dyDescent="0.3">
      <c r="A231" s="219">
        <v>2732</v>
      </c>
      <c r="B231" s="220" t="s">
        <v>1624</v>
      </c>
      <c r="C231" s="220"/>
      <c r="D231" s="220"/>
      <c r="E231" s="221">
        <v>575</v>
      </c>
      <c r="F231" s="221">
        <v>190</v>
      </c>
      <c r="G231" s="220"/>
      <c r="H231" s="220"/>
      <c r="I231" s="222" t="s">
        <v>1526</v>
      </c>
      <c r="J231" s="223" t="s">
        <v>1550</v>
      </c>
    </row>
    <row r="232" spans="1:10" x14ac:dyDescent="0.3">
      <c r="A232" s="219">
        <v>2741</v>
      </c>
      <c r="B232" s="220" t="s">
        <v>1625</v>
      </c>
      <c r="C232" s="220">
        <v>5</v>
      </c>
      <c r="D232" s="220">
        <v>0.02</v>
      </c>
      <c r="E232" s="221">
        <v>189</v>
      </c>
      <c r="F232" s="221">
        <v>122</v>
      </c>
      <c r="G232" s="220">
        <v>189</v>
      </c>
      <c r="H232" s="220">
        <v>122</v>
      </c>
      <c r="I232" s="222">
        <v>8.76</v>
      </c>
      <c r="J232" s="223" t="s">
        <v>1550</v>
      </c>
    </row>
    <row r="233" spans="1:10" x14ac:dyDescent="0.3">
      <c r="A233" s="219">
        <v>2742</v>
      </c>
      <c r="B233" s="220" t="s">
        <v>1626</v>
      </c>
      <c r="C233" s="220">
        <v>5</v>
      </c>
      <c r="D233" s="220">
        <v>0.02</v>
      </c>
      <c r="E233" s="221">
        <v>189</v>
      </c>
      <c r="F233" s="221">
        <v>122</v>
      </c>
      <c r="G233" s="220">
        <v>189</v>
      </c>
      <c r="H233" s="220">
        <v>122</v>
      </c>
      <c r="I233" s="222">
        <v>11.7</v>
      </c>
      <c r="J233" s="223" t="s">
        <v>1550</v>
      </c>
    </row>
    <row r="234" spans="1:10" x14ac:dyDescent="0.3">
      <c r="A234" s="219">
        <v>2743</v>
      </c>
      <c r="B234" s="220" t="s">
        <v>1627</v>
      </c>
      <c r="C234" s="220">
        <v>5</v>
      </c>
      <c r="D234" s="220">
        <v>0.02</v>
      </c>
      <c r="E234" s="221">
        <v>191</v>
      </c>
      <c r="F234" s="221">
        <v>122</v>
      </c>
      <c r="G234" s="220">
        <v>191</v>
      </c>
      <c r="H234" s="220">
        <v>122</v>
      </c>
      <c r="I234" s="222">
        <v>5.0999999999999996</v>
      </c>
      <c r="J234" s="223" t="s">
        <v>1550</v>
      </c>
    </row>
    <row r="235" spans="1:10" x14ac:dyDescent="0.3">
      <c r="A235" s="219">
        <v>2744</v>
      </c>
      <c r="B235" s="220" t="s">
        <v>1628</v>
      </c>
      <c r="C235" s="220">
        <v>5</v>
      </c>
      <c r="D235" s="220">
        <v>0.02</v>
      </c>
      <c r="E235" s="221">
        <v>191</v>
      </c>
      <c r="F235" s="221">
        <v>122</v>
      </c>
      <c r="G235" s="220">
        <v>191</v>
      </c>
      <c r="H235" s="220">
        <v>122</v>
      </c>
      <c r="I235" s="222">
        <v>7.07</v>
      </c>
      <c r="J235" s="223" t="s">
        <v>1550</v>
      </c>
    </row>
    <row r="236" spans="1:10" x14ac:dyDescent="0.3">
      <c r="A236" s="219">
        <v>2752</v>
      </c>
      <c r="B236" s="220" t="s">
        <v>1028</v>
      </c>
      <c r="C236" s="220">
        <v>5</v>
      </c>
      <c r="D236" s="220">
        <v>0.06</v>
      </c>
      <c r="E236" s="221">
        <v>190</v>
      </c>
      <c r="F236" s="221">
        <v>115</v>
      </c>
      <c r="G236" s="220">
        <v>190</v>
      </c>
      <c r="H236" s="220">
        <v>115</v>
      </c>
      <c r="I236" s="222">
        <v>3.63</v>
      </c>
      <c r="J236" s="223" t="s">
        <v>1629</v>
      </c>
    </row>
    <row r="237" spans="1:10" x14ac:dyDescent="0.3">
      <c r="A237" s="219">
        <v>2753</v>
      </c>
      <c r="B237" s="220" t="s">
        <v>1630</v>
      </c>
      <c r="C237" s="220">
        <v>5</v>
      </c>
      <c r="D237" s="220">
        <v>0.06</v>
      </c>
      <c r="E237" s="221">
        <v>190</v>
      </c>
      <c r="F237" s="221">
        <v>115</v>
      </c>
      <c r="G237" s="220">
        <v>190</v>
      </c>
      <c r="H237" s="220">
        <v>115</v>
      </c>
      <c r="I237" s="222">
        <v>2.17</v>
      </c>
      <c r="J237" s="223" t="s">
        <v>1629</v>
      </c>
    </row>
    <row r="238" spans="1:10" x14ac:dyDescent="0.3">
      <c r="A238" s="219">
        <v>2754</v>
      </c>
      <c r="B238" s="220" t="s">
        <v>1631</v>
      </c>
      <c r="C238" s="220"/>
      <c r="D238" s="220"/>
      <c r="E238" s="221">
        <v>580</v>
      </c>
      <c r="F238" s="221">
        <v>175</v>
      </c>
      <c r="G238" s="220"/>
      <c r="H238" s="220"/>
      <c r="I238" s="222" t="s">
        <v>1526</v>
      </c>
      <c r="J238" s="223" t="s">
        <v>1629</v>
      </c>
    </row>
    <row r="239" spans="1:10" x14ac:dyDescent="0.3">
      <c r="A239" s="219">
        <v>2756</v>
      </c>
      <c r="B239" s="220" t="s">
        <v>1632</v>
      </c>
      <c r="C239" s="220"/>
      <c r="D239" s="220"/>
      <c r="E239" s="221">
        <v>821</v>
      </c>
      <c r="F239" s="221">
        <v>395</v>
      </c>
      <c r="G239" s="220"/>
      <c r="H239" s="220"/>
      <c r="I239" s="222" t="s">
        <v>1526</v>
      </c>
      <c r="J239" s="223" t="s">
        <v>1530</v>
      </c>
    </row>
    <row r="240" spans="1:10" x14ac:dyDescent="0.3">
      <c r="A240" s="219">
        <v>2775</v>
      </c>
      <c r="B240" s="220" t="s">
        <v>1633</v>
      </c>
      <c r="C240" s="220">
        <v>4</v>
      </c>
      <c r="D240" s="220">
        <v>3.0000000000000001E-3</v>
      </c>
      <c r="E240" s="221">
        <v>278</v>
      </c>
      <c r="F240" s="221">
        <v>131</v>
      </c>
      <c r="G240" s="220">
        <v>278</v>
      </c>
      <c r="H240" s="220">
        <v>131</v>
      </c>
      <c r="I240" s="222">
        <v>13.8</v>
      </c>
      <c r="J240" s="223" t="s">
        <v>1530</v>
      </c>
    </row>
    <row r="241" spans="1:10" x14ac:dyDescent="0.3">
      <c r="A241" s="219">
        <v>2776</v>
      </c>
      <c r="B241" s="220" t="s">
        <v>1634</v>
      </c>
      <c r="C241" s="220">
        <v>4</v>
      </c>
      <c r="D241" s="220">
        <v>3.0000000000000001E-3</v>
      </c>
      <c r="E241" s="221">
        <v>278</v>
      </c>
      <c r="F241" s="221">
        <v>131</v>
      </c>
      <c r="G241" s="220">
        <v>278</v>
      </c>
      <c r="H241" s="220">
        <v>131</v>
      </c>
      <c r="I241" s="222">
        <v>11.45</v>
      </c>
      <c r="J241" s="223" t="s">
        <v>1530</v>
      </c>
    </row>
    <row r="242" spans="1:10" x14ac:dyDescent="0.3">
      <c r="A242" s="219">
        <v>2782</v>
      </c>
      <c r="B242" s="220" t="s">
        <v>1410</v>
      </c>
      <c r="C242" s="220">
        <v>5</v>
      </c>
      <c r="D242" s="230">
        <v>0.06</v>
      </c>
      <c r="E242" s="221">
        <v>191</v>
      </c>
      <c r="F242" s="221">
        <v>136</v>
      </c>
      <c r="G242" s="220">
        <v>191</v>
      </c>
      <c r="H242" s="220">
        <v>136</v>
      </c>
      <c r="I242" s="222">
        <v>6.39</v>
      </c>
      <c r="J242" s="223" t="s">
        <v>1553</v>
      </c>
    </row>
    <row r="243" spans="1:10" x14ac:dyDescent="0.3">
      <c r="A243" s="219">
        <v>2783</v>
      </c>
      <c r="B243" s="220" t="s">
        <v>1411</v>
      </c>
      <c r="C243" s="220">
        <v>5</v>
      </c>
      <c r="D243" s="230">
        <v>0.06</v>
      </c>
      <c r="E243" s="221">
        <v>191</v>
      </c>
      <c r="F243" s="221">
        <v>136</v>
      </c>
      <c r="G243" s="220">
        <v>191</v>
      </c>
      <c r="H243" s="220">
        <v>136</v>
      </c>
      <c r="I243" s="222">
        <v>6</v>
      </c>
      <c r="J243" s="223" t="s">
        <v>1553</v>
      </c>
    </row>
    <row r="244" spans="1:10" x14ac:dyDescent="0.3">
      <c r="A244" s="219">
        <v>2784</v>
      </c>
      <c r="B244" s="220" t="s">
        <v>1282</v>
      </c>
      <c r="C244" s="220"/>
      <c r="D244" s="220"/>
      <c r="E244" s="221">
        <v>581</v>
      </c>
      <c r="F244" s="221">
        <v>202</v>
      </c>
      <c r="G244" s="220"/>
      <c r="H244" s="220"/>
      <c r="I244" s="222" t="s">
        <v>1526</v>
      </c>
      <c r="J244" s="223" t="s">
        <v>1553</v>
      </c>
    </row>
    <row r="245" spans="1:10" x14ac:dyDescent="0.3">
      <c r="A245" s="219">
        <v>2791</v>
      </c>
      <c r="B245" s="220" t="s">
        <v>1635</v>
      </c>
      <c r="C245" s="220">
        <v>4</v>
      </c>
      <c r="D245" s="220">
        <v>0</v>
      </c>
      <c r="E245" s="221">
        <v>23</v>
      </c>
      <c r="F245" s="221">
        <v>6</v>
      </c>
      <c r="G245" s="220">
        <v>23</v>
      </c>
      <c r="H245" s="220">
        <v>6</v>
      </c>
      <c r="I245" s="222">
        <v>1.63</v>
      </c>
      <c r="J245" s="223" t="s">
        <v>1636</v>
      </c>
    </row>
    <row r="246" spans="1:10" x14ac:dyDescent="0.3">
      <c r="A246" s="219">
        <v>2798</v>
      </c>
      <c r="B246" s="220" t="s">
        <v>1319</v>
      </c>
      <c r="C246" s="220"/>
      <c r="D246" s="220"/>
      <c r="E246" s="221">
        <v>490</v>
      </c>
      <c r="F246" s="221">
        <v>264</v>
      </c>
      <c r="G246" s="220"/>
      <c r="H246" s="220"/>
      <c r="I246" s="222" t="s">
        <v>1526</v>
      </c>
      <c r="J246" s="223" t="s">
        <v>1637</v>
      </c>
    </row>
    <row r="247" spans="1:10" x14ac:dyDescent="0.3">
      <c r="A247" s="219">
        <v>2799</v>
      </c>
      <c r="B247" s="220" t="s">
        <v>1423</v>
      </c>
      <c r="C247" s="220">
        <v>5</v>
      </c>
      <c r="D247" s="220">
        <v>0</v>
      </c>
      <c r="E247" s="221">
        <v>333</v>
      </c>
      <c r="F247" s="221">
        <v>158</v>
      </c>
      <c r="G247" s="220">
        <v>333</v>
      </c>
      <c r="H247" s="220">
        <v>158</v>
      </c>
      <c r="I247" s="222">
        <v>12.99</v>
      </c>
      <c r="J247" s="223" t="s">
        <v>1637</v>
      </c>
    </row>
    <row r="248" spans="1:10" x14ac:dyDescent="0.3">
      <c r="A248" s="219">
        <v>2831</v>
      </c>
      <c r="B248" s="220" t="s">
        <v>1638</v>
      </c>
      <c r="C248" s="220"/>
      <c r="D248" s="220"/>
      <c r="E248" s="221">
        <v>217</v>
      </c>
      <c r="F248" s="221">
        <v>130</v>
      </c>
      <c r="G248" s="220"/>
      <c r="H248" s="220"/>
      <c r="I248" s="222" t="s">
        <v>1526</v>
      </c>
      <c r="J248" s="223" t="s">
        <v>1639</v>
      </c>
    </row>
    <row r="249" spans="1:10" x14ac:dyDescent="0.3">
      <c r="A249" s="219">
        <v>2833</v>
      </c>
      <c r="B249" s="220" t="s">
        <v>734</v>
      </c>
      <c r="C249" s="220"/>
      <c r="D249" s="220"/>
      <c r="E249" s="221">
        <v>138</v>
      </c>
      <c r="F249" s="221">
        <v>50</v>
      </c>
      <c r="G249" s="220"/>
      <c r="H249" s="220"/>
      <c r="I249" s="222" t="s">
        <v>1526</v>
      </c>
      <c r="J249" s="223" t="s">
        <v>1640</v>
      </c>
    </row>
    <row r="250" spans="1:10" x14ac:dyDescent="0.3">
      <c r="A250" s="219">
        <v>2835</v>
      </c>
      <c r="B250" s="220" t="s">
        <v>550</v>
      </c>
      <c r="C250" s="220"/>
      <c r="D250" s="220"/>
      <c r="E250" s="221">
        <v>862</v>
      </c>
      <c r="F250" s="221">
        <v>259</v>
      </c>
      <c r="G250" s="220"/>
      <c r="H250" s="220"/>
      <c r="I250" s="222" t="s">
        <v>1526</v>
      </c>
      <c r="J250" s="223" t="s">
        <v>1546</v>
      </c>
    </row>
    <row r="251" spans="1:10" x14ac:dyDescent="0.3">
      <c r="A251" s="219">
        <v>2841</v>
      </c>
      <c r="B251" s="220" t="s">
        <v>768</v>
      </c>
      <c r="C251" s="220">
        <v>4</v>
      </c>
      <c r="D251" s="220">
        <v>2.5000000000000001E-2</v>
      </c>
      <c r="E251" s="221">
        <v>83</v>
      </c>
      <c r="F251" s="221">
        <v>50</v>
      </c>
      <c r="G251" s="220">
        <v>83</v>
      </c>
      <c r="H251" s="220">
        <v>50</v>
      </c>
      <c r="I251" s="222">
        <v>2.87</v>
      </c>
      <c r="J251" s="223" t="s">
        <v>1639</v>
      </c>
    </row>
    <row r="252" spans="1:10" x14ac:dyDescent="0.3">
      <c r="A252" s="219">
        <v>2842</v>
      </c>
      <c r="B252" s="220" t="s">
        <v>769</v>
      </c>
      <c r="C252" s="220">
        <v>4</v>
      </c>
      <c r="D252" s="220">
        <v>2.5000000000000001E-2</v>
      </c>
      <c r="E252" s="221">
        <v>83</v>
      </c>
      <c r="F252" s="221">
        <v>50</v>
      </c>
      <c r="G252" s="220">
        <v>83</v>
      </c>
      <c r="H252" s="220">
        <v>50</v>
      </c>
      <c r="I252" s="222">
        <v>0</v>
      </c>
      <c r="J252" s="223" t="s">
        <v>1639</v>
      </c>
    </row>
    <row r="253" spans="1:10" x14ac:dyDescent="0.3">
      <c r="A253" s="219">
        <v>2843</v>
      </c>
      <c r="B253" s="220" t="s">
        <v>732</v>
      </c>
      <c r="C253" s="220">
        <v>4</v>
      </c>
      <c r="D253" s="220">
        <v>5.5300000000000002E-2</v>
      </c>
      <c r="E253" s="221">
        <v>51</v>
      </c>
      <c r="F253" s="221">
        <v>20</v>
      </c>
      <c r="G253" s="220">
        <v>51</v>
      </c>
      <c r="H253" s="220">
        <v>20</v>
      </c>
      <c r="I253" s="222">
        <v>2.23</v>
      </c>
      <c r="J253" s="223" t="s">
        <v>1640</v>
      </c>
    </row>
    <row r="254" spans="1:10" x14ac:dyDescent="0.3">
      <c r="A254" s="219">
        <v>2844</v>
      </c>
      <c r="B254" s="220" t="s">
        <v>733</v>
      </c>
      <c r="C254" s="220">
        <v>4</v>
      </c>
      <c r="D254" s="220">
        <v>5.5300000000000002E-2</v>
      </c>
      <c r="E254" s="221">
        <v>51</v>
      </c>
      <c r="F254" s="221">
        <v>20</v>
      </c>
      <c r="G254" s="220">
        <v>51</v>
      </c>
      <c r="H254" s="220">
        <v>20</v>
      </c>
      <c r="I254" s="222">
        <v>1.97</v>
      </c>
      <c r="J254" s="223" t="s">
        <v>1640</v>
      </c>
    </row>
    <row r="255" spans="1:10" x14ac:dyDescent="0.3">
      <c r="A255" s="219">
        <v>2845</v>
      </c>
      <c r="B255" s="220" t="s">
        <v>540</v>
      </c>
      <c r="C255" s="220">
        <v>4</v>
      </c>
      <c r="D255" s="220">
        <v>0.01</v>
      </c>
      <c r="E255" s="221">
        <v>192</v>
      </c>
      <c r="F255" s="221">
        <v>112</v>
      </c>
      <c r="G255" s="220">
        <v>192</v>
      </c>
      <c r="H255" s="220">
        <v>112</v>
      </c>
      <c r="I255" s="222">
        <v>8.27</v>
      </c>
      <c r="J255" s="223" t="s">
        <v>1546</v>
      </c>
    </row>
    <row r="256" spans="1:10" x14ac:dyDescent="0.3">
      <c r="A256" s="219">
        <v>2846</v>
      </c>
      <c r="B256" s="220" t="s">
        <v>541</v>
      </c>
      <c r="C256" s="220">
        <v>4</v>
      </c>
      <c r="D256" s="220">
        <v>0.01</v>
      </c>
      <c r="E256" s="221">
        <v>194</v>
      </c>
      <c r="F256" s="221">
        <v>116</v>
      </c>
      <c r="G256" s="220">
        <v>194</v>
      </c>
      <c r="H256" s="220">
        <v>116</v>
      </c>
      <c r="I256" s="222">
        <v>7.12</v>
      </c>
      <c r="J256" s="223" t="s">
        <v>1546</v>
      </c>
    </row>
    <row r="257" spans="1:10" x14ac:dyDescent="0.3">
      <c r="A257" s="219">
        <v>2847</v>
      </c>
      <c r="B257" s="220" t="s">
        <v>542</v>
      </c>
      <c r="C257" s="220">
        <v>4</v>
      </c>
      <c r="D257" s="220">
        <v>0.01</v>
      </c>
      <c r="E257" s="221">
        <v>183</v>
      </c>
      <c r="F257" s="221">
        <v>103</v>
      </c>
      <c r="G257" s="220">
        <v>183</v>
      </c>
      <c r="H257" s="220">
        <v>103</v>
      </c>
      <c r="I257" s="222">
        <v>8.0299999999999994</v>
      </c>
      <c r="J257" s="223" t="s">
        <v>1546</v>
      </c>
    </row>
    <row r="258" spans="1:10" x14ac:dyDescent="0.3">
      <c r="A258" s="219">
        <v>2851</v>
      </c>
      <c r="B258" s="220" t="s">
        <v>1025</v>
      </c>
      <c r="C258" s="220">
        <v>5</v>
      </c>
      <c r="D258" s="220">
        <v>0.06</v>
      </c>
      <c r="E258" s="221">
        <v>92</v>
      </c>
      <c r="F258" s="221">
        <v>56</v>
      </c>
      <c r="G258" s="220">
        <v>92</v>
      </c>
      <c r="H258" s="220">
        <v>56</v>
      </c>
      <c r="I258" s="222">
        <v>1.63</v>
      </c>
      <c r="J258" s="223" t="s">
        <v>1629</v>
      </c>
    </row>
    <row r="259" spans="1:10" x14ac:dyDescent="0.3">
      <c r="A259" s="225">
        <v>2864</v>
      </c>
      <c r="B259" s="222" t="s">
        <v>1374</v>
      </c>
      <c r="C259" s="222"/>
      <c r="D259" s="222"/>
      <c r="E259" s="226">
        <v>980</v>
      </c>
      <c r="F259" s="226">
        <v>474</v>
      </c>
      <c r="G259" s="222"/>
      <c r="H259" s="222"/>
      <c r="I259" s="222" t="s">
        <v>1526</v>
      </c>
      <c r="J259" s="223" t="s">
        <v>1641</v>
      </c>
    </row>
    <row r="260" spans="1:10" x14ac:dyDescent="0.3">
      <c r="A260" s="225">
        <v>2866</v>
      </c>
      <c r="B260" s="222" t="s">
        <v>1445</v>
      </c>
      <c r="C260" s="222">
        <v>5</v>
      </c>
      <c r="D260" s="222">
        <v>0</v>
      </c>
      <c r="E260" s="226">
        <v>330</v>
      </c>
      <c r="F260" s="226">
        <v>232</v>
      </c>
      <c r="G260" s="222">
        <v>330</v>
      </c>
      <c r="H260" s="222">
        <v>232</v>
      </c>
      <c r="I260" s="222">
        <v>18.59</v>
      </c>
      <c r="J260" s="223" t="s">
        <v>1641</v>
      </c>
    </row>
    <row r="261" spans="1:10" x14ac:dyDescent="0.3">
      <c r="A261" s="225">
        <v>2867</v>
      </c>
      <c r="B261" s="222" t="s">
        <v>1448</v>
      </c>
      <c r="C261" s="222">
        <v>5</v>
      </c>
      <c r="D261" s="222">
        <v>0</v>
      </c>
      <c r="E261" s="226">
        <v>330</v>
      </c>
      <c r="F261" s="226">
        <v>232</v>
      </c>
      <c r="G261" s="222">
        <v>330</v>
      </c>
      <c r="H261" s="222">
        <v>232</v>
      </c>
      <c r="I261" s="222">
        <v>18.59</v>
      </c>
      <c r="J261" s="223" t="s">
        <v>1641</v>
      </c>
    </row>
    <row r="262" spans="1:10" x14ac:dyDescent="0.3">
      <c r="A262" s="219">
        <v>2871</v>
      </c>
      <c r="B262" s="220" t="s">
        <v>1642</v>
      </c>
      <c r="C262" s="220"/>
      <c r="D262" s="220"/>
      <c r="E262" s="221">
        <v>156</v>
      </c>
      <c r="F262" s="221">
        <v>78</v>
      </c>
      <c r="G262" s="220"/>
      <c r="H262" s="220"/>
      <c r="I262" s="222" t="s">
        <v>1526</v>
      </c>
      <c r="J262" s="223" t="s">
        <v>1629</v>
      </c>
    </row>
    <row r="263" spans="1:10" x14ac:dyDescent="0.3">
      <c r="A263" s="219">
        <v>2875</v>
      </c>
      <c r="B263" s="220" t="s">
        <v>1346</v>
      </c>
      <c r="C263" s="220"/>
      <c r="D263" s="220"/>
      <c r="E263" s="221">
        <v>114</v>
      </c>
      <c r="F263" s="221">
        <v>57</v>
      </c>
      <c r="G263" s="220"/>
      <c r="H263" s="220"/>
      <c r="I263" s="222" t="s">
        <v>1526</v>
      </c>
      <c r="J263" s="223" t="s">
        <v>1643</v>
      </c>
    </row>
    <row r="264" spans="1:10" x14ac:dyDescent="0.3">
      <c r="A264" s="219">
        <v>2883</v>
      </c>
      <c r="B264" s="220" t="s">
        <v>1644</v>
      </c>
      <c r="C264" s="220"/>
      <c r="D264" s="220"/>
      <c r="E264" s="221">
        <v>580</v>
      </c>
      <c r="F264" s="221">
        <v>175</v>
      </c>
      <c r="G264" s="220"/>
      <c r="H264" s="220"/>
      <c r="I264" s="222" t="s">
        <v>1526</v>
      </c>
      <c r="J264" s="223" t="s">
        <v>1629</v>
      </c>
    </row>
    <row r="265" spans="1:10" x14ac:dyDescent="0.3">
      <c r="A265" s="219">
        <v>2885</v>
      </c>
      <c r="B265" s="220" t="s">
        <v>1026</v>
      </c>
      <c r="C265" s="220">
        <v>5</v>
      </c>
      <c r="D265" s="220">
        <v>0.06</v>
      </c>
      <c r="E265" s="221">
        <v>190</v>
      </c>
      <c r="F265" s="221">
        <v>115</v>
      </c>
      <c r="G265" s="220">
        <v>190</v>
      </c>
      <c r="H265" s="220">
        <v>115</v>
      </c>
      <c r="I265" s="222">
        <v>2.33</v>
      </c>
      <c r="J265" s="223" t="s">
        <v>1629</v>
      </c>
    </row>
    <row r="266" spans="1:10" x14ac:dyDescent="0.3">
      <c r="A266" s="219">
        <v>2886</v>
      </c>
      <c r="B266" s="220" t="s">
        <v>1027</v>
      </c>
      <c r="C266" s="220">
        <v>5</v>
      </c>
      <c r="D266" s="220">
        <v>0.06</v>
      </c>
      <c r="E266" s="221">
        <v>190</v>
      </c>
      <c r="F266" s="221">
        <v>115</v>
      </c>
      <c r="G266" s="220">
        <v>190</v>
      </c>
      <c r="H266" s="220">
        <v>115</v>
      </c>
      <c r="I266" s="222">
        <v>2.2799999999999998</v>
      </c>
      <c r="J266" s="223" t="s">
        <v>1629</v>
      </c>
    </row>
    <row r="267" spans="1:10" x14ac:dyDescent="0.3">
      <c r="A267" s="219">
        <v>2889</v>
      </c>
      <c r="B267" s="220" t="s">
        <v>1430</v>
      </c>
      <c r="C267" s="220">
        <v>5</v>
      </c>
      <c r="D267" s="220">
        <v>0.06</v>
      </c>
      <c r="E267" s="221">
        <v>46</v>
      </c>
      <c r="F267" s="221">
        <v>23</v>
      </c>
      <c r="G267" s="220">
        <v>46</v>
      </c>
      <c r="H267" s="220">
        <v>23</v>
      </c>
      <c r="I267" s="222">
        <v>2.12</v>
      </c>
      <c r="J267" s="223" t="s">
        <v>1643</v>
      </c>
    </row>
    <row r="268" spans="1:10" x14ac:dyDescent="0.3">
      <c r="A268" s="219">
        <v>2891</v>
      </c>
      <c r="B268" s="220" t="s">
        <v>1645</v>
      </c>
      <c r="C268" s="220">
        <v>5</v>
      </c>
      <c r="D268" s="220">
        <v>0.06</v>
      </c>
      <c r="E268" s="221">
        <v>46</v>
      </c>
      <c r="F268" s="221">
        <v>23</v>
      </c>
      <c r="G268" s="220">
        <v>46</v>
      </c>
      <c r="H268" s="220">
        <v>23</v>
      </c>
      <c r="I268" s="222">
        <v>2.12</v>
      </c>
      <c r="J268" s="223" t="s">
        <v>1643</v>
      </c>
    </row>
    <row r="269" spans="1:10" x14ac:dyDescent="0.3">
      <c r="A269" s="219">
        <v>2900</v>
      </c>
      <c r="B269" s="220" t="s">
        <v>746</v>
      </c>
      <c r="C269" s="220">
        <v>5</v>
      </c>
      <c r="D269" s="220">
        <v>0.05</v>
      </c>
      <c r="E269" s="221">
        <v>489</v>
      </c>
      <c r="F269" s="221">
        <v>267</v>
      </c>
      <c r="G269" s="220">
        <v>332</v>
      </c>
      <c r="H269" s="220">
        <v>160</v>
      </c>
      <c r="I269" s="222">
        <v>18.59</v>
      </c>
      <c r="J269" s="223" t="s">
        <v>1646</v>
      </c>
    </row>
    <row r="270" spans="1:10" x14ac:dyDescent="0.3">
      <c r="A270" s="219">
        <v>2902</v>
      </c>
      <c r="B270" s="220" t="s">
        <v>1647</v>
      </c>
      <c r="C270" s="220">
        <v>5</v>
      </c>
      <c r="D270" s="220">
        <v>0.04</v>
      </c>
      <c r="E270" s="221">
        <v>500</v>
      </c>
      <c r="F270" s="221">
        <v>276</v>
      </c>
      <c r="G270" s="220">
        <v>341</v>
      </c>
      <c r="H270" s="220">
        <v>170</v>
      </c>
      <c r="I270" s="222">
        <v>18.87</v>
      </c>
      <c r="J270" s="223" t="s">
        <v>1648</v>
      </c>
    </row>
    <row r="271" spans="1:10" x14ac:dyDescent="0.3">
      <c r="A271" s="225">
        <v>2911</v>
      </c>
      <c r="B271" s="222" t="s">
        <v>1649</v>
      </c>
      <c r="C271" s="220">
        <v>5</v>
      </c>
      <c r="D271" s="220">
        <v>0.06</v>
      </c>
      <c r="E271" s="226">
        <v>461</v>
      </c>
      <c r="F271" s="226">
        <v>250</v>
      </c>
      <c r="G271" s="220">
        <v>304</v>
      </c>
      <c r="H271" s="220">
        <v>146</v>
      </c>
      <c r="I271" s="222">
        <v>13.03</v>
      </c>
      <c r="J271" s="223" t="s">
        <v>1650</v>
      </c>
    </row>
    <row r="272" spans="1:10" x14ac:dyDescent="0.3">
      <c r="A272" s="225">
        <v>2919</v>
      </c>
      <c r="B272" s="222" t="s">
        <v>1094</v>
      </c>
      <c r="C272" s="222"/>
      <c r="D272" s="222"/>
      <c r="E272" s="232">
        <v>930.4</v>
      </c>
      <c r="F272" s="226">
        <v>584</v>
      </c>
      <c r="G272" s="222"/>
      <c r="H272" s="222"/>
      <c r="I272" s="222" t="s">
        <v>1526</v>
      </c>
      <c r="J272" s="223" t="s">
        <v>1651</v>
      </c>
    </row>
    <row r="273" spans="1:10" x14ac:dyDescent="0.3">
      <c r="A273" s="225">
        <v>2921</v>
      </c>
      <c r="B273" s="222" t="s">
        <v>1096</v>
      </c>
      <c r="C273" s="222">
        <v>5</v>
      </c>
      <c r="D273" s="222">
        <v>0.06</v>
      </c>
      <c r="E273" s="232">
        <v>307</v>
      </c>
      <c r="F273" s="226">
        <v>189</v>
      </c>
      <c r="G273" s="228">
        <v>307</v>
      </c>
      <c r="H273" s="222">
        <v>189</v>
      </c>
      <c r="I273" s="222">
        <v>13.05</v>
      </c>
      <c r="J273" s="223" t="s">
        <v>1651</v>
      </c>
    </row>
    <row r="274" spans="1:10" x14ac:dyDescent="0.3">
      <c r="A274" s="225">
        <v>2922</v>
      </c>
      <c r="B274" s="222" t="s">
        <v>1652</v>
      </c>
      <c r="C274" s="222">
        <v>5</v>
      </c>
      <c r="D274" s="222">
        <v>0.06</v>
      </c>
      <c r="E274" s="232">
        <v>307</v>
      </c>
      <c r="F274" s="226">
        <v>189</v>
      </c>
      <c r="G274" s="228">
        <v>307</v>
      </c>
      <c r="H274" s="222">
        <v>189</v>
      </c>
      <c r="I274" s="222">
        <v>13.05</v>
      </c>
      <c r="J274" s="223" t="s">
        <v>1651</v>
      </c>
    </row>
    <row r="275" spans="1:10" x14ac:dyDescent="0.3">
      <c r="A275" s="225">
        <v>2925</v>
      </c>
      <c r="B275" s="222" t="s">
        <v>1100</v>
      </c>
      <c r="C275" s="222">
        <v>5</v>
      </c>
      <c r="D275" s="222">
        <v>0.06</v>
      </c>
      <c r="E275" s="226">
        <v>304</v>
      </c>
      <c r="F275" s="226">
        <v>189</v>
      </c>
      <c r="G275" s="222">
        <v>304</v>
      </c>
      <c r="H275" s="222">
        <v>189</v>
      </c>
      <c r="I275" s="222">
        <v>13.05</v>
      </c>
      <c r="J275" s="223" t="s">
        <v>1651</v>
      </c>
    </row>
    <row r="276" spans="1:10" x14ac:dyDescent="0.3">
      <c r="A276" s="225">
        <v>2926</v>
      </c>
      <c r="B276" s="222" t="s">
        <v>1102</v>
      </c>
      <c r="C276" s="222">
        <v>5</v>
      </c>
      <c r="D276" s="222">
        <v>0.06</v>
      </c>
      <c r="E276" s="226">
        <v>304</v>
      </c>
      <c r="F276" s="226">
        <v>189</v>
      </c>
      <c r="G276" s="222">
        <v>304</v>
      </c>
      <c r="H276" s="222">
        <v>189</v>
      </c>
      <c r="I276" s="222">
        <v>13.05</v>
      </c>
      <c r="J276" s="223" t="s">
        <v>1651</v>
      </c>
    </row>
    <row r="277" spans="1:10" x14ac:dyDescent="0.3">
      <c r="A277" s="225">
        <v>2928</v>
      </c>
      <c r="B277" s="222" t="s">
        <v>1099</v>
      </c>
      <c r="C277" s="222"/>
      <c r="D277" s="222"/>
      <c r="E277" s="226">
        <v>935</v>
      </c>
      <c r="F277" s="226">
        <v>584</v>
      </c>
      <c r="G277" s="222"/>
      <c r="H277" s="222"/>
      <c r="I277" s="222" t="s">
        <v>1526</v>
      </c>
      <c r="J277" s="223" t="s">
        <v>1651</v>
      </c>
    </row>
    <row r="278" spans="1:10" x14ac:dyDescent="0.3">
      <c r="A278" s="225">
        <v>2930</v>
      </c>
      <c r="B278" s="222" t="s">
        <v>1653</v>
      </c>
      <c r="C278" s="222"/>
      <c r="D278" s="222"/>
      <c r="E278" s="226">
        <v>429</v>
      </c>
      <c r="F278" s="226">
        <v>215</v>
      </c>
      <c r="G278" s="222"/>
      <c r="H278" s="222"/>
      <c r="I278" s="222" t="s">
        <v>1526</v>
      </c>
      <c r="J278" s="223" t="s">
        <v>1629</v>
      </c>
    </row>
    <row r="279" spans="1:10" x14ac:dyDescent="0.3">
      <c r="A279" s="225">
        <v>2931</v>
      </c>
      <c r="B279" s="222" t="s">
        <v>1654</v>
      </c>
      <c r="C279" s="222">
        <v>5</v>
      </c>
      <c r="D279" s="222">
        <v>0.06</v>
      </c>
      <c r="E279" s="226">
        <v>284</v>
      </c>
      <c r="F279" s="226">
        <v>142</v>
      </c>
      <c r="G279" s="222">
        <v>284</v>
      </c>
      <c r="H279" s="222">
        <v>142</v>
      </c>
      <c r="I279" s="222">
        <v>5.45</v>
      </c>
      <c r="J279" s="223" t="s">
        <v>1629</v>
      </c>
    </row>
    <row r="280" spans="1:10" x14ac:dyDescent="0.3">
      <c r="A280" s="225">
        <v>2933</v>
      </c>
      <c r="B280" s="222" t="s">
        <v>1655</v>
      </c>
      <c r="C280" s="222"/>
      <c r="D280" s="222"/>
      <c r="E280" s="226">
        <v>429</v>
      </c>
      <c r="F280" s="226">
        <v>215</v>
      </c>
      <c r="G280" s="222"/>
      <c r="H280" s="222"/>
      <c r="I280" s="222" t="s">
        <v>1526</v>
      </c>
      <c r="J280" s="223" t="s">
        <v>1629</v>
      </c>
    </row>
    <row r="281" spans="1:10" x14ac:dyDescent="0.3">
      <c r="A281" s="225">
        <v>2934</v>
      </c>
      <c r="B281" s="222" t="s">
        <v>1656</v>
      </c>
      <c r="C281" s="222">
        <v>5</v>
      </c>
      <c r="D281" s="222">
        <v>0.06</v>
      </c>
      <c r="E281" s="226">
        <v>284</v>
      </c>
      <c r="F281" s="226">
        <v>142</v>
      </c>
      <c r="G281" s="222">
        <v>284</v>
      </c>
      <c r="H281" s="222">
        <v>142</v>
      </c>
      <c r="I281" s="222">
        <v>5.45</v>
      </c>
      <c r="J281" s="223" t="s">
        <v>1629</v>
      </c>
    </row>
    <row r="282" spans="1:10" x14ac:dyDescent="0.3">
      <c r="A282" s="219">
        <v>2993</v>
      </c>
      <c r="B282" s="220" t="s">
        <v>1657</v>
      </c>
      <c r="C282" s="220"/>
      <c r="D282" s="220"/>
      <c r="E282" s="221">
        <v>164</v>
      </c>
      <c r="F282" s="221">
        <v>91</v>
      </c>
      <c r="G282" s="220"/>
      <c r="H282" s="220"/>
      <c r="I282" s="222" t="s">
        <v>1526</v>
      </c>
      <c r="J282" s="223" t="s">
        <v>1629</v>
      </c>
    </row>
    <row r="283" spans="1:10" x14ac:dyDescent="0.3">
      <c r="A283" s="219">
        <v>2994</v>
      </c>
      <c r="B283" s="220" t="s">
        <v>1658</v>
      </c>
      <c r="C283" s="220">
        <v>5</v>
      </c>
      <c r="D283" s="220">
        <v>0.06</v>
      </c>
      <c r="E283" s="221">
        <v>125</v>
      </c>
      <c r="F283" s="221">
        <v>69</v>
      </c>
      <c r="G283" s="220">
        <v>125</v>
      </c>
      <c r="H283" s="220">
        <v>69</v>
      </c>
      <c r="I283" s="222">
        <v>5.49</v>
      </c>
      <c r="J283" s="223" t="s">
        <v>1629</v>
      </c>
    </row>
    <row r="284" spans="1:10" x14ac:dyDescent="0.3">
      <c r="A284" s="219">
        <v>2998</v>
      </c>
      <c r="B284" s="220" t="s">
        <v>1659</v>
      </c>
      <c r="C284" s="220"/>
      <c r="D284" s="220"/>
      <c r="E284" s="221">
        <v>976</v>
      </c>
      <c r="F284" s="221">
        <v>545</v>
      </c>
      <c r="G284" s="220"/>
      <c r="H284" s="220"/>
      <c r="I284" s="222" t="s">
        <v>1526</v>
      </c>
      <c r="J284" s="223" t="s">
        <v>1660</v>
      </c>
    </row>
    <row r="285" spans="1:10" x14ac:dyDescent="0.3">
      <c r="A285" s="219">
        <v>2999</v>
      </c>
      <c r="B285" s="220" t="s">
        <v>1661</v>
      </c>
      <c r="C285" s="220"/>
      <c r="D285" s="220"/>
      <c r="E285" s="221">
        <v>976</v>
      </c>
      <c r="F285" s="221">
        <v>545</v>
      </c>
      <c r="G285" s="220"/>
      <c r="H285" s="220"/>
      <c r="I285" s="222" t="s">
        <v>1526</v>
      </c>
      <c r="J285" s="223" t="s">
        <v>1660</v>
      </c>
    </row>
    <row r="286" spans="1:10" x14ac:dyDescent="0.3">
      <c r="A286" s="219">
        <v>3002</v>
      </c>
      <c r="B286" s="220" t="s">
        <v>1424</v>
      </c>
      <c r="C286" s="220">
        <v>5</v>
      </c>
      <c r="D286" s="220">
        <v>0.02</v>
      </c>
      <c r="E286" s="221">
        <v>341</v>
      </c>
      <c r="F286" s="221">
        <v>171</v>
      </c>
      <c r="G286" s="220">
        <v>341</v>
      </c>
      <c r="H286" s="220">
        <v>171</v>
      </c>
      <c r="I286" s="222">
        <v>18.5</v>
      </c>
      <c r="J286" s="223" t="s">
        <v>1660</v>
      </c>
    </row>
    <row r="287" spans="1:10" x14ac:dyDescent="0.3">
      <c r="A287" s="219">
        <v>3003</v>
      </c>
      <c r="B287" s="220" t="s">
        <v>1662</v>
      </c>
      <c r="C287" s="220">
        <v>5</v>
      </c>
      <c r="D287" s="220">
        <v>0.02</v>
      </c>
      <c r="E287" s="221">
        <v>341</v>
      </c>
      <c r="F287" s="221">
        <v>171</v>
      </c>
      <c r="G287" s="220">
        <v>341</v>
      </c>
      <c r="H287" s="220">
        <v>171</v>
      </c>
      <c r="I287" s="222">
        <v>18.5</v>
      </c>
      <c r="J287" s="223" t="s">
        <v>1660</v>
      </c>
    </row>
    <row r="288" spans="1:10" x14ac:dyDescent="0.3">
      <c r="A288" s="219">
        <v>3004</v>
      </c>
      <c r="B288" s="220" t="s">
        <v>1663</v>
      </c>
      <c r="C288" s="220">
        <v>5</v>
      </c>
      <c r="D288" s="220">
        <v>0.02</v>
      </c>
      <c r="E288" s="221">
        <v>341</v>
      </c>
      <c r="F288" s="221">
        <v>171</v>
      </c>
      <c r="G288" s="220">
        <v>341</v>
      </c>
      <c r="H288" s="220">
        <v>171</v>
      </c>
      <c r="I288" s="222">
        <v>18.5</v>
      </c>
      <c r="J288" s="223" t="s">
        <v>1660</v>
      </c>
    </row>
    <row r="289" spans="1:10" x14ac:dyDescent="0.3">
      <c r="A289" s="219">
        <v>3005</v>
      </c>
      <c r="B289" s="220" t="s">
        <v>1428</v>
      </c>
      <c r="C289" s="220">
        <v>5</v>
      </c>
      <c r="D289" s="220">
        <v>0.02</v>
      </c>
      <c r="E289" s="221">
        <v>341</v>
      </c>
      <c r="F289" s="221">
        <v>171</v>
      </c>
      <c r="G289" s="220">
        <v>341</v>
      </c>
      <c r="H289" s="220">
        <v>171</v>
      </c>
      <c r="I289" s="222">
        <v>18.5</v>
      </c>
      <c r="J289" s="223" t="s">
        <v>1660</v>
      </c>
    </row>
    <row r="290" spans="1:10" x14ac:dyDescent="0.3">
      <c r="A290" s="219">
        <v>3040</v>
      </c>
      <c r="B290" s="220" t="s">
        <v>1664</v>
      </c>
      <c r="C290" s="220"/>
      <c r="D290" s="220"/>
      <c r="E290" s="221">
        <v>983</v>
      </c>
      <c r="F290" s="221">
        <v>538</v>
      </c>
      <c r="G290" s="220"/>
      <c r="H290" s="220"/>
      <c r="I290" s="222"/>
      <c r="J290" s="223" t="s">
        <v>1665</v>
      </c>
    </row>
    <row r="291" spans="1:10" x14ac:dyDescent="0.3">
      <c r="A291" s="219">
        <v>3042</v>
      </c>
      <c r="B291" s="220" t="s">
        <v>1396</v>
      </c>
      <c r="C291" s="220">
        <v>5</v>
      </c>
      <c r="D291" s="220">
        <v>0</v>
      </c>
      <c r="E291" s="221">
        <v>339</v>
      </c>
      <c r="F291" s="221">
        <v>167</v>
      </c>
      <c r="G291" s="220">
        <v>339</v>
      </c>
      <c r="H291" s="220">
        <v>167</v>
      </c>
      <c r="I291" s="222">
        <v>13.04</v>
      </c>
      <c r="J291" s="223" t="s">
        <v>1665</v>
      </c>
    </row>
    <row r="292" spans="1:10" x14ac:dyDescent="0.3">
      <c r="A292" s="219">
        <v>3043</v>
      </c>
      <c r="B292" s="220" t="s">
        <v>1397</v>
      </c>
      <c r="C292" s="220">
        <v>5</v>
      </c>
      <c r="D292" s="220">
        <v>0</v>
      </c>
      <c r="E292" s="221">
        <v>339</v>
      </c>
      <c r="F292" s="221">
        <v>167</v>
      </c>
      <c r="G292" s="220">
        <v>339</v>
      </c>
      <c r="H292" s="220">
        <v>167</v>
      </c>
      <c r="I292" s="222">
        <v>13.04</v>
      </c>
      <c r="J292" s="223" t="s">
        <v>1665</v>
      </c>
    </row>
    <row r="293" spans="1:10" x14ac:dyDescent="0.3">
      <c r="A293" s="219">
        <v>4011</v>
      </c>
      <c r="B293" s="220" t="s">
        <v>1666</v>
      </c>
      <c r="C293" s="220">
        <v>5</v>
      </c>
      <c r="D293" s="220">
        <v>2.5000000000000001E-2</v>
      </c>
      <c r="E293" s="221">
        <v>340</v>
      </c>
      <c r="F293" s="221">
        <v>270</v>
      </c>
      <c r="G293" s="220">
        <v>325</v>
      </c>
      <c r="H293" s="220">
        <v>210</v>
      </c>
      <c r="I293" s="222">
        <v>25.69</v>
      </c>
      <c r="J293" s="223" t="s">
        <v>1530</v>
      </c>
    </row>
    <row r="294" spans="1:10" x14ac:dyDescent="0.3">
      <c r="A294" s="219">
        <v>4012</v>
      </c>
      <c r="B294" s="220" t="s">
        <v>1667</v>
      </c>
      <c r="C294" s="220">
        <v>5</v>
      </c>
      <c r="D294" s="220">
        <v>2.5000000000000001E-2</v>
      </c>
      <c r="E294" s="221">
        <v>340</v>
      </c>
      <c r="F294" s="221">
        <v>270</v>
      </c>
      <c r="G294" s="220">
        <v>325</v>
      </c>
      <c r="H294" s="220">
        <v>210</v>
      </c>
      <c r="I294" s="222">
        <v>18.54</v>
      </c>
      <c r="J294" s="223" t="s">
        <v>1530</v>
      </c>
    </row>
    <row r="295" spans="1:10" x14ac:dyDescent="0.3">
      <c r="A295" s="219">
        <v>4013</v>
      </c>
      <c r="B295" s="220" t="s">
        <v>1668</v>
      </c>
      <c r="C295" s="220">
        <v>5</v>
      </c>
      <c r="D295" s="220">
        <v>3.1E-2</v>
      </c>
      <c r="E295" s="221">
        <v>340</v>
      </c>
      <c r="F295" s="221">
        <v>270</v>
      </c>
      <c r="G295" s="220">
        <v>325</v>
      </c>
      <c r="H295" s="220">
        <v>210</v>
      </c>
      <c r="I295" s="222">
        <v>22.79</v>
      </c>
      <c r="J295" s="223" t="s">
        <v>1530</v>
      </c>
    </row>
    <row r="296" spans="1:10" x14ac:dyDescent="0.3">
      <c r="A296" s="219">
        <v>4014</v>
      </c>
      <c r="B296" s="220" t="s">
        <v>1669</v>
      </c>
      <c r="C296" s="220">
        <v>5</v>
      </c>
      <c r="D296" s="220">
        <v>3.3000000000000002E-2</v>
      </c>
      <c r="E296" s="221">
        <v>340</v>
      </c>
      <c r="F296" s="221">
        <v>270</v>
      </c>
      <c r="G296" s="220">
        <v>325</v>
      </c>
      <c r="H296" s="220">
        <v>210</v>
      </c>
      <c r="I296" s="222">
        <v>25.03</v>
      </c>
      <c r="J296" s="223" t="s">
        <v>1530</v>
      </c>
    </row>
    <row r="297" spans="1:10" x14ac:dyDescent="0.3">
      <c r="A297" s="219">
        <v>4024</v>
      </c>
      <c r="B297" s="220" t="s">
        <v>1670</v>
      </c>
      <c r="C297" s="220">
        <v>6</v>
      </c>
      <c r="D297" s="220">
        <v>0.03</v>
      </c>
      <c r="E297" s="221">
        <v>347</v>
      </c>
      <c r="F297" s="221">
        <v>244</v>
      </c>
      <c r="G297" s="220">
        <v>347</v>
      </c>
      <c r="H297" s="220">
        <v>244</v>
      </c>
      <c r="I297" s="222">
        <v>6.67</v>
      </c>
      <c r="J297" s="223" t="s">
        <v>1569</v>
      </c>
    </row>
    <row r="298" spans="1:10" x14ac:dyDescent="0.3">
      <c r="A298" s="219">
        <v>4025</v>
      </c>
      <c r="B298" s="220" t="s">
        <v>1671</v>
      </c>
      <c r="C298" s="220">
        <v>6</v>
      </c>
      <c r="D298" s="220">
        <v>0.03</v>
      </c>
      <c r="E298" s="221">
        <v>345</v>
      </c>
      <c r="F298" s="221">
        <v>244</v>
      </c>
      <c r="G298" s="220">
        <v>345</v>
      </c>
      <c r="H298" s="220">
        <v>244</v>
      </c>
      <c r="I298" s="222">
        <v>9.1300000000000008</v>
      </c>
      <c r="J298" s="223" t="s">
        <v>1569</v>
      </c>
    </row>
    <row r="299" spans="1:10" x14ac:dyDescent="0.3">
      <c r="A299" s="219">
        <v>4026</v>
      </c>
      <c r="B299" s="220" t="s">
        <v>1672</v>
      </c>
      <c r="C299" s="220">
        <v>6</v>
      </c>
      <c r="D299" s="220">
        <v>0.03</v>
      </c>
      <c r="E299" s="221">
        <v>346</v>
      </c>
      <c r="F299" s="221">
        <v>244</v>
      </c>
      <c r="G299" s="220">
        <v>346</v>
      </c>
      <c r="H299" s="220">
        <v>244</v>
      </c>
      <c r="I299" s="222">
        <v>11.69</v>
      </c>
      <c r="J299" s="223" t="s">
        <v>1569</v>
      </c>
    </row>
    <row r="300" spans="1:10" x14ac:dyDescent="0.3">
      <c r="A300" s="219">
        <v>4040</v>
      </c>
      <c r="B300" s="220" t="s">
        <v>1673</v>
      </c>
      <c r="C300" s="220">
        <v>5</v>
      </c>
      <c r="D300" s="220">
        <v>2.5000000000000001E-2</v>
      </c>
      <c r="E300" s="221">
        <v>291</v>
      </c>
      <c r="F300" s="221">
        <v>210</v>
      </c>
      <c r="G300" s="220">
        <v>291</v>
      </c>
      <c r="H300" s="220">
        <v>210</v>
      </c>
      <c r="I300" s="222">
        <v>8.23</v>
      </c>
      <c r="J300" s="223" t="s">
        <v>1565</v>
      </c>
    </row>
    <row r="301" spans="1:10" x14ac:dyDescent="0.3">
      <c r="A301" s="219">
        <v>4042</v>
      </c>
      <c r="B301" s="220" t="s">
        <v>379</v>
      </c>
      <c r="C301" s="220">
        <v>8</v>
      </c>
      <c r="D301" s="220">
        <v>0.01</v>
      </c>
      <c r="E301" s="221">
        <v>282</v>
      </c>
      <c r="F301" s="221">
        <v>175</v>
      </c>
      <c r="G301" s="220">
        <v>282</v>
      </c>
      <c r="H301" s="220">
        <v>175</v>
      </c>
      <c r="I301" s="222">
        <v>7.95</v>
      </c>
      <c r="J301" s="223" t="s">
        <v>1565</v>
      </c>
    </row>
    <row r="302" spans="1:10" x14ac:dyDescent="0.3">
      <c r="A302" s="219">
        <v>4070</v>
      </c>
      <c r="B302" s="220" t="s">
        <v>1199</v>
      </c>
      <c r="C302" s="220">
        <v>5</v>
      </c>
      <c r="D302" s="220"/>
      <c r="E302" s="221">
        <v>58</v>
      </c>
      <c r="F302" s="221">
        <v>15</v>
      </c>
      <c r="G302" s="220">
        <v>58</v>
      </c>
      <c r="H302" s="220">
        <v>6</v>
      </c>
      <c r="I302" s="222">
        <v>1.68</v>
      </c>
      <c r="J302" s="223" t="s">
        <v>1674</v>
      </c>
    </row>
    <row r="303" spans="1:10" x14ac:dyDescent="0.3">
      <c r="A303" s="219">
        <v>4091</v>
      </c>
      <c r="B303" s="220" t="s">
        <v>1675</v>
      </c>
      <c r="C303" s="220">
        <v>6</v>
      </c>
      <c r="D303" s="220">
        <v>0.03</v>
      </c>
      <c r="E303" s="221">
        <v>53</v>
      </c>
      <c r="F303" s="221">
        <v>9</v>
      </c>
      <c r="G303" s="220">
        <v>53</v>
      </c>
      <c r="H303" s="220">
        <v>9</v>
      </c>
      <c r="I303" s="222">
        <v>4.8899999999999997</v>
      </c>
      <c r="J303" s="223" t="s">
        <v>1629</v>
      </c>
    </row>
    <row r="304" spans="1:10" x14ac:dyDescent="0.3">
      <c r="A304" s="219">
        <v>4101</v>
      </c>
      <c r="B304" s="220" t="s">
        <v>1676</v>
      </c>
      <c r="C304" s="220">
        <v>6</v>
      </c>
      <c r="D304" s="220">
        <v>2.8000000000000001E-2</v>
      </c>
      <c r="E304" s="221">
        <v>37</v>
      </c>
      <c r="F304" s="221">
        <v>24</v>
      </c>
      <c r="G304" s="220">
        <v>37</v>
      </c>
      <c r="H304" s="220">
        <v>24</v>
      </c>
      <c r="I304" s="222">
        <v>0.89</v>
      </c>
      <c r="J304" s="223" t="s">
        <v>1629</v>
      </c>
    </row>
    <row r="305" spans="1:10" x14ac:dyDescent="0.3">
      <c r="A305" s="219">
        <v>4111</v>
      </c>
      <c r="B305" s="220" t="s">
        <v>1677</v>
      </c>
      <c r="C305" s="220">
        <v>6</v>
      </c>
      <c r="D305" s="220">
        <v>0</v>
      </c>
      <c r="E305" s="221">
        <v>34</v>
      </c>
      <c r="F305" s="221">
        <v>10</v>
      </c>
      <c r="G305" s="220">
        <v>34</v>
      </c>
      <c r="H305" s="220">
        <v>10</v>
      </c>
      <c r="I305" s="222">
        <v>0.75</v>
      </c>
      <c r="J305" s="223" t="s">
        <v>1629</v>
      </c>
    </row>
    <row r="306" spans="1:10" x14ac:dyDescent="0.3">
      <c r="A306" s="219">
        <v>4161</v>
      </c>
      <c r="B306" s="220" t="s">
        <v>1678</v>
      </c>
      <c r="C306" s="220">
        <v>5</v>
      </c>
      <c r="D306" s="220">
        <v>0.05</v>
      </c>
      <c r="E306" s="221">
        <v>102</v>
      </c>
      <c r="F306" s="221">
        <v>31</v>
      </c>
      <c r="G306" s="220">
        <v>102</v>
      </c>
      <c r="H306" s="220">
        <v>31</v>
      </c>
      <c r="I306" s="222">
        <v>4.5599999999999996</v>
      </c>
      <c r="J306" s="223" t="s">
        <v>1679</v>
      </c>
    </row>
    <row r="307" spans="1:10" x14ac:dyDescent="0.3">
      <c r="A307" s="219">
        <v>4162</v>
      </c>
      <c r="B307" s="220" t="s">
        <v>1442</v>
      </c>
      <c r="C307" s="220">
        <v>5</v>
      </c>
      <c r="D307" s="220">
        <v>0.05</v>
      </c>
      <c r="E307" s="221">
        <v>102</v>
      </c>
      <c r="F307" s="221">
        <v>31</v>
      </c>
      <c r="G307" s="220">
        <v>102</v>
      </c>
      <c r="H307" s="220">
        <v>31</v>
      </c>
      <c r="I307" s="222">
        <v>3.63</v>
      </c>
      <c r="J307" s="223" t="s">
        <v>1679</v>
      </c>
    </row>
    <row r="308" spans="1:10" x14ac:dyDescent="0.3">
      <c r="A308" s="219">
        <v>4163</v>
      </c>
      <c r="B308" s="220" t="s">
        <v>1443</v>
      </c>
      <c r="C308" s="220">
        <v>5</v>
      </c>
      <c r="D308" s="220">
        <v>0.05</v>
      </c>
      <c r="E308" s="221">
        <v>102</v>
      </c>
      <c r="F308" s="221">
        <v>31</v>
      </c>
      <c r="G308" s="220">
        <v>102</v>
      </c>
      <c r="H308" s="220">
        <v>31</v>
      </c>
      <c r="I308" s="222">
        <v>3.6</v>
      </c>
      <c r="J308" s="223" t="s">
        <v>1679</v>
      </c>
    </row>
    <row r="309" spans="1:10" x14ac:dyDescent="0.3">
      <c r="A309" s="219">
        <v>4164</v>
      </c>
      <c r="B309" s="220" t="s">
        <v>1444</v>
      </c>
      <c r="C309" s="220">
        <v>5</v>
      </c>
      <c r="D309" s="220">
        <v>0.05</v>
      </c>
      <c r="E309" s="221">
        <v>102</v>
      </c>
      <c r="F309" s="221">
        <v>31</v>
      </c>
      <c r="G309" s="220">
        <v>102</v>
      </c>
      <c r="H309" s="220">
        <v>31</v>
      </c>
      <c r="I309" s="222">
        <v>2.41</v>
      </c>
      <c r="J309" s="223" t="s">
        <v>1679</v>
      </c>
    </row>
    <row r="310" spans="1:10" x14ac:dyDescent="0.3">
      <c r="A310" s="219">
        <v>4171</v>
      </c>
      <c r="B310" s="220" t="s">
        <v>1368</v>
      </c>
      <c r="C310" s="220"/>
      <c r="D310" s="220"/>
      <c r="E310" s="221">
        <v>397</v>
      </c>
      <c r="F310" s="221">
        <v>119</v>
      </c>
      <c r="G310" s="220"/>
      <c r="H310" s="220"/>
      <c r="I310" s="222" t="s">
        <v>1526</v>
      </c>
      <c r="J310" s="223" t="s">
        <v>1679</v>
      </c>
    </row>
    <row r="311" spans="1:10" x14ac:dyDescent="0.3">
      <c r="A311" s="219">
        <v>4191</v>
      </c>
      <c r="B311" s="220" t="s">
        <v>1080</v>
      </c>
      <c r="C311" s="220">
        <v>4</v>
      </c>
      <c r="D311" s="220">
        <v>0.03</v>
      </c>
      <c r="E311" s="221">
        <v>22</v>
      </c>
      <c r="F311" s="221">
        <v>4</v>
      </c>
      <c r="G311" s="220">
        <v>22</v>
      </c>
      <c r="H311" s="220">
        <v>4</v>
      </c>
      <c r="I311" s="222">
        <v>0.02</v>
      </c>
      <c r="J311" s="223" t="s">
        <v>1680</v>
      </c>
    </row>
    <row r="312" spans="1:10" x14ac:dyDescent="0.3">
      <c r="A312" s="219">
        <v>4401</v>
      </c>
      <c r="B312" s="220" t="s">
        <v>1681</v>
      </c>
      <c r="C312" s="220">
        <v>6</v>
      </c>
      <c r="D312" s="220">
        <v>2.5000000000000001E-2</v>
      </c>
      <c r="E312" s="221">
        <v>925</v>
      </c>
      <c r="F312" s="221">
        <v>577</v>
      </c>
      <c r="G312" s="220">
        <v>925</v>
      </c>
      <c r="H312" s="220">
        <v>577</v>
      </c>
      <c r="I312" s="222">
        <v>24.16</v>
      </c>
      <c r="J312" s="223" t="s">
        <v>1550</v>
      </c>
    </row>
    <row r="313" spans="1:10" x14ac:dyDescent="0.3">
      <c r="A313" s="219">
        <v>4402</v>
      </c>
      <c r="B313" s="220" t="s">
        <v>1682</v>
      </c>
      <c r="C313" s="220">
        <v>6</v>
      </c>
      <c r="D313" s="220">
        <v>2.5000000000000001E-2</v>
      </c>
      <c r="E313" s="221">
        <v>921</v>
      </c>
      <c r="F313" s="221">
        <v>576</v>
      </c>
      <c r="G313" s="220">
        <v>921</v>
      </c>
      <c r="H313" s="220">
        <v>576</v>
      </c>
      <c r="I313" s="222">
        <v>24.16</v>
      </c>
      <c r="J313" s="223" t="s">
        <v>1550</v>
      </c>
    </row>
    <row r="314" spans="1:10" x14ac:dyDescent="0.3">
      <c r="A314" s="233">
        <v>5031</v>
      </c>
      <c r="B314" s="234" t="s">
        <v>1683</v>
      </c>
      <c r="C314" s="234">
        <v>8</v>
      </c>
      <c r="D314" s="234">
        <v>2.5000000000000001E-2</v>
      </c>
      <c r="E314" s="235">
        <v>166</v>
      </c>
      <c r="F314" s="235">
        <v>135</v>
      </c>
      <c r="G314" s="234">
        <v>166</v>
      </c>
      <c r="H314" s="234">
        <v>135</v>
      </c>
      <c r="I314" s="236">
        <v>2.4700000000000002</v>
      </c>
      <c r="J314" s="237" t="s">
        <v>1569</v>
      </c>
    </row>
    <row r="315" spans="1:10" x14ac:dyDescent="0.3">
      <c r="A315" s="233">
        <v>5032</v>
      </c>
      <c r="B315" s="234" t="s">
        <v>1684</v>
      </c>
      <c r="C315" s="234">
        <v>8</v>
      </c>
      <c r="D315" s="234">
        <v>2.5000000000000001E-2</v>
      </c>
      <c r="E315" s="235">
        <v>167</v>
      </c>
      <c r="F315" s="235">
        <v>135</v>
      </c>
      <c r="G315" s="234">
        <v>167</v>
      </c>
      <c r="H315" s="234">
        <v>135</v>
      </c>
      <c r="I315" s="236">
        <v>1.77</v>
      </c>
      <c r="J315" s="237" t="s">
        <v>1569</v>
      </c>
    </row>
    <row r="316" spans="1:10" x14ac:dyDescent="0.3">
      <c r="A316" s="233">
        <v>5172</v>
      </c>
      <c r="B316" s="234" t="s">
        <v>454</v>
      </c>
      <c r="C316" s="234">
        <v>5</v>
      </c>
      <c r="D316" s="234">
        <v>0.02</v>
      </c>
      <c r="E316" s="235">
        <v>548</v>
      </c>
      <c r="F316" s="235">
        <v>268</v>
      </c>
      <c r="G316" s="234">
        <v>548</v>
      </c>
      <c r="H316" s="234">
        <v>268</v>
      </c>
      <c r="I316" s="236">
        <v>8.7100000000000009</v>
      </c>
      <c r="J316" s="237" t="s">
        <v>1685</v>
      </c>
    </row>
    <row r="317" spans="1:10" x14ac:dyDescent="0.3">
      <c r="A317" s="233">
        <v>5173</v>
      </c>
      <c r="B317" s="234" t="s">
        <v>460</v>
      </c>
      <c r="C317" s="234">
        <v>5</v>
      </c>
      <c r="D317" s="234">
        <v>0.02</v>
      </c>
      <c r="E317" s="235">
        <v>549</v>
      </c>
      <c r="F317" s="235">
        <v>268</v>
      </c>
      <c r="G317" s="234">
        <v>549</v>
      </c>
      <c r="H317" s="234">
        <v>268</v>
      </c>
      <c r="I317" s="236">
        <v>8.7100000000000009</v>
      </c>
      <c r="J317" s="237" t="s">
        <v>1685</v>
      </c>
    </row>
    <row r="318" spans="1:10" x14ac:dyDescent="0.3">
      <c r="A318" s="233">
        <v>5624</v>
      </c>
      <c r="B318" s="234" t="s">
        <v>1686</v>
      </c>
      <c r="C318" s="234">
        <v>4</v>
      </c>
      <c r="D318" s="234">
        <v>3.9E-2</v>
      </c>
      <c r="E318" s="235">
        <v>32</v>
      </c>
      <c r="F318" s="235">
        <v>16</v>
      </c>
      <c r="G318" s="234">
        <v>32</v>
      </c>
      <c r="H318" s="234">
        <v>16</v>
      </c>
      <c r="I318" s="236">
        <v>0.63</v>
      </c>
      <c r="J318" s="237" t="s">
        <v>1687</v>
      </c>
    </row>
    <row r="319" spans="1:10" x14ac:dyDescent="0.3">
      <c r="A319" s="233">
        <v>5652</v>
      </c>
      <c r="B319" s="234" t="s">
        <v>1688</v>
      </c>
      <c r="C319" s="234"/>
      <c r="D319" s="234"/>
      <c r="E319" s="235">
        <v>51</v>
      </c>
      <c r="F319" s="235">
        <v>18</v>
      </c>
      <c r="G319" s="234"/>
      <c r="H319" s="234"/>
      <c r="I319" s="236" t="s">
        <v>1526</v>
      </c>
      <c r="J319" s="237" t="s">
        <v>1687</v>
      </c>
    </row>
    <row r="320" spans="1:10" x14ac:dyDescent="0.3">
      <c r="A320" s="219">
        <v>6003</v>
      </c>
      <c r="B320" s="220" t="s">
        <v>1459</v>
      </c>
      <c r="C320" s="220">
        <v>5</v>
      </c>
      <c r="D320" s="220">
        <v>0.02</v>
      </c>
      <c r="E320" s="220">
        <v>939.7</v>
      </c>
      <c r="F320" s="220">
        <v>577</v>
      </c>
      <c r="G320" s="220">
        <v>989.2</v>
      </c>
      <c r="H320" s="220">
        <v>577</v>
      </c>
      <c r="I320" s="222">
        <v>24.66</v>
      </c>
      <c r="J320" s="223" t="s">
        <v>1689</v>
      </c>
    </row>
    <row r="321" spans="1:10" x14ac:dyDescent="0.3">
      <c r="A321" s="233">
        <v>6005</v>
      </c>
      <c r="B321" s="234" t="s">
        <v>439</v>
      </c>
      <c r="C321" s="234">
        <v>5</v>
      </c>
      <c r="D321" s="234">
        <v>0.02</v>
      </c>
      <c r="E321" s="235">
        <v>932</v>
      </c>
      <c r="F321" s="235">
        <v>609</v>
      </c>
      <c r="G321" s="234">
        <v>932</v>
      </c>
      <c r="H321" s="234">
        <v>609</v>
      </c>
      <c r="I321" s="236">
        <v>14.93</v>
      </c>
      <c r="J321" s="237" t="s">
        <v>1569</v>
      </c>
    </row>
    <row r="322" spans="1:10" x14ac:dyDescent="0.3">
      <c r="A322" s="233">
        <v>6006</v>
      </c>
      <c r="B322" s="234" t="s">
        <v>1690</v>
      </c>
      <c r="C322" s="234">
        <v>5</v>
      </c>
      <c r="D322" s="234">
        <v>0.02</v>
      </c>
      <c r="E322" s="235">
        <v>930</v>
      </c>
      <c r="F322" s="235">
        <v>609</v>
      </c>
      <c r="G322" s="234">
        <v>930</v>
      </c>
      <c r="H322" s="234">
        <v>609</v>
      </c>
      <c r="I322" s="236">
        <v>14.93</v>
      </c>
      <c r="J322" s="237" t="s">
        <v>1569</v>
      </c>
    </row>
    <row r="323" spans="1:10" x14ac:dyDescent="0.3">
      <c r="A323" s="233">
        <v>6013</v>
      </c>
      <c r="B323" s="234" t="s">
        <v>53</v>
      </c>
      <c r="C323" s="234">
        <v>6</v>
      </c>
      <c r="D323" s="234">
        <v>0.03</v>
      </c>
      <c r="E323" s="235">
        <v>495</v>
      </c>
      <c r="F323" s="235">
        <v>280</v>
      </c>
      <c r="G323" s="234">
        <v>495</v>
      </c>
      <c r="H323" s="234">
        <v>280</v>
      </c>
      <c r="I323" s="236">
        <v>10.79</v>
      </c>
      <c r="J323" s="237" t="s">
        <v>1550</v>
      </c>
    </row>
    <row r="324" spans="1:10" x14ac:dyDescent="0.3">
      <c r="A324" s="233">
        <v>6014</v>
      </c>
      <c r="B324" s="234" t="s">
        <v>54</v>
      </c>
      <c r="C324" s="234">
        <v>6</v>
      </c>
      <c r="D324" s="234">
        <v>0.03</v>
      </c>
      <c r="E324" s="235">
        <v>463</v>
      </c>
      <c r="F324" s="235">
        <v>280</v>
      </c>
      <c r="G324" s="234">
        <v>463</v>
      </c>
      <c r="H324" s="234">
        <v>280</v>
      </c>
      <c r="I324" s="236">
        <v>11.57</v>
      </c>
      <c r="J324" s="237" t="s">
        <v>1550</v>
      </c>
    </row>
    <row r="325" spans="1:10" x14ac:dyDescent="0.3">
      <c r="A325" s="233">
        <v>6015</v>
      </c>
      <c r="B325" s="234" t="s">
        <v>55</v>
      </c>
      <c r="C325" s="234">
        <v>6</v>
      </c>
      <c r="D325" s="234">
        <v>0.03</v>
      </c>
      <c r="E325" s="235">
        <v>463</v>
      </c>
      <c r="F325" s="235">
        <v>280</v>
      </c>
      <c r="G325" s="234">
        <v>463</v>
      </c>
      <c r="H325" s="234">
        <v>280</v>
      </c>
      <c r="I325" s="236">
        <v>10.220000000000001</v>
      </c>
      <c r="J325" s="237" t="s">
        <v>1550</v>
      </c>
    </row>
    <row r="326" spans="1:10" x14ac:dyDescent="0.3">
      <c r="A326" s="233">
        <v>6016</v>
      </c>
      <c r="B326" s="234" t="s">
        <v>56</v>
      </c>
      <c r="C326" s="234">
        <v>6</v>
      </c>
      <c r="D326" s="234">
        <v>0.03</v>
      </c>
      <c r="E326" s="235">
        <v>463</v>
      </c>
      <c r="F326" s="235">
        <v>280</v>
      </c>
      <c r="G326" s="234">
        <v>463</v>
      </c>
      <c r="H326" s="234">
        <v>280</v>
      </c>
      <c r="I326" s="236">
        <v>9.7899999999999991</v>
      </c>
      <c r="J326" s="237" t="s">
        <v>1550</v>
      </c>
    </row>
    <row r="327" spans="1:10" x14ac:dyDescent="0.3">
      <c r="A327" s="233">
        <v>6017</v>
      </c>
      <c r="B327" s="234" t="s">
        <v>57</v>
      </c>
      <c r="C327" s="234">
        <v>6</v>
      </c>
      <c r="D327" s="234">
        <v>2.5000000000000001E-2</v>
      </c>
      <c r="E327" s="235">
        <v>452</v>
      </c>
      <c r="F327" s="235">
        <v>280</v>
      </c>
      <c r="G327" s="234">
        <v>452</v>
      </c>
      <c r="H327" s="234">
        <v>280</v>
      </c>
      <c r="I327" s="236">
        <v>10.14</v>
      </c>
      <c r="J327" s="237" t="s">
        <v>1550</v>
      </c>
    </row>
    <row r="328" spans="1:10" x14ac:dyDescent="0.3">
      <c r="A328" s="233">
        <v>6018</v>
      </c>
      <c r="B328" s="234" t="s">
        <v>58</v>
      </c>
      <c r="C328" s="234">
        <v>6</v>
      </c>
      <c r="D328" s="234">
        <v>2.5000000000000001E-2</v>
      </c>
      <c r="E328" s="235">
        <v>453</v>
      </c>
      <c r="F328" s="235">
        <v>280</v>
      </c>
      <c r="G328" s="234">
        <v>453</v>
      </c>
      <c r="H328" s="234">
        <v>280</v>
      </c>
      <c r="I328" s="236">
        <v>9.33</v>
      </c>
      <c r="J328" s="237" t="s">
        <v>1550</v>
      </c>
    </row>
    <row r="329" spans="1:10" x14ac:dyDescent="0.3">
      <c r="A329" s="233">
        <v>6031</v>
      </c>
      <c r="B329" s="234" t="s">
        <v>1691</v>
      </c>
      <c r="C329" s="234">
        <v>5</v>
      </c>
      <c r="D329" s="234">
        <v>1.0999999999999999E-2</v>
      </c>
      <c r="E329" s="235">
        <v>470</v>
      </c>
      <c r="F329" s="235">
        <v>280</v>
      </c>
      <c r="G329" s="234">
        <v>465</v>
      </c>
      <c r="H329" s="234">
        <v>280</v>
      </c>
      <c r="I329" s="236">
        <v>21.51</v>
      </c>
      <c r="J329" s="237" t="s">
        <v>1530</v>
      </c>
    </row>
    <row r="330" spans="1:10" x14ac:dyDescent="0.3">
      <c r="A330" s="233">
        <v>6032</v>
      </c>
      <c r="B330" s="234" t="s">
        <v>1692</v>
      </c>
      <c r="C330" s="234">
        <v>5</v>
      </c>
      <c r="D330" s="234">
        <v>1.0999999999999999E-2</v>
      </c>
      <c r="E330" s="235">
        <v>472</v>
      </c>
      <c r="F330" s="235">
        <v>280</v>
      </c>
      <c r="G330" s="234">
        <v>467</v>
      </c>
      <c r="H330" s="234">
        <v>280</v>
      </c>
      <c r="I330" s="236">
        <v>11.77</v>
      </c>
      <c r="J330" s="237" t="s">
        <v>1530</v>
      </c>
    </row>
    <row r="331" spans="1:10" x14ac:dyDescent="0.3">
      <c r="A331" s="233">
        <v>6033</v>
      </c>
      <c r="B331" s="234" t="s">
        <v>1693</v>
      </c>
      <c r="C331" s="234">
        <v>5</v>
      </c>
      <c r="D331" s="234">
        <v>1.7999999999999999E-2</v>
      </c>
      <c r="E331" s="235">
        <v>467</v>
      </c>
      <c r="F331" s="235">
        <v>280</v>
      </c>
      <c r="G331" s="234">
        <v>462</v>
      </c>
      <c r="H331" s="234">
        <v>280</v>
      </c>
      <c r="I331" s="236">
        <v>19.600000000000001</v>
      </c>
      <c r="J331" s="237" t="s">
        <v>1530</v>
      </c>
    </row>
    <row r="332" spans="1:10" x14ac:dyDescent="0.3">
      <c r="A332" s="233">
        <v>6034</v>
      </c>
      <c r="B332" s="234" t="s">
        <v>1694</v>
      </c>
      <c r="C332" s="234">
        <v>5</v>
      </c>
      <c r="D332" s="234">
        <v>1.7999999999999999E-2</v>
      </c>
      <c r="E332" s="235">
        <v>466</v>
      </c>
      <c r="F332" s="235">
        <v>280</v>
      </c>
      <c r="G332" s="234">
        <v>461</v>
      </c>
      <c r="H332" s="234">
        <v>280</v>
      </c>
      <c r="I332" s="236">
        <v>13.78</v>
      </c>
      <c r="J332" s="237" t="s">
        <v>1530</v>
      </c>
    </row>
    <row r="333" spans="1:10" x14ac:dyDescent="0.3">
      <c r="A333" s="233">
        <v>6035</v>
      </c>
      <c r="B333" s="234" t="s">
        <v>1695</v>
      </c>
      <c r="C333" s="234">
        <v>5</v>
      </c>
      <c r="D333" s="234">
        <v>2E-3</v>
      </c>
      <c r="E333" s="235">
        <v>467</v>
      </c>
      <c r="F333" s="235">
        <v>280</v>
      </c>
      <c r="G333" s="234">
        <v>462</v>
      </c>
      <c r="H333" s="234">
        <v>280</v>
      </c>
      <c r="I333" s="236">
        <v>16.739999999999998</v>
      </c>
      <c r="J333" s="237" t="s">
        <v>1530</v>
      </c>
    </row>
    <row r="334" spans="1:10" x14ac:dyDescent="0.3">
      <c r="A334" s="233">
        <v>6036</v>
      </c>
      <c r="B334" s="234" t="s">
        <v>1696</v>
      </c>
      <c r="C334" s="234">
        <v>5</v>
      </c>
      <c r="D334" s="234">
        <v>2E-3</v>
      </c>
      <c r="E334" s="235">
        <v>467</v>
      </c>
      <c r="F334" s="235">
        <v>280</v>
      </c>
      <c r="G334" s="234">
        <v>462</v>
      </c>
      <c r="H334" s="234">
        <v>280</v>
      </c>
      <c r="I334" s="236">
        <v>17.260000000000002</v>
      </c>
      <c r="J334" s="237" t="s">
        <v>1530</v>
      </c>
    </row>
    <row r="335" spans="1:10" x14ac:dyDescent="0.3">
      <c r="A335" s="233">
        <v>6037</v>
      </c>
      <c r="B335" s="234" t="s">
        <v>1697</v>
      </c>
      <c r="C335" s="220">
        <v>5</v>
      </c>
      <c r="D335" s="220">
        <v>0.02</v>
      </c>
      <c r="E335" s="230">
        <v>456</v>
      </c>
      <c r="F335" s="220">
        <v>280</v>
      </c>
      <c r="G335" s="230">
        <v>480</v>
      </c>
      <c r="H335" s="220">
        <v>280</v>
      </c>
      <c r="I335" s="222">
        <v>15.04</v>
      </c>
      <c r="J335" s="237" t="s">
        <v>1530</v>
      </c>
    </row>
    <row r="336" spans="1:10" x14ac:dyDescent="0.3">
      <c r="A336" s="233">
        <v>6038</v>
      </c>
      <c r="B336" s="234" t="s">
        <v>1698</v>
      </c>
      <c r="C336" s="234">
        <v>5</v>
      </c>
      <c r="D336" s="234">
        <v>0.02</v>
      </c>
      <c r="E336" s="235">
        <v>457</v>
      </c>
      <c r="F336" s="235">
        <v>280</v>
      </c>
      <c r="G336" s="234">
        <v>442</v>
      </c>
      <c r="H336" s="234">
        <v>280</v>
      </c>
      <c r="I336" s="236">
        <v>10.7</v>
      </c>
      <c r="J336" s="237" t="s">
        <v>1530</v>
      </c>
    </row>
    <row r="337" spans="1:10" x14ac:dyDescent="0.3">
      <c r="A337" s="233">
        <v>6051</v>
      </c>
      <c r="B337" s="234" t="s">
        <v>389</v>
      </c>
      <c r="C337" s="234">
        <v>5</v>
      </c>
      <c r="D337" s="234">
        <v>0.02</v>
      </c>
      <c r="E337" s="235">
        <v>465</v>
      </c>
      <c r="F337" s="235">
        <v>280</v>
      </c>
      <c r="G337" s="234">
        <v>465</v>
      </c>
      <c r="H337" s="234">
        <v>280</v>
      </c>
      <c r="I337" s="236">
        <v>14.8</v>
      </c>
      <c r="J337" s="237" t="s">
        <v>1546</v>
      </c>
    </row>
    <row r="338" spans="1:10" x14ac:dyDescent="0.3">
      <c r="A338" s="233">
        <v>6052</v>
      </c>
      <c r="B338" s="234" t="s">
        <v>392</v>
      </c>
      <c r="C338" s="234">
        <v>5</v>
      </c>
      <c r="D338" s="234">
        <v>0.02</v>
      </c>
      <c r="E338" s="235">
        <v>465</v>
      </c>
      <c r="F338" s="235">
        <v>280</v>
      </c>
      <c r="G338" s="234">
        <v>465</v>
      </c>
      <c r="H338" s="234">
        <v>280</v>
      </c>
      <c r="I338" s="236">
        <v>17.22</v>
      </c>
      <c r="J338" s="237" t="s">
        <v>1546</v>
      </c>
    </row>
    <row r="339" spans="1:10" x14ac:dyDescent="0.3">
      <c r="A339" s="233">
        <v>6053</v>
      </c>
      <c r="B339" s="234" t="s">
        <v>393</v>
      </c>
      <c r="C339" s="234">
        <v>5</v>
      </c>
      <c r="D339" s="234">
        <v>0.02</v>
      </c>
      <c r="E339" s="235">
        <v>465</v>
      </c>
      <c r="F339" s="235">
        <v>280</v>
      </c>
      <c r="G339" s="234">
        <v>465</v>
      </c>
      <c r="H339" s="234">
        <v>280</v>
      </c>
      <c r="I339" s="236">
        <v>12.51</v>
      </c>
      <c r="J339" s="237" t="s">
        <v>1546</v>
      </c>
    </row>
    <row r="340" spans="1:10" x14ac:dyDescent="0.3">
      <c r="A340" s="233">
        <v>6054</v>
      </c>
      <c r="B340" s="234" t="s">
        <v>394</v>
      </c>
      <c r="C340" s="234">
        <v>5</v>
      </c>
      <c r="D340" s="234">
        <v>0.02</v>
      </c>
      <c r="E340" s="235">
        <v>465</v>
      </c>
      <c r="F340" s="235">
        <v>280</v>
      </c>
      <c r="G340" s="234">
        <v>465</v>
      </c>
      <c r="H340" s="234">
        <v>280</v>
      </c>
      <c r="I340" s="236">
        <v>19.149999999999999</v>
      </c>
      <c r="J340" s="237" t="s">
        <v>1546</v>
      </c>
    </row>
    <row r="341" spans="1:10" x14ac:dyDescent="0.3">
      <c r="A341" s="233">
        <v>6055</v>
      </c>
      <c r="B341" s="234" t="s">
        <v>395</v>
      </c>
      <c r="C341" s="234">
        <v>5</v>
      </c>
      <c r="D341" s="234">
        <v>0.02</v>
      </c>
      <c r="E341" s="235">
        <v>469</v>
      </c>
      <c r="F341" s="235">
        <v>280</v>
      </c>
      <c r="G341" s="234">
        <v>469</v>
      </c>
      <c r="H341" s="234">
        <v>280</v>
      </c>
      <c r="I341" s="236">
        <v>15.79</v>
      </c>
      <c r="J341" s="237" t="s">
        <v>1546</v>
      </c>
    </row>
    <row r="342" spans="1:10" x14ac:dyDescent="0.3">
      <c r="A342" s="233">
        <v>6056</v>
      </c>
      <c r="B342" s="234" t="s">
        <v>396</v>
      </c>
      <c r="C342" s="234">
        <v>5</v>
      </c>
      <c r="D342" s="234">
        <v>0.02</v>
      </c>
      <c r="E342" s="235">
        <v>465</v>
      </c>
      <c r="F342" s="235">
        <v>280</v>
      </c>
      <c r="G342" s="234">
        <v>465</v>
      </c>
      <c r="H342" s="234">
        <v>280</v>
      </c>
      <c r="I342" s="236">
        <v>18.41</v>
      </c>
      <c r="J342" s="237" t="s">
        <v>1546</v>
      </c>
    </row>
    <row r="343" spans="1:10" x14ac:dyDescent="0.3">
      <c r="A343" s="233">
        <v>6057</v>
      </c>
      <c r="B343" s="234" t="s">
        <v>397</v>
      </c>
      <c r="C343" s="234">
        <v>5</v>
      </c>
      <c r="D343" s="234">
        <v>0.02</v>
      </c>
      <c r="E343" s="235">
        <v>462</v>
      </c>
      <c r="F343" s="235">
        <v>260</v>
      </c>
      <c r="G343" s="234">
        <v>462</v>
      </c>
      <c r="H343" s="234">
        <v>260</v>
      </c>
      <c r="I343" s="236">
        <v>16.62</v>
      </c>
      <c r="J343" s="237" t="s">
        <v>1546</v>
      </c>
    </row>
    <row r="344" spans="1:10" x14ac:dyDescent="0.3">
      <c r="A344" s="233">
        <v>6058</v>
      </c>
      <c r="B344" s="234" t="s">
        <v>398</v>
      </c>
      <c r="C344" s="234">
        <v>5</v>
      </c>
      <c r="D344" s="234">
        <v>0.02</v>
      </c>
      <c r="E344" s="235">
        <v>461</v>
      </c>
      <c r="F344" s="235">
        <v>260</v>
      </c>
      <c r="G344" s="234">
        <v>461</v>
      </c>
      <c r="H344" s="234">
        <v>260</v>
      </c>
      <c r="I344" s="236">
        <v>16.36</v>
      </c>
      <c r="J344" s="237" t="s">
        <v>1546</v>
      </c>
    </row>
    <row r="345" spans="1:10" x14ac:dyDescent="0.3">
      <c r="A345" s="233">
        <v>6071</v>
      </c>
      <c r="B345" s="234" t="s">
        <v>1699</v>
      </c>
      <c r="C345" s="234">
        <v>8</v>
      </c>
      <c r="D345" s="234">
        <v>3.7999999999999999E-2</v>
      </c>
      <c r="E345" s="235">
        <v>520</v>
      </c>
      <c r="F345" s="235">
        <v>280</v>
      </c>
      <c r="G345" s="234">
        <v>520</v>
      </c>
      <c r="H345" s="234">
        <v>280</v>
      </c>
      <c r="I345" s="236">
        <v>7.06</v>
      </c>
      <c r="J345" s="237" t="s">
        <v>1565</v>
      </c>
    </row>
    <row r="346" spans="1:10" x14ac:dyDescent="0.3">
      <c r="A346" s="233">
        <v>6072</v>
      </c>
      <c r="B346" s="234" t="s">
        <v>1700</v>
      </c>
      <c r="C346" s="234">
        <v>8</v>
      </c>
      <c r="D346" s="234">
        <v>3.7999999999999999E-2</v>
      </c>
      <c r="E346" s="235">
        <v>517</v>
      </c>
      <c r="F346" s="235">
        <v>280</v>
      </c>
      <c r="G346" s="234">
        <v>517</v>
      </c>
      <c r="H346" s="234">
        <v>280</v>
      </c>
      <c r="I346" s="236">
        <v>8</v>
      </c>
      <c r="J346" s="237" t="s">
        <v>1565</v>
      </c>
    </row>
    <row r="347" spans="1:10" x14ac:dyDescent="0.3">
      <c r="A347" s="233">
        <v>6073</v>
      </c>
      <c r="B347" s="234" t="s">
        <v>368</v>
      </c>
      <c r="C347" s="234">
        <v>8</v>
      </c>
      <c r="D347" s="234">
        <v>1.67E-2</v>
      </c>
      <c r="E347" s="235">
        <v>522</v>
      </c>
      <c r="F347" s="235">
        <v>280</v>
      </c>
      <c r="G347" s="234">
        <v>522</v>
      </c>
      <c r="H347" s="234">
        <v>280</v>
      </c>
      <c r="I347" s="236">
        <v>17.489999999999998</v>
      </c>
      <c r="J347" s="237" t="s">
        <v>1565</v>
      </c>
    </row>
    <row r="348" spans="1:10" x14ac:dyDescent="0.3">
      <c r="A348" s="233">
        <v>6074</v>
      </c>
      <c r="B348" s="234" t="s">
        <v>369</v>
      </c>
      <c r="C348" s="234">
        <v>8</v>
      </c>
      <c r="D348" s="234">
        <v>1.67E-2</v>
      </c>
      <c r="E348" s="235">
        <v>524</v>
      </c>
      <c r="F348" s="235">
        <v>280</v>
      </c>
      <c r="G348" s="234">
        <v>524</v>
      </c>
      <c r="H348" s="234">
        <v>280</v>
      </c>
      <c r="I348" s="236">
        <v>9.15</v>
      </c>
      <c r="J348" s="237" t="s">
        <v>1565</v>
      </c>
    </row>
    <row r="349" spans="1:10" x14ac:dyDescent="0.3">
      <c r="A349" s="233">
        <v>6075</v>
      </c>
      <c r="B349" s="234" t="s">
        <v>370</v>
      </c>
      <c r="C349" s="234">
        <v>6</v>
      </c>
      <c r="D349" s="234">
        <v>1.67E-2</v>
      </c>
      <c r="E349" s="235">
        <v>472</v>
      </c>
      <c r="F349" s="235">
        <v>280</v>
      </c>
      <c r="G349" s="234">
        <v>472</v>
      </c>
      <c r="H349" s="234">
        <v>280</v>
      </c>
      <c r="I349" s="236">
        <v>12.68</v>
      </c>
      <c r="J349" s="237" t="s">
        <v>1565</v>
      </c>
    </row>
    <row r="350" spans="1:10" x14ac:dyDescent="0.3">
      <c r="A350" s="233">
        <v>6076</v>
      </c>
      <c r="B350" s="234" t="s">
        <v>371</v>
      </c>
      <c r="C350" s="234">
        <v>6</v>
      </c>
      <c r="D350" s="234">
        <v>1.67E-2</v>
      </c>
      <c r="E350" s="235">
        <v>474</v>
      </c>
      <c r="F350" s="235">
        <v>280</v>
      </c>
      <c r="G350" s="234">
        <v>474</v>
      </c>
      <c r="H350" s="234">
        <v>280</v>
      </c>
      <c r="I350" s="236">
        <v>16.329999999999998</v>
      </c>
      <c r="J350" s="237" t="s">
        <v>1565</v>
      </c>
    </row>
    <row r="351" spans="1:10" x14ac:dyDescent="0.3">
      <c r="A351" s="233">
        <v>6091</v>
      </c>
      <c r="B351" s="234" t="s">
        <v>1701</v>
      </c>
      <c r="C351" s="234">
        <v>5</v>
      </c>
      <c r="D351" s="234">
        <v>2.5000000000000001E-2</v>
      </c>
      <c r="E351" s="235">
        <v>463</v>
      </c>
      <c r="F351" s="235">
        <v>260</v>
      </c>
      <c r="G351" s="234">
        <v>463</v>
      </c>
      <c r="H351" s="234">
        <v>260</v>
      </c>
      <c r="I351" s="236">
        <v>13.7</v>
      </c>
      <c r="J351" s="237" t="s">
        <v>1569</v>
      </c>
    </row>
    <row r="352" spans="1:10" x14ac:dyDescent="0.3">
      <c r="A352" s="233">
        <v>6092</v>
      </c>
      <c r="B352" s="234" t="s">
        <v>1702</v>
      </c>
      <c r="C352" s="234">
        <v>5</v>
      </c>
      <c r="D352" s="234">
        <v>2.5000000000000001E-2</v>
      </c>
      <c r="E352" s="235">
        <v>461</v>
      </c>
      <c r="F352" s="235">
        <v>260</v>
      </c>
      <c r="G352" s="234">
        <v>461</v>
      </c>
      <c r="H352" s="234">
        <v>260</v>
      </c>
      <c r="I352" s="236">
        <v>14.45</v>
      </c>
      <c r="J352" s="237" t="s">
        <v>1569</v>
      </c>
    </row>
    <row r="353" spans="1:10" x14ac:dyDescent="0.3">
      <c r="A353" s="233">
        <v>6093</v>
      </c>
      <c r="B353" s="234" t="s">
        <v>1703</v>
      </c>
      <c r="C353" s="234">
        <v>5</v>
      </c>
      <c r="D353" s="234">
        <v>2.5000000000000001E-2</v>
      </c>
      <c r="E353" s="235">
        <v>461</v>
      </c>
      <c r="F353" s="235">
        <v>260</v>
      </c>
      <c r="G353" s="234">
        <v>461</v>
      </c>
      <c r="H353" s="234">
        <v>260</v>
      </c>
      <c r="I353" s="236">
        <v>20.76</v>
      </c>
      <c r="J353" s="237" t="s">
        <v>1569</v>
      </c>
    </row>
    <row r="354" spans="1:10" x14ac:dyDescent="0.3">
      <c r="A354" s="233">
        <v>6094</v>
      </c>
      <c r="B354" s="234" t="s">
        <v>1704</v>
      </c>
      <c r="C354" s="234">
        <v>5</v>
      </c>
      <c r="D354" s="234">
        <v>2.5000000000000001E-2</v>
      </c>
      <c r="E354" s="235">
        <v>461</v>
      </c>
      <c r="F354" s="235">
        <v>260</v>
      </c>
      <c r="G354" s="234">
        <v>461</v>
      </c>
      <c r="H354" s="234">
        <v>260</v>
      </c>
      <c r="I354" s="236">
        <v>19.39</v>
      </c>
      <c r="J354" s="237" t="s">
        <v>1569</v>
      </c>
    </row>
    <row r="355" spans="1:10" x14ac:dyDescent="0.3">
      <c r="A355" s="233">
        <v>6095</v>
      </c>
      <c r="B355" s="234" t="s">
        <v>1705</v>
      </c>
      <c r="C355" s="234">
        <v>5</v>
      </c>
      <c r="D355" s="234">
        <v>2.5000000000000001E-2</v>
      </c>
      <c r="E355" s="235">
        <v>468</v>
      </c>
      <c r="F355" s="235">
        <v>260</v>
      </c>
      <c r="G355" s="234">
        <v>468</v>
      </c>
      <c r="H355" s="234">
        <v>260</v>
      </c>
      <c r="I355" s="236">
        <v>11.8</v>
      </c>
      <c r="J355" s="237" t="s">
        <v>1569</v>
      </c>
    </row>
    <row r="356" spans="1:10" x14ac:dyDescent="0.3">
      <c r="A356" s="233">
        <v>6096</v>
      </c>
      <c r="B356" s="234" t="s">
        <v>1706</v>
      </c>
      <c r="C356" s="234">
        <v>5</v>
      </c>
      <c r="D356" s="234">
        <v>2.5000000000000001E-2</v>
      </c>
      <c r="E356" s="235">
        <v>466</v>
      </c>
      <c r="F356" s="235">
        <v>260</v>
      </c>
      <c r="G356" s="234">
        <v>466</v>
      </c>
      <c r="H356" s="234">
        <v>260</v>
      </c>
      <c r="I356" s="236">
        <v>11.75</v>
      </c>
      <c r="J356" s="237" t="s">
        <v>1569</v>
      </c>
    </row>
    <row r="357" spans="1:10" x14ac:dyDescent="0.3">
      <c r="A357" s="233">
        <v>6097</v>
      </c>
      <c r="B357" s="234" t="s">
        <v>1707</v>
      </c>
      <c r="C357" s="234">
        <v>5</v>
      </c>
      <c r="D357" s="234">
        <v>2.5000000000000001E-2</v>
      </c>
      <c r="E357" s="235">
        <v>467</v>
      </c>
      <c r="F357" s="235">
        <v>260</v>
      </c>
      <c r="G357" s="234">
        <v>467</v>
      </c>
      <c r="H357" s="234">
        <v>260</v>
      </c>
      <c r="I357" s="236">
        <v>12.38</v>
      </c>
      <c r="J357" s="237" t="s">
        <v>1569</v>
      </c>
    </row>
    <row r="358" spans="1:10" x14ac:dyDescent="0.3">
      <c r="A358" s="233">
        <v>6098</v>
      </c>
      <c r="B358" s="234" t="s">
        <v>1708</v>
      </c>
      <c r="C358" s="234">
        <v>5</v>
      </c>
      <c r="D358" s="234">
        <v>2.5000000000000001E-2</v>
      </c>
      <c r="E358" s="235">
        <v>469</v>
      </c>
      <c r="F358" s="235">
        <v>260</v>
      </c>
      <c r="G358" s="234">
        <v>469</v>
      </c>
      <c r="H358" s="234">
        <v>260</v>
      </c>
      <c r="I358" s="236">
        <v>13.75</v>
      </c>
      <c r="J358" s="237" t="s">
        <v>1569</v>
      </c>
    </row>
    <row r="359" spans="1:10" x14ac:dyDescent="0.3">
      <c r="A359" s="233">
        <v>6111</v>
      </c>
      <c r="B359" s="234" t="s">
        <v>1709</v>
      </c>
      <c r="C359" s="234">
        <v>6</v>
      </c>
      <c r="D359" s="234">
        <v>2.5000000000000001E-2</v>
      </c>
      <c r="E359" s="235">
        <v>215</v>
      </c>
      <c r="F359" s="235">
        <v>175</v>
      </c>
      <c r="G359" s="234">
        <v>220</v>
      </c>
      <c r="H359" s="234">
        <v>175</v>
      </c>
      <c r="I359" s="236">
        <v>13.06</v>
      </c>
      <c r="J359" s="237" t="s">
        <v>1569</v>
      </c>
    </row>
    <row r="360" spans="1:10" x14ac:dyDescent="0.3">
      <c r="A360" s="233">
        <v>6112</v>
      </c>
      <c r="B360" s="234" t="s">
        <v>1710</v>
      </c>
      <c r="C360" s="234">
        <v>9</v>
      </c>
      <c r="D360" s="234">
        <v>2.5000000000000001E-2</v>
      </c>
      <c r="E360" s="235">
        <v>215</v>
      </c>
      <c r="F360" s="235">
        <v>175</v>
      </c>
      <c r="G360" s="234">
        <v>220</v>
      </c>
      <c r="H360" s="234">
        <v>175</v>
      </c>
      <c r="I360" s="236">
        <v>7.67</v>
      </c>
      <c r="J360" s="237" t="s">
        <v>1569</v>
      </c>
    </row>
    <row r="361" spans="1:10" x14ac:dyDescent="0.3">
      <c r="A361" s="233">
        <v>6121</v>
      </c>
      <c r="B361" s="234" t="s">
        <v>372</v>
      </c>
      <c r="C361" s="234">
        <v>6</v>
      </c>
      <c r="D361" s="234">
        <v>2.5000000000000001E-2</v>
      </c>
      <c r="E361" s="235">
        <v>744</v>
      </c>
      <c r="F361" s="235">
        <v>620</v>
      </c>
      <c r="G361" s="234">
        <v>744</v>
      </c>
      <c r="H361" s="234">
        <v>620</v>
      </c>
      <c r="I361" s="236">
        <v>21.93</v>
      </c>
      <c r="J361" s="237" t="s">
        <v>1565</v>
      </c>
    </row>
    <row r="362" spans="1:10" x14ac:dyDescent="0.3">
      <c r="A362" s="233">
        <v>6122</v>
      </c>
      <c r="B362" s="234" t="s">
        <v>373</v>
      </c>
      <c r="C362" s="234">
        <v>6</v>
      </c>
      <c r="D362" s="234">
        <v>2.5000000000000001E-2</v>
      </c>
      <c r="E362" s="235">
        <v>746</v>
      </c>
      <c r="F362" s="235">
        <v>620</v>
      </c>
      <c r="G362" s="234">
        <v>746</v>
      </c>
      <c r="H362" s="234">
        <v>620</v>
      </c>
      <c r="I362" s="236">
        <v>16.010000000000002</v>
      </c>
      <c r="J362" s="237" t="s">
        <v>1565</v>
      </c>
    </row>
    <row r="363" spans="1:10" x14ac:dyDescent="0.3">
      <c r="A363" s="233">
        <v>6123</v>
      </c>
      <c r="B363" s="234" t="s">
        <v>374</v>
      </c>
      <c r="C363" s="234">
        <v>6</v>
      </c>
      <c r="D363" s="234">
        <v>0</v>
      </c>
      <c r="E363" s="235">
        <v>813</v>
      </c>
      <c r="F363" s="235">
        <v>680</v>
      </c>
      <c r="G363" s="234">
        <v>813</v>
      </c>
      <c r="H363" s="234">
        <v>680</v>
      </c>
      <c r="I363" s="236">
        <v>13.54</v>
      </c>
      <c r="J363" s="237" t="s">
        <v>1565</v>
      </c>
    </row>
    <row r="364" spans="1:10" x14ac:dyDescent="0.3">
      <c r="A364" s="233">
        <v>6124</v>
      </c>
      <c r="B364" s="234" t="s">
        <v>1711</v>
      </c>
      <c r="C364" s="234">
        <v>6</v>
      </c>
      <c r="D364" s="234">
        <v>0</v>
      </c>
      <c r="E364" s="235">
        <v>816</v>
      </c>
      <c r="F364" s="235">
        <v>680</v>
      </c>
      <c r="G364" s="234">
        <v>816</v>
      </c>
      <c r="H364" s="234">
        <v>680</v>
      </c>
      <c r="I364" s="236">
        <v>13.8</v>
      </c>
      <c r="J364" s="237" t="s">
        <v>1565</v>
      </c>
    </row>
    <row r="365" spans="1:10" x14ac:dyDescent="0.3">
      <c r="A365" s="233">
        <v>6125</v>
      </c>
      <c r="B365" s="234" t="s">
        <v>376</v>
      </c>
      <c r="C365" s="234">
        <v>5</v>
      </c>
      <c r="D365" s="234">
        <v>0.02</v>
      </c>
      <c r="E365" s="235">
        <v>818</v>
      </c>
      <c r="F365" s="235">
        <v>680</v>
      </c>
      <c r="G365" s="234">
        <v>818</v>
      </c>
      <c r="H365" s="234">
        <v>680</v>
      </c>
      <c r="I365" s="236">
        <v>11.8</v>
      </c>
      <c r="J365" s="237" t="s">
        <v>1565</v>
      </c>
    </row>
    <row r="366" spans="1:10" x14ac:dyDescent="0.3">
      <c r="A366" s="233">
        <v>6126</v>
      </c>
      <c r="B366" s="234" t="s">
        <v>377</v>
      </c>
      <c r="C366" s="234">
        <v>5</v>
      </c>
      <c r="D366" s="234">
        <v>0.02</v>
      </c>
      <c r="E366" s="235">
        <v>817</v>
      </c>
      <c r="F366" s="235">
        <v>680</v>
      </c>
      <c r="G366" s="234">
        <v>817</v>
      </c>
      <c r="H366" s="234">
        <v>680</v>
      </c>
      <c r="I366" s="236">
        <v>13.67</v>
      </c>
      <c r="J366" s="237" t="s">
        <v>1565</v>
      </c>
    </row>
    <row r="367" spans="1:10" x14ac:dyDescent="0.3">
      <c r="A367" s="233">
        <v>6429</v>
      </c>
      <c r="B367" s="234" t="s">
        <v>420</v>
      </c>
      <c r="C367" s="234">
        <v>5</v>
      </c>
      <c r="D367" s="234">
        <v>0.02</v>
      </c>
      <c r="E367" s="235">
        <v>952</v>
      </c>
      <c r="F367" s="235">
        <v>635</v>
      </c>
      <c r="G367" s="234">
        <v>952</v>
      </c>
      <c r="H367" s="234">
        <v>635</v>
      </c>
      <c r="I367" s="236">
        <v>15.37</v>
      </c>
      <c r="J367" s="237" t="s">
        <v>1530</v>
      </c>
    </row>
    <row r="368" spans="1:10" x14ac:dyDescent="0.3">
      <c r="A368" s="233">
        <v>6430</v>
      </c>
      <c r="B368" s="234" t="s">
        <v>1712</v>
      </c>
      <c r="C368" s="234">
        <v>5</v>
      </c>
      <c r="D368" s="234">
        <v>0.02</v>
      </c>
      <c r="E368" s="235">
        <v>952</v>
      </c>
      <c r="F368" s="235">
        <v>635</v>
      </c>
      <c r="G368" s="234">
        <v>952</v>
      </c>
      <c r="H368" s="234">
        <v>635</v>
      </c>
      <c r="I368" s="236">
        <v>15.37</v>
      </c>
      <c r="J368" s="237" t="s">
        <v>1530</v>
      </c>
    </row>
    <row r="369" spans="1:10" x14ac:dyDescent="0.3">
      <c r="A369" s="233">
        <v>8104</v>
      </c>
      <c r="B369" s="234" t="s">
        <v>401</v>
      </c>
      <c r="C369" s="234">
        <v>5</v>
      </c>
      <c r="D369" s="234">
        <v>0.02</v>
      </c>
      <c r="E369" s="235">
        <v>88</v>
      </c>
      <c r="F369" s="235">
        <v>60</v>
      </c>
      <c r="G369" s="234">
        <v>88</v>
      </c>
      <c r="H369" s="234">
        <v>60</v>
      </c>
      <c r="I369" s="236">
        <v>2.29</v>
      </c>
      <c r="J369" s="237" t="s">
        <v>1546</v>
      </c>
    </row>
    <row r="370" spans="1:10" x14ac:dyDescent="0.3">
      <c r="A370" s="233">
        <v>8105</v>
      </c>
      <c r="B370" s="234" t="s">
        <v>403</v>
      </c>
      <c r="C370" s="234">
        <v>5</v>
      </c>
      <c r="D370" s="234">
        <v>0.02</v>
      </c>
      <c r="E370" s="235">
        <v>88</v>
      </c>
      <c r="F370" s="235">
        <v>60</v>
      </c>
      <c r="G370" s="234">
        <v>88</v>
      </c>
      <c r="H370" s="234">
        <v>60</v>
      </c>
      <c r="I370" s="236">
        <v>2.29</v>
      </c>
      <c r="J370" s="237" t="s">
        <v>1546</v>
      </c>
    </row>
    <row r="371" spans="1:10" x14ac:dyDescent="0.3">
      <c r="A371" s="233">
        <v>8112</v>
      </c>
      <c r="B371" s="234" t="s">
        <v>1713</v>
      </c>
      <c r="C371" s="234">
        <v>6</v>
      </c>
      <c r="D371" s="234">
        <v>0.02</v>
      </c>
      <c r="E371" s="235">
        <v>72</v>
      </c>
      <c r="F371" s="235">
        <v>42</v>
      </c>
      <c r="G371" s="234">
        <v>72</v>
      </c>
      <c r="H371" s="234">
        <v>42</v>
      </c>
      <c r="I371" s="236">
        <v>1.72</v>
      </c>
      <c r="J371" s="237" t="s">
        <v>1550</v>
      </c>
    </row>
    <row r="372" spans="1:10" x14ac:dyDescent="0.3">
      <c r="A372" s="233">
        <v>8113</v>
      </c>
      <c r="B372" s="234" t="s">
        <v>1714</v>
      </c>
      <c r="C372" s="234">
        <v>6</v>
      </c>
      <c r="D372" s="234">
        <v>0.02</v>
      </c>
      <c r="E372" s="235">
        <v>71</v>
      </c>
      <c r="F372" s="235">
        <v>42</v>
      </c>
      <c r="G372" s="234">
        <v>71</v>
      </c>
      <c r="H372" s="234">
        <v>42</v>
      </c>
      <c r="I372" s="236">
        <v>1.72</v>
      </c>
      <c r="J372" s="237" t="s">
        <v>1550</v>
      </c>
    </row>
    <row r="373" spans="1:10" x14ac:dyDescent="0.3">
      <c r="A373" s="233">
        <v>8121</v>
      </c>
      <c r="B373" s="236" t="s">
        <v>1715</v>
      </c>
      <c r="C373" s="236"/>
      <c r="D373" s="236"/>
      <c r="E373" s="238">
        <v>126</v>
      </c>
      <c r="F373" s="238">
        <v>78</v>
      </c>
      <c r="G373" s="236"/>
      <c r="H373" s="236"/>
      <c r="I373" s="236"/>
      <c r="J373" s="237" t="s">
        <v>1550</v>
      </c>
    </row>
    <row r="374" spans="1:10" x14ac:dyDescent="0.3">
      <c r="A374" s="233">
        <v>8122</v>
      </c>
      <c r="B374" s="236" t="s">
        <v>1716</v>
      </c>
      <c r="C374" s="236"/>
      <c r="D374" s="236"/>
      <c r="E374" s="238">
        <v>126</v>
      </c>
      <c r="F374" s="238">
        <v>78</v>
      </c>
      <c r="G374" s="236"/>
      <c r="H374" s="236"/>
      <c r="I374" s="236"/>
      <c r="J374" s="237" t="s">
        <v>1550</v>
      </c>
    </row>
    <row r="375" spans="1:10" x14ac:dyDescent="0.3">
      <c r="A375" s="233">
        <v>8123</v>
      </c>
      <c r="B375" s="236" t="s">
        <v>709</v>
      </c>
      <c r="C375" s="236">
        <v>4</v>
      </c>
      <c r="D375" s="236">
        <v>0.04</v>
      </c>
      <c r="E375" s="238">
        <v>85</v>
      </c>
      <c r="F375" s="238">
        <v>48</v>
      </c>
      <c r="G375" s="236">
        <v>85</v>
      </c>
      <c r="H375" s="236">
        <v>48</v>
      </c>
      <c r="I375" s="236">
        <v>2.5099999999999998</v>
      </c>
      <c r="J375" s="237" t="s">
        <v>1550</v>
      </c>
    </row>
    <row r="376" spans="1:10" x14ac:dyDescent="0.3">
      <c r="A376" s="233">
        <v>8124</v>
      </c>
      <c r="B376" s="236" t="s">
        <v>711</v>
      </c>
      <c r="C376" s="236">
        <v>4</v>
      </c>
      <c r="D376" s="236">
        <v>0.04</v>
      </c>
      <c r="E376" s="238">
        <v>85</v>
      </c>
      <c r="F376" s="238">
        <v>48</v>
      </c>
      <c r="G376" s="236">
        <v>85</v>
      </c>
      <c r="H376" s="236">
        <v>48</v>
      </c>
      <c r="I376" s="236">
        <v>2.5099999999999998</v>
      </c>
      <c r="J376" s="237" t="s">
        <v>1550</v>
      </c>
    </row>
    <row r="377" spans="1:10" x14ac:dyDescent="0.3">
      <c r="A377" s="233">
        <v>8311</v>
      </c>
      <c r="B377" s="234" t="s">
        <v>538</v>
      </c>
      <c r="C377" s="234">
        <v>4</v>
      </c>
      <c r="D377" s="234">
        <v>0.01</v>
      </c>
      <c r="E377" s="235">
        <v>39</v>
      </c>
      <c r="F377" s="235">
        <v>27</v>
      </c>
      <c r="G377" s="234">
        <v>39</v>
      </c>
      <c r="H377" s="234">
        <v>27</v>
      </c>
      <c r="I377" s="236">
        <v>4.7</v>
      </c>
      <c r="J377" s="237" t="s">
        <v>1546</v>
      </c>
    </row>
    <row r="378" spans="1:10" x14ac:dyDescent="0.3">
      <c r="A378" s="233">
        <v>8312</v>
      </c>
      <c r="B378" s="234" t="s">
        <v>539</v>
      </c>
      <c r="C378" s="234">
        <v>4</v>
      </c>
      <c r="D378" s="234">
        <v>0.01</v>
      </c>
      <c r="E378" s="235">
        <v>39</v>
      </c>
      <c r="F378" s="235">
        <v>24</v>
      </c>
      <c r="G378" s="234">
        <v>39</v>
      </c>
      <c r="H378" s="234">
        <v>24</v>
      </c>
      <c r="I378" s="236">
        <v>4.7</v>
      </c>
      <c r="J378" s="237" t="s">
        <v>1546</v>
      </c>
    </row>
    <row r="379" spans="1:10" x14ac:dyDescent="0.3">
      <c r="A379" s="233">
        <v>8321</v>
      </c>
      <c r="B379" s="234" t="s">
        <v>549</v>
      </c>
      <c r="C379" s="234"/>
      <c r="D379" s="234"/>
      <c r="E379" s="235">
        <v>113</v>
      </c>
      <c r="F379" s="235">
        <v>41</v>
      </c>
      <c r="G379" s="234"/>
      <c r="H379" s="234"/>
      <c r="I379" s="236" t="s">
        <v>1526</v>
      </c>
      <c r="J379" s="237" t="s">
        <v>1546</v>
      </c>
    </row>
    <row r="380" spans="1:10" x14ac:dyDescent="0.3">
      <c r="A380" s="233">
        <v>8651</v>
      </c>
      <c r="B380" s="234" t="s">
        <v>1717</v>
      </c>
      <c r="C380" s="234">
        <v>4</v>
      </c>
      <c r="D380" s="234"/>
      <c r="E380" s="230">
        <v>37</v>
      </c>
      <c r="F380" s="220">
        <v>26</v>
      </c>
      <c r="G380" s="230">
        <v>39</v>
      </c>
      <c r="H380" s="234">
        <v>26</v>
      </c>
      <c r="I380" s="236">
        <v>2.63</v>
      </c>
      <c r="J380" s="237" t="s">
        <v>1550</v>
      </c>
    </row>
    <row r="381" spans="1:10" x14ac:dyDescent="0.3">
      <c r="A381" s="233">
        <v>8652</v>
      </c>
      <c r="B381" s="234" t="s">
        <v>1718</v>
      </c>
      <c r="C381" s="234">
        <v>4</v>
      </c>
      <c r="D381" s="234"/>
      <c r="E381" s="235">
        <v>39</v>
      </c>
      <c r="F381" s="235">
        <v>26</v>
      </c>
      <c r="G381" s="234">
        <v>39</v>
      </c>
      <c r="H381" s="234">
        <v>26</v>
      </c>
      <c r="I381" s="236">
        <v>2.63</v>
      </c>
      <c r="J381" s="237" t="s">
        <v>1550</v>
      </c>
    </row>
    <row r="382" spans="1:10" x14ac:dyDescent="0.3">
      <c r="A382" s="233">
        <v>8978</v>
      </c>
      <c r="B382" s="234" t="s">
        <v>1192</v>
      </c>
      <c r="C382" s="234">
        <v>4</v>
      </c>
      <c r="D382" s="234"/>
      <c r="E382" s="235">
        <v>44</v>
      </c>
      <c r="F382" s="235">
        <v>15</v>
      </c>
      <c r="G382" s="234">
        <v>44</v>
      </c>
      <c r="H382" s="234">
        <v>15</v>
      </c>
      <c r="I382" s="236">
        <v>3.27</v>
      </c>
      <c r="J382" s="237" t="s">
        <v>1719</v>
      </c>
    </row>
    <row r="383" spans="1:10" ht="17.25" thickBot="1" x14ac:dyDescent="0.35">
      <c r="A383" s="233">
        <v>9191</v>
      </c>
      <c r="B383" s="239" t="s">
        <v>1720</v>
      </c>
      <c r="C383" s="239">
        <v>6.7</v>
      </c>
      <c r="D383" s="239">
        <v>0.25</v>
      </c>
      <c r="E383" s="240">
        <v>83</v>
      </c>
      <c r="F383" s="240">
        <v>15</v>
      </c>
      <c r="G383" s="239">
        <v>83</v>
      </c>
      <c r="H383" s="239">
        <v>15</v>
      </c>
      <c r="I383" s="241">
        <v>0.55000000000000004</v>
      </c>
      <c r="J383" s="242" t="s">
        <v>1721</v>
      </c>
    </row>
  </sheetData>
  <phoneticPr fontId="2" type="noConversion"/>
  <conditionalFormatting sqref="C2:H12 D145:H147 C120:H144 C174:H176 C192:H196 C190:C191 E190:H191 C148:H171 C183:H189 C177:C182 E177:H182 C13:E13 G13 C374:H379 C380:D380 H380 C199:H241 C197:C198 E197:H198 C244:H266 C242:C243 E242:H243 C102:H117 C101 E101:H101 C14:H94 C96:H100">
    <cfRule type="cellIs" dxfId="52" priority="53" operator="notEqual">
      <formula>#REF!</formula>
    </cfRule>
  </conditionalFormatting>
  <conditionalFormatting sqref="C268:H274">
    <cfRule type="cellIs" dxfId="51" priority="52" operator="notEqual">
      <formula>#REF!</formula>
    </cfRule>
  </conditionalFormatting>
  <conditionalFormatting sqref="C317:H319 C322:D322 H322 C336:H369 C323:H334 C321:H321">
    <cfRule type="cellIs" dxfId="50" priority="51" operator="notEqual">
      <formula>#REF!</formula>
    </cfRule>
  </conditionalFormatting>
  <conditionalFormatting sqref="C311:H313 C309:D310 C314:D314 F314 H314 C279:H286 C290:H307 C14:H94 C96:H100 C323:H334">
    <cfRule type="cellIs" dxfId="49" priority="50" operator="notEqual">
      <formula>#REF!</formula>
    </cfRule>
  </conditionalFormatting>
  <conditionalFormatting sqref="C311:H313 C2:H12 C309:D310 C314:D314 F314 H314 D145:H147 C120:H144 C174:H176 C290:H307 C190:C191 E190:H191 C315:H319 C183:H189 C177:C182 E177:H182 C13:E13 G13 C322:D322 H322 C192:H196 C336:H369 C199:H241 C197:C198 E197:H198 C244:H286 C242:C243 E242:H243 C102:H117 C101 E101:H101 C321:H321">
    <cfRule type="cellIs" dxfId="48" priority="49" operator="notEqual">
      <formula>#REF!</formula>
    </cfRule>
  </conditionalFormatting>
  <conditionalFormatting sqref="H310">
    <cfRule type="cellIs" dxfId="47" priority="48" operator="notEqual">
      <formula>#REF!</formula>
    </cfRule>
  </conditionalFormatting>
  <conditionalFormatting sqref="H310">
    <cfRule type="cellIs" dxfId="46" priority="47" operator="notEqual">
      <formula>#REF!</formula>
    </cfRule>
  </conditionalFormatting>
  <conditionalFormatting sqref="C118:H119">
    <cfRule type="cellIs" dxfId="45" priority="46" operator="notEqual">
      <formula>#REF!</formula>
    </cfRule>
  </conditionalFormatting>
  <conditionalFormatting sqref="C118:H119">
    <cfRule type="cellIs" dxfId="44" priority="45" operator="notEqual">
      <formula>#REF!</formula>
    </cfRule>
  </conditionalFormatting>
  <conditionalFormatting sqref="E309:H309">
    <cfRule type="cellIs" dxfId="43" priority="44" operator="notEqual">
      <formula>#REF!</formula>
    </cfRule>
  </conditionalFormatting>
  <conditionalFormatting sqref="E309:H309">
    <cfRule type="cellIs" dxfId="42" priority="43" operator="notEqual">
      <formula>#REF!</formula>
    </cfRule>
  </conditionalFormatting>
  <conditionalFormatting sqref="E314">
    <cfRule type="cellIs" dxfId="41" priority="42" operator="notEqual">
      <formula>#REF!</formula>
    </cfRule>
  </conditionalFormatting>
  <conditionalFormatting sqref="E314">
    <cfRule type="cellIs" dxfId="40" priority="41" operator="notEqual">
      <formula>#REF!</formula>
    </cfRule>
  </conditionalFormatting>
  <conditionalFormatting sqref="G314">
    <cfRule type="cellIs" dxfId="39" priority="40" operator="notEqual">
      <formula>#REF!</formula>
    </cfRule>
  </conditionalFormatting>
  <conditionalFormatting sqref="G314">
    <cfRule type="cellIs" dxfId="38" priority="39" operator="notEqual">
      <formula>#REF!</formula>
    </cfRule>
  </conditionalFormatting>
  <conditionalFormatting sqref="C145:C147">
    <cfRule type="cellIs" dxfId="37" priority="38" operator="notEqual">
      <formula>#REF!</formula>
    </cfRule>
  </conditionalFormatting>
  <conditionalFormatting sqref="C145:C147">
    <cfRule type="cellIs" dxfId="36" priority="37" operator="notEqual">
      <formula>#REF!</formula>
    </cfRule>
  </conditionalFormatting>
  <conditionalFormatting sqref="C308:H308">
    <cfRule type="cellIs" dxfId="35" priority="36" operator="notEqual">
      <formula>#REF!</formula>
    </cfRule>
  </conditionalFormatting>
  <conditionalFormatting sqref="C308:H308">
    <cfRule type="cellIs" dxfId="34" priority="35" operator="notEqual">
      <formula>#REF!</formula>
    </cfRule>
  </conditionalFormatting>
  <conditionalFormatting sqref="E310:F310">
    <cfRule type="cellIs" dxfId="33" priority="34" operator="notEqual">
      <formula>#REF!</formula>
    </cfRule>
  </conditionalFormatting>
  <conditionalFormatting sqref="E310:F310">
    <cfRule type="cellIs" dxfId="32" priority="33" operator="notEqual">
      <formula>#REF!</formula>
    </cfRule>
  </conditionalFormatting>
  <conditionalFormatting sqref="C172:H173">
    <cfRule type="cellIs" dxfId="31" priority="32" operator="notEqual">
      <formula>#REF!</formula>
    </cfRule>
  </conditionalFormatting>
  <conditionalFormatting sqref="C172:H173">
    <cfRule type="cellIs" dxfId="30" priority="31" operator="notEqual">
      <formula>#REF!</formula>
    </cfRule>
  </conditionalFormatting>
  <conditionalFormatting sqref="C287 E287:H287">
    <cfRule type="cellIs" dxfId="29" priority="30" operator="notEqual">
      <formula>#REF!</formula>
    </cfRule>
  </conditionalFormatting>
  <conditionalFormatting sqref="C287 E287:H287">
    <cfRule type="cellIs" dxfId="28" priority="29" operator="notEqual">
      <formula>#REF!</formula>
    </cfRule>
  </conditionalFormatting>
  <conditionalFormatting sqref="C289:H289">
    <cfRule type="cellIs" dxfId="27" priority="28" operator="notEqual">
      <formula>#REF!</formula>
    </cfRule>
  </conditionalFormatting>
  <conditionalFormatting sqref="C289:H289">
    <cfRule type="cellIs" dxfId="26" priority="27" operator="notEqual">
      <formula>#REF!</formula>
    </cfRule>
  </conditionalFormatting>
  <conditionalFormatting sqref="C288 E288:H288">
    <cfRule type="cellIs" dxfId="25" priority="26" operator="notEqual">
      <formula>#REF!</formula>
    </cfRule>
  </conditionalFormatting>
  <conditionalFormatting sqref="C288 E288:H288">
    <cfRule type="cellIs" dxfId="24" priority="25" operator="notEqual">
      <formula>#REF!</formula>
    </cfRule>
  </conditionalFormatting>
  <conditionalFormatting sqref="G310">
    <cfRule type="cellIs" dxfId="23" priority="24" operator="notEqual">
      <formula>#REF!</formula>
    </cfRule>
  </conditionalFormatting>
  <conditionalFormatting sqref="G310">
    <cfRule type="cellIs" dxfId="22" priority="23" operator="notEqual">
      <formula>#REF!</formula>
    </cfRule>
  </conditionalFormatting>
  <conditionalFormatting sqref="D177:D182">
    <cfRule type="cellIs" dxfId="21" priority="22" operator="notEqual">
      <formula>#REF!</formula>
    </cfRule>
  </conditionalFormatting>
  <conditionalFormatting sqref="D177:D182">
    <cfRule type="cellIs" dxfId="20" priority="21" operator="notEqual">
      <formula>#REF!</formula>
    </cfRule>
  </conditionalFormatting>
  <conditionalFormatting sqref="D190:D191">
    <cfRule type="cellIs" dxfId="19" priority="20" operator="notEqual">
      <formula>#REF!</formula>
    </cfRule>
  </conditionalFormatting>
  <conditionalFormatting sqref="D190:D191">
    <cfRule type="cellIs" dxfId="18" priority="19" operator="notEqual">
      <formula>#REF!</formula>
    </cfRule>
  </conditionalFormatting>
  <conditionalFormatting sqref="F13">
    <cfRule type="cellIs" dxfId="17" priority="18" operator="notEqual">
      <formula>#REF!</formula>
    </cfRule>
  </conditionalFormatting>
  <conditionalFormatting sqref="F13">
    <cfRule type="cellIs" dxfId="16" priority="17" operator="notEqual">
      <formula>#REF!</formula>
    </cfRule>
  </conditionalFormatting>
  <conditionalFormatting sqref="H13">
    <cfRule type="cellIs" dxfId="15" priority="16" operator="notEqual">
      <formula>#REF!</formula>
    </cfRule>
  </conditionalFormatting>
  <conditionalFormatting sqref="H13">
    <cfRule type="cellIs" dxfId="14" priority="15" operator="notEqual">
      <formula>#REF!</formula>
    </cfRule>
  </conditionalFormatting>
  <conditionalFormatting sqref="E322:G322">
    <cfRule type="cellIs" dxfId="13" priority="14" operator="notEqual">
      <formula>#REF!</formula>
    </cfRule>
  </conditionalFormatting>
  <conditionalFormatting sqref="E322:G322">
    <cfRule type="cellIs" dxfId="12" priority="13" operator="notEqual">
      <formula>#REF!</formula>
    </cfRule>
  </conditionalFormatting>
  <conditionalFormatting sqref="D287:D288">
    <cfRule type="cellIs" dxfId="11" priority="12" operator="notEqual">
      <formula>#REF!</formula>
    </cfRule>
  </conditionalFormatting>
  <conditionalFormatting sqref="C335:H335">
    <cfRule type="cellIs" dxfId="10" priority="11" operator="notEqual">
      <formula>#REF!</formula>
    </cfRule>
  </conditionalFormatting>
  <conditionalFormatting sqref="C335:H335">
    <cfRule type="cellIs" dxfId="9" priority="10" operator="notEqual">
      <formula>#REF!</formula>
    </cfRule>
  </conditionalFormatting>
  <conditionalFormatting sqref="E380:G380">
    <cfRule type="cellIs" dxfId="8" priority="9" operator="notEqual">
      <formula>#REF!</formula>
    </cfRule>
  </conditionalFormatting>
  <conditionalFormatting sqref="D197:D198">
    <cfRule type="cellIs" dxfId="7" priority="8" operator="notEqual">
      <formula>#REF!</formula>
    </cfRule>
  </conditionalFormatting>
  <conditionalFormatting sqref="D242:D243">
    <cfRule type="cellIs" dxfId="6" priority="7" operator="notEqual">
      <formula>#REF!</formula>
    </cfRule>
  </conditionalFormatting>
  <conditionalFormatting sqref="D101">
    <cfRule type="cellIs" dxfId="5" priority="6" operator="notEqual">
      <formula>#REF!</formula>
    </cfRule>
  </conditionalFormatting>
  <conditionalFormatting sqref="D101">
    <cfRule type="cellIs" dxfId="4" priority="5" operator="notEqual">
      <formula>#REF!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notEqual" id="{2E8304B6-B26C-4634-AC0A-9DA558CCFB8C}">
            <xm:f>'C:\참고용\[2021년_보조서비스자료(1~4분기)_210319_고성#1(의결전).xlsx]1분기'!#REF!</xm:f>
            <x14:dxf>
              <fill>
                <patternFill>
                  <bgColor rgb="FFFFFF00"/>
                </patternFill>
              </fill>
            </x14:dxf>
          </x14:cfRule>
          <xm:sqref>C95:H95</xm:sqref>
        </x14:conditionalFormatting>
        <x14:conditionalFormatting xmlns:xm="http://schemas.microsoft.com/office/excel/2006/main">
          <x14:cfRule type="cellIs" priority="3" operator="notEqual" id="{CA6475D7-19B2-415D-8F2E-FED7B9C411F9}">
            <xm:f>'C:\참고용\[2021년_보조서비스자료(1~4분기)_210319_고성#1(의결전).xlsx]1분기'!#REF!</xm:f>
            <x14:dxf>
              <fill>
                <patternFill>
                  <bgColor rgb="FFFFFF00"/>
                </patternFill>
              </fill>
            </x14:dxf>
          </x14:cfRule>
          <xm:sqref>C95:H95</xm:sqref>
        </x14:conditionalFormatting>
        <x14:conditionalFormatting xmlns:xm="http://schemas.microsoft.com/office/excel/2006/main">
          <x14:cfRule type="cellIs" priority="2" operator="notEqual" id="{DC93178E-86D6-4711-9677-571EF0F6EBED}">
            <xm:f>'C:\참고용\[2021년_보조서비스자료(1~4분기)_210319_고성#1(의결전).xlsx]1분기'!#REF!</xm:f>
            <x14:dxf>
              <fill>
                <patternFill>
                  <bgColor rgb="FFFFFF00"/>
                </patternFill>
              </fill>
            </x14:dxf>
          </x14:cfRule>
          <xm:sqref>C320:H320</xm:sqref>
        </x14:conditionalFormatting>
        <x14:conditionalFormatting xmlns:xm="http://schemas.microsoft.com/office/excel/2006/main">
          <x14:cfRule type="cellIs" priority="1" operator="notEqual" id="{1E74F1C4-1411-4CC6-A320-C266C9DA5EF5}">
            <xm:f>'C:\참고용\[2021년_보조서비스자료(1~4분기)_210319_고성#1(의결전).xlsx]1분기'!#REF!</xm:f>
            <x14:dxf>
              <fill>
                <patternFill>
                  <bgColor rgb="FFFFFF00"/>
                </patternFill>
              </fill>
            </x14:dxf>
          </x14:cfRule>
          <xm:sqref>C320:H320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1.기력,내연</vt:lpstr>
      <vt:lpstr>2.복합_CC</vt:lpstr>
      <vt:lpstr>2.복합_GT</vt:lpstr>
      <vt:lpstr>3.원자력</vt:lpstr>
      <vt:lpstr>4.수력,양수</vt:lpstr>
      <vt:lpstr>Sheet1</vt:lpstr>
    </vt:vector>
  </TitlesOfParts>
  <Company>한국전력공사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KPX</dc:creator>
  <cp:lastModifiedBy>고 준희</cp:lastModifiedBy>
  <cp:lastPrinted>2020-08-24T12:24:46Z</cp:lastPrinted>
  <dcterms:created xsi:type="dcterms:W3CDTF">2020-08-20T00:44:04Z</dcterms:created>
  <dcterms:modified xsi:type="dcterms:W3CDTF">2022-09-29T07:51:43Z</dcterms:modified>
</cp:coreProperties>
</file>