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hidePivotFieldList="1"/>
  <xr:revisionPtr revIDLastSave="0" documentId="13_ncr:1_{FAF14DEC-29E6-44E0-97EE-9B1D55E5784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not-listed-18-19" sheetId="7" r:id="rId1"/>
    <sheet name="Report_18-19" sheetId="1" r:id="rId2"/>
    <sheet name="Budget_19-20" sheetId="2" r:id="rId3"/>
    <sheet name="Infrastructure" sheetId="5" r:id="rId4"/>
    <sheet name="Marketing" sheetId="6" r:id="rId5"/>
    <sheet name="CodeHub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  <c r="C18" i="2"/>
  <c r="E13" i="1"/>
  <c r="D16" i="1"/>
  <c r="E8" i="1"/>
  <c r="E7" i="1"/>
  <c r="D4" i="1"/>
  <c r="B16" i="1"/>
  <c r="C5" i="1"/>
  <c r="C16" i="1" s="1"/>
  <c r="C28" i="2" l="1"/>
  <c r="E5" i="1"/>
  <c r="E16" i="1" l="1"/>
  <c r="D17" i="1" s="1"/>
  <c r="B23" i="6" l="1"/>
  <c r="B10" i="6"/>
  <c r="E17" i="7"/>
  <c r="E18" i="7" s="1"/>
  <c r="B3" i="2" s="1"/>
  <c r="K8" i="5" l="1"/>
  <c r="B12" i="3"/>
  <c r="C15" i="2" s="1"/>
  <c r="B4" i="2" l="1"/>
  <c r="C29" i="2" l="1"/>
  <c r="B17" i="1"/>
  <c r="E20" i="7"/>
  <c r="B10" i="2" l="1"/>
  <c r="C30" i="2" s="1"/>
</calcChain>
</file>

<file path=xl/sharedStrings.xml><?xml version="1.0" encoding="utf-8"?>
<sst xmlns="http://schemas.openxmlformats.org/spreadsheetml/2006/main" count="179" uniqueCount="98">
  <si>
    <t>Income</t>
  </si>
  <si>
    <t>Costs</t>
  </si>
  <si>
    <t>Sponsorship</t>
  </si>
  <si>
    <t>CodeHubs</t>
  </si>
  <si>
    <t>Marketing</t>
  </si>
  <si>
    <t>Infrastructure</t>
  </si>
  <si>
    <t>Bank costs</t>
  </si>
  <si>
    <t>Others</t>
  </si>
  <si>
    <t>TOTAL</t>
  </si>
  <si>
    <t>Category</t>
  </si>
  <si>
    <t>Subcategory</t>
  </si>
  <si>
    <t>Fika</t>
  </si>
  <si>
    <t>Posters</t>
  </si>
  <si>
    <t>Publicity material (Stickers,…)</t>
  </si>
  <si>
    <t>Website domain</t>
  </si>
  <si>
    <t>Communication tools</t>
  </si>
  <si>
    <t>Bank fees</t>
  </si>
  <si>
    <t>Hoodies</t>
  </si>
  <si>
    <t>Server hosting</t>
  </si>
  <si>
    <t>Savings start of last year</t>
  </si>
  <si>
    <t>Sponsorship Uni</t>
  </si>
  <si>
    <t>We need to calculate sponsorship/income</t>
  </si>
  <si>
    <t>Rollup poster</t>
  </si>
  <si>
    <t>How many CodeHubs will we have?</t>
  </si>
  <si>
    <t>Desired average cost</t>
  </si>
  <si>
    <t>Number CodeHubs</t>
  </si>
  <si>
    <t>Fika costs</t>
  </si>
  <si>
    <t>Budget</t>
  </si>
  <si>
    <t>Savings last year</t>
  </si>
  <si>
    <t>Website domain with binero</t>
  </si>
  <si>
    <t>Monthly fee</t>
  </si>
  <si>
    <t>Posters:</t>
  </si>
  <si>
    <t>Price poster</t>
  </si>
  <si>
    <t>Total</t>
  </si>
  <si>
    <t>Rollup posters</t>
  </si>
  <si>
    <t>Price</t>
  </si>
  <si>
    <t>Publicity material</t>
  </si>
  <si>
    <t>Stickers</t>
  </si>
  <si>
    <t>02.05.2019</t>
  </si>
  <si>
    <t>SP * ERGODOX EZ Marketing material: Winner's prize</t>
  </si>
  <si>
    <t>Digital</t>
  </si>
  <si>
    <t>No</t>
  </si>
  <si>
    <t>Still not registered.</t>
  </si>
  <si>
    <t>30.04.2019</t>
  </si>
  <si>
    <t>Amazon Echo</t>
  </si>
  <si>
    <t>Morgan Compensation</t>
  </si>
  <si>
    <t>Analog</t>
  </si>
  <si>
    <t>Matching Event</t>
  </si>
  <si>
    <t>May</t>
  </si>
  <si>
    <t>Payment from Experis</t>
  </si>
  <si>
    <t>Catering Lunch Lecture</t>
  </si>
  <si>
    <t>Lunch Hackathon</t>
  </si>
  <si>
    <t>2 x Fika Costs for Codehub</t>
  </si>
  <si>
    <t>Old/New Board Celebration BBQ</t>
  </si>
  <si>
    <t>Date</t>
  </si>
  <si>
    <t>Description</t>
  </si>
  <si>
    <t>A/D</t>
  </si>
  <si>
    <t>In Fortnox</t>
  </si>
  <si>
    <t>Amount</t>
  </si>
  <si>
    <t>Note</t>
  </si>
  <si>
    <t>Pizzas</t>
  </si>
  <si>
    <t>SAVINGS</t>
  </si>
  <si>
    <t>Number Codehub posters</t>
  </si>
  <si>
    <t>Rollup poster (1x)</t>
  </si>
  <si>
    <t>Welcome Fair</t>
  </si>
  <si>
    <t>Prize Student Challenge - Fair 1</t>
  </si>
  <si>
    <t>Prize Student Challenge - Fair 2</t>
  </si>
  <si>
    <t>Fair - Candies</t>
  </si>
  <si>
    <t>Sponsorship/Income 19/20</t>
  </si>
  <si>
    <t>Selling inventory</t>
  </si>
  <si>
    <t>Studiefrämjandet</t>
  </si>
  <si>
    <t>Ny i Växjö (6 ppl)</t>
  </si>
  <si>
    <t>Lunch Lecture (4x)</t>
  </si>
  <si>
    <t>Equipment &amp; Tools</t>
  </si>
  <si>
    <t>Carts for carrying Fika</t>
  </si>
  <si>
    <t xml:space="preserve">18 CodeHubs in total </t>
  </si>
  <si>
    <t>Average cost CodeHub 17-18</t>
  </si>
  <si>
    <t>Yearly fee</t>
  </si>
  <si>
    <t>Mail hosting</t>
  </si>
  <si>
    <t>Event</t>
  </si>
  <si>
    <t>Board Celebration</t>
  </si>
  <si>
    <t>Savings for 20-21</t>
  </si>
  <si>
    <t>RESULT NEXT YEAR</t>
  </si>
  <si>
    <t>Uberspace - Mail hosting service:</t>
  </si>
  <si>
    <t>Current Bank Account</t>
  </si>
  <si>
    <t>RESULT PLANNED</t>
  </si>
  <si>
    <t>RESULT IST</t>
  </si>
  <si>
    <t>Financial report 2018-09-01 until 2019-08-31</t>
  </si>
  <si>
    <t>PLAN</t>
  </si>
  <si>
    <t>ACTUAL</t>
  </si>
  <si>
    <t>EXPENSES</t>
  </si>
  <si>
    <t>Board celebration</t>
  </si>
  <si>
    <t>Office material</t>
  </si>
  <si>
    <t>Travel expenses</t>
  </si>
  <si>
    <t>RESULT END OF YEAR</t>
  </si>
  <si>
    <t>Travel Expenses - William BBQ + Board Celebration November</t>
  </si>
  <si>
    <t>Inventory &amp; Equipment</t>
  </si>
  <si>
    <t>Event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</si>
</sst>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SEK]"/>
    <numFmt numFmtId="165" formatCode="_-* #,##0.00\ [$SEK]_-;\-* #,##0.00\ [$SEK]_-;_-* &quot;-&quot;??\ [$SEK]_-;_-@_-"/>
    <numFmt numFmtId="166" formatCode="_([$SEK]\ * #,##0.00_);_([$SEK]\ * \(#,##0.00\);_([$SEK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1" xfId="0" applyNumberFormat="1" applyFont="1" applyBorder="1"/>
    <xf numFmtId="0" fontId="1" fillId="3" borderId="1" xfId="0" applyFont="1" applyFill="1" applyBorder="1"/>
    <xf numFmtId="164" fontId="0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Border="1"/>
    <xf numFmtId="0" fontId="0" fillId="3" borderId="1" xfId="0" applyFont="1" applyFill="1" applyBorder="1"/>
    <xf numFmtId="165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65" fontId="0" fillId="3" borderId="1" xfId="0" applyNumberFormat="1" applyFill="1" applyBorder="1"/>
    <xf numFmtId="165" fontId="1" fillId="3" borderId="1" xfId="0" applyNumberFormat="1" applyFont="1" applyFill="1" applyBorder="1"/>
    <xf numFmtId="165" fontId="0" fillId="0" borderId="1" xfId="0" applyNumberFormat="1" applyFill="1" applyBorder="1"/>
    <xf numFmtId="0" fontId="1" fillId="3" borderId="2" xfId="0" applyFont="1" applyFill="1" applyBorder="1" applyAlignment="1">
      <alignment horizontal="left"/>
    </xf>
    <xf numFmtId="165" fontId="1" fillId="3" borderId="0" xfId="0" applyNumberFormat="1" applyFont="1" applyFill="1"/>
    <xf numFmtId="0" fontId="1" fillId="4" borderId="1" xfId="0" applyFont="1" applyFill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2" fontId="3" fillId="2" borderId="1" xfId="0" applyNumberFormat="1" applyFont="1" applyFill="1" applyBorder="1" applyAlignment="1">
      <alignment wrapText="1"/>
    </xf>
    <xf numFmtId="2" fontId="0" fillId="0" borderId="0" xfId="0" applyNumberFormat="1"/>
    <xf numFmtId="0" fontId="5" fillId="0" borderId="0" xfId="0" applyFont="1" applyFill="1" applyBorder="1" applyAlignment="1">
      <alignment wrapText="1"/>
    </xf>
    <xf numFmtId="166" fontId="1" fillId="0" borderId="0" xfId="0" applyNumberFormat="1" applyFont="1"/>
    <xf numFmtId="0" fontId="2" fillId="0" borderId="0" xfId="0" applyFont="1"/>
    <xf numFmtId="0" fontId="0" fillId="0" borderId="1" xfId="0" applyBorder="1" applyAlignment="1">
      <alignment horizontal="left"/>
    </xf>
    <xf numFmtId="165" fontId="0" fillId="3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2018/2019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Planned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'Report_18-19'!$A$6:$A$14</c15:sqref>
                  </c15:fullRef>
                </c:ext>
              </c:extLst>
              <c:f>('Report_18-19'!$A$6:$A$12,'Report_18-19'!$A$14)</c:f>
              <c:strCache>
                <c:ptCount val="8"/>
                <c:pt idx="0">
                  <c:v>Bank costs</c:v>
                </c:pt>
                <c:pt idx="1">
                  <c:v>Board celebration</c:v>
                </c:pt>
                <c:pt idx="2">
                  <c:v>CodeHubs</c:v>
                </c:pt>
                <c:pt idx="3">
                  <c:v>Infrastructure</c:v>
                </c:pt>
                <c:pt idx="4">
                  <c:v>Marketing</c:v>
                </c:pt>
                <c:pt idx="5">
                  <c:v>Office material</c:v>
                </c:pt>
                <c:pt idx="6">
                  <c:v>Inventory &amp; Equipment</c:v>
                </c:pt>
                <c:pt idx="7">
                  <c:v>Travel expenses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'Report_18-19'!$C$6:$C$14</c15:sqref>
                  </c15:fullRef>
                </c:ext>
              </c:extLst>
              <c:f>('Report_18-19'!$C$6:$C$12,'Report_18-19'!$C$14)</c:f>
              <c:numCache>
                <c:formatCode>_-* #,##0.00\ [$SEK]_-;\-* #,##0.00\ [$SEK]_-;_-* "-"??\ [$SEK]_-;_-@_-</c:formatCode>
                <c:ptCount val="8"/>
                <c:pt idx="0">
                  <c:v>828</c:v>
                </c:pt>
                <c:pt idx="1">
                  <c:v>4000</c:v>
                </c:pt>
                <c:pt idx="2">
                  <c:v>7100</c:v>
                </c:pt>
                <c:pt idx="3">
                  <c:v>3260</c:v>
                </c:pt>
                <c:pt idx="4">
                  <c:v>11940</c:v>
                </c:pt>
                <c:pt idx="5">
                  <c:v>500</c:v>
                </c:pt>
                <c:pt idx="6" formatCode="#,##0.00\ [$SEK]">
                  <c:v>0</c:v>
                </c:pt>
                <c:pt idx="7">
                  <c:v>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1-4606-A853-0531EC70F2F1}"/>
            </c:ext>
          </c:extLst>
        </c:ser>
        <c:ser>
          <c:idx val="3"/>
          <c:order val="3"/>
          <c:tx>
            <c:v>Actual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'Report_18-19'!$A$6:$A$14</c15:sqref>
                  </c15:fullRef>
                </c:ext>
              </c:extLst>
              <c:f>('Report_18-19'!$A$6:$A$12,'Report_18-19'!$A$14)</c:f>
              <c:strCache>
                <c:ptCount val="8"/>
                <c:pt idx="0">
                  <c:v>Bank costs</c:v>
                </c:pt>
                <c:pt idx="1">
                  <c:v>Board celebration</c:v>
                </c:pt>
                <c:pt idx="2">
                  <c:v>CodeHubs</c:v>
                </c:pt>
                <c:pt idx="3">
                  <c:v>Infrastructure</c:v>
                </c:pt>
                <c:pt idx="4">
                  <c:v>Marketing</c:v>
                </c:pt>
                <c:pt idx="5">
                  <c:v>Office material</c:v>
                </c:pt>
                <c:pt idx="6">
                  <c:v>Inventory &amp; Equipment</c:v>
                </c:pt>
                <c:pt idx="7">
                  <c:v>Travel expenses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'Report_18-19'!$E$6:$E$14</c15:sqref>
                  </c15:fullRef>
                </c:ext>
              </c:extLst>
              <c:f>('Report_18-19'!$E$6:$E$12,'Report_18-19'!$E$14)</c:f>
              <c:numCache>
                <c:formatCode>#,##0.00\ [$SEK]</c:formatCode>
                <c:ptCount val="8"/>
                <c:pt idx="0">
                  <c:v>1100</c:v>
                </c:pt>
                <c:pt idx="1">
                  <c:v>2930</c:v>
                </c:pt>
                <c:pt idx="2">
                  <c:v>6941.37</c:v>
                </c:pt>
                <c:pt idx="3">
                  <c:v>0</c:v>
                </c:pt>
                <c:pt idx="4">
                  <c:v>2835.56</c:v>
                </c:pt>
                <c:pt idx="5">
                  <c:v>105</c:v>
                </c:pt>
                <c:pt idx="6">
                  <c:v>2000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1-4606-A853-0531EC70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80371008"/>
        <c:axId val="1074442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'Report_18-19'!$A$6:$A$14</c15:sqref>
                        </c15:fullRef>
                        <c15:formulaRef>
                          <c15:sqref>('Report_18-19'!$A$6:$A$12,'Report_18-19'!$A$14)</c15:sqref>
                        </c15:formulaRef>
                      </c:ext>
                    </c:extLst>
                    <c:strCache>
                      <c:ptCount val="8"/>
                      <c:pt idx="0">
                        <c:v>Bank costs</c:v>
                      </c:pt>
                      <c:pt idx="1">
                        <c:v>Board celebration</c:v>
                      </c:pt>
                      <c:pt idx="2">
                        <c:v>CodeHubs</c:v>
                      </c:pt>
                      <c:pt idx="3">
                        <c:v>Infrastructure</c:v>
                      </c:pt>
                      <c:pt idx="4">
                        <c:v>Marketing</c:v>
                      </c:pt>
                      <c:pt idx="5">
                        <c:v>Office material</c:v>
                      </c:pt>
                      <c:pt idx="6">
                        <c:v>Inventory &amp; Equipment</c:v>
                      </c:pt>
                      <c:pt idx="7">
                        <c:v>Travel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'Report_18-19'!$B$6:$B$14</c15:sqref>
                        </c15:fullRef>
                        <c15:formulaRef>
                          <c15:sqref>('Report_18-19'!$B$6:$B$12,'Report_18-19'!$B$14)</c15:sqref>
                        </c15:formulaRef>
                      </c:ext>
                    </c:extLst>
                    <c:numCache>
                      <c:formatCode>#,##0.00\ [$SEK]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D1-4606-A853-0531EC70F2F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'Report_18-19'!$A$6:$A$14</c15:sqref>
                        </c15:fullRef>
                        <c15:formulaRef>
                          <c15:sqref>('Report_18-19'!$A$6:$A$12,'Report_18-19'!$A$14)</c15:sqref>
                        </c15:formulaRef>
                      </c:ext>
                    </c:extLst>
                    <c:strCache>
                      <c:ptCount val="8"/>
                      <c:pt idx="0">
                        <c:v>Bank costs</c:v>
                      </c:pt>
                      <c:pt idx="1">
                        <c:v>Board celebration</c:v>
                      </c:pt>
                      <c:pt idx="2">
                        <c:v>CodeHubs</c:v>
                      </c:pt>
                      <c:pt idx="3">
                        <c:v>Infrastructure</c:v>
                      </c:pt>
                      <c:pt idx="4">
                        <c:v>Marketing</c:v>
                      </c:pt>
                      <c:pt idx="5">
                        <c:v>Office material</c:v>
                      </c:pt>
                      <c:pt idx="6">
                        <c:v>Inventory &amp; Equipment</c:v>
                      </c:pt>
                      <c:pt idx="7">
                        <c:v>Travel expenses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'Report_18-19'!$D$6:$D$14</c15:sqref>
                        </c15:fullRef>
                        <c15:formulaRef>
                          <c15:sqref>('Report_18-19'!$D$6:$D$12,'Report_18-19'!$D$14)</c15:sqref>
                        </c15:formulaRef>
                      </c:ext>
                    </c:extLst>
                    <c:numCache>
                      <c:formatCode>#,##0.00\ [$SEK]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D1-4606-A853-0531EC70F2F1}"/>
                  </c:ext>
                </c:extLst>
              </c15:ser>
            </c15:filteredBarSeries>
          </c:ext>
        </c:extLst>
      </c:barChart>
      <c:catAx>
        <c:axId val="10803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42832"/>
        <c:crosses val="autoZero"/>
        <c:auto val="1"/>
        <c:lblAlgn val="ctr"/>
        <c:lblOffset val="100"/>
        <c:noMultiLvlLbl val="0"/>
      </c:catAx>
      <c:valAx>
        <c:axId val="1074442832"/>
        <c:scaling>
          <c:orientation val="minMax"/>
          <c:max val="13000"/>
        </c:scaling>
        <c:delete val="0"/>
        <c:axPos val="l"/>
        <c:numFmt formatCode="_-* #,##0.00\ [$SEK]_-;\-* #,##0.00\ [$SEK]_-;_-* &quot;-&quot;??\ [$SEK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Sponsorship 2018/2019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('Report_18-19'!$B$15,'Report_18-19'!$D$15)</c15:sqref>
                  </c15:fullRef>
                </c:ext>
              </c:extLst>
              <c:f>'Report_18-19'!$B$15</c:f>
              <c:numCache>
                <c:formatCode>#,##0.00\ [$SEK]</c:formatCode>
                <c:ptCount val="1"/>
                <c:pt idx="0">
                  <c:v>22325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9-4C84-B77D-1DAA6F26499A}"/>
            </c:ext>
          </c:extLst>
        </c:ser>
        <c:ser>
          <c:idx val="1"/>
          <c:order val="1"/>
          <c:tx>
            <c:v>ACTUAL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1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'Report_18-19'!$D$15</c15:sqref>
                  </c15:fullRef>
                </c:ext>
              </c:extLst>
              <c:f>'Report_18-19'!$D$15</c:f>
              <c:numCache>
                <c:formatCode>#,##0.00\ [$SEK]</c:formatCode>
                <c:ptCount val="1"/>
                <c:pt idx="0">
                  <c:v>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9-4C84-B77D-1DAA6F26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72351664"/>
        <c:axId val="1074474032"/>
      </c:barChart>
      <c:catAx>
        <c:axId val="107235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4474032"/>
        <c:crosses val="autoZero"/>
        <c:auto val="1"/>
        <c:lblAlgn val="ctr"/>
        <c:lblOffset val="100"/>
        <c:noMultiLvlLbl val="0"/>
      </c:catAx>
      <c:valAx>
        <c:axId val="1074474032"/>
        <c:scaling>
          <c:orientation val="minMax"/>
        </c:scaling>
        <c:delete val="0"/>
        <c:axPos val="l"/>
        <c:numFmt formatCode="#,##0.00\ [$SEK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Sponsorship 2019/2020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2-4092-B464-E42B96A5AF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62-4092-B464-E42B96A5AF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62-4092-B464-E42B96A5AF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62-4092-B464-E42B96A5AF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62-4092-B464-E42B96A5AFAE}"/>
              </c:ext>
            </c:extLst>
          </c:dPt>
          <c:cat>
            <c:strRef>
              <c:f>'Budget_19-20'!$A$5:$A$9</c:f>
              <c:strCache>
                <c:ptCount val="5"/>
                <c:pt idx="0">
                  <c:v>Sponsorship Uni</c:v>
                </c:pt>
                <c:pt idx="1">
                  <c:v>Selling inventory</c:v>
                </c:pt>
                <c:pt idx="2">
                  <c:v>Studiefrämjandet</c:v>
                </c:pt>
                <c:pt idx="3">
                  <c:v>Ny i Växjö (6 ppl)</c:v>
                </c:pt>
                <c:pt idx="4">
                  <c:v>Lunch Lecture (4x)</c:v>
                </c:pt>
              </c:strCache>
            </c:strRef>
          </c:cat>
          <c:val>
            <c:numRef>
              <c:f>'Budget_19-20'!$B$5:$B$9</c:f>
              <c:numCache>
                <c:formatCode>_-* #,##0.00\ [$SEK]_-;\-* #,##0.00\ [$SEK]_-;_-* "-"??\ [$SEK]_-;_-@_-</c:formatCode>
                <c:ptCount val="5"/>
                <c:pt idx="0">
                  <c:v>10000</c:v>
                </c:pt>
                <c:pt idx="1">
                  <c:v>1200</c:v>
                </c:pt>
                <c:pt idx="2">
                  <c:v>3500</c:v>
                </c:pt>
                <c:pt idx="3">
                  <c:v>600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8-4670-A0CF-2F92DA08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'Budget_19-20'!$A$15:$A$27</c:f>
              <c:strCache>
                <c:ptCount val="6"/>
                <c:pt idx="0">
                  <c:v>CodeHubs</c:v>
                </c:pt>
                <c:pt idx="1">
                  <c:v>Equipment &amp; Tools</c:v>
                </c:pt>
                <c:pt idx="2">
                  <c:v>Event</c:v>
                </c:pt>
                <c:pt idx="3">
                  <c:v>Marketing</c:v>
                </c:pt>
                <c:pt idx="4">
                  <c:v>Infrastructure</c:v>
                </c:pt>
                <c:pt idx="5">
                  <c:v>Bank costs</c:v>
                </c:pt>
              </c:strCache>
            </c:strRef>
          </c:cat>
          <c:val>
            <c:numRef>
              <c:f>'Budget_19-20'!$C$15:$C$27</c:f>
              <c:numCache>
                <c:formatCode>_-* #,##0.00\ [$SEK]_-;\-* #,##0.00\ [$SEK]_-;_-* "-"??\ [$SEK]_-;_-@_-</c:formatCode>
                <c:ptCount val="6"/>
                <c:pt idx="0">
                  <c:v>9000</c:v>
                </c:pt>
                <c:pt idx="1">
                  <c:v>500</c:v>
                </c:pt>
                <c:pt idx="2">
                  <c:v>3000</c:v>
                </c:pt>
                <c:pt idx="3">
                  <c:v>1475</c:v>
                </c:pt>
                <c:pt idx="4">
                  <c:v>2319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D-4EC8-ABBE-24160059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99965727"/>
        <c:axId val="1575599871"/>
      </c:barChart>
      <c:catAx>
        <c:axId val="16999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9871"/>
        <c:crosses val="autoZero"/>
        <c:auto val="1"/>
        <c:lblAlgn val="ctr"/>
        <c:lblOffset val="100"/>
        <c:noMultiLvlLbl val="0"/>
      </c:catAx>
      <c:valAx>
        <c:axId val="1575599871"/>
        <c:scaling>
          <c:orientation val="minMax"/>
        </c:scaling>
        <c:delete val="0"/>
        <c:axPos val="l"/>
        <c:numFmt formatCode="_-* #,##0.00\ [$SEK]_-;\-* #,##0.00\ [$SEK]_-;_-* &quot;-&quot;??\ [$SEK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355598</xdr:colOff>
      <xdr:row>0</xdr:row>
      <xdr:rowOff>95254</xdr:rowOff>
    </xdr:from>
    <xdr:to>
      <xdr:col>13</xdr:col>
      <xdr:colOff>283686</xdr:colOff>
      <xdr:row>19</xdr:row>
      <xdr:rowOff>77850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E422E-DFA3-41B7-A60C-B4524CAD7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557212</xdr:colOff>
      <xdr:row>17</xdr:row>
      <xdr:rowOff>157162</xdr:rowOff>
    </xdr:from>
    <xdr:to>
      <xdr:col>4</xdr:col>
      <xdr:colOff>528637</xdr:colOff>
      <xdr:row>32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86C1B-1D01-48E8-BEB6-6B5861808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540884</xdr:colOff>
      <xdr:row>0</xdr:row>
      <xdr:rowOff>114980</xdr:rowOff>
    </xdr:from>
    <xdr:to>
      <xdr:col>7</xdr:col>
      <xdr:colOff>119062</xdr:colOff>
      <xdr:row>15</xdr:row>
      <xdr:rowOff>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D58E-96B6-45F9-BABD-3FB96523B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894669</xdr:colOff>
      <xdr:row>16</xdr:row>
      <xdr:rowOff>148997</xdr:rowOff>
    </xdr:from>
    <xdr:to>
      <xdr:col>7</xdr:col>
      <xdr:colOff>472847</xdr:colOff>
      <xdr:row>38</xdr:row>
      <xdr:rowOff>34697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27733-7C1D-47AA-B098-31527E08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8</xdr:col>
      <xdr:colOff>694952</xdr:colOff>
      <xdr:row>19</xdr:row>
      <xdr:rowOff>123524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B766A14-2923-40AE-8A81-968D9FE4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333500"/>
          <a:ext cx="2980952" cy="2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55158</xdr:rowOff>
    </xdr:from>
    <xdr:to>
      <xdr:col>1</xdr:col>
      <xdr:colOff>693628</xdr:colOff>
      <xdr:row>18</xdr:row>
      <xdr:rowOff>137696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656011-47B4-4763-8F54-438D8C1A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4867"/>
          <a:ext cx="2072538" cy="2341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3EA2-32FF-4A46-95A8-2CA50039F5DA}">
  <dimension ref="A1:F20"/>
  <sheetViews>
    <sheetView workbookViewId="0">
      <selection activeCell="E15" sqref="E15"/>
    </sheetView>
  </sheetViews>
  <sheetFormatPr defaultRowHeight="15" x14ac:dyDescent="0.25"/>
  <cols>
    <col min="1" max="1" width="12.85546875" customWidth="1"/>
    <col min="2" max="2" width="58.85546875" customWidth="1"/>
    <col min="4" max="4" width="19" customWidth="1"/>
    <col min="5" max="5" width="15.28515625" customWidth="1"/>
    <col min="6" max="6" width="28.140625" customWidth="1"/>
  </cols>
  <sheetData>
    <row r="1" spans="1:6" x14ac:dyDescent="0.25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</row>
    <row r="2" spans="1:6" ht="15.75" x14ac:dyDescent="0.25">
      <c r="A2" s="18" t="s">
        <v>38</v>
      </c>
      <c r="B2" s="19" t="s">
        <v>39</v>
      </c>
      <c r="C2" s="18" t="s">
        <v>40</v>
      </c>
      <c r="D2" s="18" t="s">
        <v>41</v>
      </c>
      <c r="E2" s="22">
        <v>1866.36</v>
      </c>
      <c r="F2" s="18" t="s">
        <v>42</v>
      </c>
    </row>
    <row r="3" spans="1:6" x14ac:dyDescent="0.25">
      <c r="A3" s="18" t="s">
        <v>43</v>
      </c>
      <c r="B3" s="18" t="s">
        <v>44</v>
      </c>
      <c r="C3" s="18" t="s">
        <v>40</v>
      </c>
      <c r="D3" s="18" t="s">
        <v>41</v>
      </c>
      <c r="E3" s="22">
        <v>1069.82</v>
      </c>
      <c r="F3" s="18" t="s">
        <v>42</v>
      </c>
    </row>
    <row r="4" spans="1:6" x14ac:dyDescent="0.25">
      <c r="A4" s="18" t="s">
        <v>43</v>
      </c>
      <c r="B4" s="18" t="s">
        <v>44</v>
      </c>
      <c r="C4" s="18" t="s">
        <v>40</v>
      </c>
      <c r="D4" s="18" t="s">
        <v>41</v>
      </c>
      <c r="E4" s="22">
        <v>1069.82</v>
      </c>
      <c r="F4" s="18" t="s">
        <v>42</v>
      </c>
    </row>
    <row r="5" spans="1:6" x14ac:dyDescent="0.25">
      <c r="A5" s="18" t="s">
        <v>43</v>
      </c>
      <c r="B5" s="18" t="s">
        <v>44</v>
      </c>
      <c r="C5" s="18" t="s">
        <v>40</v>
      </c>
      <c r="D5" s="18" t="s">
        <v>41</v>
      </c>
      <c r="E5" s="22">
        <v>1069.82</v>
      </c>
      <c r="F5" s="18" t="s">
        <v>42</v>
      </c>
    </row>
    <row r="6" spans="1:6" x14ac:dyDescent="0.25">
      <c r="A6" s="18" t="s">
        <v>38</v>
      </c>
      <c r="B6" s="18" t="s">
        <v>45</v>
      </c>
      <c r="C6" s="18" t="s">
        <v>46</v>
      </c>
      <c r="D6" s="18" t="s">
        <v>41</v>
      </c>
      <c r="E6" s="22">
        <v>831</v>
      </c>
      <c r="F6" s="18" t="s">
        <v>42</v>
      </c>
    </row>
    <row r="7" spans="1:6" x14ac:dyDescent="0.25">
      <c r="A7" s="18" t="s">
        <v>38</v>
      </c>
      <c r="B7" s="18" t="s">
        <v>47</v>
      </c>
      <c r="C7" s="18" t="s">
        <v>46</v>
      </c>
      <c r="D7" s="18" t="s">
        <v>41</v>
      </c>
      <c r="E7" s="22">
        <v>5950</v>
      </c>
      <c r="F7" s="18" t="s">
        <v>42</v>
      </c>
    </row>
    <row r="8" spans="1:6" x14ac:dyDescent="0.25">
      <c r="A8" s="18" t="s">
        <v>48</v>
      </c>
      <c r="B8" s="18" t="s">
        <v>49</v>
      </c>
      <c r="C8" s="18" t="s">
        <v>40</v>
      </c>
      <c r="D8" s="18" t="s">
        <v>41</v>
      </c>
      <c r="E8" s="23">
        <v>-4795</v>
      </c>
      <c r="F8" s="18" t="s">
        <v>42</v>
      </c>
    </row>
    <row r="9" spans="1:6" x14ac:dyDescent="0.25">
      <c r="A9" s="18" t="s">
        <v>48</v>
      </c>
      <c r="B9" s="18" t="s">
        <v>50</v>
      </c>
      <c r="C9" s="18" t="s">
        <v>40</v>
      </c>
      <c r="D9" s="18" t="s">
        <v>41</v>
      </c>
      <c r="E9" s="22">
        <v>3750</v>
      </c>
      <c r="F9" s="18" t="s">
        <v>42</v>
      </c>
    </row>
    <row r="10" spans="1:6" x14ac:dyDescent="0.25">
      <c r="A10" s="18" t="s">
        <v>48</v>
      </c>
      <c r="B10" s="18" t="s">
        <v>51</v>
      </c>
      <c r="C10" s="18" t="s">
        <v>46</v>
      </c>
      <c r="D10" s="18" t="s">
        <v>41</v>
      </c>
      <c r="E10" s="22">
        <v>4250</v>
      </c>
      <c r="F10" s="18" t="s">
        <v>42</v>
      </c>
    </row>
    <row r="11" spans="1:6" ht="15.75" x14ac:dyDescent="0.25">
      <c r="A11" s="18" t="s">
        <v>48</v>
      </c>
      <c r="B11" s="19" t="s">
        <v>39</v>
      </c>
      <c r="C11" s="18" t="s">
        <v>40</v>
      </c>
      <c r="D11" s="18" t="s">
        <v>41</v>
      </c>
      <c r="E11" s="22">
        <v>1866.36</v>
      </c>
      <c r="F11" s="18" t="s">
        <v>42</v>
      </c>
    </row>
    <row r="12" spans="1:6" x14ac:dyDescent="0.25">
      <c r="A12" s="18" t="s">
        <v>48</v>
      </c>
      <c r="B12" s="18" t="s">
        <v>52</v>
      </c>
      <c r="C12" s="18" t="s">
        <v>46</v>
      </c>
      <c r="D12" s="18" t="s">
        <v>41</v>
      </c>
      <c r="E12" s="22">
        <v>600</v>
      </c>
      <c r="F12" s="18" t="s">
        <v>42</v>
      </c>
    </row>
    <row r="13" spans="1:6" x14ac:dyDescent="0.25">
      <c r="A13" s="18" t="s">
        <v>48</v>
      </c>
      <c r="B13" s="18" t="s">
        <v>95</v>
      </c>
      <c r="C13" s="18" t="s">
        <v>40</v>
      </c>
      <c r="D13" s="18" t="s">
        <v>41</v>
      </c>
      <c r="E13" s="22">
        <v>800</v>
      </c>
      <c r="F13" s="18" t="s">
        <v>42</v>
      </c>
    </row>
    <row r="14" spans="1:6" x14ac:dyDescent="0.25">
      <c r="A14" s="18" t="s">
        <v>48</v>
      </c>
      <c r="B14" s="18" t="s">
        <v>53</v>
      </c>
      <c r="C14" s="18" t="s">
        <v>46</v>
      </c>
      <c r="D14" s="18" t="s">
        <v>41</v>
      </c>
      <c r="E14" s="22">
        <v>2000</v>
      </c>
      <c r="F14" s="18" t="s">
        <v>42</v>
      </c>
    </row>
    <row r="15" spans="1:6" x14ac:dyDescent="0.25">
      <c r="A15" s="18" t="s">
        <v>48</v>
      </c>
      <c r="B15" s="18" t="s">
        <v>60</v>
      </c>
      <c r="C15" s="18" t="s">
        <v>46</v>
      </c>
      <c r="D15" s="18" t="s">
        <v>41</v>
      </c>
      <c r="E15" s="22">
        <v>1500</v>
      </c>
      <c r="F15" s="18" t="s">
        <v>42</v>
      </c>
    </row>
    <row r="16" spans="1:6" ht="26.25" x14ac:dyDescent="0.25">
      <c r="D16" s="21" t="s">
        <v>84</v>
      </c>
      <c r="E16" s="24">
        <v>29835.59</v>
      </c>
    </row>
    <row r="17" spans="4:5" x14ac:dyDescent="0.25">
      <c r="D17" s="25" t="s">
        <v>8</v>
      </c>
      <c r="E17" s="24">
        <f>SUM(E2:E15)</f>
        <v>21828.18</v>
      </c>
    </row>
    <row r="18" spans="4:5" x14ac:dyDescent="0.25">
      <c r="D18" s="20" t="s">
        <v>86</v>
      </c>
      <c r="E18" s="24">
        <f>E16-E17</f>
        <v>8007.41</v>
      </c>
    </row>
    <row r="19" spans="4:5" x14ac:dyDescent="0.25">
      <c r="D19" s="15" t="s">
        <v>85</v>
      </c>
      <c r="E19" s="16">
        <v>5364.52</v>
      </c>
    </row>
    <row r="20" spans="4:5" x14ac:dyDescent="0.25">
      <c r="D20" s="25" t="s">
        <v>61</v>
      </c>
      <c r="E20" s="26">
        <f>E18-E19</f>
        <v>2642.8899999999994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Normal="100" workbookViewId="0">
      <selection activeCell="A7" sqref="A7"/>
    </sheetView>
  </sheetViews>
  <sheetFormatPr defaultColWidth="9.140625" defaultRowHeight="15" outlineLevelRow="1" x14ac:dyDescent="0.25"/>
  <cols>
    <col min="1" max="1" width="25.28515625" customWidth="1"/>
    <col min="2" max="2" width="16.42578125" customWidth="1"/>
    <col min="3" max="3" width="14.28515625" bestFit="1" customWidth="1"/>
    <col min="4" max="4" width="13" bestFit="1" customWidth="1"/>
    <col min="5" max="5" width="12.85546875" bestFit="1" customWidth="1"/>
  </cols>
  <sheetData>
    <row r="1" spans="1:16" x14ac:dyDescent="0.25">
      <c r="A1" s="1" t="s">
        <v>87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27"/>
      <c r="B2" s="31" t="s">
        <v>88</v>
      </c>
      <c r="C2" s="31"/>
      <c r="D2" s="31" t="s">
        <v>89</v>
      </c>
      <c r="E2" s="3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2"/>
      <c r="B3" s="2" t="s">
        <v>0</v>
      </c>
      <c r="C3" s="2" t="s">
        <v>1</v>
      </c>
      <c r="D3" s="2" t="s">
        <v>0</v>
      </c>
      <c r="E3" s="2" t="s">
        <v>1</v>
      </c>
    </row>
    <row r="4" spans="1:16" x14ac:dyDescent="0.25">
      <c r="A4" s="4" t="s">
        <v>19</v>
      </c>
      <c r="B4" s="5">
        <v>13587.52</v>
      </c>
      <c r="C4" s="5"/>
      <c r="D4" s="5">
        <f>B4</f>
        <v>13587.52</v>
      </c>
      <c r="E4" s="5"/>
    </row>
    <row r="5" spans="1:16" x14ac:dyDescent="0.25">
      <c r="A5" s="4" t="s">
        <v>90</v>
      </c>
      <c r="B5" s="5"/>
      <c r="C5" s="5">
        <f>SUM(C6:C14)</f>
        <v>30548</v>
      </c>
      <c r="D5" s="5"/>
      <c r="E5" s="5">
        <f>SUM(E6:E14)</f>
        <v>63480.94</v>
      </c>
    </row>
    <row r="6" spans="1:16" outlineLevel="1" x14ac:dyDescent="0.25">
      <c r="A6" s="28" t="s">
        <v>6</v>
      </c>
      <c r="B6" s="3"/>
      <c r="C6" s="9">
        <v>828</v>
      </c>
      <c r="D6" s="3"/>
      <c r="E6" s="3">
        <v>1100</v>
      </c>
    </row>
    <row r="7" spans="1:16" outlineLevel="1" x14ac:dyDescent="0.25">
      <c r="A7" s="28" t="s">
        <v>91</v>
      </c>
      <c r="B7" s="3"/>
      <c r="C7" s="9">
        <v>4000</v>
      </c>
      <c r="D7" s="3"/>
      <c r="E7" s="3">
        <f>930+2000</f>
        <v>2930</v>
      </c>
    </row>
    <row r="8" spans="1:16" outlineLevel="1" x14ac:dyDescent="0.25">
      <c r="A8" s="28" t="s">
        <v>3</v>
      </c>
      <c r="B8" s="3"/>
      <c r="C8" s="9">
        <v>7100</v>
      </c>
      <c r="D8" s="3"/>
      <c r="E8" s="3">
        <f>5565.62+600+775.75</f>
        <v>6941.37</v>
      </c>
    </row>
    <row r="9" spans="1:16" outlineLevel="1" x14ac:dyDescent="0.25">
      <c r="A9" s="28" t="s">
        <v>5</v>
      </c>
      <c r="B9" s="3"/>
      <c r="C9" s="9">
        <v>3260</v>
      </c>
      <c r="D9" s="3"/>
      <c r="E9" s="3">
        <v>0</v>
      </c>
    </row>
    <row r="10" spans="1:16" outlineLevel="1" x14ac:dyDescent="0.25">
      <c r="A10" s="28" t="s">
        <v>4</v>
      </c>
      <c r="B10" s="3"/>
      <c r="C10" s="9">
        <v>11940</v>
      </c>
      <c r="D10" s="3"/>
      <c r="E10" s="3">
        <v>2835.56</v>
      </c>
    </row>
    <row r="11" spans="1:16" outlineLevel="1" x14ac:dyDescent="0.25">
      <c r="A11" s="28" t="s">
        <v>92</v>
      </c>
      <c r="B11" s="3"/>
      <c r="C11" s="9">
        <v>500</v>
      </c>
      <c r="D11" s="3"/>
      <c r="E11" s="3">
        <v>105</v>
      </c>
    </row>
    <row r="12" spans="1:16" outlineLevel="1" x14ac:dyDescent="0.25">
      <c r="A12" s="28" t="s">
        <v>96</v>
      </c>
      <c r="B12" s="3"/>
      <c r="C12" s="3">
        <v>0</v>
      </c>
      <c r="D12" s="3"/>
      <c r="E12" s="3">
        <v>2000</v>
      </c>
    </row>
    <row r="13" spans="1:16" outlineLevel="1" x14ac:dyDescent="0.25">
      <c r="A13" s="28" t="s">
        <v>97</v>
      </c>
      <c r="B13" s="3"/>
      <c r="C13" s="3">
        <v>0</v>
      </c>
      <c r="D13" s="3"/>
      <c r="E13" s="30">
        <f>40819.01+5950</f>
        <v>46769.01</v>
      </c>
    </row>
    <row r="14" spans="1:16" outlineLevel="1" x14ac:dyDescent="0.25">
      <c r="A14" s="28" t="s">
        <v>93</v>
      </c>
      <c r="B14" s="3"/>
      <c r="C14" s="9">
        <v>2920</v>
      </c>
      <c r="D14" s="3"/>
      <c r="E14" s="3">
        <v>800</v>
      </c>
    </row>
    <row r="15" spans="1:16" x14ac:dyDescent="0.25">
      <c r="A15" s="4" t="s">
        <v>2</v>
      </c>
      <c r="B15" s="5">
        <v>22325</v>
      </c>
      <c r="C15" s="5"/>
      <c r="D15" s="5">
        <v>58705</v>
      </c>
      <c r="E15" s="5"/>
    </row>
    <row r="16" spans="1:16" x14ac:dyDescent="0.25">
      <c r="A16" s="4" t="s">
        <v>8</v>
      </c>
      <c r="B16" s="5">
        <f>B15+B4</f>
        <v>35912.520000000004</v>
      </c>
      <c r="C16" s="5">
        <f>C5</f>
        <v>30548</v>
      </c>
      <c r="D16" s="5">
        <f>D15+D4</f>
        <v>72292.52</v>
      </c>
      <c r="E16" s="5">
        <f>E5</f>
        <v>63480.94</v>
      </c>
    </row>
    <row r="17" spans="1:5" x14ac:dyDescent="0.25">
      <c r="A17" s="4" t="s">
        <v>94</v>
      </c>
      <c r="B17" s="6">
        <f>B16-C16</f>
        <v>5364.5200000000041</v>
      </c>
      <c r="C17" s="5"/>
      <c r="D17" s="6">
        <f>D16-E16</f>
        <v>8811.5800000000017</v>
      </c>
      <c r="E17" s="5"/>
    </row>
  </sheetData>
  <mergeCells count="2">
    <mergeCell ref="D2:E2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1904-6146-4B29-9608-6E9AF272EC91}">
  <dimension ref="A1:J30"/>
  <sheetViews>
    <sheetView topLeftCell="A7" zoomScale="140" zoomScaleNormal="140" workbookViewId="0">
      <selection activeCell="A28" sqref="A28:C30"/>
    </sheetView>
  </sheetViews>
  <sheetFormatPr defaultColWidth="11.42578125" defaultRowHeight="15" outlineLevelRow="1" x14ac:dyDescent="0.25"/>
  <cols>
    <col min="1" max="1" width="20.5703125" customWidth="1"/>
    <col min="2" max="2" width="27.42578125" customWidth="1"/>
    <col min="3" max="3" width="15" bestFit="1" customWidth="1"/>
    <col min="4" max="4" width="22.7109375" customWidth="1"/>
    <col min="5" max="5" width="22.42578125" bestFit="1" customWidth="1"/>
    <col min="6" max="6" width="18.28515625" bestFit="1" customWidth="1"/>
  </cols>
  <sheetData>
    <row r="1" spans="1:10" x14ac:dyDescent="0.25">
      <c r="A1" s="1" t="s">
        <v>21</v>
      </c>
      <c r="E1" s="11"/>
      <c r="F1" s="11"/>
      <c r="G1" s="11"/>
      <c r="H1" s="11"/>
      <c r="I1" s="11"/>
      <c r="J1" s="11"/>
    </row>
    <row r="3" spans="1:10" x14ac:dyDescent="0.25">
      <c r="A3" s="8" t="s">
        <v>28</v>
      </c>
      <c r="B3" s="12">
        <f>'not-listed-18-19'!E18</f>
        <v>8007.41</v>
      </c>
    </row>
    <row r="4" spans="1:10" x14ac:dyDescent="0.25">
      <c r="A4" s="8" t="s">
        <v>68</v>
      </c>
      <c r="B4" s="12">
        <f>SUM(B5:B9)</f>
        <v>19300</v>
      </c>
    </row>
    <row r="5" spans="1:10" outlineLevel="1" x14ac:dyDescent="0.25">
      <c r="A5" s="10" t="s">
        <v>20</v>
      </c>
      <c r="B5" s="14">
        <v>10000</v>
      </c>
    </row>
    <row r="6" spans="1:10" outlineLevel="1" x14ac:dyDescent="0.25">
      <c r="A6" s="10" t="s">
        <v>69</v>
      </c>
      <c r="B6" s="14">
        <v>1200</v>
      </c>
    </row>
    <row r="7" spans="1:10" outlineLevel="1" x14ac:dyDescent="0.25">
      <c r="A7" s="10" t="s">
        <v>70</v>
      </c>
      <c r="B7" s="14">
        <v>3500</v>
      </c>
    </row>
    <row r="8" spans="1:10" outlineLevel="1" x14ac:dyDescent="0.25">
      <c r="A8" s="10" t="s">
        <v>71</v>
      </c>
      <c r="B8" s="14">
        <v>600</v>
      </c>
    </row>
    <row r="9" spans="1:10" outlineLevel="1" x14ac:dyDescent="0.25">
      <c r="A9" s="10" t="s">
        <v>72</v>
      </c>
      <c r="B9" s="14">
        <v>4000</v>
      </c>
    </row>
    <row r="10" spans="1:10" x14ac:dyDescent="0.25">
      <c r="A10" s="4" t="s">
        <v>8</v>
      </c>
      <c r="B10" s="13">
        <f>B4+B3</f>
        <v>27307.41</v>
      </c>
    </row>
    <row r="13" spans="1:10" x14ac:dyDescent="0.25">
      <c r="A13" s="1"/>
    </row>
    <row r="14" spans="1:10" x14ac:dyDescent="0.25">
      <c r="A14" s="4" t="s">
        <v>9</v>
      </c>
      <c r="B14" s="4" t="s">
        <v>10</v>
      </c>
      <c r="C14" s="13" t="s">
        <v>27</v>
      </c>
    </row>
    <row r="15" spans="1:10" x14ac:dyDescent="0.25">
      <c r="A15" s="8" t="s">
        <v>3</v>
      </c>
      <c r="B15" s="8" t="s">
        <v>11</v>
      </c>
      <c r="C15" s="29">
        <f>CodeHubs!B12</f>
        <v>9000</v>
      </c>
    </row>
    <row r="16" spans="1:10" x14ac:dyDescent="0.25">
      <c r="A16" s="8" t="s">
        <v>73</v>
      </c>
      <c r="B16" s="8" t="s">
        <v>74</v>
      </c>
      <c r="C16" s="29">
        <v>500</v>
      </c>
    </row>
    <row r="17" spans="1:3" x14ac:dyDescent="0.25">
      <c r="A17" s="8" t="s">
        <v>79</v>
      </c>
      <c r="B17" s="8" t="s">
        <v>80</v>
      </c>
      <c r="C17" s="29">
        <v>3000</v>
      </c>
    </row>
    <row r="18" spans="1:3" x14ac:dyDescent="0.25">
      <c r="A18" s="8" t="s">
        <v>4</v>
      </c>
      <c r="B18" s="8"/>
      <c r="C18" s="29">
        <f>SUM(C19:C22)</f>
        <v>1475</v>
      </c>
    </row>
    <row r="19" spans="1:3" hidden="1" outlineLevel="1" x14ac:dyDescent="0.25">
      <c r="A19" s="7" t="s">
        <v>4</v>
      </c>
      <c r="B19" s="7" t="s">
        <v>12</v>
      </c>
      <c r="C19" s="9">
        <v>125</v>
      </c>
    </row>
    <row r="20" spans="1:3" hidden="1" outlineLevel="1" x14ac:dyDescent="0.25">
      <c r="A20" s="7" t="s">
        <v>4</v>
      </c>
      <c r="B20" s="7" t="s">
        <v>63</v>
      </c>
      <c r="C20" s="9">
        <v>500</v>
      </c>
    </row>
    <row r="21" spans="1:3" hidden="1" outlineLevel="1" x14ac:dyDescent="0.25">
      <c r="A21" s="7" t="s">
        <v>4</v>
      </c>
      <c r="B21" s="7" t="s">
        <v>37</v>
      </c>
      <c r="C21" s="9">
        <v>250</v>
      </c>
    </row>
    <row r="22" spans="1:3" hidden="1" outlineLevel="1" x14ac:dyDescent="0.25">
      <c r="A22" s="7" t="s">
        <v>4</v>
      </c>
      <c r="B22" s="7" t="s">
        <v>64</v>
      </c>
      <c r="C22" s="9">
        <v>600</v>
      </c>
    </row>
    <row r="23" spans="1:3" collapsed="1" x14ac:dyDescent="0.25">
      <c r="A23" s="8" t="s">
        <v>5</v>
      </c>
      <c r="B23" s="8"/>
      <c r="C23" s="29">
        <f>SUM(C24:C26)</f>
        <v>2319</v>
      </c>
    </row>
    <row r="24" spans="1:3" hidden="1" outlineLevel="1" x14ac:dyDescent="0.25">
      <c r="A24" s="7" t="s">
        <v>5</v>
      </c>
      <c r="B24" s="7" t="s">
        <v>14</v>
      </c>
      <c r="C24" s="9">
        <v>119</v>
      </c>
    </row>
    <row r="25" spans="1:3" hidden="1" outlineLevel="1" x14ac:dyDescent="0.25">
      <c r="A25" s="7" t="s">
        <v>5</v>
      </c>
      <c r="B25" s="7" t="s">
        <v>78</v>
      </c>
      <c r="C25" s="9">
        <v>1200</v>
      </c>
    </row>
    <row r="26" spans="1:3" hidden="1" outlineLevel="1" x14ac:dyDescent="0.25">
      <c r="A26" s="7" t="s">
        <v>5</v>
      </c>
      <c r="B26" s="7" t="s">
        <v>7</v>
      </c>
      <c r="C26" s="9">
        <v>1000</v>
      </c>
    </row>
    <row r="27" spans="1:3" collapsed="1" x14ac:dyDescent="0.25">
      <c r="A27" s="8" t="s">
        <v>6</v>
      </c>
      <c r="B27" s="8" t="s">
        <v>16</v>
      </c>
      <c r="C27" s="29">
        <v>1100</v>
      </c>
    </row>
    <row r="28" spans="1:3" x14ac:dyDescent="0.25">
      <c r="A28" s="4" t="s">
        <v>8</v>
      </c>
      <c r="B28" s="4"/>
      <c r="C28" s="13">
        <f>C27+C23+C18+C17+C16+C15</f>
        <v>17394</v>
      </c>
    </row>
    <row r="29" spans="1:3" x14ac:dyDescent="0.25">
      <c r="A29" s="4" t="s">
        <v>82</v>
      </c>
      <c r="B29" s="4"/>
      <c r="C29" s="13">
        <f>B4-C28</f>
        <v>1906</v>
      </c>
    </row>
    <row r="30" spans="1:3" x14ac:dyDescent="0.25">
      <c r="A30" s="4" t="s">
        <v>81</v>
      </c>
      <c r="B30" s="4"/>
      <c r="C30" s="13">
        <f>B10-C28</f>
        <v>9913.41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6AB5-F88B-48A6-B795-D0DE4935C526}">
  <dimension ref="A1:K8"/>
  <sheetViews>
    <sheetView zoomScale="172" zoomScaleNormal="172" workbookViewId="0"/>
  </sheetViews>
  <sheetFormatPr defaultColWidth="11.42578125" defaultRowHeight="15" x14ac:dyDescent="0.25"/>
  <cols>
    <col min="1" max="1" width="20.7109375" customWidth="1"/>
    <col min="3" max="3" width="24" customWidth="1"/>
  </cols>
  <sheetData>
    <row r="1" spans="1:11" x14ac:dyDescent="0.25">
      <c r="A1" s="7" t="s">
        <v>15</v>
      </c>
    </row>
    <row r="2" spans="1:11" x14ac:dyDescent="0.25">
      <c r="A2" s="7" t="s">
        <v>14</v>
      </c>
    </row>
    <row r="3" spans="1:11" x14ac:dyDescent="0.25">
      <c r="A3" s="7" t="s">
        <v>18</v>
      </c>
    </row>
    <row r="4" spans="1:11" x14ac:dyDescent="0.25">
      <c r="A4" s="7" t="s">
        <v>7</v>
      </c>
    </row>
    <row r="6" spans="1:11" x14ac:dyDescent="0.25">
      <c r="A6" t="s">
        <v>29</v>
      </c>
      <c r="F6" t="s">
        <v>83</v>
      </c>
    </row>
    <row r="7" spans="1:11" x14ac:dyDescent="0.25">
      <c r="J7" t="s">
        <v>30</v>
      </c>
      <c r="K7">
        <v>100</v>
      </c>
    </row>
    <row r="8" spans="1:11" x14ac:dyDescent="0.25">
      <c r="C8" t="s">
        <v>77</v>
      </c>
      <c r="D8">
        <v>119</v>
      </c>
      <c r="J8" t="s">
        <v>8</v>
      </c>
      <c r="K8">
        <f>12*K7</f>
        <v>1200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5F36-326A-4BC0-8C29-5C3B6F773D3A}">
  <dimension ref="A1:B23"/>
  <sheetViews>
    <sheetView topLeftCell="A14" zoomScale="170" zoomScaleNormal="170" workbookViewId="0">
      <selection activeCell="B23" sqref="B23"/>
    </sheetView>
  </sheetViews>
  <sheetFormatPr defaultColWidth="11.42578125" defaultRowHeight="15" x14ac:dyDescent="0.25"/>
  <cols>
    <col min="1" max="1" width="29" bestFit="1" customWidth="1"/>
    <col min="2" max="2" width="28" customWidth="1"/>
  </cols>
  <sheetData>
    <row r="1" spans="1:2" x14ac:dyDescent="0.25">
      <c r="A1" s="7" t="s">
        <v>4</v>
      </c>
      <c r="B1" s="7" t="s">
        <v>12</v>
      </c>
    </row>
    <row r="2" spans="1:2" x14ac:dyDescent="0.25">
      <c r="A2" s="7" t="s">
        <v>4</v>
      </c>
      <c r="B2" s="7" t="s">
        <v>22</v>
      </c>
    </row>
    <row r="3" spans="1:2" x14ac:dyDescent="0.25">
      <c r="A3" s="7" t="s">
        <v>4</v>
      </c>
      <c r="B3" s="7" t="s">
        <v>13</v>
      </c>
    </row>
    <row r="4" spans="1:2" x14ac:dyDescent="0.25">
      <c r="A4" s="7" t="s">
        <v>4</v>
      </c>
      <c r="B4" s="7" t="s">
        <v>17</v>
      </c>
    </row>
    <row r="5" spans="1:2" x14ac:dyDescent="0.25">
      <c r="A5" s="7" t="s">
        <v>4</v>
      </c>
      <c r="B5" s="7" t="s">
        <v>7</v>
      </c>
    </row>
    <row r="7" spans="1:2" x14ac:dyDescent="0.25">
      <c r="A7" s="1" t="s">
        <v>31</v>
      </c>
    </row>
    <row r="8" spans="1:2" x14ac:dyDescent="0.25">
      <c r="A8" t="s">
        <v>62</v>
      </c>
      <c r="B8">
        <v>25</v>
      </c>
    </row>
    <row r="9" spans="1:2" x14ac:dyDescent="0.25">
      <c r="A9" t="s">
        <v>32</v>
      </c>
      <c r="B9">
        <v>5</v>
      </c>
    </row>
    <row r="10" spans="1:2" x14ac:dyDescent="0.25">
      <c r="A10" t="s">
        <v>33</v>
      </c>
      <c r="B10">
        <f>B8*B9</f>
        <v>125</v>
      </c>
    </row>
    <row r="12" spans="1:2" x14ac:dyDescent="0.25">
      <c r="A12" t="s">
        <v>34</v>
      </c>
    </row>
    <row r="13" spans="1:2" x14ac:dyDescent="0.25">
      <c r="A13" t="s">
        <v>35</v>
      </c>
      <c r="B13">
        <v>500</v>
      </c>
    </row>
    <row r="16" spans="1:2" x14ac:dyDescent="0.25">
      <c r="A16" t="s">
        <v>36</v>
      </c>
    </row>
    <row r="17" spans="1:2" x14ac:dyDescent="0.25">
      <c r="A17" t="s">
        <v>37</v>
      </c>
      <c r="B17">
        <v>250</v>
      </c>
    </row>
    <row r="19" spans="1:2" x14ac:dyDescent="0.25">
      <c r="A19" t="s">
        <v>64</v>
      </c>
    </row>
    <row r="20" spans="1:2" x14ac:dyDescent="0.25">
      <c r="A20" t="s">
        <v>65</v>
      </c>
      <c r="B20">
        <v>200</v>
      </c>
    </row>
    <row r="21" spans="1:2" x14ac:dyDescent="0.25">
      <c r="A21" t="s">
        <v>66</v>
      </c>
      <c r="B21">
        <v>200</v>
      </c>
    </row>
    <row r="22" spans="1:2" x14ac:dyDescent="0.25">
      <c r="A22" t="s">
        <v>67</v>
      </c>
      <c r="B22">
        <v>200</v>
      </c>
    </row>
    <row r="23" spans="1:2" x14ac:dyDescent="0.25">
      <c r="A23" t="s">
        <v>8</v>
      </c>
      <c r="B23">
        <f>SUM(B20:B22)</f>
        <v>600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5DB1-30C9-4F39-857F-73F05704709F}">
  <dimension ref="A1:C12"/>
  <sheetViews>
    <sheetView zoomScale="145" zoomScaleNormal="145" workbookViewId="0">
      <selection activeCell="B12" sqref="B12"/>
    </sheetView>
  </sheetViews>
  <sheetFormatPr defaultColWidth="11.42578125" defaultRowHeight="15" x14ac:dyDescent="0.25"/>
  <cols>
    <col min="1" max="1" width="21" customWidth="1"/>
  </cols>
  <sheetData>
    <row r="1" spans="1:3" x14ac:dyDescent="0.25">
      <c r="A1" s="1" t="s">
        <v>23</v>
      </c>
    </row>
    <row r="3" spans="1:3" x14ac:dyDescent="0.25">
      <c r="A3" t="s">
        <v>75</v>
      </c>
    </row>
    <row r="6" spans="1:3" x14ac:dyDescent="0.25">
      <c r="A6" t="s">
        <v>76</v>
      </c>
      <c r="C6">
        <v>429.14222222222219</v>
      </c>
    </row>
    <row r="10" spans="1:3" x14ac:dyDescent="0.25">
      <c r="A10" t="s">
        <v>24</v>
      </c>
      <c r="B10">
        <v>500</v>
      </c>
    </row>
    <row r="11" spans="1:3" x14ac:dyDescent="0.25">
      <c r="A11" t="s">
        <v>25</v>
      </c>
      <c r="B11">
        <v>18</v>
      </c>
    </row>
    <row r="12" spans="1:3" x14ac:dyDescent="0.25">
      <c r="A12" s="1" t="s">
        <v>26</v>
      </c>
      <c r="B12" s="1">
        <f>B11*B10</f>
        <v>9000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not-listed-18-19</vt:lpstr>
      <vt:lpstr>Report_18-19</vt:lpstr>
      <vt:lpstr>Budget_19-20</vt:lpstr>
      <vt:lpstr>Infrastructure</vt:lpstr>
      <vt:lpstr>Marketing</vt:lpstr>
      <vt:lpstr>CodeHubs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2019-05-07T18:07:22Z</dcterms:modified>
</cp:coreProperties>
</file>