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dyp\Desktop\"/>
    </mc:Choice>
  </mc:AlternateContent>
  <xr:revisionPtr revIDLastSave="0" documentId="13_ncr:1_{0375E07A-00BF-40E7-9775-88708B1B0F13}" xr6:coauthVersionLast="47" xr6:coauthVersionMax="47" xr10:uidLastSave="{00000000-0000-0000-0000-000000000000}"/>
  <bookViews>
    <workbookView xWindow="-108" yWindow="-108" windowWidth="23256" windowHeight="12576" activeTab="1" xr2:uid="{70E35539-F5D0-4A8A-8D17-9F6A8DF0571C}"/>
  </bookViews>
  <sheets>
    <sheet name="Notes" sheetId="2" r:id="rId1"/>
    <sheet name="WFC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4" i="1" l="1"/>
  <c r="I34" i="1"/>
  <c r="S67" i="1"/>
  <c r="O49" i="1"/>
  <c r="P51" i="1"/>
  <c r="Q51" i="1" s="1"/>
  <c r="R51" i="1" s="1"/>
  <c r="S51" i="1" s="1"/>
  <c r="T51" i="1" s="1"/>
  <c r="U51" i="1" s="1"/>
  <c r="V51" i="1" s="1"/>
  <c r="P53" i="1"/>
  <c r="Q53" i="1" s="1"/>
  <c r="R53" i="1" s="1"/>
  <c r="S53" i="1" s="1"/>
  <c r="T53" i="1" s="1"/>
  <c r="U53" i="1" s="1"/>
  <c r="V53" i="1" s="1"/>
  <c r="P49" i="1"/>
  <c r="Q49" i="1" s="1"/>
  <c r="R49" i="1" s="1"/>
  <c r="S49" i="1" s="1"/>
  <c r="T49" i="1" s="1"/>
  <c r="U49" i="1" s="1"/>
  <c r="V49" i="1" s="1"/>
  <c r="O53" i="1"/>
  <c r="O51" i="1"/>
  <c r="T20" i="1"/>
  <c r="U20" i="1" s="1"/>
  <c r="V20" i="1" s="1"/>
  <c r="F24" i="1"/>
  <c r="H24" i="1"/>
  <c r="G24" i="1"/>
  <c r="E24" i="1"/>
  <c r="D24" i="1"/>
  <c r="C24" i="1"/>
  <c r="J24" i="1"/>
  <c r="J32" i="1"/>
  <c r="F32" i="1"/>
  <c r="D8" i="2"/>
  <c r="B11" i="2"/>
  <c r="P44" i="1"/>
  <c r="Q44" i="1" s="1"/>
  <c r="R44" i="1" s="1"/>
  <c r="S44" i="1" s="1"/>
  <c r="T44" i="1" s="1"/>
  <c r="U44" i="1" s="1"/>
  <c r="V44" i="1" s="1"/>
  <c r="P43" i="1"/>
  <c r="Q43" i="1" s="1"/>
  <c r="R43" i="1" s="1"/>
  <c r="S43" i="1" s="1"/>
  <c r="T43" i="1" s="1"/>
  <c r="U43" i="1" s="1"/>
  <c r="V43" i="1" s="1"/>
  <c r="P42" i="1"/>
  <c r="Q42" i="1" s="1"/>
  <c r="R42" i="1" s="1"/>
  <c r="S42" i="1" s="1"/>
  <c r="T42" i="1" s="1"/>
  <c r="U42" i="1" s="1"/>
  <c r="V42" i="1" s="1"/>
  <c r="P41" i="1"/>
  <c r="Q41" i="1" s="1"/>
  <c r="R41" i="1" s="1"/>
  <c r="S41" i="1" s="1"/>
  <c r="T41" i="1" s="1"/>
  <c r="U41" i="1" s="1"/>
  <c r="V41" i="1" s="1"/>
  <c r="P40" i="1"/>
  <c r="Q40" i="1" s="1"/>
  <c r="R40" i="1" s="1"/>
  <c r="S40" i="1" s="1"/>
  <c r="T40" i="1" s="1"/>
  <c r="U40" i="1" s="1"/>
  <c r="V40" i="1" s="1"/>
  <c r="P39" i="1"/>
  <c r="Q39" i="1" s="1"/>
  <c r="R39" i="1" s="1"/>
  <c r="S39" i="1" s="1"/>
  <c r="T39" i="1" s="1"/>
  <c r="U39" i="1" s="1"/>
  <c r="V39" i="1" s="1"/>
  <c r="P38" i="1"/>
  <c r="Q38" i="1" s="1"/>
  <c r="R38" i="1" s="1"/>
  <c r="S38" i="1" s="1"/>
  <c r="T38" i="1" s="1"/>
  <c r="U38" i="1" s="1"/>
  <c r="V38" i="1" s="1"/>
  <c r="P37" i="1"/>
  <c r="Q37" i="1" s="1"/>
  <c r="R37" i="1" s="1"/>
  <c r="S37" i="1" s="1"/>
  <c r="T37" i="1" s="1"/>
  <c r="U37" i="1" s="1"/>
  <c r="V37" i="1" s="1"/>
  <c r="P31" i="1"/>
  <c r="Q31" i="1" s="1"/>
  <c r="R31" i="1" s="1"/>
  <c r="S31" i="1" s="1"/>
  <c r="T31" i="1" s="1"/>
  <c r="U31" i="1" s="1"/>
  <c r="V31" i="1" s="1"/>
  <c r="P30" i="1"/>
  <c r="Q30" i="1" s="1"/>
  <c r="R30" i="1" s="1"/>
  <c r="S30" i="1" s="1"/>
  <c r="T30" i="1" s="1"/>
  <c r="U30" i="1" s="1"/>
  <c r="V30" i="1" s="1"/>
  <c r="P29" i="1"/>
  <c r="Q29" i="1" s="1"/>
  <c r="R29" i="1" s="1"/>
  <c r="S29" i="1" s="1"/>
  <c r="T29" i="1" s="1"/>
  <c r="U29" i="1" s="1"/>
  <c r="V29" i="1" s="1"/>
  <c r="P28" i="1"/>
  <c r="Q28" i="1" s="1"/>
  <c r="R28" i="1" s="1"/>
  <c r="S28" i="1" s="1"/>
  <c r="T28" i="1" s="1"/>
  <c r="U28" i="1" s="1"/>
  <c r="V28" i="1" s="1"/>
  <c r="P22" i="1"/>
  <c r="Q22" i="1" s="1"/>
  <c r="R22" i="1" s="1"/>
  <c r="S22" i="1" s="1"/>
  <c r="T22" i="1" s="1"/>
  <c r="U22" i="1" s="1"/>
  <c r="V22" i="1" s="1"/>
  <c r="P21" i="1"/>
  <c r="Q21" i="1" s="1"/>
  <c r="R21" i="1" s="1"/>
  <c r="S21" i="1" s="1"/>
  <c r="T21" i="1" s="1"/>
  <c r="U21" i="1" s="1"/>
  <c r="V21" i="1" s="1"/>
  <c r="P20" i="1"/>
  <c r="Q20" i="1" s="1"/>
  <c r="R20" i="1" s="1"/>
  <c r="S20" i="1" s="1"/>
  <c r="P19" i="1"/>
  <c r="Q19" i="1" s="1"/>
  <c r="R19" i="1" s="1"/>
  <c r="S19" i="1" s="1"/>
  <c r="T19" i="1" s="1"/>
  <c r="U19" i="1" s="1"/>
  <c r="V19" i="1" s="1"/>
  <c r="P18" i="1"/>
  <c r="Q18" i="1" s="1"/>
  <c r="R18" i="1" s="1"/>
  <c r="S18" i="1" s="1"/>
  <c r="T18" i="1" s="1"/>
  <c r="U18" i="1" s="1"/>
  <c r="V18" i="1" s="1"/>
  <c r="P17" i="1"/>
  <c r="Q17" i="1" s="1"/>
  <c r="R17" i="1" s="1"/>
  <c r="S17" i="1" s="1"/>
  <c r="T17" i="1" s="1"/>
  <c r="U17" i="1" s="1"/>
  <c r="V17" i="1" s="1"/>
  <c r="P16" i="1"/>
  <c r="Q16" i="1" s="1"/>
  <c r="R16" i="1" s="1"/>
  <c r="S16" i="1" s="1"/>
  <c r="T16" i="1" s="1"/>
  <c r="U16" i="1" s="1"/>
  <c r="V16" i="1" s="1"/>
  <c r="P15" i="1"/>
  <c r="Q15" i="1" s="1"/>
  <c r="R15" i="1" s="1"/>
  <c r="S15" i="1" s="1"/>
  <c r="T15" i="1" s="1"/>
  <c r="U15" i="1" s="1"/>
  <c r="V15" i="1" s="1"/>
  <c r="P11" i="1"/>
  <c r="Q11" i="1" s="1"/>
  <c r="R11" i="1" s="1"/>
  <c r="S11" i="1" s="1"/>
  <c r="T11" i="1" s="1"/>
  <c r="U11" i="1" s="1"/>
  <c r="V11" i="1" s="1"/>
  <c r="P10" i="1"/>
  <c r="Q10" i="1" s="1"/>
  <c r="R10" i="1" s="1"/>
  <c r="S10" i="1" s="1"/>
  <c r="T10" i="1" s="1"/>
  <c r="U10" i="1" s="1"/>
  <c r="V10" i="1" s="1"/>
  <c r="P9" i="1"/>
  <c r="Q9" i="1" s="1"/>
  <c r="R9" i="1" s="1"/>
  <c r="S9" i="1" s="1"/>
  <c r="T9" i="1" s="1"/>
  <c r="U9" i="1" s="1"/>
  <c r="V9" i="1" s="1"/>
  <c r="P8" i="1"/>
  <c r="Q8" i="1" s="1"/>
  <c r="R8" i="1" s="1"/>
  <c r="S8" i="1" s="1"/>
  <c r="T8" i="1" s="1"/>
  <c r="U8" i="1" s="1"/>
  <c r="V8" i="1" s="1"/>
  <c r="P7" i="1"/>
  <c r="Q7" i="1" s="1"/>
  <c r="R7" i="1" s="1"/>
  <c r="S7" i="1" s="1"/>
  <c r="T7" i="1" s="1"/>
  <c r="U7" i="1" s="1"/>
  <c r="V7" i="1" s="1"/>
  <c r="O44" i="1"/>
  <c r="O43" i="1"/>
  <c r="O42" i="1"/>
  <c r="O41" i="1"/>
  <c r="O40" i="1"/>
  <c r="O39" i="1"/>
  <c r="O38" i="1"/>
  <c r="O31" i="1"/>
  <c r="O30" i="1"/>
  <c r="O29" i="1"/>
  <c r="O28" i="1"/>
  <c r="O20" i="1"/>
  <c r="O19" i="1"/>
  <c r="O18" i="1"/>
  <c r="O17" i="1"/>
  <c r="O16" i="1"/>
  <c r="O15" i="1"/>
  <c r="O11" i="1"/>
  <c r="O10" i="1"/>
  <c r="O9" i="1"/>
  <c r="O8" i="1"/>
  <c r="O7" i="1"/>
  <c r="E45" i="1"/>
  <c r="E32" i="1"/>
  <c r="E34" i="1" s="1"/>
  <c r="E12" i="1"/>
  <c r="B37" i="1"/>
  <c r="O37" i="1" s="1"/>
  <c r="B21" i="1"/>
  <c r="B22" i="1"/>
  <c r="O22" i="1" s="1"/>
  <c r="B32" i="1"/>
  <c r="B34" i="1" s="1"/>
  <c r="B12" i="1"/>
  <c r="C45" i="1"/>
  <c r="C32" i="1"/>
  <c r="I45" i="1"/>
  <c r="I46" i="1" s="1"/>
  <c r="I12" i="1"/>
  <c r="G45" i="1"/>
  <c r="G32" i="1"/>
  <c r="G34" i="1" s="1"/>
  <c r="G12" i="1"/>
  <c r="H45" i="1"/>
  <c r="H32" i="1"/>
  <c r="H34" i="1" s="1"/>
  <c r="H12" i="1"/>
  <c r="H25" i="1" l="1"/>
  <c r="B24" i="1"/>
  <c r="B25" i="1" s="1"/>
  <c r="E46" i="1"/>
  <c r="H46" i="1"/>
  <c r="G25" i="1"/>
  <c r="O21" i="1"/>
  <c r="E25" i="1"/>
  <c r="G46" i="1"/>
  <c r="H33" i="1"/>
  <c r="C46" i="1"/>
  <c r="I25" i="1"/>
  <c r="I58" i="1" s="1"/>
  <c r="H48" i="1" l="1"/>
  <c r="H50" i="1"/>
  <c r="H61" i="1"/>
  <c r="H58" i="1"/>
  <c r="E33" i="1"/>
  <c r="E48" i="1"/>
  <c r="G33" i="1"/>
  <c r="H60" i="1" s="1"/>
  <c r="G48" i="1"/>
  <c r="I33" i="1"/>
  <c r="I60" i="1" s="1"/>
  <c r="I48" i="1"/>
  <c r="B33" i="1"/>
  <c r="I50" i="1" l="1"/>
  <c r="I61" i="1"/>
  <c r="G50" i="1"/>
  <c r="H59" i="1" s="1"/>
  <c r="G61" i="1"/>
  <c r="H52" i="1"/>
  <c r="H54" i="1" s="1"/>
  <c r="H55" i="1" s="1"/>
  <c r="E50" i="1"/>
  <c r="E61" i="1"/>
  <c r="D45" i="1"/>
  <c r="D32" i="1"/>
  <c r="C12" i="1"/>
  <c r="C34" i="1" s="1"/>
  <c r="D12" i="1"/>
  <c r="J45" i="1"/>
  <c r="F45" i="1"/>
  <c r="P45" i="1" s="1"/>
  <c r="Q45" i="1" s="1"/>
  <c r="R45" i="1" s="1"/>
  <c r="S45" i="1" s="1"/>
  <c r="T45" i="1" s="1"/>
  <c r="U45" i="1" s="1"/>
  <c r="V45" i="1" s="1"/>
  <c r="P32" i="1"/>
  <c r="Q32" i="1" s="1"/>
  <c r="R32" i="1" s="1"/>
  <c r="S32" i="1" s="1"/>
  <c r="T32" i="1" s="1"/>
  <c r="U32" i="1" s="1"/>
  <c r="V32" i="1" s="1"/>
  <c r="P24" i="1"/>
  <c r="Q24" i="1" s="1"/>
  <c r="R24" i="1" s="1"/>
  <c r="S24" i="1" s="1"/>
  <c r="T24" i="1" s="1"/>
  <c r="U24" i="1" s="1"/>
  <c r="V24" i="1" s="1"/>
  <c r="J12" i="1"/>
  <c r="J34" i="1" s="1"/>
  <c r="F12" i="1"/>
  <c r="P12" i="1" l="1"/>
  <c r="Q12" i="1" s="1"/>
  <c r="R12" i="1" s="1"/>
  <c r="S12" i="1" s="1"/>
  <c r="T12" i="1" s="1"/>
  <c r="U12" i="1" s="1"/>
  <c r="V12" i="1" s="1"/>
  <c r="F34" i="1"/>
  <c r="O32" i="1"/>
  <c r="D34" i="1"/>
  <c r="E52" i="1"/>
  <c r="E54" i="1" s="1"/>
  <c r="E55" i="1" s="1"/>
  <c r="I52" i="1"/>
  <c r="I54" i="1" s="1"/>
  <c r="I55" i="1" s="1"/>
  <c r="I59" i="1"/>
  <c r="G52" i="1"/>
  <c r="G54" i="1" s="1"/>
  <c r="G55" i="1" s="1"/>
  <c r="J25" i="1"/>
  <c r="J58" i="1" s="1"/>
  <c r="J46" i="1"/>
  <c r="C25" i="1"/>
  <c r="O12" i="1"/>
  <c r="D25" i="1"/>
  <c r="O24" i="1"/>
  <c r="F46" i="1"/>
  <c r="P46" i="1" s="1"/>
  <c r="Q46" i="1" s="1"/>
  <c r="R46" i="1" s="1"/>
  <c r="S46" i="1" s="1"/>
  <c r="T46" i="1" s="1"/>
  <c r="U46" i="1" s="1"/>
  <c r="V46" i="1" s="1"/>
  <c r="D46" i="1"/>
  <c r="F25" i="1"/>
  <c r="B45" i="1"/>
  <c r="C48" i="1" l="1"/>
  <c r="C58" i="1"/>
  <c r="D58" i="1"/>
  <c r="E58" i="1"/>
  <c r="F58" i="1"/>
  <c r="G58" i="1"/>
  <c r="F48" i="1"/>
  <c r="J48" i="1"/>
  <c r="D33" i="1"/>
  <c r="D48" i="1"/>
  <c r="J33" i="1"/>
  <c r="J60" i="1" s="1"/>
  <c r="F33" i="1"/>
  <c r="P25" i="1"/>
  <c r="B46" i="1"/>
  <c r="O45" i="1"/>
  <c r="C33" i="1"/>
  <c r="C60" i="1" s="1"/>
  <c r="O25" i="1"/>
  <c r="D60" i="1" l="1"/>
  <c r="E60" i="1"/>
  <c r="C50" i="1"/>
  <c r="C61" i="1"/>
  <c r="J50" i="1"/>
  <c r="J61" i="1"/>
  <c r="F50" i="1"/>
  <c r="P48" i="1"/>
  <c r="F61" i="1"/>
  <c r="Q25" i="1"/>
  <c r="R25" i="1" s="1"/>
  <c r="S25" i="1" s="1"/>
  <c r="T25" i="1" s="1"/>
  <c r="U25" i="1" s="1"/>
  <c r="V25" i="1" s="1"/>
  <c r="P58" i="1"/>
  <c r="P33" i="1"/>
  <c r="F60" i="1"/>
  <c r="G60" i="1"/>
  <c r="D50" i="1"/>
  <c r="D61" i="1"/>
  <c r="O33" i="1"/>
  <c r="O46" i="1"/>
  <c r="B48" i="1"/>
  <c r="P61" i="1" l="1"/>
  <c r="Q48" i="1"/>
  <c r="R48" i="1" s="1"/>
  <c r="S48" i="1" s="1"/>
  <c r="T48" i="1" s="1"/>
  <c r="U48" i="1" s="1"/>
  <c r="V48" i="1" s="1"/>
  <c r="F52" i="1"/>
  <c r="F59" i="1"/>
  <c r="P50" i="1"/>
  <c r="Q50" i="1" s="1"/>
  <c r="G59" i="1"/>
  <c r="J52" i="1"/>
  <c r="J54" i="1" s="1"/>
  <c r="J55" i="1" s="1"/>
  <c r="J59" i="1"/>
  <c r="B50" i="1"/>
  <c r="O48" i="1"/>
  <c r="B61" i="1"/>
  <c r="C52" i="1"/>
  <c r="C54" i="1" s="1"/>
  <c r="C55" i="1" s="1"/>
  <c r="D52" i="1"/>
  <c r="D54" i="1" s="1"/>
  <c r="D55" i="1" s="1"/>
  <c r="D59" i="1"/>
  <c r="E59" i="1"/>
  <c r="Q33" i="1"/>
  <c r="R33" i="1" s="1"/>
  <c r="S33" i="1" s="1"/>
  <c r="T33" i="1" s="1"/>
  <c r="U33" i="1" s="1"/>
  <c r="V33" i="1" s="1"/>
  <c r="P60" i="1"/>
  <c r="R50" i="1" l="1"/>
  <c r="S50" i="1" s="1"/>
  <c r="T50" i="1" s="1"/>
  <c r="U50" i="1" s="1"/>
  <c r="V50" i="1" s="1"/>
  <c r="W50" i="1" s="1"/>
  <c r="X50" i="1" s="1"/>
  <c r="Y50" i="1" s="1"/>
  <c r="Z50" i="1" s="1"/>
  <c r="AA50" i="1" s="1"/>
  <c r="AB50" i="1" s="1"/>
  <c r="AC50" i="1" s="1"/>
  <c r="AD50" i="1" s="1"/>
  <c r="AE50" i="1" s="1"/>
  <c r="AF50" i="1" s="1"/>
  <c r="AG50" i="1" s="1"/>
  <c r="AH50" i="1" s="1"/>
  <c r="AI50" i="1" s="1"/>
  <c r="AJ50" i="1" s="1"/>
  <c r="AK50" i="1" s="1"/>
  <c r="AL50" i="1" s="1"/>
  <c r="AM50" i="1" s="1"/>
  <c r="AN50" i="1" s="1"/>
  <c r="AO50" i="1" s="1"/>
  <c r="AP50" i="1" s="1"/>
  <c r="AQ50" i="1" s="1"/>
  <c r="AR50" i="1" s="1"/>
  <c r="AS50" i="1" s="1"/>
  <c r="AT50" i="1" s="1"/>
  <c r="AU50" i="1" s="1"/>
  <c r="AV50" i="1" s="1"/>
  <c r="AW50" i="1" s="1"/>
  <c r="AX50" i="1" s="1"/>
  <c r="AY50" i="1" s="1"/>
  <c r="AZ50" i="1" s="1"/>
  <c r="BA50" i="1" s="1"/>
  <c r="BB50" i="1" s="1"/>
  <c r="BC50" i="1" s="1"/>
  <c r="BD50" i="1" s="1"/>
  <c r="BE50" i="1" s="1"/>
  <c r="BF50" i="1" s="1"/>
  <c r="BG50" i="1" s="1"/>
  <c r="BH50" i="1" s="1"/>
  <c r="BI50" i="1" s="1"/>
  <c r="BJ50" i="1" s="1"/>
  <c r="BK50" i="1" s="1"/>
  <c r="BL50" i="1" s="1"/>
  <c r="BM50" i="1" s="1"/>
  <c r="BN50" i="1" s="1"/>
  <c r="BO50" i="1" s="1"/>
  <c r="BP50" i="1" s="1"/>
  <c r="BQ50" i="1" s="1"/>
  <c r="BR50" i="1" s="1"/>
  <c r="BS50" i="1" s="1"/>
  <c r="BT50" i="1" s="1"/>
  <c r="BU50" i="1" s="1"/>
  <c r="BV50" i="1" s="1"/>
  <c r="BW50" i="1" s="1"/>
  <c r="BX50" i="1" s="1"/>
  <c r="BY50" i="1" s="1"/>
  <c r="BZ50" i="1" s="1"/>
  <c r="B52" i="1"/>
  <c r="O50" i="1"/>
  <c r="P59" i="1" s="1"/>
  <c r="F54" i="1"/>
  <c r="P52" i="1"/>
  <c r="Q52" i="1" s="1"/>
  <c r="R52" i="1" s="1"/>
  <c r="S52" i="1" s="1"/>
  <c r="T52" i="1" s="1"/>
  <c r="U52" i="1" s="1"/>
  <c r="V52" i="1" s="1"/>
  <c r="C59" i="1"/>
  <c r="S66" i="1" l="1"/>
  <c r="S68" i="1" s="1"/>
  <c r="S70" i="1" s="1"/>
  <c r="S72" i="1" s="1"/>
  <c r="B54" i="1"/>
  <c r="O52" i="1"/>
  <c r="F55" i="1"/>
  <c r="P55" i="1" s="1"/>
  <c r="Q55" i="1" s="1"/>
  <c r="R55" i="1" s="1"/>
  <c r="S55" i="1" s="1"/>
  <c r="T55" i="1" s="1"/>
  <c r="U55" i="1" s="1"/>
  <c r="V55" i="1" s="1"/>
  <c r="P54" i="1"/>
  <c r="Q54" i="1" s="1"/>
  <c r="R54" i="1" s="1"/>
  <c r="S54" i="1" s="1"/>
  <c r="T54" i="1" s="1"/>
  <c r="U54" i="1" s="1"/>
  <c r="V54" i="1" s="1"/>
  <c r="B55" i="1" l="1"/>
  <c r="O55" i="1" s="1"/>
  <c r="O54" i="1"/>
</calcChain>
</file>

<file path=xl/sharedStrings.xml><?xml version="1.0" encoding="utf-8"?>
<sst xmlns="http://schemas.openxmlformats.org/spreadsheetml/2006/main" count="146" uniqueCount="144">
  <si>
    <t>Wells Fargo</t>
  </si>
  <si>
    <t>Q12021</t>
  </si>
  <si>
    <t>Q22021</t>
  </si>
  <si>
    <t>Q32021</t>
  </si>
  <si>
    <t>Q42021</t>
  </si>
  <si>
    <t>Q12022</t>
  </si>
  <si>
    <t>Q22022</t>
  </si>
  <si>
    <t>Q32022</t>
  </si>
  <si>
    <t>Q42022</t>
  </si>
  <si>
    <t>Income Statement</t>
  </si>
  <si>
    <t>Revenue</t>
  </si>
  <si>
    <t>Non Interest Income</t>
  </si>
  <si>
    <t>Total Revenue</t>
  </si>
  <si>
    <t>$ in millions</t>
  </si>
  <si>
    <t>Interest Income</t>
  </si>
  <si>
    <t>Deb securities</t>
  </si>
  <si>
    <t>Loands held for sale</t>
  </si>
  <si>
    <t>Loans</t>
  </si>
  <si>
    <t>Equity securities</t>
  </si>
  <si>
    <t>Other Interest Income</t>
  </si>
  <si>
    <t>Total Interest Income</t>
  </si>
  <si>
    <t>Investment advisory and other asset-based fes</t>
  </si>
  <si>
    <t>Commissions and brokerage service fees</t>
  </si>
  <si>
    <t>Investment banking fees</t>
  </si>
  <si>
    <t>Card Fees</t>
  </si>
  <si>
    <t>Mortgage banking</t>
  </si>
  <si>
    <t>Net gains from trading and securities</t>
  </si>
  <si>
    <t>Other</t>
  </si>
  <si>
    <t>Total non-interest income</t>
  </si>
  <si>
    <t>Deposit and lending-related fees</t>
  </si>
  <si>
    <t>Interest Expense</t>
  </si>
  <si>
    <t>Deposits</t>
  </si>
  <si>
    <t>Short-term borrowings</t>
  </si>
  <si>
    <t>long-term debt</t>
  </si>
  <si>
    <t>Other interest expense</t>
  </si>
  <si>
    <t>Total interest expense</t>
  </si>
  <si>
    <t>Personnel</t>
  </si>
  <si>
    <t>Technology, telecommunications and equipment</t>
  </si>
  <si>
    <t>Occupancy</t>
  </si>
  <si>
    <t>Operating losses</t>
  </si>
  <si>
    <t>Professional and outside services</t>
  </si>
  <si>
    <t>Advertising and promotion</t>
  </si>
  <si>
    <t>Restructuring charges</t>
  </si>
  <si>
    <t>Total non-interest expense</t>
  </si>
  <si>
    <t>Total Expenses</t>
  </si>
  <si>
    <t>Gross Profit</t>
  </si>
  <si>
    <t>Q32020</t>
  </si>
  <si>
    <t>Q42020</t>
  </si>
  <si>
    <t>Q22020</t>
  </si>
  <si>
    <t>Balance sheet</t>
  </si>
  <si>
    <t>Assets</t>
  </si>
  <si>
    <t>Cash and due from banks</t>
  </si>
  <si>
    <t>interest-earning deposit with banks</t>
  </si>
  <si>
    <t>Non Interest Expense (Operating Expenses)</t>
  </si>
  <si>
    <t>At December 31, 2021, we had 247,848 active employees, with approximately 84% of employees based in the United States. Our global workforce was 53% female and 47% male, and our U.S. workforce was 56% female and 44% male. Our U.S. workforce was 55% Caucasian/white and 45% racially/ethnically diverse</t>
  </si>
  <si>
    <t>FY2020</t>
  </si>
  <si>
    <t>FY2021</t>
  </si>
  <si>
    <t>FY2022</t>
  </si>
  <si>
    <t>FY2023</t>
  </si>
  <si>
    <t>FY2024</t>
  </si>
  <si>
    <t>FY2025</t>
  </si>
  <si>
    <t>FY2026</t>
  </si>
  <si>
    <t>FY2027</t>
  </si>
  <si>
    <t>Q12020</t>
  </si>
  <si>
    <t>Pretax Income</t>
  </si>
  <si>
    <t>Net Income</t>
  </si>
  <si>
    <t>EPS</t>
  </si>
  <si>
    <t>Shares</t>
  </si>
  <si>
    <t>revenue y/y</t>
  </si>
  <si>
    <t>Net Income y/y</t>
  </si>
  <si>
    <t>Gross Margin</t>
  </si>
  <si>
    <t xml:space="preserve">Notes: </t>
  </si>
  <si>
    <t xml:space="preserve">Cash </t>
  </si>
  <si>
    <t>Debt</t>
  </si>
  <si>
    <t>EV</t>
  </si>
  <si>
    <t>Price</t>
  </si>
  <si>
    <t>Market Cap</t>
  </si>
  <si>
    <t>Income Tax Expense</t>
  </si>
  <si>
    <t>Provisions for credit losses</t>
  </si>
  <si>
    <t>less: income from non-controlling interests</t>
  </si>
  <si>
    <t>WF Net Income</t>
  </si>
  <si>
    <t>less: preferred stock dividends &amp; other</t>
  </si>
  <si>
    <t>WF Net Income for common stock plebs</t>
  </si>
  <si>
    <t>Shares (avg. common outstanding)</t>
  </si>
  <si>
    <t>Tax Rate</t>
  </si>
  <si>
    <t>Maturity</t>
  </si>
  <si>
    <t>Discount</t>
  </si>
  <si>
    <t>NPV</t>
  </si>
  <si>
    <t>Cash</t>
  </si>
  <si>
    <t>Historical</t>
  </si>
  <si>
    <t>Forecast</t>
  </si>
  <si>
    <t xml:space="preserve"> </t>
  </si>
  <si>
    <t>FY2028</t>
  </si>
  <si>
    <t>FY2029</t>
  </si>
  <si>
    <t>FY2030</t>
  </si>
  <si>
    <t>FY2031</t>
  </si>
  <si>
    <t>FY2032</t>
  </si>
  <si>
    <t>FY2033</t>
  </si>
  <si>
    <t>FY2034</t>
  </si>
  <si>
    <t>FY2035</t>
  </si>
  <si>
    <t>FY2036</t>
  </si>
  <si>
    <t>FY2037</t>
  </si>
  <si>
    <t>FY2038</t>
  </si>
  <si>
    <t>FY2039</t>
  </si>
  <si>
    <t>FY2040</t>
  </si>
  <si>
    <t>FY2041</t>
  </si>
  <si>
    <t>FY2042</t>
  </si>
  <si>
    <t>FY2043</t>
  </si>
  <si>
    <t>FY2044</t>
  </si>
  <si>
    <t>FY2045</t>
  </si>
  <si>
    <t>FY2046</t>
  </si>
  <si>
    <t>FY2047</t>
  </si>
  <si>
    <t>FY2048</t>
  </si>
  <si>
    <t>FY2049</t>
  </si>
  <si>
    <t>FY2050</t>
  </si>
  <si>
    <t>FY2051</t>
  </si>
  <si>
    <t>FY2052</t>
  </si>
  <si>
    <t>FY2053</t>
  </si>
  <si>
    <t>FY2054</t>
  </si>
  <si>
    <t>FY2055</t>
  </si>
  <si>
    <t>FY2056</t>
  </si>
  <si>
    <t>FY2057</t>
  </si>
  <si>
    <t>FY2058</t>
  </si>
  <si>
    <t>FY2059</t>
  </si>
  <si>
    <t>FY2060</t>
  </si>
  <si>
    <t>FY2061</t>
  </si>
  <si>
    <t>FY2062</t>
  </si>
  <si>
    <t>FY2063</t>
  </si>
  <si>
    <t>FY2064</t>
  </si>
  <si>
    <t>FY2065</t>
  </si>
  <si>
    <t>FY2066</t>
  </si>
  <si>
    <t>FY2067</t>
  </si>
  <si>
    <t>FY2068</t>
  </si>
  <si>
    <t>FY2069</t>
  </si>
  <si>
    <t>FY2070</t>
  </si>
  <si>
    <t>FY2071</t>
  </si>
  <si>
    <t>FY2072</t>
  </si>
  <si>
    <t>FY2073</t>
  </si>
  <si>
    <t>FY2074</t>
  </si>
  <si>
    <t>FY2075</t>
  </si>
  <si>
    <t>Net Npv</t>
  </si>
  <si>
    <t>Share</t>
  </si>
  <si>
    <t>Interest Income Gross Profit %</t>
  </si>
  <si>
    <t>Current Share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</si>
</sst>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_([$$-409]* #,##0.00_);_([$$-409]* \(#,##0.00\);_([$$-409]* &quot;-&quot;??_);_(@_)"/>
  </numFmts>
  <fonts count="1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2"/>
      <color rgb="FF002060"/>
      <name val="Calibri"/>
      <family val="2"/>
      <scheme val="minor"/>
    </font>
    <font>
      <b/>
      <i/>
      <sz val="12"/>
      <color rgb="FF002060"/>
      <name val="Calibri"/>
      <family val="2"/>
      <scheme val="minor"/>
    </font>
    <font>
      <sz val="12"/>
      <color rgb="FF002060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i/>
      <sz val="12"/>
      <name val="Calibri"/>
      <family val="2"/>
      <scheme val="minor"/>
    </font>
    <font>
      <b/>
      <i/>
      <sz val="12"/>
      <name val="Calibri"/>
      <family val="2"/>
      <scheme val="minor"/>
    </font>
    <font>
      <b/>
      <sz val="12"/>
      <color rgb="FF00206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2">
    <xf numFmtId="0" fontId="0" fillId="0" borderId="0" xfId="0"/>
    <xf numFmtId="0" fontId="2" fillId="0" borderId="0" xfId="0" applyFont="1"/>
    <xf numFmtId="0" fontId="0" fillId="0" borderId="1" xfId="0" applyBorder="1"/>
    <xf numFmtId="0" fontId="0" fillId="0" borderId="1" xfId="0" applyBorder="1" applyAlignment="1">
      <alignment horizontal="left" indent="1"/>
    </xf>
    <xf numFmtId="0" fontId="0" fillId="0" borderId="1" xfId="0" applyBorder="1" applyAlignment="1">
      <alignment horizontal="left" indent="2"/>
    </xf>
    <xf numFmtId="0" fontId="3" fillId="0" borderId="1" xfId="0" applyFont="1" applyBorder="1"/>
    <xf numFmtId="0" fontId="0" fillId="0" borderId="1" xfId="0" applyFont="1" applyBorder="1"/>
    <xf numFmtId="0" fontId="3" fillId="0" borderId="0" xfId="0" applyFont="1"/>
    <xf numFmtId="37" fontId="0" fillId="0" borderId="0" xfId="1" applyNumberFormat="1" applyFont="1"/>
    <xf numFmtId="37" fontId="0" fillId="0" borderId="0" xfId="0" applyNumberFormat="1"/>
    <xf numFmtId="0" fontId="2" fillId="0" borderId="1" xfId="0" applyFont="1" applyBorder="1"/>
    <xf numFmtId="37" fontId="2" fillId="0" borderId="0" xfId="1" applyNumberFormat="1" applyFont="1"/>
    <xf numFmtId="37" fontId="2" fillId="0" borderId="0" xfId="0" applyNumberFormat="1" applyFont="1"/>
    <xf numFmtId="9" fontId="0" fillId="0" borderId="0" xfId="2" applyFont="1"/>
    <xf numFmtId="0" fontId="0" fillId="0" borderId="0" xfId="0" applyBorder="1"/>
    <xf numFmtId="0" fontId="0" fillId="0" borderId="0" xfId="0" applyBorder="1" applyAlignment="1">
      <alignment horizontal="left" indent="1"/>
    </xf>
    <xf numFmtId="0" fontId="0" fillId="0" borderId="0" xfId="0" applyAlignment="1">
      <alignment wrapText="1"/>
    </xf>
    <xf numFmtId="0" fontId="0" fillId="0" borderId="0" xfId="0" applyFill="1" applyBorder="1"/>
    <xf numFmtId="37" fontId="0" fillId="0" borderId="1" xfId="1" applyNumberFormat="1" applyFont="1" applyBorder="1"/>
    <xf numFmtId="37" fontId="2" fillId="0" borderId="1" xfId="1" applyNumberFormat="1" applyFont="1" applyBorder="1"/>
    <xf numFmtId="0" fontId="5" fillId="0" borderId="0" xfId="0" applyFont="1" applyBorder="1"/>
    <xf numFmtId="0" fontId="5" fillId="0" borderId="0" xfId="0" applyFont="1"/>
    <xf numFmtId="37" fontId="5" fillId="0" borderId="0" xfId="0" applyNumberFormat="1" applyFont="1" applyBorder="1"/>
    <xf numFmtId="37" fontId="6" fillId="0" borderId="0" xfId="0" applyNumberFormat="1" applyFont="1" applyBorder="1"/>
    <xf numFmtId="164" fontId="0" fillId="0" borderId="0" xfId="1" applyNumberFormat="1" applyFont="1"/>
    <xf numFmtId="37" fontId="1" fillId="0" borderId="0" xfId="1" applyNumberFormat="1" applyFont="1"/>
    <xf numFmtId="43" fontId="0" fillId="0" borderId="0" xfId="1" applyFont="1"/>
    <xf numFmtId="0" fontId="7" fillId="0" borderId="0" xfId="0" applyFont="1" applyBorder="1"/>
    <xf numFmtId="0" fontId="8" fillId="0" borderId="0" xfId="0" applyFont="1" applyBorder="1"/>
    <xf numFmtId="0" fontId="9" fillId="0" borderId="0" xfId="0" applyFont="1" applyBorder="1"/>
    <xf numFmtId="37" fontId="10" fillId="0" borderId="0" xfId="2" applyNumberFormat="1" applyFont="1" applyBorder="1"/>
    <xf numFmtId="37" fontId="0" fillId="0" borderId="1" xfId="0" applyNumberFormat="1" applyBorder="1"/>
    <xf numFmtId="9" fontId="0" fillId="0" borderId="1" xfId="2" applyFont="1" applyBorder="1"/>
    <xf numFmtId="0" fontId="0" fillId="0" borderId="3" xfId="0" applyBorder="1"/>
    <xf numFmtId="0" fontId="0" fillId="0" borderId="2" xfId="0" applyBorder="1"/>
    <xf numFmtId="0" fontId="7" fillId="0" borderId="2" xfId="0" applyFont="1" applyBorder="1"/>
    <xf numFmtId="0" fontId="5" fillId="0" borderId="2" xfId="0" applyFont="1" applyBorder="1"/>
    <xf numFmtId="37" fontId="0" fillId="0" borderId="0" xfId="1" applyNumberFormat="1" applyFont="1" applyBorder="1"/>
    <xf numFmtId="37" fontId="2" fillId="0" borderId="0" xfId="1" applyNumberFormat="1" applyFont="1" applyBorder="1"/>
    <xf numFmtId="9" fontId="0" fillId="0" borderId="0" xfId="2" applyFont="1" applyBorder="1"/>
    <xf numFmtId="37" fontId="0" fillId="0" borderId="0" xfId="0" applyNumberFormat="1" applyBorder="1"/>
    <xf numFmtId="37" fontId="2" fillId="0" borderId="0" xfId="0" applyNumberFormat="1" applyFont="1" applyBorder="1"/>
    <xf numFmtId="37" fontId="1" fillId="0" borderId="0" xfId="1" applyNumberFormat="1" applyFont="1" applyBorder="1"/>
    <xf numFmtId="43" fontId="0" fillId="0" borderId="0" xfId="1" applyFont="1" applyBorder="1"/>
    <xf numFmtId="37" fontId="7" fillId="0" borderId="0" xfId="1" applyNumberFormat="1" applyFont="1" applyBorder="1"/>
    <xf numFmtId="0" fontId="3" fillId="0" borderId="3" xfId="0" applyFont="1" applyBorder="1"/>
    <xf numFmtId="37" fontId="2" fillId="0" borderId="1" xfId="0" applyNumberFormat="1" applyFont="1" applyBorder="1"/>
    <xf numFmtId="9" fontId="10" fillId="0" borderId="0" xfId="2" applyFont="1" applyBorder="1"/>
    <xf numFmtId="37" fontId="11" fillId="0" borderId="0" xfId="1" applyNumberFormat="1" applyFont="1" applyBorder="1"/>
    <xf numFmtId="0" fontId="12" fillId="0" borderId="0" xfId="0" applyFont="1" applyBorder="1"/>
    <xf numFmtId="9" fontId="11" fillId="0" borderId="0" xfId="2" applyFont="1" applyBorder="1"/>
    <xf numFmtId="165" fontId="11" fillId="0" borderId="0" xfId="1" applyNumberFormat="1" applyFont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AE7D9-D392-4114-89BA-41DDFD6C1660}">
  <dimension ref="A1:D11"/>
  <sheetViews>
    <sheetView workbookViewId="0">
      <selection activeCell="B8" sqref="B8"/>
    </sheetView>
  </sheetViews>
  <sheetFormatPr defaultRowHeight="15.6" x14ac:dyDescent="0.3"/>
  <cols>
    <col min="1" max="1" width="45.59765625" customWidth="1"/>
    <col min="2" max="2" width="13.09765625" bestFit="1" customWidth="1"/>
    <col min="4" max="4" width="18.3984375" bestFit="1" customWidth="1"/>
  </cols>
  <sheetData>
    <row r="1" spans="1:4" x14ac:dyDescent="0.3">
      <c r="A1" s="1" t="s">
        <v>71</v>
      </c>
    </row>
    <row r="2" spans="1:4" ht="109.2" x14ac:dyDescent="0.3">
      <c r="A2" s="16" t="s">
        <v>54</v>
      </c>
    </row>
    <row r="6" spans="1:4" x14ac:dyDescent="0.3">
      <c r="A6" t="s">
        <v>75</v>
      </c>
      <c r="B6">
        <v>40.76</v>
      </c>
    </row>
    <row r="7" spans="1:4" x14ac:dyDescent="0.3">
      <c r="A7" t="s">
        <v>67</v>
      </c>
      <c r="B7" s="8">
        <v>4096</v>
      </c>
      <c r="D7" s="24">
        <v>379000000000</v>
      </c>
    </row>
    <row r="8" spans="1:4" x14ac:dyDescent="0.3">
      <c r="A8" t="s">
        <v>76</v>
      </c>
      <c r="B8" s="8">
        <v>154490</v>
      </c>
      <c r="D8" s="9">
        <f>B7-B6</f>
        <v>4055.24</v>
      </c>
    </row>
    <row r="9" spans="1:4" x14ac:dyDescent="0.3">
      <c r="A9" t="s">
        <v>72</v>
      </c>
      <c r="B9" s="8">
        <v>234230</v>
      </c>
    </row>
    <row r="10" spans="1:4" x14ac:dyDescent="0.3">
      <c r="A10" t="s">
        <v>73</v>
      </c>
      <c r="B10" s="8">
        <v>160689</v>
      </c>
    </row>
    <row r="11" spans="1:4" x14ac:dyDescent="0.3">
      <c r="A11" t="s">
        <v>74</v>
      </c>
      <c r="B11" s="9">
        <f>B8+B10-B9</f>
        <v>80949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AB64B-59C9-4364-AA80-43BCD985AE76}">
  <dimension ref="A1:BZ72"/>
  <sheetViews>
    <sheetView showGridLines="0" tabSelected="1" zoomScale="80" zoomScaleNormal="80" workbookViewId="0">
      <pane xSplit="1" topLeftCell="B1" activePane="topRight" state="frozen"/>
      <selection pane="topRight" activeCell="S64" sqref="S64"/>
    </sheetView>
  </sheetViews>
  <sheetFormatPr defaultRowHeight="15.6" x14ac:dyDescent="0.3"/>
  <cols>
    <col min="1" max="1" width="42.69921875" style="2" bestFit="1" customWidth="1"/>
    <col min="2" max="5" width="10.59765625" style="8" customWidth="1"/>
    <col min="10" max="10" width="9" style="14"/>
    <col min="11" max="13" width="9" style="27"/>
    <col min="15" max="15" width="10.09765625" bestFit="1" customWidth="1"/>
    <col min="16" max="16" width="10.09765625" style="2" bestFit="1" customWidth="1"/>
    <col min="17" max="17" width="9" style="20"/>
    <col min="18" max="18" width="17.69921875" style="27" bestFit="1" customWidth="1"/>
    <col min="19" max="19" width="11.8984375" style="30" bestFit="1" customWidth="1"/>
    <col min="20" max="23" width="9" style="20"/>
  </cols>
  <sheetData>
    <row r="1" spans="1:70" x14ac:dyDescent="0.3">
      <c r="A1" s="10" t="s">
        <v>0</v>
      </c>
      <c r="B1" s="14"/>
      <c r="C1" s="14"/>
      <c r="D1" s="14"/>
      <c r="E1" s="14"/>
      <c r="R1" s="20"/>
      <c r="S1" s="20"/>
    </row>
    <row r="2" spans="1:70" x14ac:dyDescent="0.3">
      <c r="B2" s="7"/>
      <c r="C2" s="7" t="s">
        <v>13</v>
      </c>
      <c r="D2" s="14"/>
      <c r="E2" s="14" t="s">
        <v>89</v>
      </c>
      <c r="L2" s="20" t="s">
        <v>90</v>
      </c>
      <c r="R2" s="20"/>
      <c r="S2" s="21" t="s">
        <v>90</v>
      </c>
    </row>
    <row r="3" spans="1:70" x14ac:dyDescent="0.3">
      <c r="B3" s="14" t="s">
        <v>63</v>
      </c>
      <c r="C3" s="14" t="s">
        <v>48</v>
      </c>
      <c r="D3" s="14" t="s">
        <v>46</v>
      </c>
      <c r="E3" s="14" t="s">
        <v>47</v>
      </c>
      <c r="F3" t="s">
        <v>1</v>
      </c>
      <c r="G3" t="s">
        <v>2</v>
      </c>
      <c r="H3" t="s">
        <v>3</v>
      </c>
      <c r="I3" t="s">
        <v>4</v>
      </c>
      <c r="J3" s="14" t="s">
        <v>5</v>
      </c>
      <c r="K3" s="20" t="s">
        <v>6</v>
      </c>
      <c r="L3" s="20" t="s">
        <v>7</v>
      </c>
      <c r="M3" s="20" t="s">
        <v>8</v>
      </c>
      <c r="O3" t="s">
        <v>55</v>
      </c>
      <c r="P3" s="2" t="s">
        <v>56</v>
      </c>
      <c r="Q3" s="20" t="s">
        <v>57</v>
      </c>
      <c r="R3" s="20" t="s">
        <v>58</v>
      </c>
      <c r="S3" s="20" t="s">
        <v>59</v>
      </c>
      <c r="T3" s="20" t="s">
        <v>60</v>
      </c>
      <c r="U3" s="20" t="s">
        <v>61</v>
      </c>
      <c r="V3" s="20" t="s">
        <v>62</v>
      </c>
      <c r="W3" s="20" t="s">
        <v>92</v>
      </c>
      <c r="X3" s="20" t="s">
        <v>93</v>
      </c>
      <c r="Y3" s="20" t="s">
        <v>94</v>
      </c>
      <c r="Z3" s="20" t="s">
        <v>95</v>
      </c>
      <c r="AA3" s="20" t="s">
        <v>96</v>
      </c>
      <c r="AB3" s="20" t="s">
        <v>97</v>
      </c>
      <c r="AC3" s="20" t="s">
        <v>98</v>
      </c>
      <c r="AD3" s="20" t="s">
        <v>99</v>
      </c>
      <c r="AE3" s="20" t="s">
        <v>100</v>
      </c>
      <c r="AF3" s="20" t="s">
        <v>101</v>
      </c>
      <c r="AG3" s="20" t="s">
        <v>102</v>
      </c>
      <c r="AH3" s="20" t="s">
        <v>103</v>
      </c>
      <c r="AI3" s="20" t="s">
        <v>104</v>
      </c>
      <c r="AJ3" s="20" t="s">
        <v>105</v>
      </c>
      <c r="AK3" s="20" t="s">
        <v>106</v>
      </c>
      <c r="AL3" s="20" t="s">
        <v>107</v>
      </c>
      <c r="AM3" s="20" t="s">
        <v>108</v>
      </c>
      <c r="AN3" s="20" t="s">
        <v>109</v>
      </c>
      <c r="AO3" s="20" t="s">
        <v>110</v>
      </c>
      <c r="AP3" s="20" t="s">
        <v>111</v>
      </c>
      <c r="AQ3" s="20" t="s">
        <v>112</v>
      </c>
      <c r="AR3" s="20" t="s">
        <v>113</v>
      </c>
      <c r="AS3" s="20" t="s">
        <v>114</v>
      </c>
      <c r="AT3" s="20" t="s">
        <v>115</v>
      </c>
      <c r="AU3" s="20" t="s">
        <v>116</v>
      </c>
      <c r="AV3" s="20" t="s">
        <v>117</v>
      </c>
      <c r="AW3" s="20" t="s">
        <v>118</v>
      </c>
      <c r="AX3" s="20" t="s">
        <v>119</v>
      </c>
      <c r="AY3" s="20" t="s">
        <v>120</v>
      </c>
      <c r="AZ3" s="20" t="s">
        <v>121</v>
      </c>
      <c r="BA3" s="20" t="s">
        <v>122</v>
      </c>
      <c r="BB3" s="20" t="s">
        <v>123</v>
      </c>
      <c r="BC3" s="20" t="s">
        <v>124</v>
      </c>
      <c r="BD3" s="20" t="s">
        <v>125</v>
      </c>
      <c r="BE3" s="20" t="s">
        <v>126</v>
      </c>
      <c r="BF3" s="20" t="s">
        <v>127</v>
      </c>
      <c r="BG3" s="20" t="s">
        <v>128</v>
      </c>
      <c r="BH3" s="20" t="s">
        <v>129</v>
      </c>
      <c r="BI3" s="20" t="s">
        <v>130</v>
      </c>
      <c r="BJ3" s="20" t="s">
        <v>131</v>
      </c>
      <c r="BK3" s="20" t="s">
        <v>132</v>
      </c>
      <c r="BL3" s="20" t="s">
        <v>133</v>
      </c>
      <c r="BM3" s="20" t="s">
        <v>134</v>
      </c>
      <c r="BN3" s="20" t="s">
        <v>135</v>
      </c>
      <c r="BO3" s="20" t="s">
        <v>136</v>
      </c>
      <c r="BP3" s="20" t="s">
        <v>137</v>
      </c>
      <c r="BQ3" s="20" t="s">
        <v>138</v>
      </c>
      <c r="BR3" s="20" t="s">
        <v>139</v>
      </c>
    </row>
    <row r="4" spans="1:70" s="34" customFormat="1" x14ac:dyDescent="0.3">
      <c r="A4" s="45" t="s">
        <v>9</v>
      </c>
      <c r="C4" s="34" t="s">
        <v>91</v>
      </c>
      <c r="K4" s="35"/>
      <c r="L4" s="35"/>
      <c r="M4" s="35"/>
      <c r="P4" s="33"/>
      <c r="Q4" s="36"/>
      <c r="R4" s="36"/>
      <c r="S4" s="36"/>
      <c r="T4" s="36"/>
      <c r="U4" s="36"/>
      <c r="V4" s="36"/>
      <c r="W4" s="36"/>
    </row>
    <row r="5" spans="1:70" x14ac:dyDescent="0.3">
      <c r="A5" s="2" t="s">
        <v>10</v>
      </c>
      <c r="B5" s="14"/>
      <c r="C5" s="14"/>
      <c r="D5" s="14"/>
      <c r="E5" s="14"/>
      <c r="R5" s="20"/>
      <c r="S5" s="20"/>
    </row>
    <row r="6" spans="1:70" x14ac:dyDescent="0.3">
      <c r="A6" s="3" t="s">
        <v>14</v>
      </c>
      <c r="B6" s="15"/>
      <c r="C6" s="15"/>
      <c r="D6" s="15"/>
      <c r="E6" s="15"/>
      <c r="F6" s="8"/>
      <c r="G6" s="8"/>
      <c r="H6" s="8"/>
      <c r="I6" s="8"/>
      <c r="J6" s="37"/>
      <c r="K6" s="44"/>
      <c r="L6" s="44"/>
      <c r="M6" s="44"/>
      <c r="R6" s="20"/>
      <c r="S6" s="20"/>
    </row>
    <row r="7" spans="1:70" x14ac:dyDescent="0.3">
      <c r="A7" s="4" t="s">
        <v>15</v>
      </c>
      <c r="B7" s="8">
        <v>3472</v>
      </c>
      <c r="C7" s="8">
        <v>2946</v>
      </c>
      <c r="D7" s="8">
        <v>2446</v>
      </c>
      <c r="E7" s="8">
        <v>2370</v>
      </c>
      <c r="F7" s="8">
        <v>2312</v>
      </c>
      <c r="G7" s="8">
        <v>2199</v>
      </c>
      <c r="H7" s="8">
        <v>2354</v>
      </c>
      <c r="I7" s="8">
        <v>2388</v>
      </c>
      <c r="J7" s="37">
        <v>2563</v>
      </c>
      <c r="K7" s="44"/>
      <c r="L7" s="44"/>
      <c r="M7" s="44"/>
      <c r="O7" s="8">
        <f>SUM(B7:E7)</f>
        <v>11234</v>
      </c>
      <c r="P7" s="18">
        <f>SUM(F7:I7)</f>
        <v>9253</v>
      </c>
      <c r="Q7" s="22">
        <f>P7*1.02</f>
        <v>9438.06</v>
      </c>
      <c r="R7" s="22">
        <f>Q7*0.99</f>
        <v>9343.6793999999991</v>
      </c>
      <c r="S7" s="22">
        <f>R7*1.02</f>
        <v>9530.5529879999995</v>
      </c>
      <c r="T7" s="22">
        <f t="shared" ref="T7:V7" si="0">S7*1.02</f>
        <v>9721.1640477599994</v>
      </c>
      <c r="U7" s="22">
        <f t="shared" si="0"/>
        <v>9915.587328715199</v>
      </c>
      <c r="V7" s="22">
        <f t="shared" si="0"/>
        <v>10113.899075289502</v>
      </c>
      <c r="W7" s="22"/>
    </row>
    <row r="8" spans="1:70" x14ac:dyDescent="0.3">
      <c r="A8" s="4" t="s">
        <v>16</v>
      </c>
      <c r="B8" s="8">
        <v>209</v>
      </c>
      <c r="C8" s="8">
        <v>237</v>
      </c>
      <c r="D8" s="8">
        <v>239</v>
      </c>
      <c r="E8" s="8">
        <v>262</v>
      </c>
      <c r="F8" s="8">
        <v>331</v>
      </c>
      <c r="G8" s="8">
        <v>193</v>
      </c>
      <c r="H8" s="8">
        <v>172</v>
      </c>
      <c r="I8" s="8">
        <v>169</v>
      </c>
      <c r="J8" s="37">
        <v>140</v>
      </c>
      <c r="K8" s="44"/>
      <c r="L8" s="44"/>
      <c r="M8" s="44"/>
      <c r="O8" s="8">
        <f t="shared" ref="O8:O46" si="1">SUM(B8:E8)</f>
        <v>947</v>
      </c>
      <c r="P8" s="18">
        <f t="shared" ref="P8:P12" si="2">SUM(F8:I8)</f>
        <v>865</v>
      </c>
      <c r="Q8" s="22">
        <f t="shared" ref="Q8:Q12" si="3">P8*1.02</f>
        <v>882.30000000000007</v>
      </c>
      <c r="R8" s="22">
        <f t="shared" ref="R8:R46" si="4">Q8*0.99</f>
        <v>873.47700000000009</v>
      </c>
      <c r="S8" s="22">
        <f t="shared" ref="S8:V12" si="5">R8*1.02</f>
        <v>890.94654000000014</v>
      </c>
      <c r="T8" s="22">
        <f t="shared" si="5"/>
        <v>908.76547080000012</v>
      </c>
      <c r="U8" s="22">
        <f t="shared" si="5"/>
        <v>926.94078021600012</v>
      </c>
      <c r="V8" s="22">
        <f t="shared" si="5"/>
        <v>945.47959582032013</v>
      </c>
      <c r="W8" s="22"/>
    </row>
    <row r="9" spans="1:70" x14ac:dyDescent="0.3">
      <c r="A9" s="4" t="s">
        <v>17</v>
      </c>
      <c r="B9" s="8">
        <v>10065</v>
      </c>
      <c r="C9" s="8">
        <v>8460</v>
      </c>
      <c r="D9" s="8">
        <v>7965</v>
      </c>
      <c r="E9" s="8">
        <v>7740</v>
      </c>
      <c r="F9" s="8">
        <v>7201</v>
      </c>
      <c r="G9" s="8">
        <v>7095</v>
      </c>
      <c r="H9" s="8">
        <v>7057</v>
      </c>
      <c r="I9" s="8">
        <v>7281</v>
      </c>
      <c r="J9" s="37">
        <v>7218</v>
      </c>
      <c r="K9" s="44"/>
      <c r="L9" s="44"/>
      <c r="M9" s="44"/>
      <c r="O9" s="8">
        <f t="shared" si="1"/>
        <v>34230</v>
      </c>
      <c r="P9" s="18">
        <f t="shared" si="2"/>
        <v>28634</v>
      </c>
      <c r="Q9" s="22">
        <f t="shared" si="3"/>
        <v>29206.68</v>
      </c>
      <c r="R9" s="22">
        <f t="shared" si="4"/>
        <v>28914.6132</v>
      </c>
      <c r="S9" s="22">
        <f t="shared" si="5"/>
        <v>29492.905463999999</v>
      </c>
      <c r="T9" s="22">
        <f t="shared" si="5"/>
        <v>30082.763573280001</v>
      </c>
      <c r="U9" s="22">
        <f t="shared" si="5"/>
        <v>30684.4188447456</v>
      </c>
      <c r="V9" s="22">
        <f t="shared" si="5"/>
        <v>31298.107221640512</v>
      </c>
      <c r="W9" s="22"/>
    </row>
    <row r="10" spans="1:70" x14ac:dyDescent="0.3">
      <c r="A10" s="4" t="s">
        <v>18</v>
      </c>
      <c r="B10" s="8">
        <v>206</v>
      </c>
      <c r="C10" s="8">
        <v>116</v>
      </c>
      <c r="D10" s="8">
        <v>101</v>
      </c>
      <c r="E10" s="8">
        <v>131</v>
      </c>
      <c r="F10" s="8">
        <v>137</v>
      </c>
      <c r="G10" s="8">
        <v>132</v>
      </c>
      <c r="H10" s="8">
        <v>146</v>
      </c>
      <c r="I10" s="8">
        <v>193</v>
      </c>
      <c r="J10" s="37">
        <v>170</v>
      </c>
      <c r="K10" s="44"/>
      <c r="L10" s="44"/>
      <c r="M10" s="44"/>
      <c r="O10" s="8">
        <f t="shared" si="1"/>
        <v>554</v>
      </c>
      <c r="P10" s="18">
        <f t="shared" si="2"/>
        <v>608</v>
      </c>
      <c r="Q10" s="22">
        <f t="shared" si="3"/>
        <v>620.16</v>
      </c>
      <c r="R10" s="22">
        <f t="shared" si="4"/>
        <v>613.95839999999998</v>
      </c>
      <c r="S10" s="22">
        <f t="shared" si="5"/>
        <v>626.23756800000001</v>
      </c>
      <c r="T10" s="22">
        <f t="shared" si="5"/>
        <v>638.76231935999999</v>
      </c>
      <c r="U10" s="22">
        <f t="shared" si="5"/>
        <v>651.53756574720001</v>
      </c>
      <c r="V10" s="22">
        <f t="shared" si="5"/>
        <v>664.56831706214405</v>
      </c>
      <c r="W10" s="22"/>
    </row>
    <row r="11" spans="1:70" x14ac:dyDescent="0.3">
      <c r="A11" s="4" t="s">
        <v>19</v>
      </c>
      <c r="B11" s="8">
        <v>775</v>
      </c>
      <c r="C11" s="8">
        <v>54</v>
      </c>
      <c r="D11" s="8">
        <v>60</v>
      </c>
      <c r="E11" s="8">
        <v>65</v>
      </c>
      <c r="F11" s="8">
        <v>65</v>
      </c>
      <c r="G11" s="8">
        <v>74</v>
      </c>
      <c r="H11" s="8">
        <v>105</v>
      </c>
      <c r="I11" s="8">
        <v>90</v>
      </c>
      <c r="J11" s="37">
        <v>90</v>
      </c>
      <c r="K11" s="44"/>
      <c r="L11" s="44"/>
      <c r="M11" s="44"/>
      <c r="O11" s="8">
        <f t="shared" si="1"/>
        <v>954</v>
      </c>
      <c r="P11" s="18">
        <f t="shared" si="2"/>
        <v>334</v>
      </c>
      <c r="Q11" s="22">
        <f t="shared" si="3"/>
        <v>340.68</v>
      </c>
      <c r="R11" s="22">
        <f t="shared" si="4"/>
        <v>337.27320000000003</v>
      </c>
      <c r="S11" s="22">
        <f t="shared" si="5"/>
        <v>344.01866400000006</v>
      </c>
      <c r="T11" s="22">
        <f t="shared" si="5"/>
        <v>350.89903728000007</v>
      </c>
      <c r="U11" s="22">
        <f t="shared" si="5"/>
        <v>357.9170180256001</v>
      </c>
      <c r="V11" s="22">
        <f t="shared" si="5"/>
        <v>365.0753583861121</v>
      </c>
      <c r="W11" s="22"/>
    </row>
    <row r="12" spans="1:70" x14ac:dyDescent="0.3">
      <c r="A12" s="3" t="s">
        <v>20</v>
      </c>
      <c r="B12" s="8">
        <f t="shared" ref="B12:J12" si="6">SUM(B7:B11)</f>
        <v>14727</v>
      </c>
      <c r="C12" s="8">
        <f t="shared" si="6"/>
        <v>11813</v>
      </c>
      <c r="D12" s="8">
        <f t="shared" si="6"/>
        <v>10811</v>
      </c>
      <c r="E12" s="8">
        <f t="shared" si="6"/>
        <v>10568</v>
      </c>
      <c r="F12" s="8">
        <f t="shared" si="6"/>
        <v>10046</v>
      </c>
      <c r="G12" s="8">
        <f t="shared" si="6"/>
        <v>9693</v>
      </c>
      <c r="H12" s="8">
        <f t="shared" si="6"/>
        <v>9834</v>
      </c>
      <c r="I12" s="8">
        <f t="shared" si="6"/>
        <v>10121</v>
      </c>
      <c r="J12" s="37">
        <f t="shared" si="6"/>
        <v>10181</v>
      </c>
      <c r="K12" s="44"/>
      <c r="L12" s="44"/>
      <c r="M12" s="44"/>
      <c r="O12" s="8">
        <f t="shared" si="1"/>
        <v>47919</v>
      </c>
      <c r="P12" s="18">
        <f t="shared" si="2"/>
        <v>39694</v>
      </c>
      <c r="Q12" s="22">
        <f t="shared" si="3"/>
        <v>40487.879999999997</v>
      </c>
      <c r="R12" s="22">
        <f t="shared" si="4"/>
        <v>40083.001199999999</v>
      </c>
      <c r="S12" s="22">
        <f t="shared" si="5"/>
        <v>40884.661223999996</v>
      </c>
      <c r="T12" s="22">
        <f t="shared" si="5"/>
        <v>41702.354448479993</v>
      </c>
      <c r="U12" s="22">
        <f t="shared" si="5"/>
        <v>42536.401537449594</v>
      </c>
      <c r="V12" s="22">
        <f t="shared" si="5"/>
        <v>43387.129568198587</v>
      </c>
      <c r="W12" s="22"/>
    </row>
    <row r="13" spans="1:70" x14ac:dyDescent="0.3">
      <c r="A13" s="3"/>
      <c r="F13" s="8"/>
      <c r="G13" s="8"/>
      <c r="H13" s="8"/>
      <c r="I13" s="8"/>
      <c r="J13" s="37"/>
      <c r="K13" s="44"/>
      <c r="L13" s="44"/>
      <c r="M13" s="44"/>
      <c r="O13" s="8"/>
      <c r="P13" s="18"/>
      <c r="R13" s="20"/>
      <c r="S13" s="20"/>
    </row>
    <row r="14" spans="1:70" x14ac:dyDescent="0.3">
      <c r="A14" s="3" t="s">
        <v>11</v>
      </c>
      <c r="F14" s="8"/>
      <c r="G14" s="8"/>
      <c r="H14" s="8"/>
      <c r="I14" s="8"/>
      <c r="J14" s="37"/>
      <c r="K14" s="44"/>
      <c r="L14" s="44"/>
      <c r="M14" s="44"/>
      <c r="O14" s="8"/>
      <c r="P14" s="18"/>
      <c r="R14" s="20"/>
      <c r="S14" s="20"/>
    </row>
    <row r="15" spans="1:70" x14ac:dyDescent="0.3">
      <c r="A15" s="4" t="s">
        <v>29</v>
      </c>
      <c r="B15" s="14">
        <v>1209</v>
      </c>
      <c r="C15" s="14">
        <v>1465</v>
      </c>
      <c r="D15" s="8">
        <v>1651</v>
      </c>
      <c r="E15" s="8">
        <v>2277</v>
      </c>
      <c r="F15" s="8">
        <v>1616</v>
      </c>
      <c r="G15" s="8">
        <v>1704</v>
      </c>
      <c r="H15" s="8">
        <v>1781</v>
      </c>
      <c r="I15" s="8">
        <v>1819</v>
      </c>
      <c r="J15" s="37">
        <v>1815</v>
      </c>
      <c r="K15" s="44"/>
      <c r="L15" s="44"/>
      <c r="M15" s="44"/>
      <c r="O15" s="8">
        <f t="shared" si="1"/>
        <v>6602</v>
      </c>
      <c r="P15" s="18">
        <f t="shared" ref="P15:P25" si="7">SUM(F15:I15)</f>
        <v>6920</v>
      </c>
      <c r="Q15" s="22">
        <f t="shared" ref="Q15:Q25" si="8">P15*1.02</f>
        <v>7058.4000000000005</v>
      </c>
      <c r="R15" s="22">
        <f t="shared" si="4"/>
        <v>6987.8160000000007</v>
      </c>
      <c r="S15" s="22">
        <f t="shared" ref="S15:V25" si="9">R15*1.02</f>
        <v>7127.5723200000011</v>
      </c>
      <c r="T15" s="22">
        <f t="shared" si="9"/>
        <v>7270.1237664000009</v>
      </c>
      <c r="U15" s="22">
        <f t="shared" si="9"/>
        <v>7415.526241728001</v>
      </c>
      <c r="V15" s="22">
        <f t="shared" si="9"/>
        <v>7563.836766562561</v>
      </c>
      <c r="W15" s="22"/>
    </row>
    <row r="16" spans="1:70" x14ac:dyDescent="0.3">
      <c r="A16" s="4" t="s">
        <v>21</v>
      </c>
      <c r="B16" s="14">
        <v>3574</v>
      </c>
      <c r="C16" s="14">
        <v>2254</v>
      </c>
      <c r="D16" s="8">
        <v>2505</v>
      </c>
      <c r="E16" s="8">
        <v>1530</v>
      </c>
      <c r="F16" s="8">
        <v>2756</v>
      </c>
      <c r="G16" s="8">
        <v>2794</v>
      </c>
      <c r="H16" s="8">
        <v>2552</v>
      </c>
      <c r="I16" s="8">
        <v>2909</v>
      </c>
      <c r="J16" s="37">
        <v>2498</v>
      </c>
      <c r="K16" s="44"/>
      <c r="L16" s="44"/>
      <c r="M16" s="44"/>
      <c r="O16" s="8">
        <f t="shared" si="1"/>
        <v>9863</v>
      </c>
      <c r="P16" s="18">
        <f t="shared" si="7"/>
        <v>11011</v>
      </c>
      <c r="Q16" s="22">
        <f t="shared" si="8"/>
        <v>11231.22</v>
      </c>
      <c r="R16" s="22">
        <f t="shared" si="4"/>
        <v>11118.907799999999</v>
      </c>
      <c r="S16" s="22">
        <f t="shared" si="9"/>
        <v>11341.285956</v>
      </c>
      <c r="T16" s="22">
        <f t="shared" si="9"/>
        <v>11568.111675120001</v>
      </c>
      <c r="U16" s="22">
        <f t="shared" si="9"/>
        <v>11799.473908622402</v>
      </c>
      <c r="V16" s="22">
        <f t="shared" si="9"/>
        <v>12035.463386794851</v>
      </c>
      <c r="W16" s="22"/>
    </row>
    <row r="17" spans="1:71" x14ac:dyDescent="0.3">
      <c r="A17" s="4" t="s">
        <v>22</v>
      </c>
      <c r="B17" s="14">
        <v>632</v>
      </c>
      <c r="C17" s="14">
        <v>550</v>
      </c>
      <c r="D17" s="8">
        <v>568</v>
      </c>
      <c r="E17" s="8">
        <v>634</v>
      </c>
      <c r="F17" s="8">
        <v>636</v>
      </c>
      <c r="G17" s="8">
        <v>580</v>
      </c>
      <c r="H17" s="8">
        <v>525</v>
      </c>
      <c r="I17" s="8">
        <v>558</v>
      </c>
      <c r="J17" s="37">
        <v>537</v>
      </c>
      <c r="K17" s="44"/>
      <c r="L17" s="44"/>
      <c r="M17" s="44"/>
      <c r="O17" s="8">
        <f t="shared" si="1"/>
        <v>2384</v>
      </c>
      <c r="P17" s="18">
        <f t="shared" si="7"/>
        <v>2299</v>
      </c>
      <c r="Q17" s="22">
        <f t="shared" si="8"/>
        <v>2344.98</v>
      </c>
      <c r="R17" s="22">
        <f t="shared" si="4"/>
        <v>2321.5302000000001</v>
      </c>
      <c r="S17" s="22">
        <f t="shared" si="9"/>
        <v>2367.9608040000003</v>
      </c>
      <c r="T17" s="22">
        <f t="shared" si="9"/>
        <v>2415.3200200800002</v>
      </c>
      <c r="U17" s="22">
        <f t="shared" si="9"/>
        <v>2463.6264204816002</v>
      </c>
      <c r="V17" s="22">
        <f t="shared" si="9"/>
        <v>2512.8989488912321</v>
      </c>
      <c r="W17" s="22"/>
    </row>
    <row r="18" spans="1:71" x14ac:dyDescent="0.3">
      <c r="A18" s="4" t="s">
        <v>23</v>
      </c>
      <c r="B18" s="17">
        <v>379</v>
      </c>
      <c r="C18" s="17">
        <v>547</v>
      </c>
      <c r="D18" s="8">
        <v>441</v>
      </c>
      <c r="E18" s="8">
        <v>498</v>
      </c>
      <c r="F18" s="8">
        <v>568</v>
      </c>
      <c r="G18" s="8">
        <v>570</v>
      </c>
      <c r="H18" s="8">
        <v>547</v>
      </c>
      <c r="I18" s="8">
        <v>669</v>
      </c>
      <c r="J18" s="37">
        <v>447</v>
      </c>
      <c r="K18" s="44"/>
      <c r="L18" s="44"/>
      <c r="M18" s="44"/>
      <c r="O18" s="8">
        <f t="shared" si="1"/>
        <v>1865</v>
      </c>
      <c r="P18" s="18">
        <f t="shared" si="7"/>
        <v>2354</v>
      </c>
      <c r="Q18" s="22">
        <f t="shared" si="8"/>
        <v>2401.08</v>
      </c>
      <c r="R18" s="22">
        <f t="shared" si="4"/>
        <v>2377.0691999999999</v>
      </c>
      <c r="S18" s="22">
        <f t="shared" si="9"/>
        <v>2424.610584</v>
      </c>
      <c r="T18" s="22">
        <f t="shared" si="9"/>
        <v>2473.1027956799999</v>
      </c>
      <c r="U18" s="22">
        <f t="shared" si="9"/>
        <v>2522.5648515936</v>
      </c>
      <c r="V18" s="22">
        <f t="shared" si="9"/>
        <v>2573.0161486254719</v>
      </c>
      <c r="W18" s="22"/>
    </row>
    <row r="19" spans="1:71" x14ac:dyDescent="0.3">
      <c r="A19" s="4" t="s">
        <v>24</v>
      </c>
      <c r="B19" s="8">
        <v>892</v>
      </c>
      <c r="C19" s="8">
        <v>797</v>
      </c>
      <c r="D19" s="8">
        <v>912</v>
      </c>
      <c r="E19" s="8">
        <v>943</v>
      </c>
      <c r="F19" s="8">
        <v>949</v>
      </c>
      <c r="G19" s="8">
        <v>1077</v>
      </c>
      <c r="H19" s="8">
        <v>1078</v>
      </c>
      <c r="I19" s="8">
        <v>1071</v>
      </c>
      <c r="J19" s="37">
        <v>1029</v>
      </c>
      <c r="K19" s="44"/>
      <c r="L19" s="44"/>
      <c r="M19" s="44"/>
      <c r="O19" s="8">
        <f t="shared" si="1"/>
        <v>3544</v>
      </c>
      <c r="P19" s="18">
        <f t="shared" si="7"/>
        <v>4175</v>
      </c>
      <c r="Q19" s="22">
        <f t="shared" si="8"/>
        <v>4258.5</v>
      </c>
      <c r="R19" s="22">
        <f t="shared" si="4"/>
        <v>4215.915</v>
      </c>
      <c r="S19" s="22">
        <f t="shared" si="9"/>
        <v>4300.2332999999999</v>
      </c>
      <c r="T19" s="22">
        <f t="shared" si="9"/>
        <v>4386.2379659999997</v>
      </c>
      <c r="U19" s="22">
        <f t="shared" si="9"/>
        <v>4473.9627253199997</v>
      </c>
      <c r="V19" s="22">
        <f t="shared" si="9"/>
        <v>4563.4419798263998</v>
      </c>
      <c r="W19" s="22"/>
    </row>
    <row r="20" spans="1:71" x14ac:dyDescent="0.3">
      <c r="A20" s="4" t="s">
        <v>25</v>
      </c>
      <c r="B20" s="8">
        <v>379</v>
      </c>
      <c r="C20" s="8">
        <v>317</v>
      </c>
      <c r="D20" s="8">
        <v>1590</v>
      </c>
      <c r="E20" s="8">
        <v>1207</v>
      </c>
      <c r="F20" s="8">
        <v>1326</v>
      </c>
      <c r="G20" s="8">
        <v>1336</v>
      </c>
      <c r="H20" s="8">
        <v>1259</v>
      </c>
      <c r="I20" s="8">
        <v>1035</v>
      </c>
      <c r="J20" s="37">
        <v>693</v>
      </c>
      <c r="K20" s="44"/>
      <c r="L20" s="44"/>
      <c r="M20" s="44"/>
      <c r="O20" s="8">
        <f t="shared" si="1"/>
        <v>3493</v>
      </c>
      <c r="P20" s="18">
        <f t="shared" si="7"/>
        <v>4956</v>
      </c>
      <c r="Q20" s="22">
        <f t="shared" si="8"/>
        <v>5055.12</v>
      </c>
      <c r="R20" s="22">
        <f t="shared" si="4"/>
        <v>5004.5688</v>
      </c>
      <c r="S20" s="22">
        <f t="shared" si="9"/>
        <v>5104.6601760000003</v>
      </c>
      <c r="T20" s="22">
        <f t="shared" si="9"/>
        <v>5206.7533795200006</v>
      </c>
      <c r="U20" s="22">
        <f t="shared" si="9"/>
        <v>5310.8884471104011</v>
      </c>
      <c r="V20" s="22">
        <f t="shared" si="9"/>
        <v>5417.1062160526089</v>
      </c>
      <c r="W20" s="22"/>
    </row>
    <row r="21" spans="1:71" x14ac:dyDescent="0.3">
      <c r="A21" s="4" t="s">
        <v>26</v>
      </c>
      <c r="B21" s="8">
        <f>237+64+-1401</f>
        <v>-1100</v>
      </c>
      <c r="C21" s="8">
        <v>1552</v>
      </c>
      <c r="D21" s="8">
        <v>1274</v>
      </c>
      <c r="E21" s="8">
        <v>984</v>
      </c>
      <c r="F21" s="8">
        <v>891</v>
      </c>
      <c r="G21" s="8">
        <v>2717</v>
      </c>
      <c r="H21" s="8">
        <v>1244</v>
      </c>
      <c r="I21" s="8">
        <v>2412</v>
      </c>
      <c r="J21" s="37">
        <v>796</v>
      </c>
      <c r="K21" s="44"/>
      <c r="L21" s="44"/>
      <c r="M21" s="44"/>
      <c r="O21" s="8">
        <f t="shared" si="1"/>
        <v>2710</v>
      </c>
      <c r="P21" s="18">
        <f t="shared" si="7"/>
        <v>7264</v>
      </c>
      <c r="Q21" s="22">
        <f t="shared" si="8"/>
        <v>7409.28</v>
      </c>
      <c r="R21" s="22">
        <f t="shared" si="4"/>
        <v>7335.1871999999994</v>
      </c>
      <c r="S21" s="22">
        <f t="shared" si="9"/>
        <v>7481.8909439999998</v>
      </c>
      <c r="T21" s="22">
        <f t="shared" si="9"/>
        <v>7631.5287628799997</v>
      </c>
      <c r="U21" s="22">
        <f t="shared" si="9"/>
        <v>7784.1593381375997</v>
      </c>
      <c r="V21" s="22">
        <f t="shared" si="9"/>
        <v>7939.8425249003521</v>
      </c>
      <c r="W21" s="22"/>
    </row>
    <row r="22" spans="1:71" x14ac:dyDescent="0.3">
      <c r="A22" s="4" t="s">
        <v>27</v>
      </c>
      <c r="B22" s="8">
        <f>352+372</f>
        <v>724</v>
      </c>
      <c r="C22" s="8">
        <v>912</v>
      </c>
      <c r="D22" s="8">
        <v>996</v>
      </c>
      <c r="E22" s="8">
        <v>1215</v>
      </c>
      <c r="F22" s="8">
        <v>982</v>
      </c>
      <c r="G22" s="8">
        <v>692</v>
      </c>
      <c r="H22" s="8">
        <v>609</v>
      </c>
      <c r="I22" s="8">
        <v>1451</v>
      </c>
      <c r="J22" s="37">
        <v>556</v>
      </c>
      <c r="K22" s="44"/>
      <c r="L22" s="44"/>
      <c r="M22" s="44"/>
      <c r="O22" s="8">
        <f t="shared" si="1"/>
        <v>3847</v>
      </c>
      <c r="P22" s="18">
        <f t="shared" si="7"/>
        <v>3734</v>
      </c>
      <c r="Q22" s="22">
        <f t="shared" si="8"/>
        <v>3808.6800000000003</v>
      </c>
      <c r="R22" s="22">
        <f t="shared" si="4"/>
        <v>3770.5932000000003</v>
      </c>
      <c r="S22" s="22">
        <f t="shared" si="9"/>
        <v>3846.0050640000004</v>
      </c>
      <c r="T22" s="22">
        <f t="shared" si="9"/>
        <v>3922.9251652800003</v>
      </c>
      <c r="U22" s="22">
        <f t="shared" si="9"/>
        <v>4001.3836685856004</v>
      </c>
      <c r="V22" s="22">
        <f t="shared" si="9"/>
        <v>4081.4113419573123</v>
      </c>
      <c r="W22" s="22"/>
    </row>
    <row r="23" spans="1:71" x14ac:dyDescent="0.3">
      <c r="A23" s="4" t="s">
        <v>78</v>
      </c>
      <c r="B23" s="8">
        <v>4005</v>
      </c>
      <c r="C23" s="8">
        <v>9534</v>
      </c>
      <c r="D23" s="8">
        <v>769</v>
      </c>
      <c r="E23" s="8">
        <v>-179</v>
      </c>
      <c r="F23" s="8">
        <v>-1048</v>
      </c>
      <c r="G23" s="8">
        <v>-1260</v>
      </c>
      <c r="H23" s="8">
        <v>-1395</v>
      </c>
      <c r="I23" s="8">
        <v>-452</v>
      </c>
      <c r="J23" s="37">
        <v>-787</v>
      </c>
      <c r="K23" s="44"/>
      <c r="L23" s="44"/>
      <c r="M23" s="44"/>
      <c r="O23" s="8"/>
      <c r="P23" s="18"/>
      <c r="Q23" s="22"/>
      <c r="R23" s="22"/>
      <c r="S23" s="22"/>
      <c r="T23" s="22"/>
      <c r="U23" s="22"/>
      <c r="V23" s="22"/>
      <c r="W23" s="22"/>
    </row>
    <row r="24" spans="1:71" x14ac:dyDescent="0.3">
      <c r="A24" s="3" t="s">
        <v>28</v>
      </c>
      <c r="B24" s="8">
        <f t="shared" ref="B24:I24" si="10">SUM(B15:B23)</f>
        <v>10694</v>
      </c>
      <c r="C24" s="8">
        <f t="shared" si="10"/>
        <v>17928</v>
      </c>
      <c r="D24" s="8">
        <f t="shared" si="10"/>
        <v>10706</v>
      </c>
      <c r="E24" s="8">
        <f t="shared" si="10"/>
        <v>9109</v>
      </c>
      <c r="F24" s="8">
        <f>SUM(F15:F23)</f>
        <v>8676</v>
      </c>
      <c r="G24" s="8">
        <f t="shared" si="10"/>
        <v>10210</v>
      </c>
      <c r="H24" s="8">
        <f t="shared" si="10"/>
        <v>8200</v>
      </c>
      <c r="I24" s="8">
        <f t="shared" si="10"/>
        <v>11472</v>
      </c>
      <c r="J24" s="37">
        <f>SUM(J15:J23)</f>
        <v>7584</v>
      </c>
      <c r="K24" s="44"/>
      <c r="L24" s="44"/>
      <c r="M24" s="44"/>
      <c r="O24" s="8">
        <f t="shared" si="1"/>
        <v>48437</v>
      </c>
      <c r="P24" s="18">
        <f t="shared" si="7"/>
        <v>38558</v>
      </c>
      <c r="Q24" s="22">
        <f t="shared" si="8"/>
        <v>39329.160000000003</v>
      </c>
      <c r="R24" s="22">
        <f t="shared" si="4"/>
        <v>38935.868400000007</v>
      </c>
      <c r="S24" s="22">
        <f t="shared" si="9"/>
        <v>39714.585768000004</v>
      </c>
      <c r="T24" s="22">
        <f t="shared" si="9"/>
        <v>40508.877483360004</v>
      </c>
      <c r="U24" s="22">
        <f t="shared" si="9"/>
        <v>41319.055033027202</v>
      </c>
      <c r="V24" s="22">
        <f t="shared" si="9"/>
        <v>42145.436133687748</v>
      </c>
      <c r="W24" s="22"/>
    </row>
    <row r="25" spans="1:71" x14ac:dyDescent="0.3">
      <c r="A25" s="10" t="s">
        <v>12</v>
      </c>
      <c r="B25" s="11">
        <f t="shared" ref="B25:J25" si="11">SUM(B24+B12)</f>
        <v>25421</v>
      </c>
      <c r="C25" s="11">
        <f t="shared" si="11"/>
        <v>29741</v>
      </c>
      <c r="D25" s="11">
        <f t="shared" si="11"/>
        <v>21517</v>
      </c>
      <c r="E25" s="11">
        <f t="shared" si="11"/>
        <v>19677</v>
      </c>
      <c r="F25" s="11">
        <f t="shared" si="11"/>
        <v>18722</v>
      </c>
      <c r="G25" s="11">
        <f t="shared" si="11"/>
        <v>19903</v>
      </c>
      <c r="H25" s="11">
        <f t="shared" si="11"/>
        <v>18034</v>
      </c>
      <c r="I25" s="11">
        <f t="shared" si="11"/>
        <v>21593</v>
      </c>
      <c r="J25" s="38">
        <f t="shared" si="11"/>
        <v>17765</v>
      </c>
      <c r="K25" s="44"/>
      <c r="L25" s="44"/>
      <c r="M25" s="44"/>
      <c r="O25" s="11">
        <f t="shared" si="1"/>
        <v>96356</v>
      </c>
      <c r="P25" s="19">
        <f t="shared" si="7"/>
        <v>78252</v>
      </c>
      <c r="Q25" s="23">
        <f t="shared" si="8"/>
        <v>79817.040000000008</v>
      </c>
      <c r="R25" s="23">
        <f t="shared" si="4"/>
        <v>79018.869600000005</v>
      </c>
      <c r="S25" s="23">
        <f t="shared" si="9"/>
        <v>80599.246992</v>
      </c>
      <c r="T25" s="23">
        <f t="shared" si="9"/>
        <v>82211.231931839997</v>
      </c>
      <c r="U25" s="23">
        <f t="shared" si="9"/>
        <v>83855.456570476803</v>
      </c>
      <c r="V25" s="23">
        <f t="shared" si="9"/>
        <v>85532.565701886342</v>
      </c>
      <c r="W25" s="23"/>
    </row>
    <row r="26" spans="1:71" x14ac:dyDescent="0.3">
      <c r="F26" s="8"/>
      <c r="G26" s="8"/>
      <c r="H26" s="8"/>
      <c r="I26" s="8"/>
      <c r="J26" s="37"/>
      <c r="K26" s="44"/>
      <c r="L26" s="44"/>
      <c r="M26" s="44"/>
      <c r="O26" s="8"/>
      <c r="P26" s="18"/>
      <c r="R26" s="20"/>
      <c r="S26" s="20"/>
    </row>
    <row r="27" spans="1:71" x14ac:dyDescent="0.3">
      <c r="A27" s="2" t="s">
        <v>30</v>
      </c>
      <c r="F27" s="8"/>
      <c r="G27" s="8"/>
      <c r="H27" s="8"/>
      <c r="I27" s="8"/>
      <c r="J27" s="37"/>
      <c r="K27" s="44"/>
      <c r="L27" s="44"/>
      <c r="M27" s="44"/>
      <c r="O27" s="8"/>
      <c r="P27" s="18"/>
      <c r="R27" s="20"/>
      <c r="S27" s="20"/>
    </row>
    <row r="28" spans="1:71" x14ac:dyDescent="0.3">
      <c r="A28" s="3" t="s">
        <v>31</v>
      </c>
      <c r="B28" s="8">
        <v>1742</v>
      </c>
      <c r="C28" s="8">
        <v>585</v>
      </c>
      <c r="D28" s="8">
        <v>314</v>
      </c>
      <c r="E28" s="8">
        <v>163</v>
      </c>
      <c r="F28" s="8">
        <v>112</v>
      </c>
      <c r="G28" s="8">
        <v>92</v>
      </c>
      <c r="H28" s="8">
        <v>99</v>
      </c>
      <c r="I28" s="8">
        <v>85</v>
      </c>
      <c r="J28" s="37">
        <v>83</v>
      </c>
      <c r="K28" s="44"/>
      <c r="L28" s="44"/>
      <c r="M28" s="44"/>
      <c r="O28" s="8">
        <f t="shared" si="1"/>
        <v>2804</v>
      </c>
      <c r="P28" s="18">
        <f t="shared" ref="P28:P33" si="12">SUM(F28:I28)</f>
        <v>388</v>
      </c>
      <c r="Q28" s="22">
        <f t="shared" ref="Q28:Q33" si="13">P28*1.02</f>
        <v>395.76</v>
      </c>
      <c r="R28" s="22">
        <f t="shared" si="4"/>
        <v>391.80239999999998</v>
      </c>
      <c r="S28" s="22">
        <f t="shared" ref="S28:V33" si="14">R28*1.02</f>
        <v>399.63844799999998</v>
      </c>
      <c r="T28" s="22">
        <f t="shared" si="14"/>
        <v>407.63121696000002</v>
      </c>
      <c r="U28" s="22">
        <f t="shared" si="14"/>
        <v>415.78384129920005</v>
      </c>
      <c r="V28" s="22">
        <f t="shared" si="14"/>
        <v>424.09951812518403</v>
      </c>
      <c r="W28" s="22"/>
      <c r="BS28" s="1"/>
    </row>
    <row r="29" spans="1:71" x14ac:dyDescent="0.3">
      <c r="A29" s="3" t="s">
        <v>32</v>
      </c>
      <c r="B29" s="8">
        <v>291</v>
      </c>
      <c r="C29" s="8">
        <v>-17</v>
      </c>
      <c r="D29" s="8">
        <v>-12</v>
      </c>
      <c r="E29" s="8">
        <v>-12</v>
      </c>
      <c r="F29" s="8">
        <v>-9</v>
      </c>
      <c r="G29" s="8">
        <v>-12</v>
      </c>
      <c r="H29" s="8">
        <v>-12</v>
      </c>
      <c r="I29" s="8">
        <v>-8</v>
      </c>
      <c r="J29" s="37">
        <v>-14</v>
      </c>
      <c r="K29" s="44"/>
      <c r="L29" s="44"/>
      <c r="M29" s="44"/>
      <c r="N29" s="8"/>
      <c r="O29" s="8">
        <f t="shared" si="1"/>
        <v>250</v>
      </c>
      <c r="P29" s="18">
        <f t="shared" si="12"/>
        <v>-41</v>
      </c>
      <c r="Q29" s="22">
        <f t="shared" si="13"/>
        <v>-41.82</v>
      </c>
      <c r="R29" s="22">
        <f t="shared" si="4"/>
        <v>-41.401800000000001</v>
      </c>
      <c r="S29" s="22">
        <f t="shared" si="14"/>
        <v>-42.229835999999999</v>
      </c>
      <c r="T29" s="22">
        <f t="shared" si="14"/>
        <v>-43.074432719999997</v>
      </c>
      <c r="U29" s="22">
        <f t="shared" si="14"/>
        <v>-43.935921374399996</v>
      </c>
      <c r="V29" s="22">
        <f t="shared" si="14"/>
        <v>-44.814639801887999</v>
      </c>
      <c r="W29" s="22"/>
    </row>
    <row r="30" spans="1:71" x14ac:dyDescent="0.3">
      <c r="A30" s="3" t="s">
        <v>33</v>
      </c>
      <c r="B30" s="8">
        <v>1240</v>
      </c>
      <c r="C30" s="8">
        <v>1237</v>
      </c>
      <c r="D30" s="8">
        <v>1038</v>
      </c>
      <c r="E30" s="8">
        <v>956</v>
      </c>
      <c r="F30" s="8">
        <v>1026</v>
      </c>
      <c r="G30" s="8">
        <v>712</v>
      </c>
      <c r="H30" s="8">
        <v>1038</v>
      </c>
      <c r="I30" s="8">
        <v>397</v>
      </c>
      <c r="J30" s="37">
        <v>761</v>
      </c>
      <c r="K30" s="44"/>
      <c r="L30" s="44"/>
      <c r="M30" s="44"/>
      <c r="O30" s="8">
        <f t="shared" si="1"/>
        <v>4471</v>
      </c>
      <c r="P30" s="18">
        <f t="shared" si="12"/>
        <v>3173</v>
      </c>
      <c r="Q30" s="22">
        <f t="shared" si="13"/>
        <v>3236.46</v>
      </c>
      <c r="R30" s="22">
        <f t="shared" si="4"/>
        <v>3204.0954000000002</v>
      </c>
      <c r="S30" s="22">
        <f t="shared" si="14"/>
        <v>3268.1773080000003</v>
      </c>
      <c r="T30" s="22">
        <f t="shared" si="14"/>
        <v>3333.5408541600004</v>
      </c>
      <c r="U30" s="22">
        <f t="shared" si="14"/>
        <v>3400.2116712432007</v>
      </c>
      <c r="V30" s="22">
        <f t="shared" si="14"/>
        <v>3468.2159046680649</v>
      </c>
      <c r="W30" s="22"/>
    </row>
    <row r="31" spans="1:71" x14ac:dyDescent="0.3">
      <c r="A31" s="2" t="s">
        <v>34</v>
      </c>
      <c r="B31" s="8">
        <v>142</v>
      </c>
      <c r="C31" s="8">
        <v>116</v>
      </c>
      <c r="D31" s="8">
        <v>92</v>
      </c>
      <c r="E31" s="8">
        <v>88</v>
      </c>
      <c r="F31" s="8">
        <v>109</v>
      </c>
      <c r="G31" s="8">
        <v>101</v>
      </c>
      <c r="H31" s="8">
        <v>92</v>
      </c>
      <c r="I31" s="8">
        <v>93</v>
      </c>
      <c r="J31" s="37">
        <v>130</v>
      </c>
      <c r="K31" s="44"/>
      <c r="L31" s="44"/>
      <c r="M31" s="44"/>
      <c r="O31" s="8">
        <f t="shared" si="1"/>
        <v>438</v>
      </c>
      <c r="P31" s="18">
        <f t="shared" si="12"/>
        <v>395</v>
      </c>
      <c r="Q31" s="22">
        <f t="shared" si="13"/>
        <v>402.90000000000003</v>
      </c>
      <c r="R31" s="22">
        <f t="shared" si="4"/>
        <v>398.87100000000004</v>
      </c>
      <c r="S31" s="22">
        <f t="shared" si="14"/>
        <v>406.84842000000003</v>
      </c>
      <c r="T31" s="22">
        <f t="shared" si="14"/>
        <v>414.98538840000003</v>
      </c>
      <c r="U31" s="22">
        <f t="shared" si="14"/>
        <v>423.28509616800005</v>
      </c>
      <c r="V31" s="22">
        <f t="shared" si="14"/>
        <v>431.75079809136008</v>
      </c>
      <c r="W31" s="22"/>
    </row>
    <row r="32" spans="1:71" x14ac:dyDescent="0.3">
      <c r="A32" s="2" t="s">
        <v>35</v>
      </c>
      <c r="B32" s="8">
        <f t="shared" ref="B32:H32" si="15">SUM(B28:B31)</f>
        <v>3415</v>
      </c>
      <c r="C32" s="8">
        <f t="shared" si="15"/>
        <v>1921</v>
      </c>
      <c r="D32" s="8">
        <f t="shared" si="15"/>
        <v>1432</v>
      </c>
      <c r="E32" s="8">
        <f t="shared" si="15"/>
        <v>1195</v>
      </c>
      <c r="F32" s="8">
        <f t="shared" si="15"/>
        <v>1238</v>
      </c>
      <c r="G32" s="8">
        <f t="shared" si="15"/>
        <v>893</v>
      </c>
      <c r="H32" s="8">
        <f t="shared" si="15"/>
        <v>1217</v>
      </c>
      <c r="I32" s="8">
        <v>567</v>
      </c>
      <c r="J32" s="37">
        <f>SUM(J28:J31)</f>
        <v>960</v>
      </c>
      <c r="K32" s="44"/>
      <c r="L32" s="44"/>
      <c r="M32" s="44"/>
      <c r="O32" s="8">
        <f t="shared" si="1"/>
        <v>7963</v>
      </c>
      <c r="P32" s="18">
        <f t="shared" si="12"/>
        <v>3915</v>
      </c>
      <c r="Q32" s="22">
        <f t="shared" si="13"/>
        <v>3993.3</v>
      </c>
      <c r="R32" s="22">
        <f t="shared" si="4"/>
        <v>3953.3670000000002</v>
      </c>
      <c r="S32" s="22">
        <f t="shared" si="14"/>
        <v>4032.4343400000002</v>
      </c>
      <c r="T32" s="22">
        <f t="shared" si="14"/>
        <v>4113.0830268</v>
      </c>
      <c r="U32" s="22">
        <f t="shared" si="14"/>
        <v>4195.3446873359999</v>
      </c>
      <c r="V32" s="22">
        <f t="shared" si="14"/>
        <v>4279.2515810827199</v>
      </c>
      <c r="W32" s="22"/>
    </row>
    <row r="33" spans="1:23" x14ac:dyDescent="0.3">
      <c r="A33" s="6" t="s">
        <v>45</v>
      </c>
      <c r="B33" s="8">
        <f t="shared" ref="B33:J33" si="16">B25-B32</f>
        <v>22006</v>
      </c>
      <c r="C33" s="8">
        <f t="shared" si="16"/>
        <v>27820</v>
      </c>
      <c r="D33" s="8">
        <f t="shared" si="16"/>
        <v>20085</v>
      </c>
      <c r="E33" s="8">
        <f t="shared" si="16"/>
        <v>18482</v>
      </c>
      <c r="F33" s="8">
        <f t="shared" si="16"/>
        <v>17484</v>
      </c>
      <c r="G33" s="8">
        <f t="shared" si="16"/>
        <v>19010</v>
      </c>
      <c r="H33" s="8">
        <f t="shared" si="16"/>
        <v>16817</v>
      </c>
      <c r="I33" s="8">
        <f t="shared" si="16"/>
        <v>21026</v>
      </c>
      <c r="J33" s="37">
        <f t="shared" si="16"/>
        <v>16805</v>
      </c>
      <c r="K33" s="44"/>
      <c r="L33" s="44"/>
      <c r="M33" s="44"/>
      <c r="O33" s="8">
        <f t="shared" si="1"/>
        <v>88393</v>
      </c>
      <c r="P33" s="18">
        <f t="shared" si="12"/>
        <v>74337</v>
      </c>
      <c r="Q33" s="22">
        <f t="shared" si="13"/>
        <v>75823.740000000005</v>
      </c>
      <c r="R33" s="22">
        <f t="shared" si="4"/>
        <v>75065.502600000007</v>
      </c>
      <c r="S33" s="22">
        <f t="shared" si="14"/>
        <v>76566.812652000008</v>
      </c>
      <c r="T33" s="22">
        <f t="shared" si="14"/>
        <v>78098.148905040012</v>
      </c>
      <c r="U33" s="22">
        <f t="shared" si="14"/>
        <v>79660.111883140809</v>
      </c>
      <c r="V33" s="22">
        <f t="shared" si="14"/>
        <v>81253.314120803625</v>
      </c>
      <c r="W33" s="22"/>
    </row>
    <row r="34" spans="1:23" x14ac:dyDescent="0.3">
      <c r="A34" s="5" t="s">
        <v>142</v>
      </c>
      <c r="B34" s="13">
        <f>B32/B12</f>
        <v>0.23188701025327629</v>
      </c>
      <c r="C34" s="13">
        <f t="shared" ref="C34:J34" si="17">C32/C12</f>
        <v>0.16261745534580546</v>
      </c>
      <c r="D34" s="13">
        <f>D32/D12</f>
        <v>0.13245768199056515</v>
      </c>
      <c r="E34" s="13">
        <f t="shared" si="17"/>
        <v>0.1130772142316427</v>
      </c>
      <c r="F34" s="13">
        <f t="shared" si="17"/>
        <v>0.12323312761298029</v>
      </c>
      <c r="G34" s="13">
        <f t="shared" si="17"/>
        <v>9.2128340039203546E-2</v>
      </c>
      <c r="H34" s="13">
        <f t="shared" si="17"/>
        <v>0.12375432174089893</v>
      </c>
      <c r="I34" s="13">
        <f t="shared" si="17"/>
        <v>5.6022132200375455E-2</v>
      </c>
      <c r="J34" s="13">
        <f t="shared" si="17"/>
        <v>9.4293291425203818E-2</v>
      </c>
      <c r="K34" s="44"/>
      <c r="L34" s="44"/>
      <c r="M34" s="44"/>
      <c r="O34" s="8"/>
      <c r="P34" s="18"/>
      <c r="R34" s="20"/>
      <c r="S34" s="20"/>
    </row>
    <row r="35" spans="1:23" x14ac:dyDescent="0.3">
      <c r="A35" s="5"/>
      <c r="B35" s="13"/>
      <c r="C35" s="13"/>
      <c r="D35" s="13"/>
      <c r="E35" s="13"/>
      <c r="F35" s="13"/>
      <c r="G35" s="13"/>
      <c r="H35" s="13"/>
      <c r="I35" s="13"/>
      <c r="J35" s="13"/>
      <c r="K35" s="44"/>
      <c r="L35" s="44"/>
      <c r="M35" s="44"/>
      <c r="O35" s="8"/>
      <c r="P35" s="18"/>
      <c r="R35" s="20"/>
      <c r="S35" s="20"/>
    </row>
    <row r="36" spans="1:23" x14ac:dyDescent="0.3">
      <c r="A36" s="2" t="s">
        <v>53</v>
      </c>
      <c r="F36" s="8"/>
      <c r="G36" s="8"/>
      <c r="H36" s="8"/>
      <c r="I36" s="8"/>
      <c r="J36" s="37"/>
      <c r="K36" s="44"/>
      <c r="L36" s="44"/>
      <c r="M36" s="44"/>
      <c r="O36" s="8"/>
      <c r="P36" s="18"/>
      <c r="R36" s="20"/>
      <c r="S36" s="20"/>
    </row>
    <row r="37" spans="1:23" x14ac:dyDescent="0.3">
      <c r="A37" s="3" t="s">
        <v>36</v>
      </c>
      <c r="B37" s="8">
        <f>4721+2463+1130</f>
        <v>8314</v>
      </c>
      <c r="C37" s="8">
        <v>8916</v>
      </c>
      <c r="D37" s="8">
        <v>8624</v>
      </c>
      <c r="E37" s="8">
        <v>8957</v>
      </c>
      <c r="F37" s="8">
        <v>9558</v>
      </c>
      <c r="G37" s="8">
        <v>8818</v>
      </c>
      <c r="H37" s="8">
        <v>8690</v>
      </c>
      <c r="I37" s="8">
        <v>8475</v>
      </c>
      <c r="J37" s="37">
        <v>9271</v>
      </c>
      <c r="K37" s="44"/>
      <c r="L37" s="44"/>
      <c r="M37" s="44"/>
      <c r="O37" s="8">
        <f t="shared" si="1"/>
        <v>34811</v>
      </c>
      <c r="P37" s="18">
        <f t="shared" ref="P37:P46" si="18">SUM(F37:I37)</f>
        <v>35541</v>
      </c>
      <c r="Q37" s="22">
        <f t="shared" ref="Q37:Q55" si="19">P37*1.02</f>
        <v>36251.82</v>
      </c>
      <c r="R37" s="22">
        <f t="shared" si="4"/>
        <v>35889.301800000001</v>
      </c>
      <c r="S37" s="22">
        <f t="shared" ref="S37:V46" si="20">R37*1.02</f>
        <v>36607.087835999999</v>
      </c>
      <c r="T37" s="22">
        <f t="shared" si="20"/>
        <v>37339.229592720003</v>
      </c>
      <c r="U37" s="22">
        <f t="shared" si="20"/>
        <v>38086.0141845744</v>
      </c>
      <c r="V37" s="22">
        <f t="shared" si="20"/>
        <v>38847.734468265888</v>
      </c>
      <c r="W37" s="22"/>
    </row>
    <row r="38" spans="1:23" x14ac:dyDescent="0.3">
      <c r="A38" s="3" t="s">
        <v>37</v>
      </c>
      <c r="B38" s="8">
        <v>661</v>
      </c>
      <c r="C38" s="8">
        <v>672</v>
      </c>
      <c r="D38" s="8">
        <v>791</v>
      </c>
      <c r="E38" s="8">
        <v>975</v>
      </c>
      <c r="F38" s="8">
        <v>844</v>
      </c>
      <c r="G38" s="8">
        <v>815</v>
      </c>
      <c r="H38" s="8">
        <v>741</v>
      </c>
      <c r="I38" s="8">
        <v>827</v>
      </c>
      <c r="J38" s="37">
        <v>876</v>
      </c>
      <c r="K38" s="44"/>
      <c r="L38" s="44"/>
      <c r="M38" s="44"/>
      <c r="O38" s="8">
        <f t="shared" si="1"/>
        <v>3099</v>
      </c>
      <c r="P38" s="18">
        <f t="shared" si="18"/>
        <v>3227</v>
      </c>
      <c r="Q38" s="22">
        <f t="shared" si="19"/>
        <v>3291.54</v>
      </c>
      <c r="R38" s="22">
        <f t="shared" si="4"/>
        <v>3258.6246000000001</v>
      </c>
      <c r="S38" s="22">
        <f t="shared" si="20"/>
        <v>3323.7970920000002</v>
      </c>
      <c r="T38" s="22">
        <f t="shared" si="20"/>
        <v>3390.2730338400002</v>
      </c>
      <c r="U38" s="22">
        <f t="shared" si="20"/>
        <v>3458.0784945168002</v>
      </c>
      <c r="V38" s="22">
        <f t="shared" si="20"/>
        <v>3527.2400644071363</v>
      </c>
      <c r="W38" s="22"/>
    </row>
    <row r="39" spans="1:23" x14ac:dyDescent="0.3">
      <c r="A39" s="3" t="s">
        <v>38</v>
      </c>
      <c r="B39" s="8">
        <v>715</v>
      </c>
      <c r="C39" s="8">
        <v>871</v>
      </c>
      <c r="D39" s="8">
        <v>851</v>
      </c>
      <c r="E39" s="8">
        <v>826</v>
      </c>
      <c r="F39" s="8">
        <v>770</v>
      </c>
      <c r="G39" s="8">
        <v>735</v>
      </c>
      <c r="H39" s="8">
        <v>738</v>
      </c>
      <c r="I39" s="8">
        <v>725</v>
      </c>
      <c r="J39" s="37">
        <v>722</v>
      </c>
      <c r="K39" s="44"/>
      <c r="L39" s="44"/>
      <c r="M39" s="44"/>
      <c r="O39" s="8">
        <f t="shared" si="1"/>
        <v>3263</v>
      </c>
      <c r="P39" s="18">
        <f t="shared" si="18"/>
        <v>2968</v>
      </c>
      <c r="Q39" s="22">
        <f t="shared" si="19"/>
        <v>3027.36</v>
      </c>
      <c r="R39" s="22">
        <f t="shared" si="4"/>
        <v>2997.0864000000001</v>
      </c>
      <c r="S39" s="22">
        <f t="shared" si="20"/>
        <v>3057.0281280000004</v>
      </c>
      <c r="T39" s="22">
        <f t="shared" si="20"/>
        <v>3118.1686905600004</v>
      </c>
      <c r="U39" s="22">
        <f t="shared" si="20"/>
        <v>3180.5320643712007</v>
      </c>
      <c r="V39" s="22">
        <f t="shared" si="20"/>
        <v>3244.1427056586249</v>
      </c>
      <c r="W39" s="22"/>
    </row>
    <row r="40" spans="1:23" x14ac:dyDescent="0.3">
      <c r="A40" s="3" t="s">
        <v>39</v>
      </c>
      <c r="B40" s="8">
        <v>500</v>
      </c>
      <c r="C40" s="8">
        <v>1219</v>
      </c>
      <c r="D40" s="8">
        <v>1219</v>
      </c>
      <c r="E40" s="8">
        <v>1085</v>
      </c>
      <c r="F40" s="8">
        <v>213</v>
      </c>
      <c r="G40" s="8">
        <v>303</v>
      </c>
      <c r="H40" s="8">
        <v>540</v>
      </c>
      <c r="I40" s="8">
        <v>512</v>
      </c>
      <c r="J40" s="37">
        <v>673</v>
      </c>
      <c r="K40" s="44"/>
      <c r="L40" s="44"/>
      <c r="M40" s="44"/>
      <c r="O40" s="8">
        <f t="shared" si="1"/>
        <v>4023</v>
      </c>
      <c r="P40" s="18">
        <f t="shared" si="18"/>
        <v>1568</v>
      </c>
      <c r="Q40" s="22">
        <f t="shared" si="19"/>
        <v>1599.3600000000001</v>
      </c>
      <c r="R40" s="22">
        <f t="shared" si="4"/>
        <v>1583.3664000000001</v>
      </c>
      <c r="S40" s="22">
        <f t="shared" si="20"/>
        <v>1615.0337280000001</v>
      </c>
      <c r="T40" s="22">
        <f t="shared" si="20"/>
        <v>1647.3344025600002</v>
      </c>
      <c r="U40" s="22">
        <f t="shared" si="20"/>
        <v>1680.2810906112002</v>
      </c>
      <c r="V40" s="22">
        <f t="shared" si="20"/>
        <v>1713.8867124234241</v>
      </c>
      <c r="W40" s="22"/>
    </row>
    <row r="41" spans="1:23" x14ac:dyDescent="0.3">
      <c r="A41" s="3" t="s">
        <v>40</v>
      </c>
      <c r="B41" s="8">
        <v>1500</v>
      </c>
      <c r="C41" s="8">
        <v>1676</v>
      </c>
      <c r="D41" s="8">
        <v>1760</v>
      </c>
      <c r="E41" s="8">
        <v>3270</v>
      </c>
      <c r="F41" s="8">
        <v>1388</v>
      </c>
      <c r="G41" s="8">
        <v>1450</v>
      </c>
      <c r="H41" s="8">
        <v>1417</v>
      </c>
      <c r="I41" s="8">
        <v>1468</v>
      </c>
      <c r="J41" s="37">
        <v>1286</v>
      </c>
      <c r="K41" s="44"/>
      <c r="L41" s="44"/>
      <c r="M41" s="44"/>
      <c r="O41" s="8">
        <f t="shared" si="1"/>
        <v>8206</v>
      </c>
      <c r="P41" s="18">
        <f t="shared" si="18"/>
        <v>5723</v>
      </c>
      <c r="Q41" s="22">
        <f t="shared" si="19"/>
        <v>5837.46</v>
      </c>
      <c r="R41" s="22">
        <f t="shared" si="4"/>
        <v>5779.0853999999999</v>
      </c>
      <c r="S41" s="22">
        <f t="shared" si="20"/>
        <v>5894.6671079999996</v>
      </c>
      <c r="T41" s="22">
        <f t="shared" si="20"/>
        <v>6012.5604501600001</v>
      </c>
      <c r="U41" s="22">
        <f t="shared" si="20"/>
        <v>6132.8116591632006</v>
      </c>
      <c r="V41" s="22">
        <f t="shared" si="20"/>
        <v>6255.4678923464644</v>
      </c>
      <c r="W41" s="22"/>
    </row>
    <row r="42" spans="1:23" x14ac:dyDescent="0.3">
      <c r="A42" s="3" t="s">
        <v>41</v>
      </c>
      <c r="B42" s="8">
        <v>162.375</v>
      </c>
      <c r="C42" s="8">
        <v>137</v>
      </c>
      <c r="D42" s="8">
        <v>144</v>
      </c>
      <c r="E42" s="8">
        <v>319</v>
      </c>
      <c r="F42" s="8">
        <v>90</v>
      </c>
      <c r="G42" s="8">
        <v>132</v>
      </c>
      <c r="H42" s="8">
        <v>153</v>
      </c>
      <c r="I42" s="8">
        <v>225</v>
      </c>
      <c r="J42" s="37">
        <v>99</v>
      </c>
      <c r="K42" s="44"/>
      <c r="L42" s="44"/>
      <c r="M42" s="44"/>
      <c r="O42" s="8">
        <f t="shared" si="1"/>
        <v>762.375</v>
      </c>
      <c r="P42" s="18">
        <f t="shared" si="18"/>
        <v>600</v>
      </c>
      <c r="Q42" s="22">
        <f t="shared" si="19"/>
        <v>612</v>
      </c>
      <c r="R42" s="22">
        <f t="shared" si="4"/>
        <v>605.88</v>
      </c>
      <c r="S42" s="22">
        <f t="shared" si="20"/>
        <v>617.99760000000003</v>
      </c>
      <c r="T42" s="22">
        <f t="shared" si="20"/>
        <v>630.35755200000006</v>
      </c>
      <c r="U42" s="22">
        <f t="shared" si="20"/>
        <v>642.96470304000002</v>
      </c>
      <c r="V42" s="22">
        <f t="shared" si="20"/>
        <v>655.82399710080006</v>
      </c>
      <c r="W42" s="22"/>
    </row>
    <row r="43" spans="1:23" x14ac:dyDescent="0.3">
      <c r="A43" s="3" t="s">
        <v>42</v>
      </c>
      <c r="B43" s="8">
        <v>0</v>
      </c>
      <c r="C43" s="8">
        <v>0</v>
      </c>
      <c r="D43" s="8">
        <v>718</v>
      </c>
      <c r="E43" s="8">
        <v>781</v>
      </c>
      <c r="F43" s="8">
        <v>13</v>
      </c>
      <c r="G43" s="8">
        <v>-4</v>
      </c>
      <c r="H43" s="8">
        <v>1</v>
      </c>
      <c r="I43" s="8">
        <v>66</v>
      </c>
      <c r="J43" s="37">
        <v>5</v>
      </c>
      <c r="K43" s="44"/>
      <c r="L43" s="44"/>
      <c r="M43" s="44"/>
      <c r="O43" s="8">
        <f t="shared" si="1"/>
        <v>1499</v>
      </c>
      <c r="P43" s="18">
        <f t="shared" si="18"/>
        <v>76</v>
      </c>
      <c r="Q43" s="22">
        <f t="shared" si="19"/>
        <v>77.52</v>
      </c>
      <c r="R43" s="22">
        <f t="shared" si="4"/>
        <v>76.744799999999998</v>
      </c>
      <c r="S43" s="22">
        <f t="shared" si="20"/>
        <v>78.279696000000001</v>
      </c>
      <c r="T43" s="22">
        <f t="shared" si="20"/>
        <v>79.845289919999999</v>
      </c>
      <c r="U43" s="22">
        <f t="shared" si="20"/>
        <v>81.442195718400001</v>
      </c>
      <c r="V43" s="22">
        <f t="shared" si="20"/>
        <v>83.071039632768006</v>
      </c>
      <c r="W43" s="22"/>
    </row>
    <row r="44" spans="1:23" x14ac:dyDescent="0.3">
      <c r="A44" s="3" t="s">
        <v>27</v>
      </c>
      <c r="B44" s="8">
        <v>1054.625</v>
      </c>
      <c r="C44" s="8">
        <v>1060</v>
      </c>
      <c r="D44" s="8">
        <v>1122</v>
      </c>
      <c r="E44" s="8">
        <v>892.375</v>
      </c>
      <c r="F44" s="8">
        <v>1113</v>
      </c>
      <c r="G44" s="8">
        <v>1092</v>
      </c>
      <c r="H44" s="8">
        <v>1023</v>
      </c>
      <c r="I44" s="8">
        <v>900</v>
      </c>
      <c r="J44" s="37">
        <v>938</v>
      </c>
      <c r="K44" s="44"/>
      <c r="L44" s="44"/>
      <c r="M44" s="44"/>
      <c r="O44" s="8">
        <f t="shared" si="1"/>
        <v>4129</v>
      </c>
      <c r="P44" s="18">
        <f t="shared" si="18"/>
        <v>4128</v>
      </c>
      <c r="Q44" s="22">
        <f t="shared" si="19"/>
        <v>4210.5600000000004</v>
      </c>
      <c r="R44" s="22">
        <f t="shared" si="4"/>
        <v>4168.4544000000005</v>
      </c>
      <c r="S44" s="22">
        <f t="shared" si="20"/>
        <v>4251.8234880000009</v>
      </c>
      <c r="T44" s="22">
        <f t="shared" si="20"/>
        <v>4336.8599577600007</v>
      </c>
      <c r="U44" s="22">
        <f t="shared" si="20"/>
        <v>4423.5971569152007</v>
      </c>
      <c r="V44" s="22">
        <f t="shared" si="20"/>
        <v>4512.0691000535044</v>
      </c>
      <c r="W44" s="22"/>
    </row>
    <row r="45" spans="1:23" x14ac:dyDescent="0.3">
      <c r="A45" s="2" t="s">
        <v>43</v>
      </c>
      <c r="B45" s="8">
        <f t="shared" ref="B45:J45" si="21">SUM(B37:B44)</f>
        <v>12907</v>
      </c>
      <c r="C45" s="8">
        <f t="shared" si="21"/>
        <v>14551</v>
      </c>
      <c r="D45" s="8">
        <f t="shared" si="21"/>
        <v>15229</v>
      </c>
      <c r="E45" s="8">
        <f t="shared" si="21"/>
        <v>17105.375</v>
      </c>
      <c r="F45" s="9">
        <f t="shared" si="21"/>
        <v>13989</v>
      </c>
      <c r="G45" s="9">
        <f t="shared" si="21"/>
        <v>13341</v>
      </c>
      <c r="H45" s="9">
        <f t="shared" si="21"/>
        <v>13303</v>
      </c>
      <c r="I45" s="9">
        <f t="shared" si="21"/>
        <v>13198</v>
      </c>
      <c r="J45" s="40">
        <f t="shared" si="21"/>
        <v>13870</v>
      </c>
      <c r="O45" s="8">
        <f t="shared" si="1"/>
        <v>59792.375</v>
      </c>
      <c r="P45" s="18">
        <f t="shared" si="18"/>
        <v>53831</v>
      </c>
      <c r="Q45" s="22">
        <f t="shared" si="19"/>
        <v>54907.62</v>
      </c>
      <c r="R45" s="22">
        <f t="shared" si="4"/>
        <v>54358.543799999999</v>
      </c>
      <c r="S45" s="22">
        <f t="shared" si="20"/>
        <v>55445.714676000003</v>
      </c>
      <c r="T45" s="22">
        <f t="shared" si="20"/>
        <v>56554.628969520003</v>
      </c>
      <c r="U45" s="22">
        <f t="shared" si="20"/>
        <v>57685.721548910406</v>
      </c>
      <c r="V45" s="22">
        <f t="shared" si="20"/>
        <v>58839.435979888614</v>
      </c>
      <c r="W45" s="22"/>
    </row>
    <row r="46" spans="1:23" x14ac:dyDescent="0.3">
      <c r="A46" s="10" t="s">
        <v>44</v>
      </c>
      <c r="B46" s="12">
        <f t="shared" ref="B46:I46" si="22">SUM(B45+B32)</f>
        <v>16322</v>
      </c>
      <c r="C46" s="12">
        <f t="shared" si="22"/>
        <v>16472</v>
      </c>
      <c r="D46" s="12">
        <f t="shared" si="22"/>
        <v>16661</v>
      </c>
      <c r="E46" s="12">
        <f t="shared" si="22"/>
        <v>18300.375</v>
      </c>
      <c r="F46" s="12">
        <f t="shared" si="22"/>
        <v>15227</v>
      </c>
      <c r="G46" s="12">
        <f t="shared" si="22"/>
        <v>14234</v>
      </c>
      <c r="H46" s="12">
        <f t="shared" si="22"/>
        <v>14520</v>
      </c>
      <c r="I46" s="12">
        <f t="shared" si="22"/>
        <v>13765</v>
      </c>
      <c r="J46" s="41">
        <f>SUM(J45+J32)</f>
        <v>14830</v>
      </c>
      <c r="O46" s="11">
        <f t="shared" si="1"/>
        <v>67755.375</v>
      </c>
      <c r="P46" s="19">
        <f t="shared" si="18"/>
        <v>57746</v>
      </c>
      <c r="Q46" s="23">
        <f t="shared" si="19"/>
        <v>58900.92</v>
      </c>
      <c r="R46" s="23">
        <f t="shared" si="4"/>
        <v>58311.910799999998</v>
      </c>
      <c r="S46" s="23">
        <f t="shared" si="20"/>
        <v>59478.149015999996</v>
      </c>
      <c r="T46" s="23">
        <f t="shared" si="20"/>
        <v>60667.711996319995</v>
      </c>
      <c r="U46" s="23">
        <f t="shared" si="20"/>
        <v>61881.066236246399</v>
      </c>
      <c r="V46" s="23">
        <f t="shared" si="20"/>
        <v>63118.687560971332</v>
      </c>
      <c r="W46" s="23"/>
    </row>
    <row r="47" spans="1:23" x14ac:dyDescent="0.3">
      <c r="R47" s="20"/>
      <c r="S47" s="20"/>
    </row>
    <row r="48" spans="1:23" x14ac:dyDescent="0.3">
      <c r="A48" s="2" t="s">
        <v>64</v>
      </c>
      <c r="B48" s="25">
        <f t="shared" ref="B48:J48" si="23">B25-B46</f>
        <v>9099</v>
      </c>
      <c r="C48" s="25">
        <f t="shared" si="23"/>
        <v>13269</v>
      </c>
      <c r="D48" s="25">
        <f t="shared" si="23"/>
        <v>4856</v>
      </c>
      <c r="E48" s="25">
        <f t="shared" si="23"/>
        <v>1376.625</v>
      </c>
      <c r="F48" s="25">
        <f t="shared" si="23"/>
        <v>3495</v>
      </c>
      <c r="G48" s="25">
        <f t="shared" si="23"/>
        <v>5669</v>
      </c>
      <c r="H48" s="25">
        <f t="shared" si="23"/>
        <v>3514</v>
      </c>
      <c r="I48" s="25">
        <f t="shared" si="23"/>
        <v>7828</v>
      </c>
      <c r="J48" s="42">
        <f t="shared" si="23"/>
        <v>2935</v>
      </c>
      <c r="O48" s="9">
        <f>SUM(B48:E48)</f>
        <v>28600.625</v>
      </c>
      <c r="P48" s="31">
        <f>SUM(F48:I48)</f>
        <v>20506</v>
      </c>
      <c r="Q48" s="22">
        <f t="shared" si="19"/>
        <v>20916.12</v>
      </c>
      <c r="R48" s="22">
        <f t="shared" ref="R48:R55" si="24">Q48*1.02</f>
        <v>21334.4424</v>
      </c>
      <c r="S48" s="22">
        <f t="shared" ref="S48:S55" si="25">R48*1.02</f>
        <v>21761.131248000002</v>
      </c>
      <c r="T48" s="22">
        <f t="shared" ref="T48:T55" si="26">S48*1.02</f>
        <v>22196.35387296</v>
      </c>
      <c r="U48" s="22">
        <f t="shared" ref="U48:U55" si="27">T48*1.02</f>
        <v>22640.280950419201</v>
      </c>
      <c r="V48" s="22">
        <f t="shared" ref="V48:V55" si="28">U48*1.02</f>
        <v>23093.086569427585</v>
      </c>
    </row>
    <row r="49" spans="1:78" x14ac:dyDescent="0.3">
      <c r="A49" s="2" t="s">
        <v>77</v>
      </c>
      <c r="B49" s="8">
        <v>159</v>
      </c>
      <c r="C49" s="8">
        <v>-2001</v>
      </c>
      <c r="D49" s="8">
        <v>-83</v>
      </c>
      <c r="E49" s="8">
        <v>768</v>
      </c>
      <c r="F49">
        <v>901</v>
      </c>
      <c r="G49">
        <v>1445</v>
      </c>
      <c r="H49">
        <v>1521</v>
      </c>
      <c r="I49">
        <v>1711</v>
      </c>
      <c r="J49" s="14">
        <v>707</v>
      </c>
      <c r="O49" s="9">
        <f t="shared" ref="O49:O55" si="29">SUM(B49:E49)</f>
        <v>-1157</v>
      </c>
      <c r="P49" s="31">
        <f>SUM(F49:I49)</f>
        <v>5578</v>
      </c>
      <c r="Q49" s="22">
        <f t="shared" si="19"/>
        <v>5689.56</v>
      </c>
      <c r="R49" s="22">
        <f t="shared" si="24"/>
        <v>5803.3512000000001</v>
      </c>
      <c r="S49" s="22">
        <f t="shared" si="25"/>
        <v>5919.418224</v>
      </c>
      <c r="T49" s="22">
        <f t="shared" si="26"/>
        <v>6037.8065884799998</v>
      </c>
      <c r="U49" s="22">
        <f t="shared" si="27"/>
        <v>6158.5627202495998</v>
      </c>
      <c r="V49" s="22">
        <f t="shared" si="28"/>
        <v>6281.7339746545922</v>
      </c>
    </row>
    <row r="50" spans="1:78" x14ac:dyDescent="0.3">
      <c r="A50" s="10" t="s">
        <v>65</v>
      </c>
      <c r="B50" s="11">
        <f>B48-B49</f>
        <v>8940</v>
      </c>
      <c r="C50" s="11">
        <f t="shared" ref="C50:J50" si="30">C48-C49</f>
        <v>15270</v>
      </c>
      <c r="D50" s="11">
        <f t="shared" si="30"/>
        <v>4939</v>
      </c>
      <c r="E50" s="11">
        <f t="shared" si="30"/>
        <v>608.625</v>
      </c>
      <c r="F50" s="11">
        <f t="shared" si="30"/>
        <v>2594</v>
      </c>
      <c r="G50" s="11">
        <f t="shared" si="30"/>
        <v>4224</v>
      </c>
      <c r="H50" s="11">
        <f t="shared" si="30"/>
        <v>1993</v>
      </c>
      <c r="I50" s="11">
        <f t="shared" si="30"/>
        <v>6117</v>
      </c>
      <c r="J50" s="38">
        <f t="shared" si="30"/>
        <v>2228</v>
      </c>
      <c r="O50" s="12">
        <f t="shared" si="29"/>
        <v>29757.625</v>
      </c>
      <c r="P50" s="46">
        <f t="shared" ref="P50:P55" si="31">SUM(F50:I50)</f>
        <v>14928</v>
      </c>
      <c r="Q50" s="23">
        <f t="shared" si="19"/>
        <v>15226.56</v>
      </c>
      <c r="R50" s="23">
        <f t="shared" si="24"/>
        <v>15531.091199999999</v>
      </c>
      <c r="S50" s="23">
        <f t="shared" si="25"/>
        <v>15841.713023999999</v>
      </c>
      <c r="T50" s="23">
        <f t="shared" si="26"/>
        <v>16158.547284479999</v>
      </c>
      <c r="U50" s="23">
        <f t="shared" si="27"/>
        <v>16481.718230169598</v>
      </c>
      <c r="V50" s="23">
        <f t="shared" si="28"/>
        <v>16811.35259477299</v>
      </c>
      <c r="W50" s="23">
        <f>V50*(1+$S$64)</f>
        <v>16475.125542877529</v>
      </c>
      <c r="X50" s="23">
        <f t="shared" ref="X50:BZ50" si="32">W50*(1+$S$64)</f>
        <v>16145.623032019979</v>
      </c>
      <c r="Y50" s="23">
        <f t="shared" si="32"/>
        <v>15822.710571379579</v>
      </c>
      <c r="Z50" s="23">
        <f t="shared" si="32"/>
        <v>15506.256359951987</v>
      </c>
      <c r="AA50" s="23">
        <f t="shared" si="32"/>
        <v>15196.131232752947</v>
      </c>
      <c r="AB50" s="23">
        <f t="shared" si="32"/>
        <v>14892.208608097888</v>
      </c>
      <c r="AC50" s="23">
        <f t="shared" si="32"/>
        <v>14594.36443593593</v>
      </c>
      <c r="AD50" s="23">
        <f t="shared" si="32"/>
        <v>14302.477147217211</v>
      </c>
      <c r="AE50" s="23">
        <f t="shared" si="32"/>
        <v>14016.427604272867</v>
      </c>
      <c r="AF50" s="23">
        <f t="shared" si="32"/>
        <v>13736.09905218741</v>
      </c>
      <c r="AG50" s="23">
        <f t="shared" si="32"/>
        <v>13461.377071143661</v>
      </c>
      <c r="AH50" s="23">
        <f t="shared" si="32"/>
        <v>13192.149529720788</v>
      </c>
      <c r="AI50" s="23">
        <f t="shared" si="32"/>
        <v>12928.306539126372</v>
      </c>
      <c r="AJ50" s="23">
        <f t="shared" si="32"/>
        <v>12669.740408343843</v>
      </c>
      <c r="AK50" s="23">
        <f t="shared" si="32"/>
        <v>12416.345600176966</v>
      </c>
      <c r="AL50" s="23">
        <f t="shared" si="32"/>
        <v>12168.018688173426</v>
      </c>
      <c r="AM50" s="23">
        <f t="shared" si="32"/>
        <v>11924.658314409957</v>
      </c>
      <c r="AN50" s="23">
        <f t="shared" si="32"/>
        <v>11686.165148121758</v>
      </c>
      <c r="AO50" s="23">
        <f t="shared" si="32"/>
        <v>11452.441845159323</v>
      </c>
      <c r="AP50" s="23">
        <f t="shared" si="32"/>
        <v>11223.393008256136</v>
      </c>
      <c r="AQ50" s="23">
        <f t="shared" si="32"/>
        <v>10998.925148091013</v>
      </c>
      <c r="AR50" s="23">
        <f t="shared" si="32"/>
        <v>10778.946645129194</v>
      </c>
      <c r="AS50" s="23">
        <f t="shared" si="32"/>
        <v>10563.367712226609</v>
      </c>
      <c r="AT50" s="23">
        <f t="shared" si="32"/>
        <v>10352.100357982077</v>
      </c>
      <c r="AU50" s="23">
        <f t="shared" si="32"/>
        <v>10145.058350822435</v>
      </c>
      <c r="AV50" s="23">
        <f t="shared" si="32"/>
        <v>9942.1571838059863</v>
      </c>
      <c r="AW50" s="23">
        <f t="shared" si="32"/>
        <v>9743.314040129866</v>
      </c>
      <c r="AX50" s="23">
        <f t="shared" si="32"/>
        <v>9548.4477593272677</v>
      </c>
      <c r="AY50" s="23">
        <f t="shared" si="32"/>
        <v>9357.4788041407228</v>
      </c>
      <c r="AZ50" s="23">
        <f t="shared" si="32"/>
        <v>9170.329228057908</v>
      </c>
      <c r="BA50" s="23">
        <f t="shared" si="32"/>
        <v>8986.9226434967495</v>
      </c>
      <c r="BB50" s="23">
        <f t="shared" si="32"/>
        <v>8807.1841906268146</v>
      </c>
      <c r="BC50" s="23">
        <f t="shared" si="32"/>
        <v>8631.0405068142773</v>
      </c>
      <c r="BD50" s="23">
        <f t="shared" si="32"/>
        <v>8458.4196966779909</v>
      </c>
      <c r="BE50" s="23">
        <f t="shared" si="32"/>
        <v>8289.2513027444311</v>
      </c>
      <c r="BF50" s="23">
        <f t="shared" si="32"/>
        <v>8123.4662766895426</v>
      </c>
      <c r="BG50" s="23">
        <f t="shared" si="32"/>
        <v>7960.996951155752</v>
      </c>
      <c r="BH50" s="23">
        <f t="shared" si="32"/>
        <v>7801.7770121326366</v>
      </c>
      <c r="BI50" s="23">
        <f t="shared" si="32"/>
        <v>7645.7414718899836</v>
      </c>
      <c r="BJ50" s="23">
        <f t="shared" si="32"/>
        <v>7492.8266424521835</v>
      </c>
      <c r="BK50" s="23">
        <f t="shared" si="32"/>
        <v>7342.9701096031395</v>
      </c>
      <c r="BL50" s="23">
        <f t="shared" si="32"/>
        <v>7196.1107074110769</v>
      </c>
      <c r="BM50" s="23">
        <f t="shared" si="32"/>
        <v>7052.1884932628554</v>
      </c>
      <c r="BN50" s="23">
        <f t="shared" si="32"/>
        <v>6911.1447233975978</v>
      </c>
      <c r="BO50" s="23">
        <f t="shared" si="32"/>
        <v>6772.9218289296459</v>
      </c>
      <c r="BP50" s="23">
        <f t="shared" si="32"/>
        <v>6637.4633923510528</v>
      </c>
      <c r="BQ50" s="23">
        <f t="shared" si="32"/>
        <v>6504.714124504032</v>
      </c>
      <c r="BR50" s="23">
        <f t="shared" si="32"/>
        <v>6374.6198420139517</v>
      </c>
      <c r="BS50" s="23">
        <f t="shared" si="32"/>
        <v>6247.1274451736726</v>
      </c>
      <c r="BT50" s="23">
        <f t="shared" si="32"/>
        <v>6122.1848962701988</v>
      </c>
      <c r="BU50" s="23">
        <f t="shared" si="32"/>
        <v>5999.7411983447946</v>
      </c>
      <c r="BV50" s="23">
        <f t="shared" si="32"/>
        <v>5879.746374377899</v>
      </c>
      <c r="BW50" s="23">
        <f t="shared" si="32"/>
        <v>5762.1514468903406</v>
      </c>
      <c r="BX50" s="23">
        <f t="shared" si="32"/>
        <v>5646.9084179525335</v>
      </c>
      <c r="BY50" s="23">
        <f t="shared" si="32"/>
        <v>5533.9702495934825</v>
      </c>
      <c r="BZ50" s="23">
        <f t="shared" si="32"/>
        <v>5423.2908446016127</v>
      </c>
    </row>
    <row r="51" spans="1:78" x14ac:dyDescent="0.3">
      <c r="A51" s="6" t="s">
        <v>79</v>
      </c>
      <c r="B51" s="25">
        <v>-148</v>
      </c>
      <c r="C51" s="25">
        <v>48</v>
      </c>
      <c r="D51" s="25">
        <v>185</v>
      </c>
      <c r="E51" s="25">
        <v>200</v>
      </c>
      <c r="F51" s="25">
        <v>54</v>
      </c>
      <c r="G51" s="25">
        <v>704</v>
      </c>
      <c r="H51" s="25">
        <v>283</v>
      </c>
      <c r="I51" s="25">
        <v>649</v>
      </c>
      <c r="J51" s="42">
        <v>131</v>
      </c>
      <c r="O51" s="9">
        <f t="shared" si="29"/>
        <v>285</v>
      </c>
      <c r="P51" s="31">
        <f t="shared" si="31"/>
        <v>1690</v>
      </c>
      <c r="Q51" s="22">
        <f t="shared" si="19"/>
        <v>1723.8</v>
      </c>
      <c r="R51" s="22">
        <f t="shared" si="24"/>
        <v>1758.2760000000001</v>
      </c>
      <c r="S51" s="22">
        <f t="shared" si="25"/>
        <v>1793.4415200000001</v>
      </c>
      <c r="T51" s="22">
        <f t="shared" si="26"/>
        <v>1829.3103504000001</v>
      </c>
      <c r="U51" s="22">
        <f t="shared" si="27"/>
        <v>1865.896557408</v>
      </c>
      <c r="V51" s="22">
        <f t="shared" si="28"/>
        <v>1903.2144885561602</v>
      </c>
    </row>
    <row r="52" spans="1:78" x14ac:dyDescent="0.3">
      <c r="A52" s="10" t="s">
        <v>80</v>
      </c>
      <c r="B52" s="11">
        <f>B50+B51</f>
        <v>8792</v>
      </c>
      <c r="C52" s="11">
        <f t="shared" ref="C52:J52" si="33">C50+C51</f>
        <v>15318</v>
      </c>
      <c r="D52" s="11">
        <f t="shared" si="33"/>
        <v>5124</v>
      </c>
      <c r="E52" s="11">
        <f t="shared" si="33"/>
        <v>808.625</v>
      </c>
      <c r="F52" s="11">
        <f t="shared" si="33"/>
        <v>2648</v>
      </c>
      <c r="G52" s="11">
        <f t="shared" si="33"/>
        <v>4928</v>
      </c>
      <c r="H52" s="11">
        <f t="shared" si="33"/>
        <v>2276</v>
      </c>
      <c r="I52" s="11">
        <f t="shared" si="33"/>
        <v>6766</v>
      </c>
      <c r="J52" s="38">
        <f t="shared" si="33"/>
        <v>2359</v>
      </c>
      <c r="O52" s="12">
        <f t="shared" si="29"/>
        <v>30042.625</v>
      </c>
      <c r="P52" s="46">
        <f t="shared" si="31"/>
        <v>16618</v>
      </c>
      <c r="Q52" s="23">
        <f t="shared" si="19"/>
        <v>16950.36</v>
      </c>
      <c r="R52" s="23">
        <f t="shared" si="24"/>
        <v>17289.367200000001</v>
      </c>
      <c r="S52" s="23">
        <f t="shared" si="25"/>
        <v>17635.154544000001</v>
      </c>
      <c r="T52" s="23">
        <f t="shared" si="26"/>
        <v>17987.857634880002</v>
      </c>
      <c r="U52" s="23">
        <f t="shared" si="27"/>
        <v>18347.614787577601</v>
      </c>
      <c r="V52" s="23">
        <f t="shared" si="28"/>
        <v>18714.567083329152</v>
      </c>
    </row>
    <row r="53" spans="1:78" x14ac:dyDescent="0.3">
      <c r="A53" s="6" t="s">
        <v>81</v>
      </c>
      <c r="B53" s="25">
        <v>611</v>
      </c>
      <c r="C53" s="25">
        <v>314</v>
      </c>
      <c r="D53" s="25">
        <v>315</v>
      </c>
      <c r="E53" s="25">
        <v>351</v>
      </c>
      <c r="F53" s="25">
        <v>380</v>
      </c>
      <c r="G53" s="25">
        <v>297</v>
      </c>
      <c r="H53" s="25">
        <v>335</v>
      </c>
      <c r="I53" s="25">
        <v>280</v>
      </c>
      <c r="J53" s="42">
        <v>278</v>
      </c>
      <c r="O53" s="9">
        <f t="shared" si="29"/>
        <v>1591</v>
      </c>
      <c r="P53" s="31">
        <f t="shared" si="31"/>
        <v>1292</v>
      </c>
      <c r="Q53" s="22">
        <f t="shared" si="19"/>
        <v>1317.84</v>
      </c>
      <c r="R53" s="22">
        <f t="shared" si="24"/>
        <v>1344.1967999999999</v>
      </c>
      <c r="S53" s="22">
        <f t="shared" si="25"/>
        <v>1371.0807359999999</v>
      </c>
      <c r="T53" s="22">
        <f t="shared" si="26"/>
        <v>1398.5023507199999</v>
      </c>
      <c r="U53" s="22">
        <f t="shared" si="27"/>
        <v>1426.4723977343999</v>
      </c>
      <c r="V53" s="22">
        <f t="shared" si="28"/>
        <v>1455.001845689088</v>
      </c>
    </row>
    <row r="54" spans="1:78" x14ac:dyDescent="0.3">
      <c r="A54" s="10" t="s">
        <v>82</v>
      </c>
      <c r="B54" s="11">
        <f>B52+B53</f>
        <v>9403</v>
      </c>
      <c r="C54" s="11">
        <f t="shared" ref="C54:J54" si="34">C52+C53</f>
        <v>15632</v>
      </c>
      <c r="D54" s="11">
        <f t="shared" si="34"/>
        <v>5439</v>
      </c>
      <c r="E54" s="11">
        <f t="shared" si="34"/>
        <v>1159.625</v>
      </c>
      <c r="F54" s="11">
        <f t="shared" si="34"/>
        <v>3028</v>
      </c>
      <c r="G54" s="11">
        <f t="shared" si="34"/>
        <v>5225</v>
      </c>
      <c r="H54" s="11">
        <f t="shared" si="34"/>
        <v>2611</v>
      </c>
      <c r="I54" s="11">
        <f t="shared" si="34"/>
        <v>7046</v>
      </c>
      <c r="J54" s="38">
        <f t="shared" si="34"/>
        <v>2637</v>
      </c>
      <c r="O54" s="12">
        <f t="shared" si="29"/>
        <v>31633.625</v>
      </c>
      <c r="P54" s="46">
        <f t="shared" si="31"/>
        <v>17910</v>
      </c>
      <c r="Q54" s="23">
        <f t="shared" si="19"/>
        <v>18268.2</v>
      </c>
      <c r="R54" s="23">
        <f t="shared" si="24"/>
        <v>18633.564000000002</v>
      </c>
      <c r="S54" s="23">
        <f t="shared" si="25"/>
        <v>19006.235280000001</v>
      </c>
      <c r="T54" s="23">
        <f t="shared" si="26"/>
        <v>19386.3599856</v>
      </c>
      <c r="U54" s="23">
        <f t="shared" si="27"/>
        <v>19774.087185312001</v>
      </c>
      <c r="V54" s="23">
        <f t="shared" si="28"/>
        <v>20169.568929018242</v>
      </c>
    </row>
    <row r="55" spans="1:78" x14ac:dyDescent="0.3">
      <c r="A55" s="2" t="s">
        <v>66</v>
      </c>
      <c r="B55" s="26">
        <f t="shared" ref="B55:I55" si="35">B54/B56</f>
        <v>2.29073280062366</v>
      </c>
      <c r="C55" s="26">
        <f t="shared" si="35"/>
        <v>3.8075752039946416</v>
      </c>
      <c r="D55" s="26">
        <f>D54/D56</f>
        <v>1.3189291430234249</v>
      </c>
      <c r="E55" s="26">
        <f t="shared" si="35"/>
        <v>0.28159907722195243</v>
      </c>
      <c r="F55" s="26">
        <f t="shared" si="35"/>
        <v>0.73117137130852627</v>
      </c>
      <c r="G55" s="26">
        <f t="shared" si="35"/>
        <v>1.2667895068612713</v>
      </c>
      <c r="H55" s="26">
        <f t="shared" si="35"/>
        <v>0.64369006237211246</v>
      </c>
      <c r="I55" s="26">
        <f t="shared" si="35"/>
        <v>1.7346561953765478</v>
      </c>
      <c r="J55" s="43">
        <f>J54/J56</f>
        <v>0.6883140612356764</v>
      </c>
      <c r="O55" s="9">
        <f t="shared" si="29"/>
        <v>7.6988362248636788</v>
      </c>
      <c r="P55" s="31">
        <f t="shared" si="31"/>
        <v>4.3763071359184584</v>
      </c>
      <c r="Q55" s="22">
        <f t="shared" si="19"/>
        <v>4.4638332786368276</v>
      </c>
      <c r="R55" s="22">
        <f t="shared" si="24"/>
        <v>4.5531099442095639</v>
      </c>
      <c r="S55" s="22">
        <f t="shared" si="25"/>
        <v>4.6441721430937557</v>
      </c>
      <c r="T55" s="22">
        <f t="shared" si="26"/>
        <v>4.7370555859556305</v>
      </c>
      <c r="U55" s="22">
        <f t="shared" si="27"/>
        <v>4.8317966976747435</v>
      </c>
      <c r="V55" s="22">
        <f t="shared" si="28"/>
        <v>4.9284326316282385</v>
      </c>
    </row>
    <row r="56" spans="1:78" x14ac:dyDescent="0.3">
      <c r="A56" s="2" t="s">
        <v>83</v>
      </c>
      <c r="B56" s="8">
        <v>4104.8</v>
      </c>
      <c r="C56" s="8">
        <v>4105.5</v>
      </c>
      <c r="D56" s="8">
        <v>4123.8</v>
      </c>
      <c r="E56" s="8">
        <v>4118</v>
      </c>
      <c r="F56">
        <v>4141.3</v>
      </c>
      <c r="G56">
        <v>4124.6000000000004</v>
      </c>
      <c r="H56">
        <v>4056.3</v>
      </c>
      <c r="I56">
        <v>4061.9</v>
      </c>
      <c r="J56" s="14">
        <v>3831.1</v>
      </c>
      <c r="R56" s="20"/>
    </row>
    <row r="57" spans="1:78" x14ac:dyDescent="0.3">
      <c r="R57" s="20"/>
    </row>
    <row r="58" spans="1:78" x14ac:dyDescent="0.3">
      <c r="A58" s="2" t="s">
        <v>68</v>
      </c>
      <c r="C58" s="13">
        <f>C25/B25-1</f>
        <v>0.16993824003776403</v>
      </c>
      <c r="D58" s="13">
        <f t="shared" ref="D58:J58" si="36">D25/C25-1</f>
        <v>-0.27652062808916988</v>
      </c>
      <c r="E58" s="13">
        <f t="shared" si="36"/>
        <v>-8.551377980201702E-2</v>
      </c>
      <c r="F58" s="13">
        <f t="shared" si="36"/>
        <v>-4.8533821212583206E-2</v>
      </c>
      <c r="G58" s="13">
        <f t="shared" si="36"/>
        <v>6.3080867428693566E-2</v>
      </c>
      <c r="H58" s="13">
        <f t="shared" si="36"/>
        <v>-9.3905441390745081E-2</v>
      </c>
      <c r="I58" s="13">
        <f t="shared" si="36"/>
        <v>0.19734945103693025</v>
      </c>
      <c r="J58" s="39">
        <f t="shared" si="36"/>
        <v>-0.17727967396841571</v>
      </c>
      <c r="O58" s="39"/>
      <c r="P58" s="32">
        <f>P25/O25-1</f>
        <v>-0.18788658723898877</v>
      </c>
      <c r="R58" s="20"/>
    </row>
    <row r="59" spans="1:78" x14ac:dyDescent="0.3">
      <c r="A59" s="2" t="s">
        <v>69</v>
      </c>
      <c r="C59" s="13">
        <f>C50/B50-1</f>
        <v>0.70805369127516782</v>
      </c>
      <c r="D59" s="13">
        <f t="shared" ref="D59:J59" si="37">D50/C50-1</f>
        <v>-0.67655533726260642</v>
      </c>
      <c r="E59" s="13">
        <f t="shared" si="37"/>
        <v>-0.8767716136869812</v>
      </c>
      <c r="F59" s="13">
        <f t="shared" si="37"/>
        <v>3.2620661326761144</v>
      </c>
      <c r="G59" s="13">
        <f t="shared" si="37"/>
        <v>0.6283731688511951</v>
      </c>
      <c r="H59" s="13">
        <f t="shared" si="37"/>
        <v>-0.52817234848484851</v>
      </c>
      <c r="I59" s="13">
        <f t="shared" si="37"/>
        <v>2.0692423482187658</v>
      </c>
      <c r="J59" s="39">
        <f t="shared" si="37"/>
        <v>-0.63576916789275795</v>
      </c>
      <c r="O59" s="39"/>
      <c r="P59" s="32">
        <f t="shared" ref="P59" si="38">P50/O50-1</f>
        <v>-0.49834706230755987</v>
      </c>
      <c r="R59" s="20"/>
    </row>
    <row r="60" spans="1:78" x14ac:dyDescent="0.3">
      <c r="A60" s="2" t="s">
        <v>70</v>
      </c>
      <c r="C60" s="13">
        <f>C33/B33-1</f>
        <v>0.26420067254385171</v>
      </c>
      <c r="D60" s="13">
        <f t="shared" ref="D60:J60" si="39">D33/C33-1</f>
        <v>-0.2780373831775701</v>
      </c>
      <c r="E60" s="13">
        <f t="shared" si="39"/>
        <v>-7.9810804082648734E-2</v>
      </c>
      <c r="F60" s="13">
        <f t="shared" si="39"/>
        <v>-5.399848501244453E-2</v>
      </c>
      <c r="G60" s="13">
        <f t="shared" si="39"/>
        <v>8.7279798673072451E-2</v>
      </c>
      <c r="H60" s="13">
        <f t="shared" si="39"/>
        <v>-0.11536033666491319</v>
      </c>
      <c r="I60" s="13">
        <f t="shared" si="39"/>
        <v>0.25028245228043056</v>
      </c>
      <c r="J60" s="39">
        <f t="shared" si="39"/>
        <v>-0.20075145058499</v>
      </c>
      <c r="O60" s="39"/>
      <c r="P60" s="32">
        <f t="shared" ref="P60" si="40">P33/O33-1</f>
        <v>-0.1590171167400134</v>
      </c>
      <c r="R60" s="20"/>
    </row>
    <row r="61" spans="1:78" x14ac:dyDescent="0.3">
      <c r="A61" s="2" t="s">
        <v>84</v>
      </c>
      <c r="B61" s="13">
        <f>B49/B48</f>
        <v>1.7474447741510055E-2</v>
      </c>
      <c r="C61" s="13">
        <f t="shared" ref="C61:J61" si="41">C49/C48</f>
        <v>-0.15080262265430702</v>
      </c>
      <c r="D61" s="13">
        <f t="shared" si="41"/>
        <v>-1.7092257001647446E-2</v>
      </c>
      <c r="E61" s="13">
        <f t="shared" si="41"/>
        <v>0.55788613456823755</v>
      </c>
      <c r="F61" s="13">
        <f t="shared" si="41"/>
        <v>0.25779685264663804</v>
      </c>
      <c r="G61" s="13">
        <f t="shared" si="41"/>
        <v>0.25489504321749867</v>
      </c>
      <c r="H61" s="13">
        <f t="shared" si="41"/>
        <v>0.43284006829823563</v>
      </c>
      <c r="I61" s="13">
        <f t="shared" si="41"/>
        <v>0.21857434849259069</v>
      </c>
      <c r="J61" s="39">
        <f t="shared" si="41"/>
        <v>0.24088586030664394</v>
      </c>
      <c r="O61" s="39"/>
      <c r="P61" s="32">
        <f t="shared" ref="P61" si="42">P49/P48</f>
        <v>0.27201794596703405</v>
      </c>
      <c r="R61" s="20"/>
    </row>
    <row r="62" spans="1:78" x14ac:dyDescent="0.3">
      <c r="R62" s="20"/>
    </row>
    <row r="63" spans="1:78" x14ac:dyDescent="0.3">
      <c r="R63" s="20"/>
    </row>
    <row r="64" spans="1:78" x14ac:dyDescent="0.3">
      <c r="A64" s="5" t="s">
        <v>49</v>
      </c>
      <c r="R64" s="28" t="s">
        <v>85</v>
      </c>
      <c r="S64" s="47">
        <v>-0.02</v>
      </c>
    </row>
    <row r="65" spans="1:19" x14ac:dyDescent="0.3">
      <c r="A65" s="2" t="s">
        <v>50</v>
      </c>
      <c r="R65" s="28" t="s">
        <v>86</v>
      </c>
      <c r="S65" s="47">
        <v>0.09</v>
      </c>
    </row>
    <row r="66" spans="1:19" x14ac:dyDescent="0.3">
      <c r="A66" s="2" t="s">
        <v>51</v>
      </c>
      <c r="R66" s="29" t="s">
        <v>87</v>
      </c>
      <c r="S66" s="48">
        <f>NPV(S65,Q50:BZ50)</f>
        <v>160531.64966172952</v>
      </c>
    </row>
    <row r="67" spans="1:19" x14ac:dyDescent="0.3">
      <c r="A67" s="2" t="s">
        <v>52</v>
      </c>
      <c r="R67" s="28" t="s">
        <v>88</v>
      </c>
      <c r="S67" s="30">
        <f>Notes!B9-Notes!B10</f>
        <v>73541</v>
      </c>
    </row>
    <row r="68" spans="1:19" x14ac:dyDescent="0.3">
      <c r="R68" s="27" t="s">
        <v>140</v>
      </c>
      <c r="S68" s="30">
        <f>S67+S66</f>
        <v>234072.64966172952</v>
      </c>
    </row>
    <row r="70" spans="1:19" x14ac:dyDescent="0.3">
      <c r="R70" s="49" t="s">
        <v>141</v>
      </c>
      <c r="S70" s="51">
        <f>S68/Notes!B7</f>
        <v>57.146642983820684</v>
      </c>
    </row>
    <row r="71" spans="1:19" x14ac:dyDescent="0.3">
      <c r="R71" s="49" t="s">
        <v>143</v>
      </c>
      <c r="S71" s="51">
        <v>40.76</v>
      </c>
    </row>
    <row r="72" spans="1:19" x14ac:dyDescent="0.3">
      <c r="R72" s="49"/>
      <c r="S72" s="50">
        <f>S70/S71-1</f>
        <v>0.40202755112415822</v>
      </c>
    </row>
  </sheetData>
  <phoneticPr fontId="4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Notes</vt:lpstr>
      <vt:lpstr>WFC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Kody Parsons</dc:creator>
  <cp:lastModifiedBy>Kody Parsons</cp:lastModifiedBy>
  <dcterms:created xsi:type="dcterms:W3CDTF">2022-06-24T00:59:33Z</dcterms:created>
  <dcterms:modified xsi:type="dcterms:W3CDTF">2022-07-04T01:36:59Z</dcterms:modified>
</cp:coreProperties>
</file>