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5" yWindow="-105" windowWidth="23250" windowHeight="12720"/>
  </bookViews>
  <sheets>
    <sheet name="Budget Summary" sheetId="1" r:id="rId1"/>
    <sheet name="Budget Details" sheetId="3" r:id="rId2"/>
  </sheets>
  <definedNames>
    <definedName name="Total_Wedding_Budget">'Budget Summary'!$C$3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6" i="1"/>
  <c r="C16" i="1" l="1"/>
  <c r="D80" i="3" l="1"/>
  <c r="H15" i="1" s="1"/>
  <c r="D72" i="3"/>
  <c r="H14" i="1" s="1"/>
  <c r="D67" i="3"/>
  <c r="H13" i="1" s="1"/>
  <c r="D56" i="3"/>
  <c r="H12" i="1" s="1"/>
  <c r="D50" i="3"/>
  <c r="H11" i="1" s="1"/>
  <c r="D44" i="3"/>
  <c r="H10" i="1" s="1"/>
  <c r="D37" i="3"/>
  <c r="H9" i="1" s="1"/>
  <c r="D29" i="3"/>
  <c r="H8" i="1" s="1"/>
  <c r="D17" i="3"/>
  <c r="H7" i="1" s="1"/>
  <c r="D8" i="3"/>
  <c r="H6" i="1" s="1"/>
  <c r="C80" i="3"/>
  <c r="F15" i="1" s="1"/>
  <c r="C72" i="3"/>
  <c r="F14" i="1" s="1"/>
  <c r="C67" i="3"/>
  <c r="F13" i="1" s="1"/>
  <c r="C56" i="3"/>
  <c r="F12" i="1" s="1"/>
  <c r="C50" i="3"/>
  <c r="F11" i="1" s="1"/>
  <c r="C44" i="3"/>
  <c r="F10" i="1" s="1"/>
  <c r="C37" i="3"/>
  <c r="F9" i="1" s="1"/>
  <c r="C29" i="3"/>
  <c r="F8" i="1" s="1"/>
  <c r="C17" i="3"/>
  <c r="F7" i="1" s="1"/>
  <c r="C8" i="3"/>
  <c r="F6" i="1" s="1"/>
  <c r="F16" i="1" l="1"/>
  <c r="H16" i="1"/>
  <c r="C26" i="1"/>
  <c r="B28" i="1" s="1"/>
  <c r="C28" i="1" l="1"/>
</calcChain>
</file>

<file path=xl/sharedStrings.xml><?xml version="1.0" encoding="utf-8"?>
<sst xmlns="http://schemas.openxmlformats.org/spreadsheetml/2006/main" count="118" uniqueCount="81">
  <si>
    <t xml:space="preserve"> </t>
  </si>
  <si>
    <t>Lighting</t>
  </si>
  <si>
    <t>Corsages</t>
  </si>
  <si>
    <t>Ceremony</t>
  </si>
  <si>
    <t>Reception</t>
  </si>
  <si>
    <t>Music</t>
  </si>
  <si>
    <t>Photography</t>
  </si>
  <si>
    <t>Videography</t>
  </si>
  <si>
    <t>Cake</t>
  </si>
  <si>
    <t>Programs</t>
  </si>
  <si>
    <t>Transportation</t>
  </si>
  <si>
    <t>Venue and rentals</t>
  </si>
  <si>
    <t>Food and service</t>
  </si>
  <si>
    <t>Beverages</t>
  </si>
  <si>
    <t>Miscellaneous fees</t>
  </si>
  <si>
    <t>Headpiece and veil</t>
  </si>
  <si>
    <t>Hair and makeup</t>
  </si>
  <si>
    <t>Floral arrangements for ceremony</t>
  </si>
  <si>
    <t>Flower girl’s buds and basket</t>
  </si>
  <si>
    <t>Ring pillow</t>
  </si>
  <si>
    <t>Boutonnieres</t>
  </si>
  <si>
    <t>Reception decorations</t>
  </si>
  <si>
    <t>Ceremony musicians</t>
  </si>
  <si>
    <t>Cocktail-hour musicians</t>
  </si>
  <si>
    <t>Reception band, deejay, or entertainment</t>
  </si>
  <si>
    <t>Sound-system or dance-floor rental</t>
  </si>
  <si>
    <t>Additional prints and albums</t>
  </si>
  <si>
    <t>Site fee</t>
  </si>
  <si>
    <t>Officiant fee or church donation</t>
  </si>
  <si>
    <t>Save-the-date cards</t>
  </si>
  <si>
    <t>Invitations and RSVPs</t>
  </si>
  <si>
    <t>Seating and place cards</t>
  </si>
  <si>
    <t>Menu cards</t>
  </si>
  <si>
    <t>Thank-you notes</t>
  </si>
  <si>
    <t>Postage</t>
  </si>
  <si>
    <t>Transportation for out-of-town guests</t>
  </si>
  <si>
    <t>Valet parking</t>
  </si>
  <si>
    <t>Attire</t>
  </si>
  <si>
    <t>Flowers and Decorations</t>
  </si>
  <si>
    <t>Photographs and Video</t>
  </si>
  <si>
    <t>Favors and Gifts</t>
  </si>
  <si>
    <t>Stationery</t>
  </si>
  <si>
    <t>Wedding Rings</t>
  </si>
  <si>
    <t>Allocated Budget</t>
  </si>
  <si>
    <t>Estimated Costs</t>
  </si>
  <si>
    <t>Actual Costs</t>
  </si>
  <si>
    <t>Savings</t>
  </si>
  <si>
    <t>Other contributions</t>
  </si>
  <si>
    <t>Total</t>
  </si>
  <si>
    <t>CONTRIBUTIONS</t>
  </si>
  <si>
    <t>Estimated 
Costs</t>
  </si>
  <si>
    <t>Actual 
Costs</t>
  </si>
  <si>
    <t>RECEPTION</t>
  </si>
  <si>
    <t>ATTIRE</t>
  </si>
  <si>
    <t>FLOWERS AND DECORATIONS</t>
  </si>
  <si>
    <t>MUSIC</t>
  </si>
  <si>
    <t>PHOTOGRAPHS AND VIDEO</t>
  </si>
  <si>
    <t>FAVORS AND GIFTS</t>
  </si>
  <si>
    <t>CEREMONY</t>
  </si>
  <si>
    <t>STATIONERY</t>
  </si>
  <si>
    <t>WEDDING RINGS</t>
  </si>
  <si>
    <t>TRANSPORTATION</t>
  </si>
  <si>
    <t>Allocation 
%</t>
  </si>
  <si>
    <t>EXPENSES</t>
  </si>
  <si>
    <t>TOTAL WEDDING BUDGET</t>
  </si>
  <si>
    <t>Mom &amp; Dad of Partner 1</t>
  </si>
  <si>
    <t>Grandparents of Partner 1</t>
  </si>
  <si>
    <t>Mom &amp; Dad of Partner 2</t>
  </si>
  <si>
    <t>Accessories</t>
  </si>
  <si>
    <t>Alterations</t>
  </si>
  <si>
    <t>Bouquets</t>
  </si>
  <si>
    <t>Welcome gifts</t>
  </si>
  <si>
    <t>Party gifts</t>
  </si>
  <si>
    <t>Wedding rings</t>
  </si>
  <si>
    <t>Ring accessories</t>
  </si>
  <si>
    <t>Main car rental</t>
  </si>
  <si>
    <t>Guests car rental</t>
  </si>
  <si>
    <t>Tux, suit, and/or dresses</t>
  </si>
  <si>
    <t>Grandparents of Partner 2</t>
  </si>
  <si>
    <t>Source of Fund</t>
  </si>
  <si>
    <t>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</si>
</sst>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&quot;$&quot;#,##0.00"/>
    <numFmt numFmtId="168" formatCode="_-[$Rp-3809]* #,##0.00_-;\-[$Rp-3809]* #,##0.00_-;_-[$Rp-3809]* &quot;-&quot;??_-;_-@_-"/>
    <numFmt numFmtId="170" formatCode="_-[$Rp-3809]* #,##0_-;\-[$Rp-3809]* #,##0_-;_-[$Rp-3809]* &quot;-&quot;??_-;_-@_-"/>
  </numFmts>
  <fonts count="17" x14ac:knownFonts="1">
    <font>
      <sz val="11"/>
      <color theme="1"/>
      <name val="Cambria"/>
      <family val="2"/>
      <scheme val="minor"/>
    </font>
    <font>
      <sz val="11"/>
      <color theme="1"/>
      <name val="Cambria"/>
      <family val="1"/>
      <scheme val="minor"/>
    </font>
    <font>
      <b/>
      <sz val="11"/>
      <color theme="1" tint="0.14999847407452621"/>
      <name val="Cambria"/>
      <family val="1"/>
      <scheme val="minor"/>
    </font>
    <font>
      <sz val="11"/>
      <color theme="1" tint="0.249977111117893"/>
      <name val="Cambria"/>
      <family val="1"/>
      <scheme val="minor"/>
    </font>
    <font>
      <b/>
      <sz val="11"/>
      <color theme="1" tint="0.249977111117893"/>
      <name val="Cambria"/>
      <family val="1"/>
      <scheme val="minor"/>
    </font>
    <font>
      <sz val="10"/>
      <color theme="1"/>
      <name val="Candara"/>
      <family val="2"/>
      <scheme val="major"/>
    </font>
    <font>
      <sz val="12"/>
      <color theme="1"/>
      <name val="Candara"/>
      <family val="2"/>
      <scheme val="major"/>
    </font>
    <font>
      <sz val="11"/>
      <color theme="1"/>
      <name val="Candara"/>
      <family val="2"/>
      <scheme val="major"/>
    </font>
    <font>
      <sz val="11"/>
      <color theme="0"/>
      <name val="Candara"/>
      <family val="2"/>
      <scheme val="major"/>
    </font>
    <font>
      <sz val="12"/>
      <color theme="0"/>
      <name val="Candara"/>
      <family val="2"/>
      <scheme val="major"/>
    </font>
    <font>
      <b/>
      <sz val="14"/>
      <color theme="1" tint="0.14999847407452621"/>
      <name val="Candara"/>
      <family val="2"/>
      <scheme val="major"/>
    </font>
    <font>
      <sz val="11"/>
      <color theme="1" tint="0.24994659260841701"/>
      <name val="Cambria"/>
      <family val="1"/>
      <scheme val="minor"/>
    </font>
    <font>
      <b/>
      <sz val="11"/>
      <color theme="1" tint="0.24994659260841701"/>
      <name val="Cambria"/>
      <family val="1"/>
      <scheme val="minor"/>
    </font>
    <font>
      <sz val="11"/>
      <color theme="1"/>
      <name val="Cambria"/>
      <scheme val="minor"/>
    </font>
    <font>
      <sz val="11"/>
      <color theme="1" tint="0.249977111117893"/>
      <name val="Cambria"/>
      <scheme val="minor"/>
    </font>
    <font>
      <sz val="11"/>
      <color theme="1" tint="0.249977111117893"/>
      <name val="Cambria"/>
      <family val="2"/>
      <scheme val="minor"/>
    </font>
    <font>
      <sz val="11"/>
      <color theme="1"/>
      <name val="Cambri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8" tint="-0.24994659260841701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 style="thin">
        <color theme="8" tint="-0.24994659260841701"/>
      </top>
      <bottom/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indent="1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9" fillId="2" borderId="1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0" fontId="11" fillId="5" borderId="0" xfId="0" applyFont="1" applyFill="1" applyBorder="1" applyAlignment="1">
      <alignment horizontal="left" vertical="center" indent="1"/>
    </xf>
    <xf numFmtId="0" fontId="11" fillId="0" borderId="0" xfId="0" applyFont="1" applyBorder="1" applyAlignment="1">
      <alignment horizontal="left" vertical="center" indent="1"/>
    </xf>
    <xf numFmtId="0" fontId="12" fillId="0" borderId="2" xfId="0" applyFont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wrapText="1" indent="1"/>
    </xf>
    <xf numFmtId="0" fontId="11" fillId="5" borderId="3" xfId="0" applyFont="1" applyFill="1" applyBorder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5" fillId="0" borderId="0" xfId="0" applyFont="1" applyAlignment="1">
      <alignment horizontal="left" vertical="center" indent="1"/>
    </xf>
    <xf numFmtId="168" fontId="1" fillId="0" borderId="0" xfId="0" applyNumberFormat="1" applyFont="1" applyAlignment="1">
      <alignment vertical="center"/>
    </xf>
    <xf numFmtId="9" fontId="8" fillId="4" borderId="0" xfId="1" applyFont="1" applyFill="1" applyBorder="1" applyAlignment="1">
      <alignment horizontal="center" vertical="center" wrapText="1"/>
    </xf>
    <xf numFmtId="9" fontId="11" fillId="5" borderId="3" xfId="1" applyFont="1" applyFill="1" applyBorder="1" applyAlignment="1">
      <alignment horizontal="center" vertical="center"/>
    </xf>
    <xf numFmtId="9" fontId="11" fillId="0" borderId="0" xfId="1" applyFont="1" applyBorder="1" applyAlignment="1">
      <alignment horizontal="center" vertical="center"/>
    </xf>
    <xf numFmtId="9" fontId="11" fillId="5" borderId="0" xfId="1" applyFont="1" applyFill="1" applyBorder="1" applyAlignment="1">
      <alignment horizontal="center" vertical="center"/>
    </xf>
    <xf numFmtId="9" fontId="12" fillId="0" borderId="2" xfId="1" applyFont="1" applyBorder="1" applyAlignment="1">
      <alignment horizontal="center" vertical="center"/>
    </xf>
    <xf numFmtId="168" fontId="1" fillId="0" borderId="0" xfId="0" applyNumberFormat="1" applyFont="1" applyFill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8" fontId="13" fillId="0" borderId="0" xfId="0" applyNumberFormat="1" applyFont="1" applyAlignment="1">
      <alignment horizontal="center" vertical="center"/>
    </xf>
    <xf numFmtId="170" fontId="2" fillId="3" borderId="0" xfId="0" applyNumberFormat="1" applyFont="1" applyFill="1" applyAlignment="1">
      <alignment horizontal="center" vertical="center"/>
    </xf>
    <xf numFmtId="170" fontId="2" fillId="3" borderId="0" xfId="0" applyNumberFormat="1" applyFont="1" applyFill="1" applyAlignment="1">
      <alignment horizontal="center" vertical="center"/>
    </xf>
    <xf numFmtId="170" fontId="11" fillId="5" borderId="3" xfId="0" applyNumberFormat="1" applyFont="1" applyFill="1" applyBorder="1" applyAlignment="1">
      <alignment horizontal="center" vertical="center"/>
    </xf>
    <xf numFmtId="170" fontId="11" fillId="5" borderId="0" xfId="0" applyNumberFormat="1" applyFont="1" applyFill="1" applyBorder="1" applyAlignment="1">
      <alignment horizontal="center" vertical="center"/>
    </xf>
    <xf numFmtId="170" fontId="11" fillId="0" borderId="0" xfId="0" applyNumberFormat="1" applyFont="1" applyBorder="1" applyAlignment="1">
      <alignment horizontal="center" vertical="center"/>
    </xf>
    <xf numFmtId="170" fontId="8" fillId="4" borderId="1" xfId="0" applyNumberFormat="1" applyFont="1" applyFill="1" applyBorder="1" applyAlignment="1">
      <alignment horizontal="center" vertical="center" wrapText="1"/>
    </xf>
    <xf numFmtId="170" fontId="11" fillId="0" borderId="4" xfId="0" applyNumberFormat="1" applyFont="1" applyBorder="1" applyAlignment="1">
      <alignment horizontal="center" vertical="center"/>
    </xf>
    <xf numFmtId="170" fontId="12" fillId="0" borderId="2" xfId="0" applyNumberFormat="1" applyFont="1" applyBorder="1" applyAlignment="1">
      <alignment horizontal="center" vertical="center"/>
    </xf>
    <xf numFmtId="168" fontId="11" fillId="5" borderId="3" xfId="0" applyNumberFormat="1" applyFont="1" applyFill="1" applyBorder="1" applyAlignment="1">
      <alignment horizontal="center" vertical="center"/>
    </xf>
    <xf numFmtId="168" fontId="11" fillId="0" borderId="0" xfId="0" applyNumberFormat="1" applyFont="1" applyBorder="1" applyAlignment="1">
      <alignment horizontal="center" vertical="center"/>
    </xf>
    <xf numFmtId="168" fontId="11" fillId="5" borderId="0" xfId="0" applyNumberFormat="1" applyFont="1" applyFill="1" applyBorder="1" applyAlignment="1">
      <alignment horizontal="center" vertical="center"/>
    </xf>
    <xf numFmtId="168" fontId="11" fillId="0" borderId="4" xfId="0" applyNumberFormat="1" applyFont="1" applyBorder="1" applyAlignment="1">
      <alignment horizontal="center" vertical="center"/>
    </xf>
    <xf numFmtId="168" fontId="12" fillId="0" borderId="2" xfId="0" applyNumberFormat="1" applyFont="1" applyBorder="1" applyAlignment="1">
      <alignment horizontal="center" vertical="center"/>
    </xf>
    <xf numFmtId="168" fontId="4" fillId="3" borderId="0" xfId="0" applyNumberFormat="1" applyFont="1" applyFill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170" fontId="14" fillId="0" borderId="0" xfId="0" applyNumberFormat="1" applyFont="1" applyAlignment="1">
      <alignment horizontal="center" vertical="center"/>
    </xf>
    <xf numFmtId="168" fontId="8" fillId="4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mbria"/>
        <scheme val="minor"/>
      </font>
      <numFmt numFmtId="170" formatCode="_-[$Rp-3809]* #,##0_-;\-[$Rp-3809]* #,##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mbri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Cambria"/>
        <scheme val="minor"/>
      </font>
      <numFmt numFmtId="170" formatCode="_-[$Rp-3809]* #,##0_-;\-[$Rp-3809]* #,##0_-;_-[$Rp-3809]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Cambria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Cambria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Cambria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Cambria"/>
        <scheme val="minor"/>
      </font>
      <alignment vertical="center" textRotation="0" indent="0" justifyLastLine="0" shrinkToFit="0" readingOrder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scheme val="minor"/>
      </font>
      <numFmt numFmtId="168" formatCode="_-[$Rp-3809]* #,##0.00_-;\-[$Rp-3809]* #,##0.00_-;_-[$Rp-3809]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Candara"/>
        <scheme val="major"/>
      </font>
    </dxf>
    <dxf>
      <font>
        <strike val="0"/>
        <outline val="0"/>
        <shadow val="0"/>
        <u val="none"/>
        <vertAlign val="baseline"/>
        <color theme="1"/>
        <name val="Candara"/>
        <scheme val="major"/>
      </font>
    </dxf>
    <dxf>
      <font>
        <strike val="0"/>
        <outline val="0"/>
        <shadow val="0"/>
        <u val="none"/>
        <vertAlign val="baseline"/>
        <color theme="1"/>
        <name val="Candara"/>
        <scheme val="major"/>
      </font>
    </dxf>
    <dxf>
      <font>
        <strike val="0"/>
        <outline val="0"/>
        <shadow val="0"/>
        <u val="none"/>
        <vertAlign val="baseline"/>
        <color theme="1"/>
        <name val="Candara"/>
        <scheme val="major"/>
      </font>
    </dxf>
    <dxf>
      <font>
        <strike val="0"/>
        <outline val="0"/>
        <shadow val="0"/>
        <u val="none"/>
        <vertAlign val="baseline"/>
        <color theme="1"/>
        <name val="Candara"/>
        <scheme val="major"/>
      </font>
    </dxf>
    <dxf>
      <font>
        <strike val="0"/>
        <outline val="0"/>
        <shadow val="0"/>
        <u val="none"/>
        <vertAlign val="baseline"/>
        <color theme="1"/>
        <name val="Candara"/>
        <scheme val="major"/>
      </font>
    </dxf>
    <dxf>
      <font>
        <strike val="0"/>
        <outline val="0"/>
        <shadow val="0"/>
        <u val="none"/>
        <vertAlign val="baseline"/>
        <color theme="1"/>
        <name val="Candara"/>
        <scheme val="major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  <name val="Candara"/>
        <scheme val="major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  <name val="Candara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ndara"/>
        <scheme val="major"/>
      </font>
      <alignment vertical="center" textRotation="0" wrapText="0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i val="0"/>
        <color theme="1" tint="0.24994659260841701"/>
      </font>
      <border>
        <top style="thin">
          <color theme="6"/>
        </top>
      </border>
    </dxf>
    <dxf>
      <font>
        <color theme="0"/>
      </font>
      <fill>
        <patternFill>
          <bgColor theme="8" tint="-0.24994659260841701"/>
        </patternFill>
      </fill>
      <border>
        <bottom style="thin">
          <color theme="8" tint="-0.24994659260841701"/>
        </bottom>
      </border>
    </dxf>
    <dxf>
      <font>
        <color theme="1" tint="0.24994659260841701"/>
      </font>
      <border>
        <top/>
        <bottom style="thin">
          <color theme="6"/>
        </bottom>
      </border>
    </dxf>
  </dxfs>
  <tableStyles count="1" defaultTableStyle="TableStyleMedium2" defaultPivotStyle="PivotStyleLight16">
    <tableStyle name="Wedding_Budget_2" pivot="0" count="7">
      <tableStyleElement type="wholeTable" dxfId="90"/>
      <tableStyleElement type="headerRow" dxfId="89"/>
      <tableStyleElement type="totalRow" dxfId="88"/>
      <tableStyleElement type="firstColumn" dxfId="87"/>
      <tableStyleElement type="lastColumn" dxfId="86"/>
      <tableStyleElement type="firstRowStripe" dxfId="85"/>
      <tableStyleElement type="firstColumnStripe" dxfId="8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118290</xdr:rowOff>
    </xdr:from>
    <xdr:to>
      <xdr:col>6</xdr:col>
      <xdr:colOff>104775</xdr:colOff>
      <xdr:row>1</xdr:row>
      <xdr:rowOff>0</xdr:rowOff>
    </xdr:to>
    <xdr:pic>
      <xdr:nvPicPr>
        <xdr:cNvPr id="2" name="Picture 1" descr="Photo of a wedding cake" title="Bann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18290"/>
          <a:ext cx="6105525" cy="1948635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0</xdr:row>
      <xdr:rowOff>809624</xdr:rowOff>
    </xdr:from>
    <xdr:to>
      <xdr:col>3</xdr:col>
      <xdr:colOff>685800</xdr:colOff>
      <xdr:row>0</xdr:row>
      <xdr:rowOff>1847849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66700" y="809624"/>
          <a:ext cx="3524250" cy="1038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>
              <a:solidFill>
                <a:schemeClr val="bg1"/>
              </a:solidFill>
              <a:latin typeface="+mj-lt"/>
              <a:ea typeface="Cambria" panose="02040503050406030204" pitchFamily="18" charset="0"/>
            </a:rPr>
            <a:t>Wedding Budget</a:t>
          </a:r>
        </a:p>
        <a:p>
          <a:pPr algn="ctr"/>
          <a:r>
            <a:rPr lang="en-US" sz="1600" i="1">
              <a:solidFill>
                <a:schemeClr val="bg1"/>
              </a:solidFill>
              <a:latin typeface="+mn-lt"/>
              <a:ea typeface="Cambria" panose="02040503050406030204" pitchFamily="18" charset="0"/>
            </a:rPr>
            <a:t>[Jerry] &amp; [Mica]</a:t>
          </a:r>
          <a:endParaRPr lang="en-US" sz="1400" i="1">
            <a:solidFill>
              <a:schemeClr val="bg1"/>
            </a:solidFill>
            <a:latin typeface="+mn-lt"/>
            <a:ea typeface="Cambria" panose="020405030504060302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_Contributions" displayName="Table_Contributions" ref="B19:C26" totalsRowCount="1" headerRowDxfId="36" dataDxfId="35" totalsRowDxfId="34">
  <autoFilter ref="B19:C25"/>
  <tableColumns count="2">
    <tableColumn id="1" name="Source of Fund" totalsRowLabel="Total" dataDxfId="33" totalsRowDxfId="1"/>
    <tableColumn id="2" name="Contribution" totalsRowFunction="sum" dataDxfId="32" totalsRowDxfId="0"/>
  </tableColumns>
  <tableStyleInfo name="TableStyleLight4" showFirstColumn="0" showLastColumn="0" showRowStripes="1" showColumnStripes="0"/>
</table>
</file>

<file path=xl/tables/table10.xml><?xml version="1.0" encoding="utf-8"?>
<table xmlns="http://schemas.openxmlformats.org/spreadsheetml/2006/main" id="11" name="Table_WeddingRings" displayName="Table_WeddingRings" ref="B69:D72" totalsRowCount="1" headerRowDxfId="71">
  <tableColumns count="3">
    <tableColumn id="1" name="WEDDING RINGS" totalsRowLabel="Total" dataDxfId="45" totalsRowDxfId="7"/>
    <tableColumn id="2" name="Estimated Costs" totalsRowFunction="sum" dataDxfId="44" totalsRowDxfId="6"/>
    <tableColumn id="3" name="Actual Costs" totalsRowFunction="sum" dataDxfId="43" totalsRowDxfId="5"/>
  </tableColumns>
  <tableStyleInfo name="Wedding_Budget_2" showFirstColumn="0" showLastColumn="0" showRowStripes="1" showColumnStripes="0"/>
</table>
</file>

<file path=xl/tables/table11.xml><?xml version="1.0" encoding="utf-8"?>
<table xmlns="http://schemas.openxmlformats.org/spreadsheetml/2006/main" id="12" name="Table_Transportation" displayName="Table_Transportation" ref="B74:D80" totalsRowCount="1" headerRowDxfId="70">
  <tableColumns count="3">
    <tableColumn id="1" name="TRANSPORTATION" totalsRowLabel="Total" dataDxfId="42" totalsRowDxfId="4"/>
    <tableColumn id="2" name="Estimated Costs" totalsRowFunction="sum" dataDxfId="41" totalsRowDxfId="3"/>
    <tableColumn id="3" name="Actual Costs" totalsRowFunction="sum" dataDxfId="40" totalsRowDxfId="2"/>
  </tableColumns>
  <tableStyleInfo name="Wedding_Budget_2" showFirstColumn="0" showLastColumn="0" showRowStripes="1" showColumnStripes="0"/>
</table>
</file>

<file path=xl/tables/table2.xml><?xml version="1.0" encoding="utf-8"?>
<table xmlns="http://schemas.openxmlformats.org/spreadsheetml/2006/main" id="3" name="Table_Reception" displayName="Table_Reception" ref="B2:D8" totalsRowCount="1" headerRowDxfId="83" dataDxfId="82" totalsRowDxfId="81">
  <tableColumns count="3">
    <tableColumn id="1" name="RECEPTION" totalsRowLabel="Total" dataDxfId="69" totalsRowDxfId="22"/>
    <tableColumn id="2" name="Estimated Costs" totalsRowFunction="sum" dataDxfId="68" totalsRowDxfId="21"/>
    <tableColumn id="3" name="Actual Costs" totalsRowFunction="sum" dataDxfId="67" totalsRowDxfId="20"/>
  </tableColumns>
  <tableStyleInfo name="Wedding_Budget_2" showFirstColumn="0" showLastColumn="0" showRowStripes="1" showColumnStripes="0"/>
</table>
</file>

<file path=xl/tables/table3.xml><?xml version="1.0" encoding="utf-8"?>
<table xmlns="http://schemas.openxmlformats.org/spreadsheetml/2006/main" id="4" name="Table_Attire" displayName="Table_Attire" ref="B10:D17" totalsRowCount="1" headerRowDxfId="80" dataDxfId="79">
  <tableColumns count="3">
    <tableColumn id="1" name="ATTIRE" totalsRowLabel="Total" dataDxfId="66" totalsRowDxfId="25"/>
    <tableColumn id="2" name="Estimated Costs" totalsRowFunction="sum" dataDxfId="65" totalsRowDxfId="24"/>
    <tableColumn id="3" name="Actual Costs" totalsRowFunction="sum" dataDxfId="64" totalsRowDxfId="23"/>
  </tableColumns>
  <tableStyleInfo name="Wedding_Budget_2" showFirstColumn="0" showLastColumn="0" showRowStripes="1" showColumnStripes="0"/>
</table>
</file>

<file path=xl/tables/table4.xml><?xml version="1.0" encoding="utf-8"?>
<table xmlns="http://schemas.openxmlformats.org/spreadsheetml/2006/main" id="5" name="Table_FlowersAndDecorations" displayName="Table_FlowersAndDecorations" ref="B19:D29" totalsRowCount="1" headerRowDxfId="78" dataDxfId="77">
  <tableColumns count="3">
    <tableColumn id="1" name="FLOWERS AND DECORATIONS" totalsRowLabel="Total" dataDxfId="63" totalsRowDxfId="28"/>
    <tableColumn id="2" name="Estimated Costs" totalsRowFunction="sum" dataDxfId="62" totalsRowDxfId="27"/>
    <tableColumn id="3" name="Actual Costs" totalsRowFunction="sum" dataDxfId="61" totalsRowDxfId="26"/>
  </tableColumns>
  <tableStyleInfo name="Wedding_Budget_2" showFirstColumn="0" showLastColumn="0" showRowStripes="1" showColumnStripes="0"/>
</table>
</file>

<file path=xl/tables/table5.xml><?xml version="1.0" encoding="utf-8"?>
<table xmlns="http://schemas.openxmlformats.org/spreadsheetml/2006/main" id="6" name="Table_Music" displayName="Table_Music" ref="B31:D37" totalsRowCount="1" headerRowDxfId="76">
  <tableColumns count="3">
    <tableColumn id="1" name="MUSIC" totalsRowLabel="Total" dataDxfId="60" totalsRowDxfId="31"/>
    <tableColumn id="2" name="Estimated Costs" totalsRowFunction="sum" dataDxfId="59" totalsRowDxfId="30"/>
    <tableColumn id="3" name="Actual Costs" totalsRowFunction="sum" dataDxfId="58" totalsRowDxfId="29"/>
  </tableColumns>
  <tableStyleInfo name="Wedding_Budget_2" showFirstColumn="0" showLastColumn="0" showRowStripes="1" showColumnStripes="0"/>
</table>
</file>

<file path=xl/tables/table6.xml><?xml version="1.0" encoding="utf-8"?>
<table xmlns="http://schemas.openxmlformats.org/spreadsheetml/2006/main" id="7" name="Table_PhotographsAndVideo" displayName="Table_PhotographsAndVideo" ref="B39:D44" totalsRowCount="1" headerRowDxfId="75">
  <tableColumns count="3">
    <tableColumn id="1" name="PHOTOGRAPHS AND VIDEO" totalsRowLabel="Total" dataDxfId="57" totalsRowDxfId="19"/>
    <tableColumn id="2" name="Estimated Costs" totalsRowFunction="sum" dataDxfId="56" totalsRowDxfId="18"/>
    <tableColumn id="3" name="Actual Costs" totalsRowFunction="min" dataDxfId="55" totalsRowDxfId="17"/>
  </tableColumns>
  <tableStyleInfo name="Wedding_Budget_2" showFirstColumn="0" showLastColumn="0" showRowStripes="1" showColumnStripes="0"/>
</table>
</file>

<file path=xl/tables/table7.xml><?xml version="1.0" encoding="utf-8"?>
<table xmlns="http://schemas.openxmlformats.org/spreadsheetml/2006/main" id="8" name="Table_FavorsAndGifts" displayName="Table_FavorsAndGifts" ref="B46:D50" totalsRowCount="1" headerRowDxfId="74">
  <tableColumns count="3">
    <tableColumn id="1" name="FAVORS AND GIFTS" totalsRowLabel="Total" dataDxfId="54" totalsRowDxfId="16"/>
    <tableColumn id="2" name="Estimated Costs" totalsRowFunction="sum" dataDxfId="53" totalsRowDxfId="15"/>
    <tableColumn id="3" name="Actual Costs" totalsRowFunction="sum" dataDxfId="52" totalsRowDxfId="14"/>
  </tableColumns>
  <tableStyleInfo name="Wedding_Budget_2" showFirstColumn="0" showLastColumn="0" showRowStripes="1" showColumnStripes="0"/>
</table>
</file>

<file path=xl/tables/table8.xml><?xml version="1.0" encoding="utf-8"?>
<table xmlns="http://schemas.openxmlformats.org/spreadsheetml/2006/main" id="9" name="Table_Ceremony" displayName="Table_Ceremony" ref="B52:D56" totalsRowCount="1" headerRowDxfId="73">
  <tableColumns count="3">
    <tableColumn id="1" name="CEREMONY" totalsRowLabel="Total" dataDxfId="51" totalsRowDxfId="13"/>
    <tableColumn id="2" name="Estimated Costs" totalsRowFunction="sum" dataDxfId="50" totalsRowDxfId="12"/>
    <tableColumn id="3" name="Actual Costs" totalsRowFunction="sum" dataDxfId="49" totalsRowDxfId="11"/>
  </tableColumns>
  <tableStyleInfo name="Wedding_Budget_2" showFirstColumn="0" showLastColumn="0" showRowStripes="1" showColumnStripes="0"/>
</table>
</file>

<file path=xl/tables/table9.xml><?xml version="1.0" encoding="utf-8"?>
<table xmlns="http://schemas.openxmlformats.org/spreadsheetml/2006/main" id="10" name="Table_Stationery" displayName="Table_Stationery" ref="B58:D67" totalsRowCount="1" headerRowDxfId="72">
  <tableColumns count="3">
    <tableColumn id="1" name="STATIONERY" totalsRowLabel="Total" dataDxfId="48" totalsRowDxfId="10"/>
    <tableColumn id="2" name="Estimated Costs" totalsRowFunction="sum" dataDxfId="47" totalsRowDxfId="9"/>
    <tableColumn id="3" name="Actual Costs" totalsRowFunction="sum" dataDxfId="46" totalsRowDxfId="8"/>
  </tableColumns>
  <tableStyleInfo name="Wedding_Budget_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8">
      <a:majorFont>
        <a:latin typeface="Candar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28"/>
  <sheetViews>
    <sheetView showGridLines="0" tabSelected="1" workbookViewId="0">
      <selection activeCell="K8" sqref="K8"/>
    </sheetView>
  </sheetViews>
  <sheetFormatPr defaultColWidth="9" defaultRowHeight="21" customHeight="1" x14ac:dyDescent="0.2"/>
  <cols>
    <col min="1" max="1" width="1.5" style="1" customWidth="1"/>
    <col min="2" max="2" width="25.625" style="1" customWidth="1"/>
    <col min="3" max="3" width="17" style="1" customWidth="1"/>
    <col min="4" max="4" width="13.625" style="1" customWidth="1"/>
    <col min="5" max="5" width="8.875" style="1" customWidth="1"/>
    <col min="6" max="6" width="13.625" style="1" customWidth="1"/>
    <col min="7" max="7" width="4.625" style="1" customWidth="1"/>
    <col min="8" max="16384" width="9" style="1"/>
  </cols>
  <sheetData>
    <row r="1" spans="2:9" ht="162.75" customHeight="1" x14ac:dyDescent="0.2">
      <c r="G1" s="1" t="s">
        <v>0</v>
      </c>
    </row>
    <row r="3" spans="2:9" ht="35.1" customHeight="1" x14ac:dyDescent="0.2">
      <c r="B3" s="14" t="s">
        <v>64</v>
      </c>
      <c r="C3" s="35">
        <v>150000000</v>
      </c>
      <c r="D3" s="35"/>
      <c r="E3" s="34"/>
      <c r="F3" s="24"/>
    </row>
    <row r="4" spans="2:9" ht="21" customHeight="1" x14ac:dyDescent="0.2">
      <c r="C4" s="24"/>
      <c r="D4" s="24"/>
      <c r="E4" s="24"/>
      <c r="F4" s="24"/>
    </row>
    <row r="5" spans="2:9" s="3" customFormat="1" ht="35.1" customHeight="1" x14ac:dyDescent="0.2">
      <c r="B5" s="20" t="s">
        <v>63</v>
      </c>
      <c r="C5" s="25" t="s">
        <v>62</v>
      </c>
      <c r="D5" s="39" t="s">
        <v>43</v>
      </c>
      <c r="E5" s="39"/>
      <c r="F5" s="50" t="s">
        <v>50</v>
      </c>
      <c r="G5" s="50"/>
      <c r="H5" s="50" t="s">
        <v>51</v>
      </c>
      <c r="I5" s="50"/>
    </row>
    <row r="6" spans="2:9" ht="21" customHeight="1" x14ac:dyDescent="0.2">
      <c r="B6" s="21" t="s">
        <v>4</v>
      </c>
      <c r="C6" s="26">
        <v>0.25</v>
      </c>
      <c r="D6" s="36">
        <f>Total_Wedding_Budget*'Budget Summary'!$C6</f>
        <v>37500000</v>
      </c>
      <c r="E6" s="36"/>
      <c r="F6" s="42">
        <f>Table_Reception[[#Totals],[Estimated Costs]]</f>
        <v>21500000</v>
      </c>
      <c r="G6" s="42"/>
      <c r="H6" s="42">
        <f>Table_Reception[[#Totals],[Actual Costs]]</f>
        <v>19000000</v>
      </c>
      <c r="I6" s="42"/>
    </row>
    <row r="7" spans="2:9" ht="21" customHeight="1" x14ac:dyDescent="0.2">
      <c r="B7" s="18" t="s">
        <v>37</v>
      </c>
      <c r="C7" s="27">
        <v>0.2</v>
      </c>
      <c r="D7" s="38">
        <f>Total_Wedding_Budget*'Budget Summary'!$C7</f>
        <v>30000000</v>
      </c>
      <c r="E7" s="38"/>
      <c r="F7" s="43">
        <f>Table_Attire[[#Totals],[Estimated Costs]]</f>
        <v>19150000</v>
      </c>
      <c r="G7" s="43"/>
      <c r="H7" s="43">
        <f>Table_Attire[[#Totals],[Actual Costs]]</f>
        <v>16590000</v>
      </c>
      <c r="I7" s="43"/>
    </row>
    <row r="8" spans="2:9" ht="21" customHeight="1" x14ac:dyDescent="0.2">
      <c r="B8" s="17" t="s">
        <v>38</v>
      </c>
      <c r="C8" s="28">
        <v>0.1</v>
      </c>
      <c r="D8" s="37">
        <f>Total_Wedding_Budget*'Budget Summary'!$C8</f>
        <v>15000000</v>
      </c>
      <c r="E8" s="37"/>
      <c r="F8" s="44">
        <f>Table_FlowersAndDecorations[[#Totals],[Estimated Costs]]</f>
        <v>6840000</v>
      </c>
      <c r="G8" s="44"/>
      <c r="H8" s="44">
        <f>Table_FlowersAndDecorations[[#Totals],[Actual Costs]]</f>
        <v>6880000</v>
      </c>
      <c r="I8" s="44"/>
    </row>
    <row r="9" spans="2:9" ht="21" customHeight="1" x14ac:dyDescent="0.2">
      <c r="B9" s="18" t="s">
        <v>5</v>
      </c>
      <c r="C9" s="27">
        <v>0.1</v>
      </c>
      <c r="D9" s="38">
        <f>Total_Wedding_Budget*'Budget Summary'!$C9</f>
        <v>15000000</v>
      </c>
      <c r="E9" s="38"/>
      <c r="F9" s="43">
        <f>Table_Music[[#Totals],[Estimated Costs]]</f>
        <v>3900000</v>
      </c>
      <c r="G9" s="43"/>
      <c r="H9" s="43">
        <f>Table_Music[[#Totals],[Actual Costs]]</f>
        <v>4050000</v>
      </c>
      <c r="I9" s="43"/>
    </row>
    <row r="10" spans="2:9" ht="21" customHeight="1" x14ac:dyDescent="0.2">
      <c r="B10" s="17" t="s">
        <v>39</v>
      </c>
      <c r="C10" s="28">
        <v>0.1</v>
      </c>
      <c r="D10" s="37">
        <f>Total_Wedding_Budget*'Budget Summary'!$C10</f>
        <v>15000000</v>
      </c>
      <c r="E10" s="37"/>
      <c r="F10" s="44">
        <f>Table_PhotographsAndVideo[[#Totals],[Estimated Costs]]</f>
        <v>3000000</v>
      </c>
      <c r="G10" s="44"/>
      <c r="H10" s="44">
        <f>Table_PhotographsAndVideo[[#Totals],[Actual Costs]]</f>
        <v>200000</v>
      </c>
      <c r="I10" s="44"/>
    </row>
    <row r="11" spans="2:9" ht="21" customHeight="1" x14ac:dyDescent="0.2">
      <c r="B11" s="18" t="s">
        <v>40</v>
      </c>
      <c r="C11" s="27">
        <v>7.0000000000000007E-2</v>
      </c>
      <c r="D11" s="38">
        <f>Total_Wedding_Budget*'Budget Summary'!$C11</f>
        <v>10500000.000000002</v>
      </c>
      <c r="E11" s="38"/>
      <c r="F11" s="43">
        <f>Table_FavorsAndGifts[[#Totals],[Estimated Costs]]</f>
        <v>5500000</v>
      </c>
      <c r="G11" s="43"/>
      <c r="H11" s="43">
        <f>Table_FavorsAndGifts[[#Totals],[Actual Costs]]</f>
        <v>6200000</v>
      </c>
      <c r="I11" s="43"/>
    </row>
    <row r="12" spans="2:9" ht="21" customHeight="1" x14ac:dyDescent="0.2">
      <c r="B12" s="17" t="s">
        <v>3</v>
      </c>
      <c r="C12" s="28">
        <v>0.03</v>
      </c>
      <c r="D12" s="37">
        <f>Total_Wedding_Budget*'Budget Summary'!$C12</f>
        <v>4500000</v>
      </c>
      <c r="E12" s="37"/>
      <c r="F12" s="44">
        <f>Table_Ceremony[[#Totals],[Estimated Costs]]</f>
        <v>3000000</v>
      </c>
      <c r="G12" s="44"/>
      <c r="H12" s="44">
        <f>Table_Ceremony[[#Totals],[Actual Costs]]</f>
        <v>2000000</v>
      </c>
      <c r="I12" s="44"/>
    </row>
    <row r="13" spans="2:9" ht="21" customHeight="1" x14ac:dyDescent="0.2">
      <c r="B13" s="18" t="s">
        <v>41</v>
      </c>
      <c r="C13" s="27">
        <v>0.05</v>
      </c>
      <c r="D13" s="38">
        <f>Total_Wedding_Budget*'Budget Summary'!$C13</f>
        <v>7500000</v>
      </c>
      <c r="E13" s="38"/>
      <c r="F13" s="43">
        <f>Table_Stationery[[#Totals],[Estimated Costs]]</f>
        <v>7350000</v>
      </c>
      <c r="G13" s="43"/>
      <c r="H13" s="43">
        <f>Table_Stationery[[#Totals],[Actual Costs]]</f>
        <v>5500000</v>
      </c>
      <c r="I13" s="43"/>
    </row>
    <row r="14" spans="2:9" ht="21" customHeight="1" x14ac:dyDescent="0.2">
      <c r="B14" s="17" t="s">
        <v>42</v>
      </c>
      <c r="C14" s="28">
        <v>0.05</v>
      </c>
      <c r="D14" s="37">
        <f>Total_Wedding_Budget*'Budget Summary'!$C14</f>
        <v>7500000</v>
      </c>
      <c r="E14" s="37"/>
      <c r="F14" s="44">
        <f>Table_WeddingRings[[#Totals],[Estimated Costs]]</f>
        <v>7000000</v>
      </c>
      <c r="G14" s="44"/>
      <c r="H14" s="44">
        <f>Table_WeddingRings[[#Totals],[Actual Costs]]</f>
        <v>9500000</v>
      </c>
      <c r="I14" s="44"/>
    </row>
    <row r="15" spans="2:9" ht="21" customHeight="1" x14ac:dyDescent="0.2">
      <c r="B15" s="18" t="s">
        <v>10</v>
      </c>
      <c r="C15" s="27">
        <v>0.05</v>
      </c>
      <c r="D15" s="40">
        <f>Total_Wedding_Budget*'Budget Summary'!$C15</f>
        <v>7500000</v>
      </c>
      <c r="E15" s="40"/>
      <c r="F15" s="45">
        <f>Table_Transportation[[#Totals],[Estimated Costs]]</f>
        <v>4500000</v>
      </c>
      <c r="G15" s="45"/>
      <c r="H15" s="45">
        <f>Table_Transportation[[#Totals],[Actual Costs]]</f>
        <v>3800000</v>
      </c>
      <c r="I15" s="45"/>
    </row>
    <row r="16" spans="2:9" ht="21" customHeight="1" x14ac:dyDescent="0.2">
      <c r="B16" s="19" t="s">
        <v>48</v>
      </c>
      <c r="C16" s="29">
        <f>SUM(C6:C15)</f>
        <v>1.0000000000000002</v>
      </c>
      <c r="D16" s="41">
        <f t="shared" ref="D16" si="0">SUM(D6:D15)</f>
        <v>150000000</v>
      </c>
      <c r="E16" s="41"/>
      <c r="F16" s="46">
        <f>SUM(F6:F15)</f>
        <v>81740000</v>
      </c>
      <c r="G16" s="46"/>
      <c r="H16" s="46">
        <f>SUM(H6:H15)</f>
        <v>73720000</v>
      </c>
      <c r="I16" s="46"/>
    </row>
    <row r="18" spans="2:6" s="5" customFormat="1" ht="21" customHeight="1" x14ac:dyDescent="0.2">
      <c r="B18" s="9" t="s">
        <v>49</v>
      </c>
      <c r="C18" s="10"/>
      <c r="D18" s="10"/>
      <c r="E18" s="11"/>
      <c r="F18" s="11"/>
    </row>
    <row r="19" spans="2:6" ht="21" customHeight="1" x14ac:dyDescent="0.2">
      <c r="B19" t="s">
        <v>79</v>
      </c>
      <c r="C19" t="s">
        <v>80</v>
      </c>
    </row>
    <row r="20" spans="2:6" ht="21" customHeight="1" x14ac:dyDescent="0.2">
      <c r="B20" s="2" t="s">
        <v>46</v>
      </c>
      <c r="C20" s="48">
        <v>100000000</v>
      </c>
    </row>
    <row r="21" spans="2:6" ht="21" customHeight="1" x14ac:dyDescent="0.2">
      <c r="B21" s="2" t="s">
        <v>65</v>
      </c>
      <c r="C21" s="48">
        <v>20000000</v>
      </c>
    </row>
    <row r="22" spans="2:6" ht="21" customHeight="1" x14ac:dyDescent="0.2">
      <c r="B22" s="2" t="s">
        <v>66</v>
      </c>
      <c r="C22" s="48">
        <v>2000000</v>
      </c>
    </row>
    <row r="23" spans="2:6" ht="21" customHeight="1" x14ac:dyDescent="0.2">
      <c r="B23" s="2" t="s">
        <v>67</v>
      </c>
      <c r="C23" s="48">
        <v>20000000</v>
      </c>
    </row>
    <row r="24" spans="2:6" ht="21" customHeight="1" x14ac:dyDescent="0.2">
      <c r="B24" s="23" t="s">
        <v>78</v>
      </c>
      <c r="C24" s="49">
        <v>4000000</v>
      </c>
    </row>
    <row r="25" spans="2:6" ht="21" customHeight="1" x14ac:dyDescent="0.2">
      <c r="B25" s="2" t="s">
        <v>47</v>
      </c>
      <c r="C25" s="48">
        <v>10000000</v>
      </c>
    </row>
    <row r="26" spans="2:6" ht="21" customHeight="1" x14ac:dyDescent="0.2">
      <c r="B26" s="2" t="s">
        <v>48</v>
      </c>
      <c r="C26" s="48">
        <f>SUBTOTAL(109,Table_Contributions[Contribution])</f>
        <v>156000000</v>
      </c>
    </row>
    <row r="28" spans="2:6" ht="21" customHeight="1" x14ac:dyDescent="0.2">
      <c r="B28" s="14" t="str">
        <f>IF(Table_Contributions[[#Totals],[Contribution]]&lt;Total_Wedding_Budget,"Difference to make up","Available extra funds")</f>
        <v>Available extra funds</v>
      </c>
      <c r="C28" s="47">
        <f>IF(Table_Contributions[[#Totals],[Contribution]]&lt;Total_Wedding_Budget,Total_Wedding_Budget-Table_Contributions[[#Totals],[Contribution]],Table_Contributions[[#Totals],[Contribution]]-Total_Wedding_Budget)</f>
        <v>6000000</v>
      </c>
      <c r="D28" s="47"/>
    </row>
  </sheetData>
  <mergeCells count="38">
    <mergeCell ref="H14:I14"/>
    <mergeCell ref="H15:I15"/>
    <mergeCell ref="H16:I16"/>
    <mergeCell ref="C28:D28"/>
    <mergeCell ref="F16:G16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F10:G10"/>
    <mergeCell ref="F11:G11"/>
    <mergeCell ref="F12:G12"/>
    <mergeCell ref="F13:G13"/>
    <mergeCell ref="F14:G14"/>
    <mergeCell ref="F15:G15"/>
    <mergeCell ref="D12:E12"/>
    <mergeCell ref="D13:E13"/>
    <mergeCell ref="D14:E14"/>
    <mergeCell ref="D15:E15"/>
    <mergeCell ref="D16:E16"/>
    <mergeCell ref="F5:G5"/>
    <mergeCell ref="F6:G6"/>
    <mergeCell ref="F7:G7"/>
    <mergeCell ref="F8:G8"/>
    <mergeCell ref="F9:G9"/>
    <mergeCell ref="C3:D3"/>
    <mergeCell ref="D6:E6"/>
    <mergeCell ref="D7:E7"/>
    <mergeCell ref="D8:E8"/>
    <mergeCell ref="D9:E9"/>
    <mergeCell ref="D10:E10"/>
    <mergeCell ref="D5:E5"/>
    <mergeCell ref="D11:E11"/>
  </mergeCells>
  <conditionalFormatting sqref="F6:F16 H6:H16">
    <cfRule type="expression" dxfId="39" priority="3">
      <formula>F6&gt;$D6</formula>
    </cfRule>
  </conditionalFormatting>
  <conditionalFormatting sqref="C16">
    <cfRule type="cellIs" dxfId="38" priority="2" operator="notEqual">
      <formula>1</formula>
    </cfRule>
  </conditionalFormatting>
  <conditionalFormatting sqref="C28">
    <cfRule type="expression" dxfId="37" priority="1">
      <formula>$C$26&lt;$C$3</formula>
    </cfRule>
  </conditionalFormatting>
  <dataValidations count="9">
    <dataValidation allowBlank="1" showInputMessage="1" showErrorMessage="1" promptTitle="Wedding Budget" prompt="_x000a_Enter your Total Wedding Budget to cell C3 and it will be distributed following the Allocation % column. _x000a__x000a_In the Budget Details Tab, expense items are listed per category._x000a__x000a_" sqref="A1"/>
    <dataValidation allowBlank="1" showInputMessage="1" showErrorMessage="1" prompt="Enter your Total Wedding Budget in this cell" sqref="C3 E3"/>
    <dataValidation allowBlank="1" showInputMessage="1" showErrorMessage="1" prompt="Expense Categories are listed down this column" sqref="B5"/>
    <dataValidation allowBlank="1" showInputMessage="1" showErrorMessage="1" prompt="Modify allocation % for each expense category below this column._x000a__x000a_Total for this column should be 100%." sqref="C5"/>
    <dataValidation allowBlank="1" showInputMessage="1" showErrorMessage="1" prompt="This column is automatically calculated from the Total Wedding Budget and the Allocation % for each Expense Category" sqref="D5"/>
    <dataValidation allowBlank="1" showInputMessage="1" showErrorMessage="1" prompt="This column is automatically calculated from the Actual Costs in the Budget Details Tab" sqref="H5"/>
    <dataValidation allowBlank="1" showInputMessage="1" showErrorMessage="1" prompt="This column is automatically calculated from the Estimated Costs in the Budget Details Tab" sqref="F5"/>
    <dataValidation allowBlank="1" showInputMessage="1" showErrorMessage="1" prompt="This table lists down the sources of funds for your wedding" sqref="B18"/>
    <dataValidation allowBlank="1" showInputMessage="1" showErrorMessage="1" prompt="This calculates the difference between Total Contributions and Total Wedding Budget" sqref="C28"/>
  </dataValidations>
  <pageMargins left="0.7" right="0.7" top="0.5" bottom="0.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D80"/>
  <sheetViews>
    <sheetView showGridLines="0" showRowColHeaders="0" topLeftCell="A64" workbookViewId="0">
      <selection activeCell="F78" sqref="F78"/>
    </sheetView>
  </sheetViews>
  <sheetFormatPr defaultColWidth="9" defaultRowHeight="21" customHeight="1" x14ac:dyDescent="0.2"/>
  <cols>
    <col min="1" max="1" width="1.5" style="1" customWidth="1"/>
    <col min="2" max="2" width="34.875" style="8" customWidth="1"/>
    <col min="3" max="3" width="19.875" style="13" customWidth="1"/>
    <col min="4" max="4" width="19" style="13" customWidth="1"/>
    <col min="5" max="16384" width="9" style="1"/>
  </cols>
  <sheetData>
    <row r="2" spans="2:4" s="6" customFormat="1" ht="21" customHeight="1" x14ac:dyDescent="0.2">
      <c r="B2" s="7" t="s">
        <v>52</v>
      </c>
      <c r="C2" s="12" t="s">
        <v>44</v>
      </c>
      <c r="D2" s="12" t="s">
        <v>45</v>
      </c>
    </row>
    <row r="3" spans="2:4" ht="21" customHeight="1" x14ac:dyDescent="0.2">
      <c r="B3" s="4" t="s">
        <v>11</v>
      </c>
      <c r="C3" s="30">
        <v>8000000</v>
      </c>
      <c r="D3" s="30">
        <v>6800000</v>
      </c>
    </row>
    <row r="4" spans="2:4" ht="21" customHeight="1" x14ac:dyDescent="0.2">
      <c r="B4" s="4" t="s">
        <v>12</v>
      </c>
      <c r="C4" s="30">
        <v>5000000</v>
      </c>
      <c r="D4" s="30">
        <v>5500000</v>
      </c>
    </row>
    <row r="5" spans="2:4" ht="21" customHeight="1" x14ac:dyDescent="0.2">
      <c r="B5" s="4" t="s">
        <v>13</v>
      </c>
      <c r="C5" s="30">
        <v>3000000</v>
      </c>
      <c r="D5" s="30">
        <v>2700000</v>
      </c>
    </row>
    <row r="6" spans="2:4" ht="21" customHeight="1" x14ac:dyDescent="0.2">
      <c r="B6" s="4" t="s">
        <v>8</v>
      </c>
      <c r="C6" s="30">
        <v>3000000</v>
      </c>
      <c r="D6" s="30">
        <v>2500000</v>
      </c>
    </row>
    <row r="7" spans="2:4" ht="21" customHeight="1" x14ac:dyDescent="0.2">
      <c r="B7" s="4" t="s">
        <v>14</v>
      </c>
      <c r="C7" s="30">
        <v>2500000</v>
      </c>
      <c r="D7" s="30">
        <v>1500000</v>
      </c>
    </row>
    <row r="8" spans="2:4" ht="21" customHeight="1" x14ac:dyDescent="0.2">
      <c r="B8" s="4" t="s">
        <v>48</v>
      </c>
      <c r="C8" s="30">
        <f>SUBTOTAL(109,Table_Reception[Estimated Costs])</f>
        <v>21500000</v>
      </c>
      <c r="D8" s="30">
        <f>SUBTOTAL(109,Table_Reception[Actual Costs])</f>
        <v>19000000</v>
      </c>
    </row>
    <row r="9" spans="2:4" ht="21" customHeight="1" x14ac:dyDescent="0.2">
      <c r="C9" s="31"/>
      <c r="D9" s="31"/>
    </row>
    <row r="10" spans="2:4" s="16" customFormat="1" ht="21" customHeight="1" x14ac:dyDescent="0.2">
      <c r="B10" s="15" t="s">
        <v>53</v>
      </c>
      <c r="C10" s="32" t="s">
        <v>44</v>
      </c>
      <c r="D10" s="32" t="s">
        <v>45</v>
      </c>
    </row>
    <row r="11" spans="2:4" ht="21" customHeight="1" x14ac:dyDescent="0.2">
      <c r="B11" s="8" t="s">
        <v>77</v>
      </c>
      <c r="C11" s="31">
        <v>10000000</v>
      </c>
      <c r="D11" s="31">
        <v>9900000</v>
      </c>
    </row>
    <row r="12" spans="2:4" ht="21" customHeight="1" x14ac:dyDescent="0.2">
      <c r="B12" s="8" t="s">
        <v>69</v>
      </c>
      <c r="C12" s="31">
        <v>5000000</v>
      </c>
      <c r="D12" s="31">
        <v>2800000</v>
      </c>
    </row>
    <row r="13" spans="2:4" ht="21" customHeight="1" x14ac:dyDescent="0.2">
      <c r="B13" s="8" t="s">
        <v>15</v>
      </c>
      <c r="C13" s="31">
        <v>850000</v>
      </c>
      <c r="D13" s="31">
        <v>900000</v>
      </c>
    </row>
    <row r="14" spans="2:4" ht="21" customHeight="1" x14ac:dyDescent="0.2">
      <c r="B14" s="8" t="s">
        <v>68</v>
      </c>
      <c r="C14" s="31">
        <v>1000000</v>
      </c>
      <c r="D14" s="31">
        <v>590000</v>
      </c>
    </row>
    <row r="15" spans="2:4" ht="21" customHeight="1" x14ac:dyDescent="0.2">
      <c r="B15" s="8" t="s">
        <v>16</v>
      </c>
      <c r="C15" s="31">
        <v>1500000</v>
      </c>
      <c r="D15" s="31">
        <v>1200000</v>
      </c>
    </row>
    <row r="16" spans="2:4" ht="21" customHeight="1" x14ac:dyDescent="0.2">
      <c r="B16" s="8" t="s">
        <v>14</v>
      </c>
      <c r="C16" s="31">
        <v>800000</v>
      </c>
      <c r="D16" s="31">
        <v>1200000</v>
      </c>
    </row>
    <row r="17" spans="2:4" ht="21" customHeight="1" x14ac:dyDescent="0.2">
      <c r="B17" s="22" t="s">
        <v>48</v>
      </c>
      <c r="C17" s="33">
        <f>SUBTOTAL(109,Table_Attire[Estimated Costs])</f>
        <v>19150000</v>
      </c>
      <c r="D17" s="33">
        <f>SUBTOTAL(109,Table_Attire[Actual Costs])</f>
        <v>16590000</v>
      </c>
    </row>
    <row r="18" spans="2:4" ht="21" customHeight="1" x14ac:dyDescent="0.2">
      <c r="C18" s="31"/>
      <c r="D18" s="31"/>
    </row>
    <row r="19" spans="2:4" s="16" customFormat="1" ht="21" customHeight="1" x14ac:dyDescent="0.2">
      <c r="B19" s="15" t="s">
        <v>54</v>
      </c>
      <c r="C19" s="32" t="s">
        <v>44</v>
      </c>
      <c r="D19" s="32" t="s">
        <v>45</v>
      </c>
    </row>
    <row r="20" spans="2:4" ht="21" customHeight="1" x14ac:dyDescent="0.2">
      <c r="B20" s="8" t="s">
        <v>17</v>
      </c>
      <c r="C20" s="31">
        <v>1000000</v>
      </c>
      <c r="D20" s="31">
        <v>1000000</v>
      </c>
    </row>
    <row r="21" spans="2:4" ht="21" customHeight="1" x14ac:dyDescent="0.2">
      <c r="B21" s="8" t="s">
        <v>18</v>
      </c>
      <c r="C21" s="31">
        <v>500000</v>
      </c>
      <c r="D21" s="31">
        <v>500000</v>
      </c>
    </row>
    <row r="22" spans="2:4" ht="21" customHeight="1" x14ac:dyDescent="0.2">
      <c r="B22" s="8" t="s">
        <v>19</v>
      </c>
      <c r="C22" s="31">
        <v>150000</v>
      </c>
      <c r="D22" s="31">
        <v>150000</v>
      </c>
    </row>
    <row r="23" spans="2:4" ht="21" customHeight="1" x14ac:dyDescent="0.2">
      <c r="B23" s="8" t="s">
        <v>70</v>
      </c>
      <c r="C23" s="31">
        <v>200000</v>
      </c>
      <c r="D23" s="31">
        <v>200000</v>
      </c>
    </row>
    <row r="24" spans="2:4" ht="21" customHeight="1" x14ac:dyDescent="0.2">
      <c r="B24" s="8" t="s">
        <v>20</v>
      </c>
      <c r="C24" s="31">
        <v>340000</v>
      </c>
      <c r="D24" s="31">
        <v>280000</v>
      </c>
    </row>
    <row r="25" spans="2:4" ht="21" customHeight="1" x14ac:dyDescent="0.2">
      <c r="B25" s="8" t="s">
        <v>2</v>
      </c>
      <c r="C25" s="31">
        <v>350000</v>
      </c>
      <c r="D25" s="31">
        <v>300000</v>
      </c>
    </row>
    <row r="26" spans="2:4" ht="21" customHeight="1" x14ac:dyDescent="0.2">
      <c r="B26" s="8" t="s">
        <v>21</v>
      </c>
      <c r="C26" s="31">
        <v>3000000</v>
      </c>
      <c r="D26" s="31">
        <v>2700000</v>
      </c>
    </row>
    <row r="27" spans="2:4" ht="21" customHeight="1" x14ac:dyDescent="0.2">
      <c r="B27" s="8" t="s">
        <v>1</v>
      </c>
      <c r="C27" s="31">
        <v>500000</v>
      </c>
      <c r="D27" s="31">
        <v>750000</v>
      </c>
    </row>
    <row r="28" spans="2:4" ht="21" customHeight="1" x14ac:dyDescent="0.2">
      <c r="B28" s="8" t="s">
        <v>14</v>
      </c>
      <c r="C28" s="31">
        <v>800000</v>
      </c>
      <c r="D28" s="31">
        <v>1000000</v>
      </c>
    </row>
    <row r="29" spans="2:4" ht="21" customHeight="1" x14ac:dyDescent="0.2">
      <c r="B29" s="8" t="s">
        <v>48</v>
      </c>
      <c r="C29" s="31">
        <f>SUBTOTAL(109,Table_FlowersAndDecorations[Estimated Costs])</f>
        <v>6840000</v>
      </c>
      <c r="D29" s="31">
        <f>SUBTOTAL(109,Table_FlowersAndDecorations[Actual Costs])</f>
        <v>6880000</v>
      </c>
    </row>
    <row r="30" spans="2:4" ht="21" customHeight="1" x14ac:dyDescent="0.2">
      <c r="C30" s="31"/>
      <c r="D30" s="31"/>
    </row>
    <row r="31" spans="2:4" s="16" customFormat="1" ht="21" customHeight="1" x14ac:dyDescent="0.2">
      <c r="B31" s="15" t="s">
        <v>55</v>
      </c>
      <c r="C31" s="32" t="s">
        <v>44</v>
      </c>
      <c r="D31" s="32" t="s">
        <v>45</v>
      </c>
    </row>
    <row r="32" spans="2:4" ht="21" customHeight="1" x14ac:dyDescent="0.2">
      <c r="B32" s="8" t="s">
        <v>22</v>
      </c>
      <c r="C32" s="31">
        <v>1000000</v>
      </c>
      <c r="D32" s="31">
        <v>1500000</v>
      </c>
    </row>
    <row r="33" spans="2:4" ht="21" customHeight="1" x14ac:dyDescent="0.2">
      <c r="B33" s="8" t="s">
        <v>23</v>
      </c>
      <c r="C33" s="31">
        <v>500000</v>
      </c>
      <c r="D33" s="31">
        <v>350000</v>
      </c>
    </row>
    <row r="34" spans="2:4" ht="21" customHeight="1" x14ac:dyDescent="0.2">
      <c r="B34" s="8" t="s">
        <v>24</v>
      </c>
      <c r="C34" s="31">
        <v>500000</v>
      </c>
      <c r="D34" s="31">
        <v>450000</v>
      </c>
    </row>
    <row r="35" spans="2:4" ht="21" customHeight="1" x14ac:dyDescent="0.2">
      <c r="B35" s="8" t="s">
        <v>25</v>
      </c>
      <c r="C35" s="31">
        <v>900000</v>
      </c>
      <c r="D35" s="31">
        <v>1100000</v>
      </c>
    </row>
    <row r="36" spans="2:4" ht="21" customHeight="1" x14ac:dyDescent="0.2">
      <c r="B36" s="8" t="s">
        <v>14</v>
      </c>
      <c r="C36" s="31">
        <v>1000000</v>
      </c>
      <c r="D36" s="31">
        <v>650000</v>
      </c>
    </row>
    <row r="37" spans="2:4" ht="21" customHeight="1" x14ac:dyDescent="0.2">
      <c r="B37" s="8" t="s">
        <v>48</v>
      </c>
      <c r="C37" s="31">
        <f>SUBTOTAL(109,Table_Music[Estimated Costs])</f>
        <v>3900000</v>
      </c>
      <c r="D37" s="31">
        <f>SUBTOTAL(109,Table_Music[Actual Costs])</f>
        <v>4050000</v>
      </c>
    </row>
    <row r="38" spans="2:4" ht="21" customHeight="1" x14ac:dyDescent="0.2">
      <c r="C38" s="31"/>
      <c r="D38" s="31"/>
    </row>
    <row r="39" spans="2:4" s="16" customFormat="1" ht="21" customHeight="1" x14ac:dyDescent="0.2">
      <c r="B39" s="15" t="s">
        <v>56</v>
      </c>
      <c r="C39" s="32" t="s">
        <v>44</v>
      </c>
      <c r="D39" s="32" t="s">
        <v>45</v>
      </c>
    </row>
    <row r="40" spans="2:4" ht="21" customHeight="1" x14ac:dyDescent="0.2">
      <c r="B40" s="8" t="s">
        <v>6</v>
      </c>
      <c r="C40" s="31">
        <v>1000000</v>
      </c>
      <c r="D40" s="31">
        <v>850000</v>
      </c>
    </row>
    <row r="41" spans="2:4" ht="21" customHeight="1" x14ac:dyDescent="0.2">
      <c r="B41" s="8" t="s">
        <v>7</v>
      </c>
      <c r="C41" s="31">
        <v>1000000</v>
      </c>
      <c r="D41" s="31">
        <v>850000</v>
      </c>
    </row>
    <row r="42" spans="2:4" ht="21" customHeight="1" x14ac:dyDescent="0.2">
      <c r="B42" s="8" t="s">
        <v>26</v>
      </c>
      <c r="C42" s="31">
        <v>500000</v>
      </c>
      <c r="D42" s="31">
        <v>750000</v>
      </c>
    </row>
    <row r="43" spans="2:4" ht="21" customHeight="1" x14ac:dyDescent="0.2">
      <c r="B43" s="8" t="s">
        <v>14</v>
      </c>
      <c r="C43" s="31">
        <v>500000</v>
      </c>
      <c r="D43" s="31">
        <v>200000</v>
      </c>
    </row>
    <row r="44" spans="2:4" ht="21" customHeight="1" x14ac:dyDescent="0.2">
      <c r="B44" s="8" t="s">
        <v>48</v>
      </c>
      <c r="C44" s="31">
        <f>SUBTOTAL(109,Table_PhotographsAndVideo[Estimated Costs])</f>
        <v>3000000</v>
      </c>
      <c r="D44" s="31">
        <f>SUBTOTAL(105,Table_PhotographsAndVideo[Actual Costs])</f>
        <v>200000</v>
      </c>
    </row>
    <row r="45" spans="2:4" ht="21" customHeight="1" x14ac:dyDescent="0.2">
      <c r="C45" s="31"/>
      <c r="D45" s="31"/>
    </row>
    <row r="46" spans="2:4" s="16" customFormat="1" ht="21" customHeight="1" x14ac:dyDescent="0.2">
      <c r="B46" s="15" t="s">
        <v>57</v>
      </c>
      <c r="C46" s="32" t="s">
        <v>44</v>
      </c>
      <c r="D46" s="32" t="s">
        <v>45</v>
      </c>
    </row>
    <row r="47" spans="2:4" ht="21" customHeight="1" x14ac:dyDescent="0.2">
      <c r="B47" s="8" t="s">
        <v>71</v>
      </c>
      <c r="C47" s="31">
        <v>2500000</v>
      </c>
      <c r="D47" s="31">
        <v>3200000</v>
      </c>
    </row>
    <row r="48" spans="2:4" ht="21" customHeight="1" x14ac:dyDescent="0.2">
      <c r="B48" s="8" t="s">
        <v>72</v>
      </c>
      <c r="C48" s="31">
        <v>2000000</v>
      </c>
      <c r="D48" s="31">
        <v>2500000</v>
      </c>
    </row>
    <row r="49" spans="2:4" ht="21" customHeight="1" x14ac:dyDescent="0.2">
      <c r="B49" s="8" t="s">
        <v>14</v>
      </c>
      <c r="C49" s="31">
        <v>1000000</v>
      </c>
      <c r="D49" s="31">
        <v>500000</v>
      </c>
    </row>
    <row r="50" spans="2:4" ht="21" customHeight="1" x14ac:dyDescent="0.2">
      <c r="B50" s="8" t="s">
        <v>48</v>
      </c>
      <c r="C50" s="31">
        <f>SUBTOTAL(109,Table_FavorsAndGifts[Estimated Costs])</f>
        <v>5500000</v>
      </c>
      <c r="D50" s="31">
        <f>SUBTOTAL(109,Table_FavorsAndGifts[Actual Costs])</f>
        <v>6200000</v>
      </c>
    </row>
    <row r="51" spans="2:4" ht="21" customHeight="1" x14ac:dyDescent="0.2">
      <c r="C51" s="31"/>
      <c r="D51" s="31"/>
    </row>
    <row r="52" spans="2:4" s="16" customFormat="1" ht="21" customHeight="1" x14ac:dyDescent="0.2">
      <c r="B52" s="15" t="s">
        <v>58</v>
      </c>
      <c r="C52" s="32" t="s">
        <v>44</v>
      </c>
      <c r="D52" s="32" t="s">
        <v>45</v>
      </c>
    </row>
    <row r="53" spans="2:4" ht="21" customHeight="1" x14ac:dyDescent="0.2">
      <c r="B53" s="8" t="s">
        <v>27</v>
      </c>
      <c r="C53" s="31">
        <v>1000000</v>
      </c>
      <c r="D53" s="31">
        <v>1000000</v>
      </c>
    </row>
    <row r="54" spans="2:4" ht="21" customHeight="1" x14ac:dyDescent="0.2">
      <c r="B54" s="8" t="s">
        <v>28</v>
      </c>
      <c r="C54" s="31">
        <v>1000000</v>
      </c>
      <c r="D54" s="31">
        <v>1000000</v>
      </c>
    </row>
    <row r="55" spans="2:4" ht="21" customHeight="1" x14ac:dyDescent="0.2">
      <c r="B55" s="8" t="s">
        <v>14</v>
      </c>
      <c r="C55" s="31">
        <v>1000000</v>
      </c>
      <c r="D55" s="31">
        <v>0</v>
      </c>
    </row>
    <row r="56" spans="2:4" ht="21" customHeight="1" x14ac:dyDescent="0.2">
      <c r="B56" s="8" t="s">
        <v>48</v>
      </c>
      <c r="C56" s="31">
        <f>SUBTOTAL(109,Table_Ceremony[Estimated Costs])</f>
        <v>3000000</v>
      </c>
      <c r="D56" s="31">
        <f>SUBTOTAL(109,Table_Ceremony[Actual Costs])</f>
        <v>2000000</v>
      </c>
    </row>
    <row r="57" spans="2:4" ht="21" customHeight="1" x14ac:dyDescent="0.2">
      <c r="C57" s="31"/>
      <c r="D57" s="31"/>
    </row>
    <row r="58" spans="2:4" s="16" customFormat="1" ht="21" customHeight="1" x14ac:dyDescent="0.2">
      <c r="B58" s="15" t="s">
        <v>59</v>
      </c>
      <c r="C58" s="32" t="s">
        <v>44</v>
      </c>
      <c r="D58" s="32" t="s">
        <v>45</v>
      </c>
    </row>
    <row r="59" spans="2:4" ht="21" customHeight="1" x14ac:dyDescent="0.2">
      <c r="B59" s="8" t="s">
        <v>29</v>
      </c>
      <c r="C59" s="31">
        <v>500000</v>
      </c>
      <c r="D59" s="31">
        <v>500000</v>
      </c>
    </row>
    <row r="60" spans="2:4" ht="21" customHeight="1" x14ac:dyDescent="0.2">
      <c r="B60" s="8" t="s">
        <v>30</v>
      </c>
      <c r="C60" s="31">
        <v>1000000</v>
      </c>
      <c r="D60" s="31">
        <v>800000</v>
      </c>
    </row>
    <row r="61" spans="2:4" ht="21" customHeight="1" x14ac:dyDescent="0.2">
      <c r="B61" s="8" t="s">
        <v>9</v>
      </c>
      <c r="C61" s="31">
        <v>1500000</v>
      </c>
      <c r="D61" s="31">
        <v>1000000</v>
      </c>
    </row>
    <row r="62" spans="2:4" ht="21" customHeight="1" x14ac:dyDescent="0.2">
      <c r="B62" s="8" t="s">
        <v>31</v>
      </c>
      <c r="C62" s="31">
        <v>2500000</v>
      </c>
      <c r="D62" s="31">
        <v>2000000</v>
      </c>
    </row>
    <row r="63" spans="2:4" ht="21" customHeight="1" x14ac:dyDescent="0.2">
      <c r="B63" s="8" t="s">
        <v>32</v>
      </c>
      <c r="C63" s="31">
        <v>450000</v>
      </c>
      <c r="D63" s="31">
        <v>300000</v>
      </c>
    </row>
    <row r="64" spans="2:4" ht="21" customHeight="1" x14ac:dyDescent="0.2">
      <c r="B64" s="8" t="s">
        <v>33</v>
      </c>
      <c r="C64" s="31">
        <v>200000</v>
      </c>
      <c r="D64" s="31">
        <v>100000</v>
      </c>
    </row>
    <row r="65" spans="2:4" ht="21" customHeight="1" x14ac:dyDescent="0.2">
      <c r="B65" s="8" t="s">
        <v>34</v>
      </c>
      <c r="C65" s="31">
        <v>200000</v>
      </c>
      <c r="D65" s="31">
        <v>300000</v>
      </c>
    </row>
    <row r="66" spans="2:4" ht="21" customHeight="1" x14ac:dyDescent="0.2">
      <c r="B66" s="8" t="s">
        <v>14</v>
      </c>
      <c r="C66" s="31">
        <v>1000000</v>
      </c>
      <c r="D66" s="31">
        <v>500000</v>
      </c>
    </row>
    <row r="67" spans="2:4" ht="21" customHeight="1" x14ac:dyDescent="0.2">
      <c r="B67" s="8" t="s">
        <v>48</v>
      </c>
      <c r="C67" s="31">
        <f>SUBTOTAL(109,Table_Stationery[Estimated Costs])</f>
        <v>7350000</v>
      </c>
      <c r="D67" s="31">
        <f>SUBTOTAL(109,Table_Stationery[Actual Costs])</f>
        <v>5500000</v>
      </c>
    </row>
    <row r="68" spans="2:4" ht="21" customHeight="1" x14ac:dyDescent="0.2">
      <c r="C68" s="31"/>
      <c r="D68" s="31"/>
    </row>
    <row r="69" spans="2:4" s="16" customFormat="1" ht="21" customHeight="1" x14ac:dyDescent="0.2">
      <c r="B69" s="15" t="s">
        <v>60</v>
      </c>
      <c r="C69" s="32" t="s">
        <v>44</v>
      </c>
      <c r="D69" s="32" t="s">
        <v>45</v>
      </c>
    </row>
    <row r="70" spans="2:4" ht="21" customHeight="1" x14ac:dyDescent="0.2">
      <c r="B70" s="8" t="s">
        <v>73</v>
      </c>
      <c r="C70" s="31">
        <v>5000000</v>
      </c>
      <c r="D70" s="31">
        <v>7500000</v>
      </c>
    </row>
    <row r="71" spans="2:4" ht="21" customHeight="1" x14ac:dyDescent="0.2">
      <c r="B71" s="8" t="s">
        <v>74</v>
      </c>
      <c r="C71" s="31">
        <v>2000000</v>
      </c>
      <c r="D71" s="31">
        <v>2000000</v>
      </c>
    </row>
    <row r="72" spans="2:4" ht="21" customHeight="1" x14ac:dyDescent="0.2">
      <c r="B72" s="8" t="s">
        <v>48</v>
      </c>
      <c r="C72" s="31">
        <f>SUBTOTAL(109,Table_WeddingRings[Estimated Costs])</f>
        <v>7000000</v>
      </c>
      <c r="D72" s="31">
        <f>SUBTOTAL(109,Table_WeddingRings[Actual Costs])</f>
        <v>9500000</v>
      </c>
    </row>
    <row r="73" spans="2:4" ht="21" customHeight="1" x14ac:dyDescent="0.2">
      <c r="C73" s="31"/>
      <c r="D73" s="31"/>
    </row>
    <row r="74" spans="2:4" s="16" customFormat="1" ht="21" customHeight="1" x14ac:dyDescent="0.2">
      <c r="B74" s="15" t="s">
        <v>61</v>
      </c>
      <c r="C74" s="32" t="s">
        <v>44</v>
      </c>
      <c r="D74" s="32" t="s">
        <v>45</v>
      </c>
    </row>
    <row r="75" spans="2:4" ht="21" customHeight="1" x14ac:dyDescent="0.2">
      <c r="B75" s="8" t="s">
        <v>75</v>
      </c>
      <c r="C75" s="31">
        <v>3000000</v>
      </c>
      <c r="D75" s="31">
        <v>2800000</v>
      </c>
    </row>
    <row r="76" spans="2:4" ht="21" customHeight="1" x14ac:dyDescent="0.2">
      <c r="B76" s="8" t="s">
        <v>76</v>
      </c>
      <c r="C76" s="31">
        <v>0</v>
      </c>
      <c r="D76" s="31">
        <v>0</v>
      </c>
    </row>
    <row r="77" spans="2:4" ht="21" customHeight="1" x14ac:dyDescent="0.2">
      <c r="B77" s="8" t="s">
        <v>35</v>
      </c>
      <c r="C77" s="31">
        <v>0</v>
      </c>
      <c r="D77" s="31">
        <v>0</v>
      </c>
    </row>
    <row r="78" spans="2:4" ht="21" customHeight="1" x14ac:dyDescent="0.2">
      <c r="B78" s="8" t="s">
        <v>36</v>
      </c>
      <c r="C78" s="31">
        <v>1000000</v>
      </c>
      <c r="D78" s="31">
        <v>1000000</v>
      </c>
    </row>
    <row r="79" spans="2:4" ht="21" customHeight="1" x14ac:dyDescent="0.2">
      <c r="B79" s="8" t="s">
        <v>14</v>
      </c>
      <c r="C79" s="31">
        <v>500000</v>
      </c>
      <c r="D79" s="31">
        <v>0</v>
      </c>
    </row>
    <row r="80" spans="2:4" ht="21" customHeight="1" x14ac:dyDescent="0.2">
      <c r="B80" s="22" t="s">
        <v>48</v>
      </c>
      <c r="C80" s="33">
        <f>SUBTOTAL(109,Table_Transportation[Estimated Costs])</f>
        <v>4500000</v>
      </c>
      <c r="D80" s="33">
        <f>SUBTOTAL(109,Table_Transportation[Actual Costs])</f>
        <v>3800000</v>
      </c>
    </row>
  </sheetData>
  <dataValidations count="1">
    <dataValidation allowBlank="1" showInputMessage="1" showErrorMessage="1" prompt="For each Expense Category, you can modify items and enter estimated and actual costs." sqref="A1"/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5A37BA-547D-4E63-B822-D506CDCC9D3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05FDFB9F-3EE9-4B4D-8213-B3A7269F1D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8C7367-03D4-4B1E-91A0-A1511E83F8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Budget Summary</vt:lpstr>
      <vt:lpstr>Budget Details</vt:lpstr>
      <vt:lpstr>Total_Wedding_Budget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2019-02-11T03:21:58Z</dcterms:created>
  <dcterms:modified xsi:type="dcterms:W3CDTF">2024-01-12T04:31:00Z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