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4_2020\OneDrive - 愛媛大学\卒業研究\"/>
    </mc:Choice>
  </mc:AlternateContent>
  <bookViews>
    <workbookView xWindow="0" yWindow="0" windowWidth="21570" windowHeight="9345" activeTab="2"/>
  </bookViews>
  <sheets>
    <sheet name="Sheet1" sheetId="1" r:id="rId1"/>
    <sheet name="Sheet2" sheetId="2" r:id="rId2"/>
    <sheet name="現実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" i="3" l="1"/>
  <c r="K9" i="3"/>
  <c r="B9" i="3"/>
  <c r="K7" i="3"/>
  <c r="Q8" i="3" s="1"/>
  <c r="H9" i="3"/>
  <c r="E9" i="3"/>
  <c r="B11" i="3" l="1"/>
  <c r="G14" i="3" s="1"/>
  <c r="G12" i="3" l="1"/>
  <c r="G13" i="3"/>
  <c r="K7" i="2" l="1"/>
  <c r="Q8" i="2" s="1"/>
  <c r="N6" i="2"/>
  <c r="N9" i="2" s="1"/>
  <c r="K6" i="2"/>
  <c r="H6" i="2"/>
  <c r="H9" i="2" s="1"/>
  <c r="E6" i="2"/>
  <c r="E9" i="2" s="1"/>
  <c r="B6" i="2"/>
  <c r="B9" i="2" s="1"/>
  <c r="B11" i="2" l="1"/>
  <c r="G14" i="2" s="1"/>
  <c r="K9" i="2"/>
  <c r="C13" i="1"/>
  <c r="D13" i="1" s="1"/>
  <c r="C11" i="1"/>
  <c r="D11" i="1" s="1"/>
  <c r="B12" i="1"/>
  <c r="C12" i="1" s="1"/>
  <c r="D12" i="1" s="1"/>
  <c r="B11" i="1"/>
  <c r="F5" i="1"/>
  <c r="B5" i="1"/>
  <c r="G13" i="2" l="1"/>
  <c r="F12" i="1"/>
  <c r="G12" i="1" s="1"/>
  <c r="G12" i="2"/>
  <c r="F11" i="1"/>
  <c r="G11" i="1" s="1"/>
  <c r="F13" i="1"/>
  <c r="G13" i="1" s="1"/>
</calcChain>
</file>

<file path=xl/sharedStrings.xml><?xml version="1.0" encoding="utf-8"?>
<sst xmlns="http://schemas.openxmlformats.org/spreadsheetml/2006/main" count="157" uniqueCount="54">
  <si>
    <t>Twilite</t>
    <phoneticPr fontId="1"/>
  </si>
  <si>
    <t>LED</t>
    <phoneticPr fontId="1"/>
  </si>
  <si>
    <t>mA</t>
    <phoneticPr fontId="1"/>
  </si>
  <si>
    <t>mA</t>
    <phoneticPr fontId="1"/>
  </si>
  <si>
    <t>室外デバイス</t>
    <rPh sb="0" eb="2">
      <t>シツガイ</t>
    </rPh>
    <phoneticPr fontId="1"/>
  </si>
  <si>
    <t>屋内デバイス</t>
    <rPh sb="0" eb="2">
      <t>オクナイ</t>
    </rPh>
    <phoneticPr fontId="1"/>
  </si>
  <si>
    <t>CO2センサ</t>
    <phoneticPr fontId="1"/>
  </si>
  <si>
    <t>mA</t>
    <phoneticPr fontId="1"/>
  </si>
  <si>
    <t>Twilite</t>
    <phoneticPr fontId="1"/>
  </si>
  <si>
    <t>mA</t>
    <phoneticPr fontId="1"/>
  </si>
  <si>
    <t>1sごとに通信</t>
    <rPh sb="5" eb="7">
      <t>ツウシン</t>
    </rPh>
    <phoneticPr fontId="1"/>
  </si>
  <si>
    <t>温湿度センサ</t>
    <rPh sb="0" eb="3">
      <t>オンシツド</t>
    </rPh>
    <phoneticPr fontId="1"/>
  </si>
  <si>
    <t>mA</t>
    <phoneticPr fontId="1"/>
  </si>
  <si>
    <t>最大値</t>
    <rPh sb="0" eb="3">
      <t>サイダイチ</t>
    </rPh>
    <phoneticPr fontId="1"/>
  </si>
  <si>
    <t>電池容量</t>
    <rPh sb="0" eb="2">
      <t>デンチ</t>
    </rPh>
    <rPh sb="2" eb="4">
      <t>ヨウリョウ</t>
    </rPh>
    <phoneticPr fontId="1"/>
  </si>
  <si>
    <t>単三*2</t>
    <rPh sb="0" eb="2">
      <t>タンサン</t>
    </rPh>
    <phoneticPr fontId="1"/>
  </si>
  <si>
    <t>単四*2</t>
    <rPh sb="0" eb="1">
      <t>タン</t>
    </rPh>
    <rPh sb="1" eb="2">
      <t>ヨン</t>
    </rPh>
    <phoneticPr fontId="1"/>
  </si>
  <si>
    <t>ボタン電池</t>
    <rPh sb="3" eb="5">
      <t>デンチ</t>
    </rPh>
    <phoneticPr fontId="1"/>
  </si>
  <si>
    <t>合計</t>
    <rPh sb="0" eb="2">
      <t>ゴウケイ</t>
    </rPh>
    <phoneticPr fontId="1"/>
  </si>
  <si>
    <t>平均(3V相当)</t>
    <rPh sb="0" eb="2">
      <t>ヘイキン</t>
    </rPh>
    <rPh sb="5" eb="7">
      <t>ソウトウ</t>
    </rPh>
    <phoneticPr fontId="1"/>
  </si>
  <si>
    <t>室外デバイスh</t>
    <rPh sb="0" eb="2">
      <t>シツガイ</t>
    </rPh>
    <phoneticPr fontId="1"/>
  </si>
  <si>
    <t>d</t>
    <phoneticPr fontId="1"/>
  </si>
  <si>
    <t>室内デバイスh</t>
    <rPh sb="0" eb="2">
      <t>シツナイ</t>
    </rPh>
    <phoneticPr fontId="1"/>
  </si>
  <si>
    <t>d</t>
    <phoneticPr fontId="1"/>
  </si>
  <si>
    <t>起床中</t>
    <rPh sb="0" eb="2">
      <t>キショウ</t>
    </rPh>
    <rPh sb="2" eb="3">
      <t>チュウ</t>
    </rPh>
    <phoneticPr fontId="1"/>
  </si>
  <si>
    <t>twelite</t>
    <phoneticPr fontId="1"/>
  </si>
  <si>
    <t>LED</t>
    <phoneticPr fontId="1"/>
  </si>
  <si>
    <t>2酸化炭素センサ</t>
    <rPh sb="1" eb="3">
      <t>サンカ</t>
    </rPh>
    <rPh sb="3" eb="5">
      <t>タンソ</t>
    </rPh>
    <phoneticPr fontId="1"/>
  </si>
  <si>
    <t>mA</t>
    <phoneticPr fontId="1"/>
  </si>
  <si>
    <t>mA</t>
    <phoneticPr fontId="1"/>
  </si>
  <si>
    <t>mA</t>
    <phoneticPr fontId="1"/>
  </si>
  <si>
    <t>mA</t>
    <phoneticPr fontId="1"/>
  </si>
  <si>
    <t>スリープ中</t>
    <rPh sb="4" eb="5">
      <t>チュウ</t>
    </rPh>
    <phoneticPr fontId="1"/>
  </si>
  <si>
    <t>twelite</t>
    <phoneticPr fontId="1"/>
  </si>
  <si>
    <t>Led</t>
    <phoneticPr fontId="1"/>
  </si>
  <si>
    <t>２酸化炭素センサ</t>
    <rPh sb="1" eb="3">
      <t>サンカ</t>
    </rPh>
    <rPh sb="3" eb="5">
      <t>タンソ</t>
    </rPh>
    <phoneticPr fontId="1"/>
  </si>
  <si>
    <t>wormup中</t>
    <rPh sb="6" eb="7">
      <t>チュウ</t>
    </rPh>
    <phoneticPr fontId="1"/>
  </si>
  <si>
    <t>サイクル内</t>
    <rPh sb="4" eb="5">
      <t>ナイ</t>
    </rPh>
    <phoneticPr fontId="1"/>
  </si>
  <si>
    <t>s</t>
    <phoneticPr fontId="1"/>
  </si>
  <si>
    <t>s</t>
    <phoneticPr fontId="1"/>
  </si>
  <si>
    <t>s</t>
    <phoneticPr fontId="1"/>
  </si>
  <si>
    <t>サイクル数</t>
    <rPh sb="4" eb="5">
      <t>スウ</t>
    </rPh>
    <phoneticPr fontId="1"/>
  </si>
  <si>
    <t>mAh</t>
    <phoneticPr fontId="1"/>
  </si>
  <si>
    <t>mAh</t>
    <phoneticPr fontId="1"/>
  </si>
  <si>
    <t>mAh</t>
    <phoneticPr fontId="1"/>
  </si>
  <si>
    <t>夜間スリープ中</t>
    <rPh sb="0" eb="2">
      <t>ヤカン</t>
    </rPh>
    <rPh sb="6" eb="7">
      <t>チュウ</t>
    </rPh>
    <phoneticPr fontId="1"/>
  </si>
  <si>
    <t>受信待機中</t>
    <rPh sb="0" eb="2">
      <t>ジュシン</t>
    </rPh>
    <rPh sb="2" eb="5">
      <t>タイキチュウ</t>
    </rPh>
    <phoneticPr fontId="1"/>
  </si>
  <si>
    <t>twelite</t>
    <phoneticPr fontId="1"/>
  </si>
  <si>
    <t>mAh</t>
    <phoneticPr fontId="1"/>
  </si>
  <si>
    <t>mA</t>
    <phoneticPr fontId="1"/>
  </si>
  <si>
    <t>h</t>
    <phoneticPr fontId="1"/>
  </si>
  <si>
    <t>検算(h)</t>
    <rPh sb="0" eb="2">
      <t>ケンザン</t>
    </rPh>
    <phoneticPr fontId="1"/>
  </si>
  <si>
    <t>合計(1日当たり)</t>
    <rPh sb="0" eb="2">
      <t>ゴウケイ</t>
    </rPh>
    <rPh sb="4" eb="5">
      <t>ニチ</t>
    </rPh>
    <rPh sb="5" eb="6">
      <t>ア</t>
    </rPh>
    <phoneticPr fontId="1"/>
  </si>
  <si>
    <t>co2_max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</si>
</sst>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10" sqref="A10:B13"/>
    </sheetView>
  </sheetViews>
  <sheetFormatPr defaultRowHeight="18.75" x14ac:dyDescent="0.4"/>
  <cols>
    <col min="3" max="3" width="12.875" customWidth="1"/>
    <col min="5" max="5" width="15.25" customWidth="1"/>
    <col min="6" max="6" width="15.375" customWidth="1"/>
  </cols>
  <sheetData>
    <row r="1" spans="1:8" x14ac:dyDescent="0.4">
      <c r="A1" t="s">
        <v>4</v>
      </c>
      <c r="E1" t="s">
        <v>5</v>
      </c>
    </row>
    <row r="2" spans="1:8" x14ac:dyDescent="0.4">
      <c r="A2" t="s">
        <v>0</v>
      </c>
      <c r="B2">
        <v>17</v>
      </c>
      <c r="C2" t="s">
        <v>2</v>
      </c>
      <c r="E2" t="s">
        <v>6</v>
      </c>
      <c r="F2">
        <v>100</v>
      </c>
      <c r="G2" t="s">
        <v>7</v>
      </c>
      <c r="H2" t="s">
        <v>19</v>
      </c>
    </row>
    <row r="3" spans="1:8" x14ac:dyDescent="0.4">
      <c r="A3" t="s">
        <v>1</v>
      </c>
      <c r="B3">
        <v>30</v>
      </c>
      <c r="C3" t="s">
        <v>3</v>
      </c>
      <c r="E3" t="s">
        <v>8</v>
      </c>
      <c r="F3">
        <v>3.0499999999999999E-2</v>
      </c>
      <c r="G3" t="s">
        <v>9</v>
      </c>
      <c r="H3" t="s">
        <v>10</v>
      </c>
    </row>
    <row r="4" spans="1:8" x14ac:dyDescent="0.4">
      <c r="E4" t="s">
        <v>11</v>
      </c>
      <c r="F4">
        <v>1</v>
      </c>
      <c r="G4" t="s">
        <v>12</v>
      </c>
      <c r="H4" t="s">
        <v>13</v>
      </c>
    </row>
    <row r="5" spans="1:8" x14ac:dyDescent="0.4">
      <c r="A5" t="s">
        <v>18</v>
      </c>
      <c r="B5">
        <f>SUM(B2:B4)</f>
        <v>47</v>
      </c>
      <c r="C5" t="s">
        <v>3</v>
      </c>
      <c r="E5" t="s">
        <v>18</v>
      </c>
      <c r="F5">
        <f>SUM(F2:F4)</f>
        <v>101.0305</v>
      </c>
      <c r="G5" t="s">
        <v>3</v>
      </c>
    </row>
    <row r="10" spans="1:8" x14ac:dyDescent="0.4">
      <c r="A10" t="s">
        <v>14</v>
      </c>
      <c r="C10" t="s">
        <v>20</v>
      </c>
      <c r="D10" t="s">
        <v>21</v>
      </c>
      <c r="F10" t="s">
        <v>22</v>
      </c>
      <c r="G10" t="s">
        <v>23</v>
      </c>
    </row>
    <row r="11" spans="1:8" x14ac:dyDescent="0.4">
      <c r="A11" t="s">
        <v>15</v>
      </c>
      <c r="B11">
        <f>1900*2</f>
        <v>3800</v>
      </c>
      <c r="C11">
        <f>B11/$B$5</f>
        <v>80.851063829787236</v>
      </c>
      <c r="D11">
        <f>C11/24</f>
        <v>3.3687943262411348</v>
      </c>
      <c r="F11">
        <f>B11/$F$5</f>
        <v>37.612404174976859</v>
      </c>
      <c r="G11">
        <f>F11/24</f>
        <v>1.5671835072907025</v>
      </c>
    </row>
    <row r="12" spans="1:8" x14ac:dyDescent="0.4">
      <c r="A12" t="s">
        <v>16</v>
      </c>
      <c r="B12">
        <f>750*2</f>
        <v>1500</v>
      </c>
      <c r="C12">
        <f t="shared" ref="C12:C13" si="0">B12/$B$5</f>
        <v>31.914893617021278</v>
      </c>
      <c r="D12">
        <f t="shared" ref="D12:D13" si="1">C12/24</f>
        <v>1.3297872340425532</v>
      </c>
      <c r="F12">
        <f t="shared" ref="F12:F13" si="2">B12/$F$5</f>
        <v>14.847001648017182</v>
      </c>
      <c r="G12">
        <f t="shared" ref="G12:G13" si="3">F12/24</f>
        <v>0.61862506866738254</v>
      </c>
    </row>
    <row r="13" spans="1:8" x14ac:dyDescent="0.4">
      <c r="A13" t="s">
        <v>17</v>
      </c>
      <c r="B13">
        <v>220</v>
      </c>
      <c r="C13">
        <f t="shared" si="0"/>
        <v>4.6808510638297873</v>
      </c>
      <c r="D13">
        <f t="shared" si="1"/>
        <v>0.19503546099290781</v>
      </c>
      <c r="F13">
        <f t="shared" si="2"/>
        <v>2.1775602417091866</v>
      </c>
      <c r="G13">
        <f t="shared" si="3"/>
        <v>9.073167673788278E-2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workbookViewId="0">
      <selection activeCell="N8" sqref="N8"/>
    </sheetView>
  </sheetViews>
  <sheetFormatPr defaultRowHeight="18.75" x14ac:dyDescent="0.4"/>
  <cols>
    <col min="1" max="1" width="13" bestFit="1" customWidth="1"/>
  </cols>
  <sheetData>
    <row r="1" spans="1:18" x14ac:dyDescent="0.4">
      <c r="A1" t="s">
        <v>24</v>
      </c>
      <c r="D1" t="s">
        <v>32</v>
      </c>
      <c r="G1" t="s">
        <v>36</v>
      </c>
      <c r="J1" t="s">
        <v>45</v>
      </c>
      <c r="M1" t="s">
        <v>46</v>
      </c>
    </row>
    <row r="2" spans="1:18" x14ac:dyDescent="0.4">
      <c r="A2" t="s">
        <v>25</v>
      </c>
      <c r="B2">
        <v>15</v>
      </c>
      <c r="C2" t="s">
        <v>31</v>
      </c>
      <c r="D2" t="s">
        <v>33</v>
      </c>
      <c r="E2">
        <v>1.5E-3</v>
      </c>
      <c r="F2" t="s">
        <v>30</v>
      </c>
      <c r="H2">
        <v>1.5E-3</v>
      </c>
      <c r="I2" t="s">
        <v>2</v>
      </c>
      <c r="J2" t="s">
        <v>33</v>
      </c>
      <c r="K2">
        <v>2.9000000000000001E-2</v>
      </c>
      <c r="L2" t="s">
        <v>30</v>
      </c>
      <c r="M2" t="s">
        <v>47</v>
      </c>
      <c r="N2">
        <v>17</v>
      </c>
      <c r="O2" t="s">
        <v>2</v>
      </c>
    </row>
    <row r="3" spans="1:18" x14ac:dyDescent="0.4">
      <c r="A3" t="s">
        <v>11</v>
      </c>
      <c r="B3">
        <v>3.5999999999999999E-3</v>
      </c>
      <c r="C3" t="s">
        <v>30</v>
      </c>
      <c r="D3" t="s">
        <v>11</v>
      </c>
      <c r="E3">
        <v>3.5999999999999999E-3</v>
      </c>
      <c r="F3" t="s">
        <v>30</v>
      </c>
      <c r="H3">
        <v>3.5999999999999999E-3</v>
      </c>
      <c r="I3" t="s">
        <v>28</v>
      </c>
      <c r="J3" t="s">
        <v>11</v>
      </c>
      <c r="K3">
        <v>3.5999999999999999E-3</v>
      </c>
      <c r="L3" t="s">
        <v>30</v>
      </c>
      <c r="N3">
        <v>3.5999999999999999E-3</v>
      </c>
      <c r="O3" t="s">
        <v>2</v>
      </c>
    </row>
    <row r="4" spans="1:18" x14ac:dyDescent="0.4">
      <c r="A4" t="s">
        <v>26</v>
      </c>
      <c r="B4">
        <v>0</v>
      </c>
      <c r="C4" t="s">
        <v>29</v>
      </c>
      <c r="D4" t="s">
        <v>34</v>
      </c>
      <c r="E4">
        <v>0</v>
      </c>
      <c r="F4" t="s">
        <v>2</v>
      </c>
      <c r="H4">
        <v>0</v>
      </c>
      <c r="I4" t="s">
        <v>30</v>
      </c>
      <c r="J4" t="s">
        <v>34</v>
      </c>
      <c r="K4">
        <v>0</v>
      </c>
      <c r="L4" t="s">
        <v>2</v>
      </c>
      <c r="N4">
        <v>2</v>
      </c>
      <c r="O4" t="s">
        <v>30</v>
      </c>
    </row>
    <row r="5" spans="1:18" x14ac:dyDescent="0.4">
      <c r="A5" t="s">
        <v>27</v>
      </c>
      <c r="B5">
        <v>125</v>
      </c>
      <c r="C5" t="s">
        <v>28</v>
      </c>
      <c r="D5" t="s">
        <v>35</v>
      </c>
      <c r="E5">
        <v>0</v>
      </c>
      <c r="F5" t="s">
        <v>30</v>
      </c>
      <c r="H5">
        <v>125</v>
      </c>
      <c r="I5" t="s">
        <v>30</v>
      </c>
      <c r="J5" t="s">
        <v>35</v>
      </c>
      <c r="K5">
        <v>0</v>
      </c>
      <c r="L5" t="s">
        <v>30</v>
      </c>
      <c r="N5">
        <v>125</v>
      </c>
      <c r="O5" t="s">
        <v>30</v>
      </c>
    </row>
    <row r="6" spans="1:18" x14ac:dyDescent="0.4">
      <c r="A6" t="s">
        <v>18</v>
      </c>
      <c r="B6">
        <f>SUM(B2:B5)</f>
        <v>140.00360000000001</v>
      </c>
      <c r="C6" t="s">
        <v>28</v>
      </c>
      <c r="E6">
        <f>SUM(E2:E5)</f>
        <v>5.1000000000000004E-3</v>
      </c>
      <c r="F6" t="s">
        <v>30</v>
      </c>
      <c r="H6">
        <f>SUM(H2:H5)</f>
        <v>125.0051</v>
      </c>
      <c r="I6" t="s">
        <v>49</v>
      </c>
      <c r="K6">
        <f>SUM(K2:K5)</f>
        <v>3.2600000000000004E-2</v>
      </c>
      <c r="L6" t="s">
        <v>30</v>
      </c>
      <c r="N6">
        <f>SUM(N2:N5)</f>
        <v>144.00360000000001</v>
      </c>
      <c r="O6" t="s">
        <v>30</v>
      </c>
    </row>
    <row r="7" spans="1:18" x14ac:dyDescent="0.4">
      <c r="A7" t="s">
        <v>37</v>
      </c>
      <c r="B7">
        <v>20</v>
      </c>
      <c r="C7" t="s">
        <v>38</v>
      </c>
      <c r="E7">
        <v>70</v>
      </c>
      <c r="F7" t="s">
        <v>39</v>
      </c>
      <c r="H7">
        <v>90</v>
      </c>
      <c r="I7" t="s">
        <v>40</v>
      </c>
      <c r="K7">
        <f>12*60*60-300</f>
        <v>42900</v>
      </c>
      <c r="L7" t="s">
        <v>39</v>
      </c>
      <c r="N7">
        <v>300</v>
      </c>
      <c r="O7" t="s">
        <v>39</v>
      </c>
    </row>
    <row r="8" spans="1:18" x14ac:dyDescent="0.4">
      <c r="A8" t="s">
        <v>41</v>
      </c>
      <c r="B8">
        <v>240</v>
      </c>
      <c r="E8">
        <v>240</v>
      </c>
      <c r="H8">
        <v>240</v>
      </c>
      <c r="K8">
        <v>1</v>
      </c>
      <c r="N8">
        <v>1</v>
      </c>
      <c r="P8" t="s">
        <v>51</v>
      </c>
      <c r="Q8">
        <f>(B8*B7+E8*E7+H8*H7+K7*K8+N7*N8)/60/60</f>
        <v>24</v>
      </c>
      <c r="R8" t="s">
        <v>50</v>
      </c>
    </row>
    <row r="9" spans="1:18" x14ac:dyDescent="0.4">
      <c r="B9">
        <f>B6*(B7*B8/60/60)</f>
        <v>186.67146666666667</v>
      </c>
      <c r="C9" t="s">
        <v>42</v>
      </c>
      <c r="E9">
        <f>E6*(E7*E8/60/60)</f>
        <v>2.3800000000000002E-2</v>
      </c>
      <c r="F9" t="s">
        <v>43</v>
      </c>
      <c r="H9">
        <f>H6*(H7*H8/60/60)</f>
        <v>750.03060000000005</v>
      </c>
      <c r="I9" t="s">
        <v>44</v>
      </c>
      <c r="K9">
        <f>K6*(K7*K8/60/60)</f>
        <v>0.38848333333333335</v>
      </c>
      <c r="L9" t="s">
        <v>43</v>
      </c>
      <c r="N9">
        <f>N6*(N7*N8/60/60)</f>
        <v>12.000299999999999</v>
      </c>
      <c r="O9" t="s">
        <v>43</v>
      </c>
    </row>
    <row r="11" spans="1:18" x14ac:dyDescent="0.4">
      <c r="A11" t="s">
        <v>52</v>
      </c>
      <c r="B11">
        <f>SUM(B9,E9,H9,K9,N9)</f>
        <v>949.11464999999998</v>
      </c>
      <c r="C11" t="s">
        <v>48</v>
      </c>
      <c r="E11" t="s">
        <v>14</v>
      </c>
    </row>
    <row r="12" spans="1:18" x14ac:dyDescent="0.4">
      <c r="E12" t="s">
        <v>15</v>
      </c>
      <c r="F12">
        <v>4000</v>
      </c>
      <c r="G12">
        <f>F12/$B$11</f>
        <v>4.214453965071554</v>
      </c>
    </row>
    <row r="13" spans="1:18" x14ac:dyDescent="0.4">
      <c r="E13" t="s">
        <v>16</v>
      </c>
      <c r="F13">
        <v>1640</v>
      </c>
      <c r="G13">
        <f t="shared" ref="G13:G14" si="0">F13/$B$11</f>
        <v>1.727926125679337</v>
      </c>
      <c r="L13" t="s">
        <v>53</v>
      </c>
      <c r="M13">
        <v>275</v>
      </c>
    </row>
    <row r="14" spans="1:18" x14ac:dyDescent="0.4">
      <c r="E14" t="s">
        <v>17</v>
      </c>
      <c r="F14">
        <v>220</v>
      </c>
      <c r="G14">
        <f t="shared" si="0"/>
        <v>0.23179496807893546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"/>
  <sheetViews>
    <sheetView tabSelected="1" workbookViewId="0">
      <selection activeCell="B7" sqref="B7"/>
    </sheetView>
  </sheetViews>
  <sheetFormatPr defaultRowHeight="18.75" x14ac:dyDescent="0.4"/>
  <cols>
    <col min="1" max="1" width="13" bestFit="1" customWidth="1"/>
  </cols>
  <sheetData>
    <row r="1" spans="1:18" x14ac:dyDescent="0.4">
      <c r="A1" t="s">
        <v>24</v>
      </c>
      <c r="D1" t="s">
        <v>32</v>
      </c>
      <c r="G1" t="s">
        <v>36</v>
      </c>
      <c r="J1" t="s">
        <v>45</v>
      </c>
      <c r="M1" t="s">
        <v>46</v>
      </c>
    </row>
    <row r="2" spans="1:18" x14ac:dyDescent="0.4">
      <c r="A2" t="s">
        <v>25</v>
      </c>
      <c r="B2">
        <v>15</v>
      </c>
      <c r="C2" t="s">
        <v>31</v>
      </c>
      <c r="D2" t="s">
        <v>33</v>
      </c>
      <c r="E2">
        <v>1.5E-3</v>
      </c>
      <c r="F2" t="s">
        <v>30</v>
      </c>
      <c r="H2">
        <v>1.5E-3</v>
      </c>
      <c r="I2" t="s">
        <v>2</v>
      </c>
      <c r="J2" t="s">
        <v>33</v>
      </c>
      <c r="K2">
        <v>2.9000000000000001E-2</v>
      </c>
      <c r="L2" t="s">
        <v>30</v>
      </c>
      <c r="M2" t="s">
        <v>47</v>
      </c>
      <c r="N2">
        <v>17</v>
      </c>
      <c r="O2" t="s">
        <v>2</v>
      </c>
    </row>
    <row r="3" spans="1:18" x14ac:dyDescent="0.4">
      <c r="A3" t="s">
        <v>11</v>
      </c>
      <c r="B3">
        <v>3.5999999999999999E-3</v>
      </c>
      <c r="C3" t="s">
        <v>30</v>
      </c>
      <c r="D3" t="s">
        <v>11</v>
      </c>
      <c r="E3">
        <v>3.5999999999999999E-3</v>
      </c>
      <c r="F3" t="s">
        <v>30</v>
      </c>
      <c r="H3">
        <v>3.5999999999999999E-3</v>
      </c>
      <c r="I3" t="s">
        <v>28</v>
      </c>
      <c r="J3" t="s">
        <v>11</v>
      </c>
      <c r="K3">
        <v>3.5999999999999999E-3</v>
      </c>
      <c r="L3" t="s">
        <v>30</v>
      </c>
      <c r="N3">
        <v>3.5999999999999999E-3</v>
      </c>
      <c r="O3" t="s">
        <v>2</v>
      </c>
    </row>
    <row r="4" spans="1:18" x14ac:dyDescent="0.4">
      <c r="A4" t="s">
        <v>26</v>
      </c>
      <c r="B4">
        <v>0</v>
      </c>
      <c r="C4" t="s">
        <v>29</v>
      </c>
      <c r="D4" t="s">
        <v>34</v>
      </c>
      <c r="E4">
        <v>0</v>
      </c>
      <c r="F4" t="s">
        <v>2</v>
      </c>
      <c r="H4">
        <v>0</v>
      </c>
      <c r="I4" t="s">
        <v>30</v>
      </c>
      <c r="J4" t="s">
        <v>34</v>
      </c>
      <c r="K4">
        <v>0</v>
      </c>
      <c r="L4" t="s">
        <v>2</v>
      </c>
      <c r="N4">
        <v>2</v>
      </c>
      <c r="O4" t="s">
        <v>30</v>
      </c>
    </row>
    <row r="5" spans="1:18" x14ac:dyDescent="0.4">
      <c r="A5" t="s">
        <v>27</v>
      </c>
      <c r="B5">
        <v>125</v>
      </c>
      <c r="C5" t="s">
        <v>28</v>
      </c>
      <c r="D5" t="s">
        <v>35</v>
      </c>
      <c r="E5">
        <v>0</v>
      </c>
      <c r="F5" t="s">
        <v>30</v>
      </c>
      <c r="H5">
        <v>125</v>
      </c>
      <c r="I5" t="s">
        <v>30</v>
      </c>
      <c r="J5" t="s">
        <v>35</v>
      </c>
      <c r="K5">
        <v>0</v>
      </c>
      <c r="L5" t="s">
        <v>30</v>
      </c>
      <c r="N5">
        <v>125</v>
      </c>
      <c r="O5" t="s">
        <v>30</v>
      </c>
    </row>
    <row r="6" spans="1:18" x14ac:dyDescent="0.4">
      <c r="A6" t="s">
        <v>18</v>
      </c>
      <c r="B6">
        <v>53</v>
      </c>
      <c r="C6" t="s">
        <v>28</v>
      </c>
      <c r="E6">
        <v>1.2</v>
      </c>
      <c r="F6" t="s">
        <v>30</v>
      </c>
      <c r="H6">
        <v>37</v>
      </c>
      <c r="I6" t="s">
        <v>49</v>
      </c>
      <c r="K6">
        <v>1.2</v>
      </c>
      <c r="L6" t="s">
        <v>30</v>
      </c>
      <c r="N6">
        <v>60</v>
      </c>
      <c r="O6" t="s">
        <v>30</v>
      </c>
    </row>
    <row r="7" spans="1:18" x14ac:dyDescent="0.4">
      <c r="A7" t="s">
        <v>37</v>
      </c>
      <c r="B7">
        <v>20</v>
      </c>
      <c r="C7" t="s">
        <v>38</v>
      </c>
      <c r="E7">
        <v>70</v>
      </c>
      <c r="F7" t="s">
        <v>39</v>
      </c>
      <c r="H7">
        <v>90</v>
      </c>
      <c r="I7" t="s">
        <v>40</v>
      </c>
      <c r="K7">
        <f>12*60*60-300</f>
        <v>42900</v>
      </c>
      <c r="L7" t="s">
        <v>39</v>
      </c>
      <c r="N7">
        <v>300</v>
      </c>
      <c r="O7" t="s">
        <v>39</v>
      </c>
    </row>
    <row r="8" spans="1:18" x14ac:dyDescent="0.4">
      <c r="A8" t="s">
        <v>41</v>
      </c>
      <c r="B8">
        <v>240</v>
      </c>
      <c r="E8">
        <v>240</v>
      </c>
      <c r="H8">
        <v>240</v>
      </c>
      <c r="K8">
        <v>1</v>
      </c>
      <c r="N8">
        <v>1</v>
      </c>
      <c r="P8" t="s">
        <v>51</v>
      </c>
      <c r="Q8">
        <f>(B8*B7+E8*E7+H8*H7+K7*K8+N7*N8)/60/60</f>
        <v>24</v>
      </c>
      <c r="R8" t="s">
        <v>50</v>
      </c>
    </row>
    <row r="9" spans="1:18" x14ac:dyDescent="0.4">
      <c r="B9">
        <f>B6*(B7*B8/60/60)</f>
        <v>70.666666666666657</v>
      </c>
      <c r="C9" t="s">
        <v>42</v>
      </c>
      <c r="E9">
        <f>E6*(E7*E8/60/60)</f>
        <v>5.6000000000000005</v>
      </c>
      <c r="F9" t="s">
        <v>43</v>
      </c>
      <c r="H9">
        <f>H6*(H7*H8/60/60)</f>
        <v>222</v>
      </c>
      <c r="I9" t="s">
        <v>44</v>
      </c>
      <c r="K9">
        <f>K6*(K7*K8/60/60)</f>
        <v>14.299999999999999</v>
      </c>
      <c r="L9" t="s">
        <v>43</v>
      </c>
      <c r="N9">
        <f>N6*(N7*N8/60/60)</f>
        <v>5</v>
      </c>
      <c r="O9" t="s">
        <v>43</v>
      </c>
    </row>
    <row r="11" spans="1:18" x14ac:dyDescent="0.4">
      <c r="A11" t="s">
        <v>52</v>
      </c>
      <c r="B11">
        <f>SUM(B9,E9,H9,K9,N9)</f>
        <v>317.56666666666666</v>
      </c>
      <c r="C11" t="s">
        <v>48</v>
      </c>
      <c r="E11" t="s">
        <v>14</v>
      </c>
    </row>
    <row r="12" spans="1:18" x14ac:dyDescent="0.4">
      <c r="E12" t="s">
        <v>15</v>
      </c>
      <c r="F12">
        <v>4000</v>
      </c>
      <c r="G12">
        <f>F12/$B$11</f>
        <v>12.595780413561457</v>
      </c>
    </row>
    <row r="13" spans="1:18" x14ac:dyDescent="0.4">
      <c r="E13" t="s">
        <v>16</v>
      </c>
      <c r="F13">
        <v>1640</v>
      </c>
      <c r="G13">
        <f t="shared" ref="G13:G14" si="0">F13/$B$11</f>
        <v>5.1642699695601975</v>
      </c>
      <c r="L13" t="s">
        <v>53</v>
      </c>
      <c r="M13">
        <v>275</v>
      </c>
    </row>
    <row r="14" spans="1:18" x14ac:dyDescent="0.4">
      <c r="E14" t="s">
        <v>17</v>
      </c>
      <c r="F14">
        <v>220</v>
      </c>
      <c r="G14">
        <f t="shared" si="0"/>
        <v>0.69276792274588017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現実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B4_2020</dc:creator>
  <cp:lastModifiedBy>B4_2020</cp:lastModifiedBy>
  <dcterms:created xsi:type="dcterms:W3CDTF">2020-11-18T04:29:25Z</dcterms:created>
  <dcterms:modified xsi:type="dcterms:W3CDTF">2021-01-19T09:55:05Z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22df72e6-b2c3-434c-ba56-768968d92ad2</vt:lpwstr>
  </property>
</Properties>
</file>