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\6семестр\Принтеры\"/>
    </mc:Choice>
  </mc:AlternateContent>
  <bookViews>
    <workbookView xWindow="0" yWindow="0" windowWidth="14308" windowHeight="934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45" i="1" l="1"/>
  <c r="AW146" i="1"/>
  <c r="C73" i="1"/>
  <c r="AW121" i="1"/>
  <c r="AW120" i="1"/>
  <c r="AT100" i="1"/>
  <c r="AS100" i="1"/>
  <c r="AT99" i="1"/>
  <c r="AS99" i="1"/>
  <c r="AS98" i="1"/>
  <c r="AK119" i="1"/>
  <c r="AK120" i="1"/>
  <c r="AS148" i="1" l="1"/>
  <c r="AS123" i="1"/>
  <c r="AT125" i="1"/>
  <c r="AS150" i="1"/>
  <c r="AT150" i="1" s="1"/>
  <c r="AS149" i="1"/>
  <c r="AT149" i="1" s="1"/>
  <c r="W131" i="1"/>
  <c r="X131" i="1"/>
  <c r="Y131" i="1"/>
  <c r="Z131" i="1"/>
  <c r="AD131" i="1" s="1"/>
  <c r="AF131" i="1" s="1"/>
  <c r="AG131" i="1" s="1"/>
  <c r="AA131" i="1"/>
  <c r="AE131" i="1" s="1"/>
  <c r="AB131" i="1"/>
  <c r="AC131" i="1"/>
  <c r="W132" i="1"/>
  <c r="X132" i="1"/>
  <c r="Y132" i="1"/>
  <c r="Z132" i="1" s="1"/>
  <c r="AD132" i="1" s="1"/>
  <c r="AC132" i="1"/>
  <c r="W133" i="1"/>
  <c r="Y133" i="1" s="1"/>
  <c r="Z133" i="1" s="1"/>
  <c r="X133" i="1"/>
  <c r="AC133" i="1"/>
  <c r="W134" i="1"/>
  <c r="X134" i="1"/>
  <c r="Y134" i="1"/>
  <c r="Z134" i="1"/>
  <c r="AD134" i="1" s="1"/>
  <c r="AA134" i="1"/>
  <c r="AC134" i="1"/>
  <c r="W135" i="1"/>
  <c r="Y135" i="1" s="1"/>
  <c r="Z135" i="1" s="1"/>
  <c r="AD135" i="1" s="1"/>
  <c r="X135" i="1"/>
  <c r="AA135" i="1" s="1"/>
  <c r="AC135" i="1"/>
  <c r="AF135" i="1"/>
  <c r="AG135" i="1" s="1"/>
  <c r="W136" i="1"/>
  <c r="Y136" i="1" s="1"/>
  <c r="Z136" i="1" s="1"/>
  <c r="X136" i="1"/>
  <c r="AA136" i="1"/>
  <c r="AE136" i="1" s="1"/>
  <c r="AB136" i="1"/>
  <c r="AC136" i="1"/>
  <c r="AD136" i="1"/>
  <c r="AF136" i="1" s="1"/>
  <c r="AG136" i="1" s="1"/>
  <c r="W137" i="1"/>
  <c r="X137" i="1"/>
  <c r="Y137" i="1"/>
  <c r="Z137" i="1"/>
  <c r="AC137" i="1"/>
  <c r="W138" i="1"/>
  <c r="Y138" i="1" s="1"/>
  <c r="Z138" i="1" s="1"/>
  <c r="AD138" i="1" s="1"/>
  <c r="X138" i="1"/>
  <c r="AC138" i="1"/>
  <c r="W139" i="1"/>
  <c r="Y139" i="1" s="1"/>
  <c r="Z139" i="1" s="1"/>
  <c r="AD139" i="1" s="1"/>
  <c r="AF139" i="1" s="1"/>
  <c r="AG139" i="1" s="1"/>
  <c r="X139" i="1"/>
  <c r="AA139" i="1"/>
  <c r="AE139" i="1" s="1"/>
  <c r="AB139" i="1"/>
  <c r="AC139" i="1"/>
  <c r="W140" i="1"/>
  <c r="X140" i="1"/>
  <c r="Y140" i="1"/>
  <c r="Z140" i="1" s="1"/>
  <c r="AC140" i="1"/>
  <c r="W141" i="1"/>
  <c r="X141" i="1"/>
  <c r="Y141" i="1"/>
  <c r="Z141" i="1"/>
  <c r="AC141" i="1"/>
  <c r="AD141" i="1"/>
  <c r="W142" i="1"/>
  <c r="Y142" i="1" s="1"/>
  <c r="Z142" i="1" s="1"/>
  <c r="AD142" i="1" s="1"/>
  <c r="AF142" i="1" s="1"/>
  <c r="AG142" i="1" s="1"/>
  <c r="X142" i="1"/>
  <c r="AA142" i="1"/>
  <c r="AE142" i="1" s="1"/>
  <c r="AB142" i="1"/>
  <c r="AC142" i="1"/>
  <c r="W143" i="1"/>
  <c r="X143" i="1"/>
  <c r="Y143" i="1"/>
  <c r="Z143" i="1"/>
  <c r="AD143" i="1" s="1"/>
  <c r="AF143" i="1" s="1"/>
  <c r="AG143" i="1" s="1"/>
  <c r="AA143" i="1"/>
  <c r="AE143" i="1" s="1"/>
  <c r="AB143" i="1"/>
  <c r="AC143" i="1"/>
  <c r="W144" i="1"/>
  <c r="Y144" i="1" s="1"/>
  <c r="Z144" i="1" s="1"/>
  <c r="AD144" i="1" s="1"/>
  <c r="X144" i="1"/>
  <c r="AC144" i="1"/>
  <c r="W145" i="1"/>
  <c r="Y145" i="1" s="1"/>
  <c r="Z145" i="1" s="1"/>
  <c r="AD145" i="1" s="1"/>
  <c r="X145" i="1"/>
  <c r="AC145" i="1"/>
  <c r="W146" i="1"/>
  <c r="X146" i="1"/>
  <c r="Y146" i="1"/>
  <c r="Z146" i="1" s="1"/>
  <c r="AC146" i="1"/>
  <c r="AD146" i="1"/>
  <c r="W147" i="1"/>
  <c r="X147" i="1"/>
  <c r="Y147" i="1"/>
  <c r="Z147" i="1" s="1"/>
  <c r="AD147" i="1" s="1"/>
  <c r="AC147" i="1"/>
  <c r="W148" i="1"/>
  <c r="Y148" i="1" s="1"/>
  <c r="X148" i="1"/>
  <c r="Z148" i="1"/>
  <c r="AD148" i="1" s="1"/>
  <c r="AC148" i="1"/>
  <c r="W149" i="1"/>
  <c r="X149" i="1"/>
  <c r="Y149" i="1"/>
  <c r="Z149" i="1"/>
  <c r="AD149" i="1" s="1"/>
  <c r="AF149" i="1" s="1"/>
  <c r="AG149" i="1" s="1"/>
  <c r="AA149" i="1"/>
  <c r="AC149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30" i="1"/>
  <c r="T8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X130" i="1"/>
  <c r="S130" i="1"/>
  <c r="R130" i="1"/>
  <c r="Q130" i="1"/>
  <c r="P130" i="1"/>
  <c r="AC130" i="1" s="1"/>
  <c r="O130" i="1"/>
  <c r="W130" i="1" s="1"/>
  <c r="N130" i="1"/>
  <c r="AT124" i="1"/>
  <c r="AS125" i="1"/>
  <c r="AS124" i="1"/>
  <c r="N106" i="1"/>
  <c r="O106" i="1"/>
  <c r="W106" i="1" s="1"/>
  <c r="P106" i="1"/>
  <c r="Q106" i="1"/>
  <c r="R106" i="1"/>
  <c r="S106" i="1"/>
  <c r="V106" i="1"/>
  <c r="X106" i="1"/>
  <c r="Y106" i="1"/>
  <c r="Z106" i="1"/>
  <c r="AD106" i="1" s="1"/>
  <c r="AC106" i="1"/>
  <c r="N107" i="1"/>
  <c r="O107" i="1"/>
  <c r="P107" i="1"/>
  <c r="Q107" i="1"/>
  <c r="R107" i="1"/>
  <c r="S107" i="1"/>
  <c r="V107" i="1"/>
  <c r="AC107" i="1"/>
  <c r="N108" i="1"/>
  <c r="O108" i="1"/>
  <c r="P108" i="1"/>
  <c r="Q108" i="1"/>
  <c r="Z108" i="1" s="1"/>
  <c r="AD108" i="1" s="1"/>
  <c r="R108" i="1"/>
  <c r="S108" i="1"/>
  <c r="V108" i="1"/>
  <c r="W108" i="1"/>
  <c r="Y108" i="1" s="1"/>
  <c r="X108" i="1"/>
  <c r="AC108" i="1"/>
  <c r="N109" i="1"/>
  <c r="O109" i="1"/>
  <c r="W109" i="1" s="1"/>
  <c r="Y109" i="1" s="1"/>
  <c r="Z109" i="1" s="1"/>
  <c r="AD109" i="1" s="1"/>
  <c r="P109" i="1"/>
  <c r="Q109" i="1"/>
  <c r="R109" i="1"/>
  <c r="S109" i="1"/>
  <c r="V109" i="1"/>
  <c r="X109" i="1"/>
  <c r="AC109" i="1"/>
  <c r="N110" i="1"/>
  <c r="O110" i="1"/>
  <c r="P110" i="1"/>
  <c r="Q110" i="1"/>
  <c r="R110" i="1"/>
  <c r="S110" i="1"/>
  <c r="V110" i="1"/>
  <c r="AC110" i="1"/>
  <c r="N111" i="1"/>
  <c r="O111" i="1"/>
  <c r="P111" i="1"/>
  <c r="Q111" i="1"/>
  <c r="R111" i="1"/>
  <c r="S111" i="1"/>
  <c r="V111" i="1"/>
  <c r="W111" i="1"/>
  <c r="Y111" i="1" s="1"/>
  <c r="X111" i="1"/>
  <c r="AC111" i="1"/>
  <c r="N112" i="1"/>
  <c r="O112" i="1"/>
  <c r="W112" i="1" s="1"/>
  <c r="Y112" i="1" s="1"/>
  <c r="Z112" i="1" s="1"/>
  <c r="AD112" i="1" s="1"/>
  <c r="P112" i="1"/>
  <c r="Q112" i="1"/>
  <c r="R112" i="1"/>
  <c r="S112" i="1"/>
  <c r="V112" i="1"/>
  <c r="X112" i="1"/>
  <c r="AC112" i="1"/>
  <c r="N113" i="1"/>
  <c r="O113" i="1"/>
  <c r="P113" i="1"/>
  <c r="Q113" i="1"/>
  <c r="R113" i="1"/>
  <c r="S113" i="1"/>
  <c r="V113" i="1"/>
  <c r="AC113" i="1"/>
  <c r="N114" i="1"/>
  <c r="O114" i="1"/>
  <c r="P114" i="1"/>
  <c r="Q114" i="1"/>
  <c r="Z114" i="1" s="1"/>
  <c r="AD114" i="1" s="1"/>
  <c r="R114" i="1"/>
  <c r="S114" i="1"/>
  <c r="V114" i="1"/>
  <c r="W114" i="1"/>
  <c r="Y114" i="1" s="1"/>
  <c r="X114" i="1"/>
  <c r="AC114" i="1"/>
  <c r="N115" i="1"/>
  <c r="O115" i="1"/>
  <c r="W115" i="1" s="1"/>
  <c r="P115" i="1"/>
  <c r="Q115" i="1"/>
  <c r="R115" i="1"/>
  <c r="S115" i="1"/>
  <c r="V115" i="1"/>
  <c r="X115" i="1"/>
  <c r="Y115" i="1"/>
  <c r="Z115" i="1"/>
  <c r="AD115" i="1" s="1"/>
  <c r="AC115" i="1"/>
  <c r="N116" i="1"/>
  <c r="O116" i="1"/>
  <c r="P116" i="1"/>
  <c r="Q116" i="1"/>
  <c r="R116" i="1"/>
  <c r="S116" i="1"/>
  <c r="V116" i="1"/>
  <c r="AC116" i="1"/>
  <c r="N117" i="1"/>
  <c r="O117" i="1"/>
  <c r="P117" i="1"/>
  <c r="AC117" i="1" s="1"/>
  <c r="Q117" i="1"/>
  <c r="R117" i="1"/>
  <c r="S117" i="1"/>
  <c r="V117" i="1"/>
  <c r="W117" i="1"/>
  <c r="Y117" i="1" s="1"/>
  <c r="X117" i="1"/>
  <c r="N118" i="1"/>
  <c r="O118" i="1"/>
  <c r="W118" i="1" s="1"/>
  <c r="P118" i="1"/>
  <c r="Q118" i="1"/>
  <c r="R118" i="1"/>
  <c r="S118" i="1"/>
  <c r="V118" i="1"/>
  <c r="X118" i="1"/>
  <c r="Y118" i="1"/>
  <c r="AC118" i="1"/>
  <c r="N119" i="1"/>
  <c r="O119" i="1"/>
  <c r="P119" i="1"/>
  <c r="Q119" i="1"/>
  <c r="R119" i="1"/>
  <c r="S119" i="1"/>
  <c r="V119" i="1"/>
  <c r="AC119" i="1"/>
  <c r="N120" i="1"/>
  <c r="O120" i="1"/>
  <c r="P120" i="1"/>
  <c r="AC120" i="1" s="1"/>
  <c r="Q120" i="1"/>
  <c r="R120" i="1"/>
  <c r="S120" i="1"/>
  <c r="V120" i="1"/>
  <c r="W120" i="1"/>
  <c r="Y120" i="1" s="1"/>
  <c r="N121" i="1"/>
  <c r="O121" i="1"/>
  <c r="W121" i="1" s="1"/>
  <c r="Y121" i="1" s="1"/>
  <c r="Z121" i="1" s="1"/>
  <c r="AD121" i="1" s="1"/>
  <c r="P121" i="1"/>
  <c r="Q121" i="1"/>
  <c r="R121" i="1"/>
  <c r="S121" i="1"/>
  <c r="V121" i="1"/>
  <c r="X121" i="1"/>
  <c r="AC121" i="1"/>
  <c r="N122" i="1"/>
  <c r="O122" i="1"/>
  <c r="P122" i="1"/>
  <c r="Q122" i="1"/>
  <c r="R122" i="1"/>
  <c r="S122" i="1"/>
  <c r="V122" i="1"/>
  <c r="AC122" i="1"/>
  <c r="N123" i="1"/>
  <c r="O123" i="1"/>
  <c r="W123" i="1" s="1"/>
  <c r="Y123" i="1" s="1"/>
  <c r="P123" i="1"/>
  <c r="Q123" i="1"/>
  <c r="R123" i="1"/>
  <c r="S123" i="1"/>
  <c r="V123" i="1"/>
  <c r="AC123" i="1"/>
  <c r="N124" i="1"/>
  <c r="O124" i="1"/>
  <c r="W124" i="1" s="1"/>
  <c r="P124" i="1"/>
  <c r="Q124" i="1"/>
  <c r="R124" i="1"/>
  <c r="S124" i="1"/>
  <c r="V124" i="1"/>
  <c r="X124" i="1"/>
  <c r="Y124" i="1"/>
  <c r="Z124" i="1"/>
  <c r="AD124" i="1" s="1"/>
  <c r="AC124" i="1"/>
  <c r="N105" i="1"/>
  <c r="O105" i="1"/>
  <c r="B9" i="1"/>
  <c r="V105" i="1"/>
  <c r="S105" i="1"/>
  <c r="R105" i="1"/>
  <c r="Q105" i="1"/>
  <c r="P105" i="1"/>
  <c r="AC105" i="1" s="1"/>
  <c r="X105" i="1"/>
  <c r="AW96" i="1"/>
  <c r="AN80" i="1"/>
  <c r="AM80" i="1"/>
  <c r="AN81" i="1"/>
  <c r="AO81" i="1" s="1"/>
  <c r="AP81" i="1" s="1"/>
  <c r="AN82" i="1"/>
  <c r="AO82" i="1" s="1"/>
  <c r="AP82" i="1" s="1"/>
  <c r="AN83" i="1"/>
  <c r="AN84" i="1"/>
  <c r="AN85" i="1"/>
  <c r="AN86" i="1"/>
  <c r="AO86" i="1" s="1"/>
  <c r="AP86" i="1" s="1"/>
  <c r="AN87" i="1"/>
  <c r="AO87" i="1" s="1"/>
  <c r="AP87" i="1" s="1"/>
  <c r="AN88" i="1"/>
  <c r="AO88" i="1" s="1"/>
  <c r="AP88" i="1" s="1"/>
  <c r="AN89" i="1"/>
  <c r="AN90" i="1"/>
  <c r="AN91" i="1"/>
  <c r="AN92" i="1"/>
  <c r="AO92" i="1" s="1"/>
  <c r="AP92" i="1" s="1"/>
  <c r="AN93" i="1"/>
  <c r="AO93" i="1" s="1"/>
  <c r="AP93" i="1" s="1"/>
  <c r="AN94" i="1"/>
  <c r="AO94" i="1" s="1"/>
  <c r="AP94" i="1" s="1"/>
  <c r="AN95" i="1"/>
  <c r="AN96" i="1"/>
  <c r="AN97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P83" i="1"/>
  <c r="AP95" i="1"/>
  <c r="AO83" i="1"/>
  <c r="AO84" i="1"/>
  <c r="AP84" i="1" s="1"/>
  <c r="AO85" i="1"/>
  <c r="AP85" i="1" s="1"/>
  <c r="AO89" i="1"/>
  <c r="AP89" i="1" s="1"/>
  <c r="AO90" i="1"/>
  <c r="AP90" i="1" s="1"/>
  <c r="AO91" i="1"/>
  <c r="AP91" i="1" s="1"/>
  <c r="AO95" i="1"/>
  <c r="AO96" i="1"/>
  <c r="AP96" i="1" s="1"/>
  <c r="AO97" i="1"/>
  <c r="AP97" i="1" s="1"/>
  <c r="AO80" i="1"/>
  <c r="AP80" i="1" s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80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80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80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80" i="1"/>
  <c r="B27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Y98" i="1" s="1"/>
  <c r="T99" i="1"/>
  <c r="Y99" i="1" s="1"/>
  <c r="Z99" i="1" s="1"/>
  <c r="AD99" i="1" s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AC98" i="1" s="1"/>
  <c r="P99" i="1"/>
  <c r="AC99" i="1" s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P80" i="1"/>
  <c r="O80" i="1"/>
  <c r="E9" i="1"/>
  <c r="AI149" i="1" l="1"/>
  <c r="AH149" i="1"/>
  <c r="AJ149" i="1" s="1"/>
  <c r="AF145" i="1"/>
  <c r="AG145" i="1" s="1"/>
  <c r="AF147" i="1"/>
  <c r="AG147" i="1" s="1"/>
  <c r="AB149" i="1"/>
  <c r="AE149" i="1"/>
  <c r="AD137" i="1"/>
  <c r="AA137" i="1"/>
  <c r="AF132" i="1"/>
  <c r="AG132" i="1" s="1"/>
  <c r="AI131" i="1"/>
  <c r="AH131" i="1"/>
  <c r="AJ131" i="1" s="1"/>
  <c r="AA147" i="1"/>
  <c r="AD140" i="1"/>
  <c r="AA140" i="1"/>
  <c r="AF148" i="1"/>
  <c r="AG148" i="1" s="1"/>
  <c r="AA145" i="1"/>
  <c r="AK143" i="1"/>
  <c r="AM143" i="1" s="1"/>
  <c r="AL143" i="1"/>
  <c r="AN143" i="1" s="1"/>
  <c r="AF141" i="1"/>
  <c r="AG141" i="1" s="1"/>
  <c r="AH136" i="1"/>
  <c r="AJ136" i="1" s="1"/>
  <c r="AI136" i="1"/>
  <c r="AI143" i="1"/>
  <c r="AH143" i="1"/>
  <c r="AJ143" i="1" s="1"/>
  <c r="AH135" i="1"/>
  <c r="AB134" i="1"/>
  <c r="AE134" i="1"/>
  <c r="AF134" i="1"/>
  <c r="AG134" i="1" s="1"/>
  <c r="AB135" i="1"/>
  <c r="AE135" i="1"/>
  <c r="AH142" i="1"/>
  <c r="AJ142" i="1" s="1"/>
  <c r="AI142" i="1"/>
  <c r="AA133" i="1"/>
  <c r="AD133" i="1"/>
  <c r="AF133" i="1" s="1"/>
  <c r="AG133" i="1" s="1"/>
  <c r="AK131" i="1"/>
  <c r="AM131" i="1" s="1"/>
  <c r="AA148" i="1"/>
  <c r="AA146" i="1"/>
  <c r="AH139" i="1"/>
  <c r="AJ139" i="1" s="1"/>
  <c r="AI139" i="1"/>
  <c r="AK142" i="1"/>
  <c r="AA132" i="1"/>
  <c r="AK139" i="1"/>
  <c r="AM139" i="1" s="1"/>
  <c r="AL139" i="1"/>
  <c r="AN139" i="1" s="1"/>
  <c r="AK136" i="1"/>
  <c r="AA141" i="1"/>
  <c r="AA144" i="1"/>
  <c r="AL142" i="1"/>
  <c r="AN142" i="1" s="1"/>
  <c r="AA138" i="1"/>
  <c r="Y130" i="1"/>
  <c r="Z130" i="1" s="1"/>
  <c r="AA130" i="1" s="1"/>
  <c r="AD130" i="1"/>
  <c r="Z118" i="1"/>
  <c r="AD118" i="1" s="1"/>
  <c r="Z111" i="1"/>
  <c r="AD111" i="1" s="1"/>
  <c r="AA114" i="1"/>
  <c r="Z117" i="1"/>
  <c r="AD117" i="1" s="1"/>
  <c r="W107" i="1"/>
  <c r="Y107" i="1" s="1"/>
  <c r="Z107" i="1" s="1"/>
  <c r="AD107" i="1" s="1"/>
  <c r="X107" i="1"/>
  <c r="W119" i="1"/>
  <c r="Y119" i="1" s="1"/>
  <c r="Z119" i="1" s="1"/>
  <c r="AD119" i="1" s="1"/>
  <c r="X119" i="1"/>
  <c r="W113" i="1"/>
  <c r="X113" i="1"/>
  <c r="AA124" i="1"/>
  <c r="X123" i="1"/>
  <c r="Z123" i="1"/>
  <c r="AD123" i="1" s="1"/>
  <c r="W116" i="1"/>
  <c r="X116" i="1"/>
  <c r="AA115" i="1"/>
  <c r="Y113" i="1"/>
  <c r="Z113" i="1" s="1"/>
  <c r="AD113" i="1" s="1"/>
  <c r="AA106" i="1"/>
  <c r="AF106" i="1" s="1"/>
  <c r="AG106" i="1" s="1"/>
  <c r="Y116" i="1"/>
  <c r="Z116" i="1" s="1"/>
  <c r="AD116" i="1" s="1"/>
  <c r="AA109" i="1"/>
  <c r="W110" i="1"/>
  <c r="Y110" i="1" s="1"/>
  <c r="Z110" i="1" s="1"/>
  <c r="AD110" i="1" s="1"/>
  <c r="X110" i="1"/>
  <c r="AA108" i="1"/>
  <c r="W122" i="1"/>
  <c r="Y122" i="1" s="1"/>
  <c r="Z122" i="1" s="1"/>
  <c r="AD122" i="1" s="1"/>
  <c r="X122" i="1"/>
  <c r="AA121" i="1"/>
  <c r="X120" i="1"/>
  <c r="Z120" i="1"/>
  <c r="AD120" i="1" s="1"/>
  <c r="AA112" i="1"/>
  <c r="Z98" i="1"/>
  <c r="AD98" i="1" s="1"/>
  <c r="AA99" i="1"/>
  <c r="W105" i="1"/>
  <c r="Y105" i="1" s="1"/>
  <c r="Z105" i="1" s="1"/>
  <c r="AD105" i="1" s="1"/>
  <c r="AB138" i="1" l="1"/>
  <c r="AE138" i="1"/>
  <c r="AB146" i="1"/>
  <c r="AE146" i="1"/>
  <c r="AK134" i="1"/>
  <c r="AL134" i="1"/>
  <c r="AN134" i="1" s="1"/>
  <c r="AH148" i="1"/>
  <c r="AJ148" i="1" s="1"/>
  <c r="AF146" i="1"/>
  <c r="AG146" i="1" s="1"/>
  <c r="AH147" i="1"/>
  <c r="AJ147" i="1" s="1"/>
  <c r="AO139" i="1"/>
  <c r="AP139" i="1" s="1"/>
  <c r="AE148" i="1"/>
  <c r="AB148" i="1"/>
  <c r="AB140" i="1"/>
  <c r="AE140" i="1"/>
  <c r="AH132" i="1"/>
  <c r="AH145" i="1"/>
  <c r="AI145" i="1"/>
  <c r="AE144" i="1"/>
  <c r="AB144" i="1"/>
  <c r="AB132" i="1"/>
  <c r="AE132" i="1"/>
  <c r="AO131" i="1"/>
  <c r="AP131" i="1" s="1"/>
  <c r="AK135" i="1"/>
  <c r="AL135" i="1"/>
  <c r="AI135" i="1"/>
  <c r="AH141" i="1"/>
  <c r="AI141" i="1"/>
  <c r="AF140" i="1"/>
  <c r="AG140" i="1" s="1"/>
  <c r="AB137" i="1"/>
  <c r="AE137" i="1"/>
  <c r="AB141" i="1"/>
  <c r="AE141" i="1"/>
  <c r="AM142" i="1"/>
  <c r="AO142" i="1" s="1"/>
  <c r="AP142" i="1" s="1"/>
  <c r="AH133" i="1"/>
  <c r="AJ135" i="1"/>
  <c r="AB147" i="1"/>
  <c r="AE147" i="1"/>
  <c r="AF137" i="1"/>
  <c r="AG137" i="1" s="1"/>
  <c r="AL136" i="1"/>
  <c r="AN136" i="1" s="1"/>
  <c r="AE133" i="1"/>
  <c r="AB133" i="1"/>
  <c r="AI134" i="1"/>
  <c r="AH134" i="1"/>
  <c r="AJ134" i="1" s="1"/>
  <c r="AO143" i="1"/>
  <c r="AP143" i="1" s="1"/>
  <c r="AK149" i="1"/>
  <c r="AM149" i="1" s="1"/>
  <c r="AL149" i="1"/>
  <c r="AN149" i="1" s="1"/>
  <c r="AF144" i="1"/>
  <c r="AG144" i="1" s="1"/>
  <c r="AM136" i="1"/>
  <c r="AO136" i="1" s="1"/>
  <c r="AP136" i="1" s="1"/>
  <c r="AF138" i="1"/>
  <c r="AG138" i="1" s="1"/>
  <c r="AL131" i="1"/>
  <c r="AN131" i="1" s="1"/>
  <c r="AE145" i="1"/>
  <c r="AB145" i="1"/>
  <c r="AF130" i="1"/>
  <c r="AG130" i="1" s="1"/>
  <c r="AH130" i="1" s="1"/>
  <c r="AB130" i="1"/>
  <c r="AE130" i="1"/>
  <c r="AI130" i="1"/>
  <c r="AA118" i="1"/>
  <c r="AE114" i="1"/>
  <c r="AB114" i="1"/>
  <c r="AA117" i="1"/>
  <c r="AF111" i="1"/>
  <c r="AG111" i="1" s="1"/>
  <c r="AH111" i="1" s="1"/>
  <c r="AF114" i="1"/>
  <c r="AG114" i="1" s="1"/>
  <c r="AH114" i="1" s="1"/>
  <c r="AA111" i="1"/>
  <c r="AH106" i="1"/>
  <c r="AB112" i="1"/>
  <c r="AE112" i="1"/>
  <c r="AB121" i="1"/>
  <c r="AE121" i="1"/>
  <c r="AB118" i="1"/>
  <c r="AE118" i="1"/>
  <c r="AB115" i="1"/>
  <c r="AE115" i="1"/>
  <c r="AA122" i="1"/>
  <c r="AA116" i="1"/>
  <c r="AF115" i="1"/>
  <c r="AG115" i="1" s="1"/>
  <c r="AE108" i="1"/>
  <c r="AB108" i="1"/>
  <c r="AA123" i="1"/>
  <c r="AF121" i="1"/>
  <c r="AG121" i="1" s="1"/>
  <c r="AA110" i="1"/>
  <c r="AF110" i="1" s="1"/>
  <c r="AG110" i="1" s="1"/>
  <c r="AB109" i="1"/>
  <c r="AE109" i="1"/>
  <c r="AB124" i="1"/>
  <c r="AE124" i="1"/>
  <c r="AA107" i="1"/>
  <c r="AF107" i="1" s="1"/>
  <c r="AG107" i="1" s="1"/>
  <c r="AF112" i="1"/>
  <c r="AG112" i="1" s="1"/>
  <c r="AB106" i="1"/>
  <c r="AE106" i="1"/>
  <c r="AI106" i="1" s="1"/>
  <c r="AF124" i="1"/>
  <c r="AG124" i="1" s="1"/>
  <c r="AF118" i="1"/>
  <c r="AG118" i="1" s="1"/>
  <c r="AA120" i="1"/>
  <c r="AF120" i="1" s="1"/>
  <c r="AG120" i="1" s="1"/>
  <c r="AA113" i="1"/>
  <c r="AF113" i="1" s="1"/>
  <c r="AG113" i="1" s="1"/>
  <c r="AA119" i="1"/>
  <c r="AF108" i="1"/>
  <c r="AG108" i="1" s="1"/>
  <c r="AF109" i="1"/>
  <c r="AG109" i="1" s="1"/>
  <c r="AA98" i="1"/>
  <c r="AB99" i="1"/>
  <c r="AE99" i="1"/>
  <c r="AF99" i="1"/>
  <c r="AG99" i="1" s="1"/>
  <c r="AA105" i="1"/>
  <c r="AF105" i="1" s="1"/>
  <c r="AG105" i="1" s="1"/>
  <c r="AK140" i="1" l="1"/>
  <c r="AM140" i="1" s="1"/>
  <c r="AL140" i="1"/>
  <c r="AN140" i="1" s="1"/>
  <c r="AL146" i="1"/>
  <c r="AN146" i="1" s="1"/>
  <c r="AK146" i="1"/>
  <c r="AM146" i="1" s="1"/>
  <c r="AO146" i="1" s="1"/>
  <c r="AP146" i="1" s="1"/>
  <c r="AH144" i="1"/>
  <c r="AJ144" i="1" s="1"/>
  <c r="AI144" i="1"/>
  <c r="AK137" i="1"/>
  <c r="AM137" i="1" s="1"/>
  <c r="AL137" i="1"/>
  <c r="AN137" i="1" s="1"/>
  <c r="AN135" i="1"/>
  <c r="AK144" i="1"/>
  <c r="AM144" i="1" s="1"/>
  <c r="AI146" i="1"/>
  <c r="AH146" i="1"/>
  <c r="AJ146" i="1" s="1"/>
  <c r="AK133" i="1"/>
  <c r="AL133" i="1"/>
  <c r="AI133" i="1"/>
  <c r="AM135" i="1"/>
  <c r="AO135" i="1" s="1"/>
  <c r="AP135" i="1" s="1"/>
  <c r="AK138" i="1"/>
  <c r="AK145" i="1"/>
  <c r="AM145" i="1" s="1"/>
  <c r="AL145" i="1"/>
  <c r="AN145" i="1" s="1"/>
  <c r="AO149" i="1"/>
  <c r="AP149" i="1" s="1"/>
  <c r="AJ133" i="1"/>
  <c r="AI140" i="1"/>
  <c r="AH140" i="1"/>
  <c r="AJ140" i="1" s="1"/>
  <c r="AJ145" i="1"/>
  <c r="AK148" i="1"/>
  <c r="AL148" i="1"/>
  <c r="AN148" i="1" s="1"/>
  <c r="AI148" i="1"/>
  <c r="AI137" i="1"/>
  <c r="AH137" i="1"/>
  <c r="AJ137" i="1" s="1"/>
  <c r="AK132" i="1"/>
  <c r="AL132" i="1"/>
  <c r="AN132" i="1" s="1"/>
  <c r="AI132" i="1"/>
  <c r="AH138" i="1"/>
  <c r="AJ138" i="1" s="1"/>
  <c r="AI138" i="1"/>
  <c r="AK147" i="1"/>
  <c r="AL147" i="1"/>
  <c r="AN147" i="1" s="1"/>
  <c r="AK141" i="1"/>
  <c r="AM141" i="1" s="1"/>
  <c r="AL141" i="1"/>
  <c r="AJ141" i="1"/>
  <c r="AJ132" i="1"/>
  <c r="AI147" i="1"/>
  <c r="AM134" i="1"/>
  <c r="AO134" i="1" s="1"/>
  <c r="AP134" i="1" s="1"/>
  <c r="AL130" i="1"/>
  <c r="AK130" i="1"/>
  <c r="AM130" i="1" s="1"/>
  <c r="AJ130" i="1"/>
  <c r="AI114" i="1"/>
  <c r="AE117" i="1"/>
  <c r="AB117" i="1"/>
  <c r="AJ106" i="1"/>
  <c r="AK114" i="1"/>
  <c r="AM114" i="1" s="1"/>
  <c r="AJ111" i="1"/>
  <c r="AE111" i="1"/>
  <c r="AB111" i="1"/>
  <c r="AF117" i="1"/>
  <c r="AG117" i="1" s="1"/>
  <c r="AE123" i="1"/>
  <c r="AB123" i="1"/>
  <c r="AF123" i="1"/>
  <c r="AG123" i="1" s="1"/>
  <c r="AK118" i="1"/>
  <c r="AH120" i="1"/>
  <c r="AH113" i="1"/>
  <c r="AI107" i="1"/>
  <c r="AH107" i="1"/>
  <c r="AJ107" i="1" s="1"/>
  <c r="AH109" i="1"/>
  <c r="AJ109" i="1" s="1"/>
  <c r="AI109" i="1"/>
  <c r="AE116" i="1"/>
  <c r="AB116" i="1"/>
  <c r="AH108" i="1"/>
  <c r="AJ108" i="1" s="1"/>
  <c r="AI108" i="1"/>
  <c r="AE120" i="1"/>
  <c r="AB120" i="1"/>
  <c r="AH112" i="1"/>
  <c r="AJ112" i="1" s="1"/>
  <c r="AI112" i="1"/>
  <c r="AK109" i="1"/>
  <c r="AM109" i="1" s="1"/>
  <c r="AK108" i="1"/>
  <c r="AM108" i="1" s="1"/>
  <c r="AE122" i="1"/>
  <c r="AB122" i="1"/>
  <c r="AK121" i="1"/>
  <c r="AE119" i="1"/>
  <c r="AB119" i="1"/>
  <c r="AH118" i="1"/>
  <c r="AJ118" i="1" s="1"/>
  <c r="AI118" i="1"/>
  <c r="AE107" i="1"/>
  <c r="AB107" i="1"/>
  <c r="AH124" i="1"/>
  <c r="AJ124" i="1" s="1"/>
  <c r="AI124" i="1"/>
  <c r="AK124" i="1"/>
  <c r="AE110" i="1"/>
  <c r="AB110" i="1"/>
  <c r="AJ114" i="1"/>
  <c r="AL114" i="1"/>
  <c r="AK112" i="1"/>
  <c r="AL112" i="1"/>
  <c r="AN112" i="1" s="1"/>
  <c r="AF119" i="1"/>
  <c r="AG119" i="1" s="1"/>
  <c r="AK115" i="1"/>
  <c r="AH110" i="1"/>
  <c r="AE113" i="1"/>
  <c r="AI113" i="1" s="1"/>
  <c r="AB113" i="1"/>
  <c r="AK106" i="1"/>
  <c r="AM106" i="1" s="1"/>
  <c r="AL106" i="1"/>
  <c r="AN106" i="1" s="1"/>
  <c r="AH121" i="1"/>
  <c r="AJ121" i="1" s="1"/>
  <c r="AI121" i="1"/>
  <c r="AH115" i="1"/>
  <c r="AJ115" i="1" s="1"/>
  <c r="AI115" i="1"/>
  <c r="AF116" i="1"/>
  <c r="AG116" i="1" s="1"/>
  <c r="AF122" i="1"/>
  <c r="AG122" i="1" s="1"/>
  <c r="AB98" i="1"/>
  <c r="AE98" i="1"/>
  <c r="AF98" i="1"/>
  <c r="AG98" i="1" s="1"/>
  <c r="AK99" i="1"/>
  <c r="AM99" i="1" s="1"/>
  <c r="AI99" i="1"/>
  <c r="AH99" i="1"/>
  <c r="AJ99" i="1" s="1"/>
  <c r="AH105" i="1"/>
  <c r="AE105" i="1"/>
  <c r="AB105" i="1"/>
  <c r="AN141" i="1" l="1"/>
  <c r="AL144" i="1"/>
  <c r="AN144" i="1" s="1"/>
  <c r="AO144" i="1" s="1"/>
  <c r="AP144" i="1" s="1"/>
  <c r="AO141" i="1"/>
  <c r="AP141" i="1" s="1"/>
  <c r="AM148" i="1"/>
  <c r="AO148" i="1" s="1"/>
  <c r="AP148" i="1" s="1"/>
  <c r="AN133" i="1"/>
  <c r="AM132" i="1"/>
  <c r="AO132" i="1" s="1"/>
  <c r="AP132" i="1" s="1"/>
  <c r="AO145" i="1"/>
  <c r="AP145" i="1" s="1"/>
  <c r="AM133" i="1"/>
  <c r="AO133" i="1" s="1"/>
  <c r="AP133" i="1" s="1"/>
  <c r="AM147" i="1"/>
  <c r="AO147" i="1" s="1"/>
  <c r="AP147" i="1" s="1"/>
  <c r="AL138" i="1"/>
  <c r="AN138" i="1" s="1"/>
  <c r="AO137" i="1"/>
  <c r="AP137" i="1" s="1"/>
  <c r="AO140" i="1"/>
  <c r="AP140" i="1" s="1"/>
  <c r="AM138" i="1"/>
  <c r="AO138" i="1" s="1"/>
  <c r="AP138" i="1" s="1"/>
  <c r="AN130" i="1"/>
  <c r="AO130" i="1" s="1"/>
  <c r="AP130" i="1" s="1"/>
  <c r="AJ120" i="1"/>
  <c r="AM115" i="1"/>
  <c r="AM112" i="1"/>
  <c r="AO112" i="1" s="1"/>
  <c r="AP112" i="1" s="1"/>
  <c r="AH117" i="1"/>
  <c r="AI117" i="1"/>
  <c r="AN114" i="1"/>
  <c r="AO114" i="1" s="1"/>
  <c r="AP114" i="1" s="1"/>
  <c r="AL108" i="1"/>
  <c r="AN108" i="1" s="1"/>
  <c r="AL118" i="1"/>
  <c r="AN118" i="1" s="1"/>
  <c r="AK117" i="1"/>
  <c r="AM118" i="1"/>
  <c r="AO118" i="1" s="1"/>
  <c r="AP118" i="1" s="1"/>
  <c r="AL111" i="1"/>
  <c r="AN111" i="1" s="1"/>
  <c r="AK111" i="1"/>
  <c r="AM111" i="1" s="1"/>
  <c r="AO111" i="1" s="1"/>
  <c r="AP111" i="1" s="1"/>
  <c r="AI111" i="1"/>
  <c r="AI119" i="1"/>
  <c r="AH119" i="1"/>
  <c r="AJ119" i="1" s="1"/>
  <c r="AL110" i="1"/>
  <c r="AK110" i="1"/>
  <c r="AK116" i="1"/>
  <c r="AL124" i="1"/>
  <c r="AN124" i="1" s="1"/>
  <c r="AJ110" i="1"/>
  <c r="AM124" i="1"/>
  <c r="AL107" i="1"/>
  <c r="AN107" i="1" s="1"/>
  <c r="AK107" i="1"/>
  <c r="AM107" i="1" s="1"/>
  <c r="AM121" i="1"/>
  <c r="AL120" i="1"/>
  <c r="AN120" i="1" s="1"/>
  <c r="AJ113" i="1"/>
  <c r="AI116" i="1"/>
  <c r="AH116" i="1"/>
  <c r="AJ116" i="1" s="1"/>
  <c r="AO106" i="1"/>
  <c r="AP106" i="1" s="1"/>
  <c r="AI110" i="1"/>
  <c r="AO108" i="1"/>
  <c r="AP108" i="1" s="1"/>
  <c r="AL113" i="1"/>
  <c r="AN113" i="1" s="1"/>
  <c r="AK113" i="1"/>
  <c r="AM113" i="1" s="1"/>
  <c r="AO113" i="1" s="1"/>
  <c r="AP113" i="1" s="1"/>
  <c r="AL121" i="1"/>
  <c r="AN121" i="1" s="1"/>
  <c r="AL109" i="1"/>
  <c r="AN109" i="1" s="1"/>
  <c r="AO109" i="1" s="1"/>
  <c r="AP109" i="1" s="1"/>
  <c r="AI122" i="1"/>
  <c r="AH122" i="1"/>
  <c r="AJ122" i="1" s="1"/>
  <c r="AH123" i="1"/>
  <c r="AJ123" i="1" s="1"/>
  <c r="AI123" i="1"/>
  <c r="AL115" i="1"/>
  <c r="AN115" i="1" s="1"/>
  <c r="AK122" i="1"/>
  <c r="AI120" i="1"/>
  <c r="AK123" i="1"/>
  <c r="AI98" i="1"/>
  <c r="AH98" i="1"/>
  <c r="AK98" i="1"/>
  <c r="AM98" i="1" s="1"/>
  <c r="AL99" i="1"/>
  <c r="AN99" i="1" s="1"/>
  <c r="AO99" i="1" s="1"/>
  <c r="AP99" i="1" s="1"/>
  <c r="AW95" i="1" s="1"/>
  <c r="AL105" i="1"/>
  <c r="AK105" i="1"/>
  <c r="AI105" i="1"/>
  <c r="AJ105" i="1"/>
  <c r="AM120" i="1" l="1"/>
  <c r="AO120" i="1" s="1"/>
  <c r="AP120" i="1" s="1"/>
  <c r="AM122" i="1"/>
  <c r="AO121" i="1"/>
  <c r="AP121" i="1" s="1"/>
  <c r="AL122" i="1"/>
  <c r="AN122" i="1" s="1"/>
  <c r="AO115" i="1"/>
  <c r="AP115" i="1" s="1"/>
  <c r="AO107" i="1"/>
  <c r="AP107" i="1" s="1"/>
  <c r="AM117" i="1"/>
  <c r="AM123" i="1"/>
  <c r="AL119" i="1"/>
  <c r="AN119" i="1" s="1"/>
  <c r="AM119" i="1"/>
  <c r="AO119" i="1" s="1"/>
  <c r="AP119" i="1" s="1"/>
  <c r="AN110" i="1"/>
  <c r="AJ117" i="1"/>
  <c r="AL117" i="1"/>
  <c r="AN117" i="1" s="1"/>
  <c r="AM110" i="1"/>
  <c r="AO122" i="1"/>
  <c r="AP122" i="1" s="1"/>
  <c r="AM116" i="1"/>
  <c r="AO124" i="1"/>
  <c r="AP124" i="1" s="1"/>
  <c r="AL116" i="1"/>
  <c r="AN116" i="1" s="1"/>
  <c r="AL123" i="1"/>
  <c r="AN123" i="1" s="1"/>
  <c r="AJ98" i="1"/>
  <c r="AL98" i="1"/>
  <c r="AN98" i="1" s="1"/>
  <c r="AO98" i="1" s="1"/>
  <c r="AP98" i="1" s="1"/>
  <c r="AM105" i="1"/>
  <c r="AN105" i="1"/>
  <c r="AO123" i="1" l="1"/>
  <c r="AP123" i="1" s="1"/>
  <c r="AO116" i="1"/>
  <c r="AP116" i="1" s="1"/>
  <c r="AO110" i="1"/>
  <c r="AP110" i="1" s="1"/>
  <c r="AO117" i="1"/>
  <c r="AP117" i="1" s="1"/>
  <c r="AO105" i="1"/>
  <c r="AP105" i="1" s="1"/>
  <c r="B14" i="1" l="1"/>
  <c r="B10" i="1" l="1"/>
  <c r="B6" i="1" l="1"/>
  <c r="B8" i="1" l="1"/>
  <c r="B21" i="1"/>
  <c r="B18" i="1"/>
  <c r="B19" i="1"/>
  <c r="B13" i="1" l="1"/>
  <c r="B26" i="1"/>
  <c r="A43" i="1" l="1"/>
  <c r="B31" i="1" l="1"/>
  <c r="B32" i="1" s="1"/>
  <c r="B47" i="1" l="1"/>
  <c r="B36" i="1"/>
  <c r="B48" i="1" l="1"/>
  <c r="B41" i="1"/>
  <c r="B43" i="1" s="1"/>
  <c r="B49" i="1"/>
  <c r="B55" i="1" s="1"/>
  <c r="E47" i="1"/>
  <c r="B56" i="1" l="1"/>
  <c r="B58" i="1" s="1"/>
  <c r="B57" i="1"/>
  <c r="B59" i="1"/>
  <c r="B64" i="1" s="1"/>
  <c r="B60" i="1" l="1"/>
  <c r="B65" i="1" s="1"/>
  <c r="B66" i="1" s="1"/>
  <c r="B73" i="1" s="1"/>
</calcChain>
</file>

<file path=xl/sharedStrings.xml><?xml version="1.0" encoding="utf-8"?>
<sst xmlns="http://schemas.openxmlformats.org/spreadsheetml/2006/main" count="164" uniqueCount="96">
  <si>
    <t xml:space="preserve">Задание: </t>
  </si>
  <si>
    <t>i - вариант</t>
  </si>
  <si>
    <r>
      <t>2θ</t>
    </r>
    <r>
      <rPr>
        <vertAlign val="subscript"/>
        <sz val="12"/>
        <color theme="1"/>
        <rFont val="Times New Roman"/>
        <family val="1"/>
        <charset val="204"/>
      </rPr>
      <t>0</t>
    </r>
  </si>
  <si>
    <t>λ</t>
  </si>
  <si>
    <t>0,05*i</t>
  </si>
  <si>
    <t>Кристалл модулятора имеет габаритные размеры:</t>
  </si>
  <si>
    <t>a</t>
  </si>
  <si>
    <t>b</t>
  </si>
  <si>
    <t>Фокусное расстояние фокусирующей линзы:</t>
  </si>
  <si>
    <t>f'3</t>
  </si>
  <si>
    <t xml:space="preserve">A </t>
  </si>
  <si>
    <r>
      <t>d</t>
    </r>
    <r>
      <rPr>
        <vertAlign val="subscript"/>
        <sz val="12"/>
        <color theme="1"/>
        <rFont val="Times New Roman"/>
        <family val="1"/>
        <charset val="204"/>
      </rPr>
      <t>1</t>
    </r>
  </si>
  <si>
    <t>β </t>
  </si>
  <si>
    <t>B</t>
  </si>
  <si>
    <t xml:space="preserve">расстояние от лазера до первой линзы коллиматора </t>
  </si>
  <si>
    <t>длина формного цилиндра</t>
  </si>
  <si>
    <t xml:space="preserve">линейное увеличение коллиматора </t>
  </si>
  <si>
    <t>минимальное расстояние между второй линзой коллиматора и фокусирующей линзой</t>
  </si>
  <si>
    <t>1. Определить минимальный поперечный размер (перетяжку) лазерного пучка ω0 и конфокаль-ный параметр Rэ резонатора</t>
  </si>
  <si>
    <t>ω0</t>
  </si>
  <si>
    <t>θ0</t>
  </si>
  <si>
    <r>
      <t>R</t>
    </r>
    <r>
      <rPr>
        <vertAlign val="subscript"/>
        <sz val="12"/>
        <color theme="1"/>
        <rFont val="Times New Roman"/>
        <family val="1"/>
        <charset val="204"/>
      </rPr>
      <t>э</t>
    </r>
  </si>
  <si>
    <t>2. Определить поперечный размер пучка лазера ωН1 на главной плоскости H1 первой линзы и ее фокусное расстояние f1</t>
  </si>
  <si>
    <t>ωН1</t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</si>
  <si>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</si>
  <si>
    <t xml:space="preserve">3. Рассчитать значение конфокального параметра после преобразования первой линзой коллиматора </t>
  </si>
  <si>
    <t>R'э1</t>
  </si>
  <si>
    <t xml:space="preserve">4. Провести проверку правильности определения фокусного расстояния f1. </t>
  </si>
  <si>
    <t>Для этого следует рассчитать по формуле (1) размер перетяжки ωb/2 на торцах кристалла, и если ωb/2 = а/2, то f1 выбрано правильно</t>
  </si>
  <si>
    <r>
      <t>ω</t>
    </r>
    <r>
      <rPr>
        <vertAlign val="subscript"/>
        <sz val="12"/>
        <color theme="1"/>
        <rFont val="Times New Roman"/>
        <family val="1"/>
        <charset val="204"/>
      </rPr>
      <t>b/2</t>
    </r>
  </si>
  <si>
    <r>
      <t>R'</t>
    </r>
    <r>
      <rPr>
        <vertAlign val="subscript"/>
        <sz val="12"/>
        <color theme="1"/>
        <rFont val="Times New Roman"/>
        <family val="1"/>
        <charset val="204"/>
      </rPr>
      <t>э2</t>
    </r>
    <r>
      <rPr>
        <sz val="12"/>
        <color theme="1"/>
        <rFont val="Times New Roman"/>
        <family val="1"/>
        <charset val="204"/>
      </rPr>
      <t xml:space="preserve"> </t>
    </r>
  </si>
  <si>
    <t>5. Рассчитать фокусное расстояние f2 второй линзы коллиматора, конфокальный параметр R'э2 лазерного пучка после второй линзы и расстояние d2</t>
  </si>
  <si>
    <t>d2</t>
  </si>
  <si>
    <t>6.Определить для крайних положений синтезирующей головки минимальные d3min и макси-мальные d3max расстояния</t>
  </si>
  <si>
    <t>а также расстояния d'3max и d'3min и соответствующие конфокальные параметры пучка R'э3min и R'э3max после преобразования фокусирующей линзой.</t>
  </si>
  <si>
    <t>d'2</t>
  </si>
  <si>
    <t>f '2</t>
  </si>
  <si>
    <t>d3min</t>
  </si>
  <si>
    <t>d3max</t>
  </si>
  <si>
    <r>
      <t xml:space="preserve">Цель работы: </t>
    </r>
    <r>
      <rPr>
        <sz val="11"/>
        <color theme="1"/>
        <rFont val="Calibri"/>
        <family val="2"/>
        <charset val="204"/>
        <scheme val="minor"/>
      </rPr>
      <t>ознакомиться с методикой расчета лазерных синтезирующих устройств рекордеров для записи офсетных печатных форм</t>
    </r>
  </si>
  <si>
    <r>
      <rPr>
        <b/>
        <sz val="11"/>
        <color theme="1"/>
        <rFont val="Calibri"/>
        <family val="2"/>
        <charset val="204"/>
        <scheme val="minor"/>
      </rPr>
      <t>Вариант:</t>
    </r>
    <r>
      <rPr>
        <sz val="11"/>
        <color theme="1"/>
        <rFont val="Calibri"/>
        <family val="2"/>
        <charset val="204"/>
        <scheme val="minor"/>
      </rPr>
      <t xml:space="preserve"> 4</t>
    </r>
  </si>
  <si>
    <t>Рассчитать габартиные параметры синтезирующего устройства</t>
  </si>
  <si>
    <r>
      <t>d'</t>
    </r>
    <r>
      <rPr>
        <vertAlign val="subscript"/>
        <sz val="12"/>
        <color theme="1"/>
        <rFont val="Times New Roman"/>
        <family val="1"/>
        <charset val="204"/>
      </rPr>
      <t>3min</t>
    </r>
    <r>
      <rPr>
        <sz val="12"/>
        <color theme="1"/>
        <rFont val="Times New Roman"/>
        <family val="1"/>
        <charset val="204"/>
      </rPr>
      <t xml:space="preserve"> </t>
    </r>
  </si>
  <si>
    <t>R'э3min</t>
  </si>
  <si>
    <t>R'э3max</t>
  </si>
  <si>
    <t>d'3max</t>
  </si>
  <si>
    <t>7. Определить размеры пятна ω3min и ω3max лазерного пучка на поверхности формного цилиндра для крайних положений синтезирующей головки</t>
  </si>
  <si>
    <t>ω3min</t>
  </si>
  <si>
    <t>ω3max</t>
  </si>
  <si>
    <t>Kд</t>
  </si>
  <si>
    <t>Если ω3min и ω3max очень близки по своим значениям (ω3min ≈ ω3max), можно считать, что изменение положения синтезирующей головки не сказывается на размере пятна лазерного пучка при записи изображения на формный материал.</t>
  </si>
  <si>
    <r>
      <rPr>
        <b/>
        <sz val="11"/>
        <color theme="1"/>
        <rFont val="Calibri"/>
        <family val="2"/>
        <charset val="204"/>
        <scheme val="minor"/>
      </rPr>
      <t>При определении d'</t>
    </r>
    <r>
      <rPr>
        <b/>
        <vertAlign val="subscript"/>
        <sz val="11"/>
        <color theme="1"/>
        <rFont val="Calibri"/>
        <family val="2"/>
        <charset val="204"/>
        <scheme val="minor"/>
      </rPr>
      <t>3min</t>
    </r>
    <r>
      <rPr>
        <b/>
        <sz val="11"/>
        <color theme="1"/>
        <rFont val="Calibri"/>
        <family val="2"/>
        <charset val="204"/>
        <scheme val="minor"/>
      </rPr>
      <t xml:space="preserve"> и d'</t>
    </r>
    <r>
      <rPr>
        <b/>
        <vertAlign val="subscript"/>
        <sz val="11"/>
        <color theme="1"/>
        <rFont val="Calibri"/>
        <family val="2"/>
        <charset val="204"/>
        <scheme val="minor"/>
      </rPr>
      <t>3max</t>
    </r>
    <r>
      <rPr>
        <b/>
        <sz val="11"/>
        <color theme="1"/>
        <rFont val="Calibri"/>
        <family val="2"/>
        <charset val="204"/>
        <scheme val="minor"/>
      </rPr>
      <t>, R'</t>
    </r>
    <r>
      <rPr>
        <b/>
        <vertAlign val="subscript"/>
        <sz val="11"/>
        <color theme="1"/>
        <rFont val="Calibri"/>
        <family val="2"/>
        <charset val="204"/>
        <scheme val="minor"/>
      </rPr>
      <t>э3min</t>
    </r>
    <r>
      <rPr>
        <b/>
        <sz val="11"/>
        <color theme="1"/>
        <rFont val="Calibri"/>
        <family val="2"/>
        <charset val="204"/>
        <scheme val="minor"/>
      </rPr>
      <t xml:space="preserve"> и R'</t>
    </r>
    <r>
      <rPr>
        <b/>
        <vertAlign val="subscript"/>
        <sz val="11"/>
        <color theme="1"/>
        <rFont val="Calibri"/>
        <family val="2"/>
        <charset val="204"/>
        <scheme val="minor"/>
      </rPr>
      <t>э3max</t>
    </r>
    <r>
      <rPr>
        <b/>
        <sz val="11"/>
        <color theme="1"/>
        <rFont val="Calibri"/>
        <family val="2"/>
        <charset val="204"/>
        <scheme val="minor"/>
      </rPr>
      <t xml:space="preserve"> вместо d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 xml:space="preserve"> подставляем соответствующее значение d</t>
    </r>
    <r>
      <rPr>
        <b/>
        <vertAlign val="subscript"/>
        <sz val="11"/>
        <color theme="1"/>
        <rFont val="Calibri"/>
        <family val="2"/>
        <charset val="204"/>
        <scheme val="minor"/>
      </rPr>
      <t>3min</t>
    </r>
    <r>
      <rPr>
        <b/>
        <sz val="11"/>
        <color theme="1"/>
        <rFont val="Calibri"/>
        <family val="2"/>
        <charset val="204"/>
        <scheme val="minor"/>
      </rPr>
      <t xml:space="preserve"> и d</t>
    </r>
    <r>
      <rPr>
        <b/>
        <vertAlign val="subscript"/>
        <sz val="11"/>
        <color theme="1"/>
        <rFont val="Calibri"/>
        <family val="2"/>
        <charset val="204"/>
        <scheme val="minor"/>
      </rPr>
      <t>3max</t>
    </r>
    <r>
      <rPr>
        <b/>
        <sz val="11"/>
        <color theme="1"/>
        <rFont val="Calibri"/>
        <family val="2"/>
        <charset val="204"/>
        <scheme val="minor"/>
      </rPr>
      <t>.</t>
    </r>
  </si>
  <si>
    <t>ω3avg</t>
  </si>
  <si>
    <t>8. Определить разрешающую способность устройства в тч/дюйм (dpi).</t>
  </si>
  <si>
    <t>К</t>
  </si>
  <si>
    <t xml:space="preserve">9. Определить влияние параметров оптико-механической системы лазерного формного автомата на разрешение. </t>
  </si>
  <si>
    <t>i</t>
  </si>
  <si>
    <r>
      <t>θ</t>
    </r>
    <r>
      <rPr>
        <sz val="8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, рад</t>
    </r>
  </si>
  <si>
    <t>λ, м</t>
  </si>
  <si>
    <t>а, м</t>
  </si>
  <si>
    <t>b, м</t>
  </si>
  <si>
    <r>
      <t>f'</t>
    </r>
    <r>
      <rPr>
        <sz val="8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 xml:space="preserve">, </t>
    </r>
    <r>
      <rPr>
        <sz val="12"/>
        <color theme="1"/>
        <rFont val="Times New Roman"/>
        <family val="1"/>
        <charset val="204"/>
      </rPr>
      <t>м</t>
    </r>
  </si>
  <si>
    <t>А, м</t>
  </si>
  <si>
    <r>
      <t>d</t>
    </r>
    <r>
      <rPr>
        <sz val="8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, м</t>
    </r>
  </si>
  <si>
    <t>В, м</t>
  </si>
  <si>
    <r>
      <t>w</t>
    </r>
    <r>
      <rPr>
        <sz val="8"/>
        <color theme="1"/>
        <rFont val="Calibri"/>
        <family val="2"/>
        <charset val="204"/>
        <scheme val="minor"/>
      </rPr>
      <t>0</t>
    </r>
  </si>
  <si>
    <r>
      <t>ω</t>
    </r>
    <r>
      <rPr>
        <vertAlign val="subscript"/>
        <sz val="12"/>
        <color theme="1"/>
        <rFont val="Times New Roman"/>
        <family val="1"/>
        <charset val="204"/>
      </rPr>
      <t>Н1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</si>
  <si>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 xml:space="preserve"> </t>
    </r>
  </si>
  <si>
    <r>
      <t>R'</t>
    </r>
    <r>
      <rPr>
        <sz val="8"/>
        <color theme="1"/>
        <rFont val="Calibri"/>
        <family val="2"/>
        <charset val="204"/>
        <scheme val="minor"/>
      </rPr>
      <t>э1</t>
    </r>
  </si>
  <si>
    <r>
      <t>ω</t>
    </r>
    <r>
      <rPr>
        <vertAlign val="subscript"/>
        <sz val="12"/>
        <color theme="1"/>
        <rFont val="Times New Roman"/>
        <family val="1"/>
        <charset val="204"/>
      </rPr>
      <t>b/2</t>
    </r>
    <r>
      <rPr>
        <i/>
        <sz val="12"/>
        <color theme="1"/>
        <rFont val="Times New Roman"/>
        <family val="1"/>
        <charset val="204"/>
      </rPr>
      <t xml:space="preserve"> </t>
    </r>
  </si>
  <si>
    <t>a/2</t>
  </si>
  <si>
    <r>
      <t>f'</t>
    </r>
    <r>
      <rPr>
        <sz val="8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=d</t>
    </r>
    <r>
      <rPr>
        <sz val="8"/>
        <color theme="1"/>
        <rFont val="Times New Roman"/>
        <family val="1"/>
        <charset val="204"/>
      </rPr>
      <t>2</t>
    </r>
  </si>
  <si>
    <r>
      <t>R'</t>
    </r>
    <r>
      <rPr>
        <sz val="8"/>
        <color theme="1"/>
        <rFont val="Calibri"/>
        <family val="2"/>
        <charset val="204"/>
        <scheme val="minor"/>
      </rPr>
      <t>э2</t>
    </r>
  </si>
  <si>
    <r>
      <t>d'</t>
    </r>
    <r>
      <rPr>
        <sz val="8"/>
        <color theme="1"/>
        <rFont val="Times New Roman"/>
        <family val="1"/>
        <charset val="204"/>
      </rPr>
      <t>2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</si>
  <si>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3min</t>
    </r>
  </si>
  <si>
    <r>
      <t>d</t>
    </r>
    <r>
      <rPr>
        <vertAlign val="subscript"/>
        <sz val="12"/>
        <color theme="1"/>
        <rFont val="Times New Roman"/>
        <family val="1"/>
        <charset val="204"/>
      </rPr>
      <t>3max</t>
    </r>
  </si>
  <si>
    <r>
      <t>d'</t>
    </r>
    <r>
      <rPr>
        <vertAlign val="subscript"/>
        <sz val="12"/>
        <color theme="1"/>
        <rFont val="Times New Roman"/>
        <family val="1"/>
        <charset val="204"/>
      </rPr>
      <t>3min</t>
    </r>
  </si>
  <si>
    <r>
      <t>d'</t>
    </r>
    <r>
      <rPr>
        <vertAlign val="subscript"/>
        <sz val="12"/>
        <color theme="1"/>
        <rFont val="Times New Roman"/>
        <family val="1"/>
        <charset val="204"/>
      </rPr>
      <t>3max</t>
    </r>
  </si>
  <si>
    <r>
      <t>R'</t>
    </r>
    <r>
      <rPr>
        <vertAlign val="subscript"/>
        <sz val="12"/>
        <color theme="1"/>
        <rFont val="Times New Roman"/>
        <family val="1"/>
        <charset val="204"/>
      </rPr>
      <t>э3min</t>
    </r>
  </si>
  <si>
    <r>
      <t>R'</t>
    </r>
    <r>
      <rPr>
        <vertAlign val="subscript"/>
        <sz val="12"/>
        <color theme="1"/>
        <rFont val="Times New Roman"/>
        <family val="1"/>
        <charset val="204"/>
      </rPr>
      <t>э3max</t>
    </r>
  </si>
  <si>
    <r>
      <t>ω</t>
    </r>
    <r>
      <rPr>
        <vertAlign val="subscript"/>
        <sz val="12"/>
        <color theme="1"/>
        <rFont val="Times New Roman"/>
        <family val="1"/>
        <charset val="204"/>
      </rPr>
      <t>3min</t>
    </r>
  </si>
  <si>
    <r>
      <t>ω</t>
    </r>
    <r>
      <rPr>
        <vertAlign val="subscript"/>
        <sz val="12"/>
        <color theme="1"/>
        <rFont val="Times New Roman"/>
        <family val="1"/>
        <charset val="204"/>
      </rPr>
      <t>3max</t>
    </r>
  </si>
  <si>
    <t>W3ср</t>
  </si>
  <si>
    <t>К, тч/дюйм</t>
  </si>
  <si>
    <t>Обратнопропорциональная зависимость</t>
  </si>
  <si>
    <t>%</t>
  </si>
  <si>
    <t>Прямопропорциональная зависимость</t>
  </si>
  <si>
    <t xml:space="preserve">При увеличении расходимости на 24%, разрешение уменьшилось на </t>
  </si>
  <si>
    <t xml:space="preserve">При уменьшении расходимости на 24%, разрешение  увеличилось на </t>
  </si>
  <si>
    <t>При уменьшении d1 на 24%, разрешение увеличилось на</t>
  </si>
  <si>
    <t>При увеличении d1 на 24%, разрешение уменьшилось на</t>
  </si>
  <si>
    <t>тч/см</t>
  </si>
  <si>
    <t>При уменьшении B на 24%, разрешение уменьшилось на</t>
  </si>
  <si>
    <t>При увеличении В на 24%, разрешение увеличилось на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</si>
  <si>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самое большое влияние на разрешение оказывает расходимость луча.</t>
    </r>
  </si>
  <si>
    <t>Лабораторная работа № 2 "Оптико-механическая система лазерного формного автомата"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</si>
</sst>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5" formatCode="0.0"/>
    <numFmt numFmtId="166" formatCode="0.00000000"/>
    <numFmt numFmtId="167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0" fontId="0" fillId="0" borderId="2" xfId="0" applyBorder="1"/>
    <xf numFmtId="0" fontId="0" fillId="2" borderId="1" xfId="0" applyFill="1" applyBorder="1"/>
    <xf numFmtId="0" fontId="3" fillId="2" borderId="1" xfId="0" applyFont="1" applyFill="1" applyBorder="1"/>
    <xf numFmtId="0" fontId="6" fillId="0" borderId="0" xfId="0" applyFont="1"/>
    <xf numFmtId="0" fontId="1" fillId="0" borderId="0" xfId="0" applyFont="1"/>
    <xf numFmtId="0" fontId="3" fillId="0" borderId="1" xfId="0" applyFont="1" applyFill="1" applyBorder="1"/>
    <xf numFmtId="0" fontId="3" fillId="0" borderId="0" xfId="0" applyFont="1" applyAlignment="1">
      <alignment vertical="center"/>
    </xf>
    <xf numFmtId="0" fontId="0" fillId="0" borderId="0" xfId="0" applyFill="1"/>
    <xf numFmtId="164" fontId="0" fillId="0" borderId="1" xfId="0" applyNumberFormat="1" applyBorder="1"/>
    <xf numFmtId="0" fontId="2" fillId="0" borderId="0" xfId="0" applyFont="1" applyAlignment="1">
      <alignment vertical="center"/>
    </xf>
    <xf numFmtId="0" fontId="8" fillId="0" borderId="0" xfId="0" applyFont="1" applyFill="1" applyBorder="1"/>
    <xf numFmtId="0" fontId="0" fillId="0" borderId="1" xfId="0" applyFill="1" applyBorder="1"/>
    <xf numFmtId="164" fontId="0" fillId="0" borderId="0" xfId="0" applyNumberFormat="1"/>
    <xf numFmtId="165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3" xfId="0" applyNumberFormat="1" applyBorder="1"/>
    <xf numFmtId="1" fontId="0" fillId="0" borderId="3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3" xfId="0" applyNumberFormat="1" applyBorder="1"/>
    <xf numFmtId="0" fontId="0" fillId="3" borderId="7" xfId="0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65" fontId="5" fillId="3" borderId="8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12" xfId="0" applyNumberFormat="1" applyBorder="1"/>
    <xf numFmtId="164" fontId="0" fillId="0" borderId="12" xfId="0" applyNumberFormat="1" applyBorder="1"/>
    <xf numFmtId="0" fontId="0" fillId="0" borderId="9" xfId="0" applyBorder="1"/>
    <xf numFmtId="167" fontId="0" fillId="0" borderId="9" xfId="0" applyNumberFormat="1" applyBorder="1"/>
    <xf numFmtId="1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left"/>
    </xf>
    <xf numFmtId="167" fontId="0" fillId="3" borderId="1" xfId="0" applyNumberFormat="1" applyFill="1" applyBorder="1"/>
    <xf numFmtId="167" fontId="0" fillId="3" borderId="3" xfId="0" applyNumberFormat="1" applyFill="1" applyBorder="1"/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67" fontId="0" fillId="0" borderId="1" xfId="0" applyNumberFormat="1" applyFill="1" applyBorder="1"/>
    <xf numFmtId="167" fontId="0" fillId="0" borderId="3" xfId="0" applyNumberFormat="1" applyFill="1" applyBorder="1"/>
    <xf numFmtId="0" fontId="13" fillId="0" borderId="0" xfId="0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Лист1!$N$80:$N$99</c:f>
              <c:numCache>
                <c:formatCode>0.0000</c:formatCode>
                <c:ptCount val="20"/>
                <c:pt idx="0">
                  <c:v>1.6720000000000001E-3</c:v>
                </c:pt>
                <c:pt idx="1">
                  <c:v>1.7275789473684211E-3</c:v>
                </c:pt>
                <c:pt idx="2">
                  <c:v>1.7831578947368422E-3</c:v>
                </c:pt>
                <c:pt idx="3">
                  <c:v>1.8387368421052632E-3</c:v>
                </c:pt>
                <c:pt idx="4">
                  <c:v>1.8943157894736843E-3</c:v>
                </c:pt>
                <c:pt idx="5">
                  <c:v>1.9498947368421053E-3</c:v>
                </c:pt>
                <c:pt idx="6">
                  <c:v>2.0054736842105266E-3</c:v>
                </c:pt>
                <c:pt idx="7">
                  <c:v>2.0610526315789474E-3</c:v>
                </c:pt>
                <c:pt idx="8">
                  <c:v>2.1166315789473682E-3</c:v>
                </c:pt>
                <c:pt idx="9">
                  <c:v>2.1722105263157895E-3</c:v>
                </c:pt>
                <c:pt idx="10">
                  <c:v>2.2277894736842108E-3</c:v>
                </c:pt>
                <c:pt idx="11">
                  <c:v>2.2833684210526316E-3</c:v>
                </c:pt>
                <c:pt idx="12">
                  <c:v>2.3389473684210524E-3</c:v>
                </c:pt>
                <c:pt idx="13">
                  <c:v>2.3945263157894737E-3</c:v>
                </c:pt>
                <c:pt idx="14">
                  <c:v>2.4501052631578949E-3</c:v>
                </c:pt>
                <c:pt idx="15">
                  <c:v>2.5056842105263158E-3</c:v>
                </c:pt>
                <c:pt idx="16">
                  <c:v>2.5612631578947366E-3</c:v>
                </c:pt>
                <c:pt idx="17">
                  <c:v>2.6168421052631579E-3</c:v>
                </c:pt>
                <c:pt idx="18">
                  <c:v>2.6724210526315791E-3</c:v>
                </c:pt>
                <c:pt idx="19">
                  <c:v>2.728E-3</c:v>
                </c:pt>
              </c:numCache>
            </c:numRef>
          </c:xVal>
          <c:yVal>
            <c:numRef>
              <c:f>Лист1!$AP$80:$AP$99</c:f>
              <c:numCache>
                <c:formatCode>General</c:formatCode>
                <c:ptCount val="20"/>
                <c:pt idx="0">
                  <c:v>1269.2079857043341</c:v>
                </c:pt>
                <c:pt idx="1">
                  <c:v>1232.5474990548569</c:v>
                </c:pt>
                <c:pt idx="2">
                  <c:v>1197.9341432909746</c:v>
                </c:pt>
                <c:pt idx="3">
                  <c:v>1165.2028046417045</c:v>
                </c:pt>
                <c:pt idx="4">
                  <c:v>1134.2056245658373</c:v>
                </c:pt>
                <c:pt idx="5">
                  <c:v>1104.8097798112051</c:v>
                </c:pt>
                <c:pt idx="6">
                  <c:v>1076.895606603123</c:v>
                </c:pt>
                <c:pt idx="7">
                  <c:v>1050.3550051573588</c:v>
                </c:pt>
                <c:pt idx="8">
                  <c:v>1025.0900747637177</c:v>
                </c:pt>
                <c:pt idx="9">
                  <c:v>1001.0119401239441</c:v>
                </c:pt>
                <c:pt idx="10">
                  <c:v>978.03973750746025</c:v>
                </c:pt>
                <c:pt idx="11">
                  <c:v>956.09973532637684</c:v>
                </c:pt>
                <c:pt idx="12">
                  <c:v>935.12456842062136</c:v>
                </c:pt>
                <c:pt idx="13">
                  <c:v>915.05256903070676</c:v>
                </c:pt>
                <c:pt idx="14">
                  <c:v>895.82718036568826</c:v>
                </c:pt>
                <c:pt idx="15">
                  <c:v>877.39644102523334</c:v>
                </c:pt>
                <c:pt idx="16">
                  <c:v>859.71253043810589</c:v>
                </c:pt>
                <c:pt idx="17">
                  <c:v>842.73136703198497</c:v>
                </c:pt>
                <c:pt idx="18">
                  <c:v>826.41225212477661</c:v>
                </c:pt>
                <c:pt idx="19">
                  <c:v>810.71755358145356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4-4414-BD1B-B8179B5A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52991"/>
        <c:axId val="1884616751"/>
      </c:scatterChart>
      <c:valAx>
        <c:axId val="19901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4616751"/>
        <c:crosses val="autoZero"/>
        <c:crossBetween val="midCat"/>
      </c:valAx>
      <c:valAx>
        <c:axId val="18846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15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Лист1!$T$105:$T$124</c:f>
              <c:numCache>
                <c:formatCode>0.0000</c:formatCode>
                <c:ptCount val="20"/>
                <c:pt idx="0">
                  <c:v>0.63840000000000008</c:v>
                </c:pt>
                <c:pt idx="1">
                  <c:v>0.65962105263157911</c:v>
                </c:pt>
                <c:pt idx="2">
                  <c:v>0.68084210526315803</c:v>
                </c:pt>
                <c:pt idx="3">
                  <c:v>0.70206315789473694</c:v>
                </c:pt>
                <c:pt idx="4">
                  <c:v>0.72328421052631586</c:v>
                </c:pt>
                <c:pt idx="5">
                  <c:v>0.74450526315789478</c:v>
                </c:pt>
                <c:pt idx="6">
                  <c:v>0.76572631578947381</c:v>
                </c:pt>
                <c:pt idx="7">
                  <c:v>0.78694736842105273</c:v>
                </c:pt>
                <c:pt idx="8">
                  <c:v>0.80816842105263165</c:v>
                </c:pt>
                <c:pt idx="9">
                  <c:v>0.82938947368421068</c:v>
                </c:pt>
                <c:pt idx="10">
                  <c:v>0.85061052631578959</c:v>
                </c:pt>
                <c:pt idx="11">
                  <c:v>0.87183157894736851</c:v>
                </c:pt>
                <c:pt idx="12">
                  <c:v>0.89305263157894743</c:v>
                </c:pt>
                <c:pt idx="13">
                  <c:v>0.91427368421052635</c:v>
                </c:pt>
                <c:pt idx="14">
                  <c:v>0.93549473684210538</c:v>
                </c:pt>
                <c:pt idx="15">
                  <c:v>0.9567157894736843</c:v>
                </c:pt>
                <c:pt idx="16">
                  <c:v>0.97793684210526322</c:v>
                </c:pt>
                <c:pt idx="17">
                  <c:v>0.99915789473684224</c:v>
                </c:pt>
                <c:pt idx="18">
                  <c:v>1.0203789473684211</c:v>
                </c:pt>
                <c:pt idx="19">
                  <c:v>1.0416000000000001</c:v>
                </c:pt>
              </c:numCache>
            </c:numRef>
          </c:xVal>
          <c:yVal>
            <c:numRef>
              <c:f>Лист1!$AP$105:$AP$124</c:f>
              <c:numCache>
                <c:formatCode>General</c:formatCode>
                <c:ptCount val="20"/>
                <c:pt idx="0">
                  <c:v>990.39812122285173</c:v>
                </c:pt>
                <c:pt idx="1">
                  <c:v>990.31516110446296</c:v>
                </c:pt>
                <c:pt idx="2">
                  <c:v>990.2261680429898</c:v>
                </c:pt>
                <c:pt idx="3">
                  <c:v>990.13144537131814</c:v>
                </c:pt>
                <c:pt idx="4">
                  <c:v>990.03126446476745</c:v>
                </c:pt>
                <c:pt idx="5">
                  <c:v>989.92586817707877</c:v>
                </c:pt>
                <c:pt idx="6">
                  <c:v>989.81547386402065</c:v>
                </c:pt>
                <c:pt idx="7">
                  <c:v>989.70027604298605</c:v>
                </c:pt>
                <c:pt idx="8">
                  <c:v>989.58044873266806</c:v>
                </c:pt>
                <c:pt idx="9">
                  <c:v>989.45614751230687</c:v>
                </c:pt>
                <c:pt idx="10">
                  <c:v>989.32751133548709</c:v>
                </c:pt>
                <c:pt idx="11">
                  <c:v>989.19466412924351</c:v>
                </c:pt>
                <c:pt idx="12">
                  <c:v>989.057716205367</c:v>
                </c:pt>
                <c:pt idx="13">
                  <c:v>988.91676550736008</c:v>
                </c:pt>
                <c:pt idx="14">
                  <c:v>988.77189871344137</c:v>
                </c:pt>
                <c:pt idx="15">
                  <c:v>988.62319221330733</c:v>
                </c:pt>
                <c:pt idx="16">
                  <c:v>988.47071297405569</c:v>
                </c:pt>
                <c:pt idx="17">
                  <c:v>988.31451930861374</c:v>
                </c:pt>
                <c:pt idx="18">
                  <c:v>988.15466155829381</c:v>
                </c:pt>
                <c:pt idx="19">
                  <c:v>987.99118269955488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E-45CE-A3FB-147CFD8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6463"/>
        <c:axId val="2128756895"/>
      </c:scatterChart>
      <c:valAx>
        <c:axId val="21287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756895"/>
        <c:crosses val="autoZero"/>
        <c:crossBetween val="midCat"/>
      </c:valAx>
      <c:valAx>
        <c:axId val="212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7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Лист1!$V$130:$V$149</c:f>
              <c:numCache>
                <c:formatCode>0.0000</c:formatCode>
                <c:ptCount val="20"/>
                <c:pt idx="0">
                  <c:v>0.4864</c:v>
                </c:pt>
                <c:pt idx="1">
                  <c:v>0.50256842105263155</c:v>
                </c:pt>
                <c:pt idx="2">
                  <c:v>0.51873684210526316</c:v>
                </c:pt>
                <c:pt idx="3">
                  <c:v>0.53490526315789477</c:v>
                </c:pt>
                <c:pt idx="4">
                  <c:v>0.55107368421052638</c:v>
                </c:pt>
                <c:pt idx="5">
                  <c:v>0.56724210526315788</c:v>
                </c:pt>
                <c:pt idx="6">
                  <c:v>0.58341052631578949</c:v>
                </c:pt>
                <c:pt idx="7">
                  <c:v>0.5995789473684211</c:v>
                </c:pt>
                <c:pt idx="8">
                  <c:v>0.6157473684210526</c:v>
                </c:pt>
                <c:pt idx="9">
                  <c:v>0.63191578947368421</c:v>
                </c:pt>
                <c:pt idx="10">
                  <c:v>0.64808421052631582</c:v>
                </c:pt>
                <c:pt idx="11">
                  <c:v>0.66425263157894743</c:v>
                </c:pt>
                <c:pt idx="12">
                  <c:v>0.68042105263157893</c:v>
                </c:pt>
                <c:pt idx="13">
                  <c:v>0.69658947368421054</c:v>
                </c:pt>
                <c:pt idx="14">
                  <c:v>0.71275789473684215</c:v>
                </c:pt>
                <c:pt idx="15">
                  <c:v>0.72892631578947364</c:v>
                </c:pt>
                <c:pt idx="16">
                  <c:v>0.74509473684210525</c:v>
                </c:pt>
                <c:pt idx="17">
                  <c:v>0.76126315789473686</c:v>
                </c:pt>
                <c:pt idx="18">
                  <c:v>0.77743157894736847</c:v>
                </c:pt>
                <c:pt idx="19">
                  <c:v>0.79360000000000008</c:v>
                </c:pt>
              </c:numCache>
            </c:numRef>
          </c:xVal>
          <c:yVal>
            <c:numRef>
              <c:f>Лист1!$AP$130:$AP$149</c:f>
              <c:numCache>
                <c:formatCode>General</c:formatCode>
                <c:ptCount val="20"/>
                <c:pt idx="0">
                  <c:v>977.41007790959839</c:v>
                </c:pt>
                <c:pt idx="1">
                  <c:v>979.04396108577782</c:v>
                </c:pt>
                <c:pt idx="2">
                  <c:v>980.56682582415795</c:v>
                </c:pt>
                <c:pt idx="3">
                  <c:v>981.99015762020383</c:v>
                </c:pt>
                <c:pt idx="4">
                  <c:v>983.32387004112775</c:v>
                </c:pt>
                <c:pt idx="5">
                  <c:v>984.57656827593541</c:v>
                </c:pt>
                <c:pt idx="6">
                  <c:v>985.75576102787818</c:v>
                </c:pt>
                <c:pt idx="7">
                  <c:v>986.86803222862193</c:v>
                </c:pt>
                <c:pt idx="8">
                  <c:v>987.91918122269317</c:v>
                </c:pt>
                <c:pt idx="9">
                  <c:v>988.91433800253355</c:v>
                </c:pt>
                <c:pt idx="10">
                  <c:v>989.85805854713522</c:v>
                </c:pt>
                <c:pt idx="11">
                  <c:v>990.75440417788559</c:v>
                </c:pt>
                <c:pt idx="12">
                  <c:v>991.60700798736252</c:v>
                </c:pt>
                <c:pt idx="13">
                  <c:v>992.41913074513229</c:v>
                </c:pt>
                <c:pt idx="14">
                  <c:v>993.19370818544621</c:v>
                </c:pt>
                <c:pt idx="15">
                  <c:v>993.93339119640063</c:v>
                </c:pt>
                <c:pt idx="16">
                  <c:v>994.6405801304735</c:v>
                </c:pt>
                <c:pt idx="17">
                  <c:v>995.31745422170081</c:v>
                </c:pt>
                <c:pt idx="18">
                  <c:v>995.96599690978553</c:v>
                </c:pt>
                <c:pt idx="19">
                  <c:v>996.58801772471156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3-4615-819B-735F5F3D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70383"/>
        <c:axId val="1994655407"/>
      </c:scatterChart>
      <c:valAx>
        <c:axId val="19946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655407"/>
        <c:crosses val="autoZero"/>
        <c:crossBetween val="midCat"/>
      </c:valAx>
      <c:valAx>
        <c:axId val="19946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67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660733</xdr:colOff>
      <xdr:row>77</xdr:row>
      <xdr:rowOff>196150</xdr:rowOff>
    </xdr:from>
    <xdr:to>
      <xdr:col>48</xdr:col>
      <xdr:colOff>1368044</xdr:colOff>
      <xdr:row>92</xdr:row>
      <xdr:rowOff>51771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652449</xdr:colOff>
      <xdr:row>102</xdr:row>
      <xdr:rowOff>184618</xdr:rowOff>
    </xdr:from>
    <xdr:to>
      <xdr:col>49</xdr:col>
      <xdr:colOff>11546</xdr:colOff>
      <xdr:row>116</xdr:row>
      <xdr:rowOff>182683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12827</xdr:colOff>
      <xdr:row>128</xdr:row>
      <xdr:rowOff>8723</xdr:rowOff>
    </xdr:from>
    <xdr:to>
      <xdr:col>49</xdr:col>
      <xdr:colOff>-1</xdr:colOff>
      <xdr:row>141</xdr:row>
      <xdr:rowOff>186266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54"/>
  <sheetViews>
    <sheetView tabSelected="1" zoomScale="80" zoomScaleNormal="43" workbookViewId="0">
      <selection activeCell="K16" sqref="K16"/>
    </sheetView>
  </sheetViews>
  <sheetFormatPr defaultRowHeight="15.05" x14ac:dyDescent="0.3"/>
  <cols>
    <col min="1" max="1" width="14.77734375" customWidth="1"/>
    <col min="2" max="3" width="15.77734375" customWidth="1"/>
    <col min="4" max="4" width="15.21875" customWidth="1"/>
    <col min="5" max="5" width="11.21875" customWidth="1"/>
    <col min="6" max="6" width="20.88671875" customWidth="1"/>
    <col min="7" max="7" width="5.6640625" customWidth="1"/>
    <col min="8" max="8" width="6.21875" customWidth="1"/>
    <col min="9" max="9" width="6.5546875" customWidth="1"/>
    <col min="10" max="10" width="6.77734375" customWidth="1"/>
    <col min="11" max="11" width="6.44140625" customWidth="1"/>
    <col min="12" max="12" width="4.21875" style="26" customWidth="1"/>
    <col min="13" max="13" width="6.21875" customWidth="1"/>
    <col min="14" max="14" width="10.33203125" customWidth="1"/>
    <col min="15" max="15" width="7.33203125" customWidth="1"/>
    <col min="16" max="16" width="8.21875" customWidth="1"/>
    <col min="17" max="17" width="6.88671875" customWidth="1"/>
    <col min="18" max="18" width="8" customWidth="1"/>
    <col min="19" max="19" width="9" customWidth="1"/>
    <col min="20" max="20" width="9.6640625" customWidth="1"/>
    <col min="21" max="21" width="4.88671875" customWidth="1"/>
    <col min="22" max="22" width="8.88671875" customWidth="1"/>
    <col min="23" max="23" width="7.88671875" customWidth="1"/>
    <col min="24" max="24" width="7.6640625" customWidth="1"/>
    <col min="25" max="25" width="7.5546875" customWidth="1"/>
    <col min="26" max="26" width="7.21875" customWidth="1"/>
    <col min="27" max="27" width="10.44140625" customWidth="1"/>
    <col min="28" max="28" width="8" customWidth="1"/>
    <col min="29" max="29" width="6.88671875" customWidth="1"/>
    <col min="30" max="30" width="7.33203125" customWidth="1"/>
    <col min="31" max="31" width="7.21875" customWidth="1"/>
    <col min="32" max="32" width="6.88671875" customWidth="1"/>
    <col min="33" max="33" width="9" bestFit="1" customWidth="1"/>
    <col min="35" max="35" width="10.33203125" customWidth="1"/>
    <col min="36" max="36" width="7.33203125" customWidth="1"/>
    <col min="37" max="37" width="16.5546875" customWidth="1"/>
    <col min="38" max="38" width="17.6640625" customWidth="1"/>
    <col min="39" max="39" width="14.6640625" customWidth="1"/>
    <col min="40" max="40" width="14.5546875" customWidth="1"/>
    <col min="41" max="41" width="17.21875" customWidth="1"/>
    <col min="42" max="42" width="12.44140625" customWidth="1"/>
    <col min="45" max="45" width="15.5546875" customWidth="1"/>
    <col min="46" max="46" width="9.21875" bestFit="1" customWidth="1"/>
    <col min="48" max="48" width="17.44140625" customWidth="1"/>
    <col min="49" max="49" width="9.5546875" customWidth="1"/>
    <col min="63" max="63" width="19.33203125" customWidth="1"/>
    <col min="76" max="76" width="16.5546875" bestFit="1" customWidth="1"/>
  </cols>
  <sheetData>
    <row r="1" spans="1:63" ht="18.350000000000001" x14ac:dyDescent="0.35">
      <c r="A1" s="58" t="s">
        <v>95</v>
      </c>
    </row>
    <row r="2" spans="1:63" x14ac:dyDescent="0.3">
      <c r="A2" s="1" t="s">
        <v>39</v>
      </c>
    </row>
    <row r="3" spans="1:63" x14ac:dyDescent="0.3">
      <c r="A3" t="s">
        <v>40</v>
      </c>
    </row>
    <row r="5" spans="1:63" x14ac:dyDescent="0.3">
      <c r="A5" s="1" t="s">
        <v>0</v>
      </c>
      <c r="B5" t="s">
        <v>41</v>
      </c>
    </row>
    <row r="6" spans="1:63" x14ac:dyDescent="0.3">
      <c r="A6" s="1" t="s">
        <v>1</v>
      </c>
      <c r="B6">
        <f>4</f>
        <v>4</v>
      </c>
    </row>
    <row r="8" spans="1:63" x14ac:dyDescent="0.3">
      <c r="A8" s="3" t="s">
        <v>4</v>
      </c>
      <c r="B8" s="3">
        <f>0.05*B6</f>
        <v>0.2</v>
      </c>
      <c r="D8" s="3" t="s">
        <v>49</v>
      </c>
      <c r="E8" s="3">
        <v>1.43</v>
      </c>
    </row>
    <row r="9" spans="1:63" ht="17.7" x14ac:dyDescent="0.35">
      <c r="A9" s="4" t="s">
        <v>2</v>
      </c>
      <c r="B9" s="3">
        <f>(4.2+0.05*B6)*(10^(-3))</f>
        <v>4.4000000000000003E-3</v>
      </c>
      <c r="D9" s="3" t="s">
        <v>20</v>
      </c>
      <c r="E9" s="3">
        <f>((4.2+0.05*B6)*(10^(-3)))/2</f>
        <v>2.2000000000000001E-3</v>
      </c>
    </row>
    <row r="10" spans="1:63" ht="15.75" x14ac:dyDescent="0.3">
      <c r="A10" s="5" t="s">
        <v>3</v>
      </c>
      <c r="B10" s="3">
        <f xml:space="preserve"> 1.063*10^(-6)</f>
        <v>1.0629999999999998E-6</v>
      </c>
    </row>
    <row r="11" spans="1:63" x14ac:dyDescent="0.3"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</row>
    <row r="12" spans="1:63" x14ac:dyDescent="0.3">
      <c r="A12" s="7" t="s">
        <v>5</v>
      </c>
      <c r="B12" s="7"/>
      <c r="C12" s="7"/>
      <c r="D12" s="7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</row>
    <row r="13" spans="1:63" ht="17.7" x14ac:dyDescent="0.3">
      <c r="A13" s="6" t="s">
        <v>6</v>
      </c>
      <c r="B13" s="6">
        <f xml:space="preserve"> (3+B8)*10^(-3)</f>
        <v>3.2000000000000002E-3</v>
      </c>
      <c r="AG13" s="20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20"/>
      <c r="BK13" s="20"/>
    </row>
    <row r="14" spans="1:63" x14ac:dyDescent="0.3">
      <c r="A14" s="3" t="s">
        <v>7</v>
      </c>
      <c r="B14" s="3">
        <f>(73+0.5*B6)*10^(-3)</f>
        <v>7.4999999999999997E-2</v>
      </c>
      <c r="AG14" s="20"/>
      <c r="AH14" s="21"/>
      <c r="AI14" s="21"/>
      <c r="AJ14" s="22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21"/>
    </row>
    <row r="15" spans="1:63" x14ac:dyDescent="0.3">
      <c r="AG15" s="20"/>
      <c r="AH15" s="23"/>
      <c r="AI15" s="2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25"/>
    </row>
    <row r="16" spans="1:63" ht="15.75" x14ac:dyDescent="0.3">
      <c r="A16" s="8" t="s">
        <v>8</v>
      </c>
      <c r="B16" s="7"/>
      <c r="C16" s="7"/>
      <c r="D16" s="7"/>
      <c r="AG16" s="20"/>
      <c r="AH16" s="23"/>
      <c r="AI16" s="2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25"/>
    </row>
    <row r="17" spans="1:76" x14ac:dyDescent="0.3">
      <c r="A17" s="6" t="s">
        <v>9</v>
      </c>
      <c r="B17" s="6">
        <v>0.03</v>
      </c>
      <c r="AG17" s="20"/>
      <c r="AH17" s="23"/>
      <c r="AI17" s="2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25"/>
    </row>
    <row r="18" spans="1:76" ht="15.75" x14ac:dyDescent="0.3">
      <c r="A18" s="3" t="s">
        <v>10</v>
      </c>
      <c r="B18" s="3">
        <f>0.42+0.005*B6</f>
        <v>0.44</v>
      </c>
      <c r="C18" s="9" t="s">
        <v>15</v>
      </c>
      <c r="AG18" s="20"/>
      <c r="AH18" s="23"/>
      <c r="AI18" s="2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25"/>
      <c r="BX18" s="18"/>
    </row>
    <row r="19" spans="1:76" ht="17.7" x14ac:dyDescent="0.35">
      <c r="A19" s="4" t="s">
        <v>11</v>
      </c>
      <c r="B19" s="3">
        <f>0.8+0.01*B6</f>
        <v>0.84000000000000008</v>
      </c>
      <c r="C19" t="s">
        <v>14</v>
      </c>
      <c r="AG19" s="20"/>
      <c r="AH19" s="23"/>
      <c r="AI19" s="2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25"/>
    </row>
    <row r="20" spans="1:76" ht="15.75" x14ac:dyDescent="0.3">
      <c r="A20" s="4" t="s">
        <v>12</v>
      </c>
      <c r="B20" s="3">
        <v>6</v>
      </c>
      <c r="C20" t="s">
        <v>16</v>
      </c>
      <c r="AG20" s="20"/>
      <c r="AH20" s="23"/>
      <c r="AI20" s="2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25"/>
    </row>
    <row r="21" spans="1:76" ht="15.75" x14ac:dyDescent="0.3">
      <c r="A21" s="4" t="s">
        <v>13</v>
      </c>
      <c r="B21" s="3">
        <f>0.6+0.01*B6</f>
        <v>0.64</v>
      </c>
      <c r="C21" t="s">
        <v>17</v>
      </c>
      <c r="AG21" s="20"/>
      <c r="AH21" s="23"/>
      <c r="AI21" s="2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25"/>
    </row>
    <row r="22" spans="1:76" x14ac:dyDescent="0.3">
      <c r="AG22" s="20"/>
      <c r="AH22" s="23"/>
      <c r="AI22" s="2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25"/>
    </row>
    <row r="23" spans="1:76" ht="15.75" x14ac:dyDescent="0.3">
      <c r="A23" s="2"/>
      <c r="AG23" s="20"/>
      <c r="AH23" s="23"/>
      <c r="AI23" s="2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25"/>
    </row>
    <row r="24" spans="1:76" x14ac:dyDescent="0.3">
      <c r="A24" s="10"/>
      <c r="AG24" s="20"/>
      <c r="AH24" s="23"/>
      <c r="AI24" s="2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25"/>
    </row>
    <row r="25" spans="1:76" ht="15.75" x14ac:dyDescent="0.3">
      <c r="A25" s="16" t="s">
        <v>18</v>
      </c>
      <c r="AG25" s="20"/>
      <c r="AH25" s="23"/>
      <c r="AI25" s="2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25"/>
    </row>
    <row r="26" spans="1:76" ht="15.75" x14ac:dyDescent="0.3">
      <c r="A26" s="11" t="s">
        <v>19</v>
      </c>
      <c r="B26" s="3">
        <f>B10/(3.14*E9)</f>
        <v>1.5387955993051531E-4</v>
      </c>
      <c r="AG26" s="20"/>
      <c r="AH26" s="23"/>
      <c r="AI26" s="2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25"/>
    </row>
    <row r="27" spans="1:76" ht="17.7" x14ac:dyDescent="0.35">
      <c r="A27" s="4" t="s">
        <v>21</v>
      </c>
      <c r="B27" s="3">
        <f>(2*B10)/(PI()*E9*E9)</f>
        <v>0.13981959050139231</v>
      </c>
      <c r="AG27" s="20"/>
      <c r="AH27" s="23"/>
      <c r="AI27" s="2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25"/>
    </row>
    <row r="28" spans="1:76" x14ac:dyDescent="0.3">
      <c r="AG28" s="20"/>
      <c r="AH28" s="23"/>
      <c r="AI28" s="2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25"/>
    </row>
    <row r="29" spans="1:76" x14ac:dyDescent="0.3">
      <c r="AG29" s="20"/>
      <c r="AH29" s="23"/>
      <c r="AI29" s="2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25"/>
    </row>
    <row r="30" spans="1:76" ht="15.75" x14ac:dyDescent="0.3">
      <c r="A30" s="16" t="s">
        <v>22</v>
      </c>
      <c r="AG30" s="20"/>
      <c r="AH30" s="23"/>
      <c r="AI30" s="2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25"/>
    </row>
    <row r="31" spans="1:76" ht="15.75" x14ac:dyDescent="0.3">
      <c r="A31" s="11" t="s">
        <v>23</v>
      </c>
      <c r="B31" s="3">
        <f>(2*B19*TAN(E9))+B26</f>
        <v>3.8498855228220599E-3</v>
      </c>
      <c r="AG31" s="20"/>
      <c r="AH31" s="23"/>
      <c r="AI31" s="2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25"/>
    </row>
    <row r="32" spans="1:76" ht="17.7" x14ac:dyDescent="0.35">
      <c r="A32" s="4" t="s">
        <v>24</v>
      </c>
      <c r="B32" s="3">
        <f>B14*B31/(2*B13)</f>
        <v>4.5115845970571007E-2</v>
      </c>
      <c r="AG32" s="20"/>
      <c r="AH32" s="23"/>
      <c r="AI32" s="2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25"/>
    </row>
    <row r="33" spans="1:63" x14ac:dyDescent="0.3">
      <c r="AG33" s="20"/>
      <c r="AH33" s="23"/>
      <c r="AI33" s="2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25"/>
    </row>
    <row r="34" spans="1:63" x14ac:dyDescent="0.3">
      <c r="AG34" s="20"/>
      <c r="AH34" s="23"/>
      <c r="AI34" s="2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25"/>
    </row>
    <row r="35" spans="1:63" ht="15.75" x14ac:dyDescent="0.3">
      <c r="A35" s="16" t="s">
        <v>25</v>
      </c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</row>
    <row r="36" spans="1:63" ht="15.75" x14ac:dyDescent="0.3">
      <c r="A36" s="11" t="s">
        <v>26</v>
      </c>
      <c r="B36" s="3">
        <f>(B27)/((1+(B19/B32)*(1+(B19/B32))+(B27/2/B32)*(B27/2/B32)))</f>
        <v>3.7924665690173485E-4</v>
      </c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</row>
    <row r="39" spans="1:63" x14ac:dyDescent="0.3">
      <c r="A39" s="1" t="s">
        <v>27</v>
      </c>
    </row>
    <row r="40" spans="1:63" x14ac:dyDescent="0.3">
      <c r="A40" s="1" t="s">
        <v>28</v>
      </c>
    </row>
    <row r="41" spans="1:63" ht="17.7" x14ac:dyDescent="0.35">
      <c r="A41" s="4" t="s">
        <v>29</v>
      </c>
      <c r="B41" s="3">
        <f>(SQRT(((B36*B10)/(2*PI()))))*(SQRT(((B36*B36+B14*B14)/(B36*B36))))</f>
        <v>1.58410014299128E-3</v>
      </c>
    </row>
    <row r="43" spans="1:63" x14ac:dyDescent="0.3">
      <c r="A43">
        <f>B13/2</f>
        <v>1.6000000000000001E-3</v>
      </c>
      <c r="B43">
        <f>B41</f>
        <v>1.58410014299128E-3</v>
      </c>
      <c r="C43" s="13"/>
      <c r="D43" s="13"/>
    </row>
    <row r="46" spans="1:63" x14ac:dyDescent="0.3">
      <c r="A46" s="1" t="s">
        <v>31</v>
      </c>
    </row>
    <row r="47" spans="1:63" ht="15.75" x14ac:dyDescent="0.3">
      <c r="A47" s="4" t="s">
        <v>36</v>
      </c>
      <c r="B47" s="3">
        <f>B20*B32</f>
        <v>0.27069507582342606</v>
      </c>
      <c r="D47" s="3" t="s">
        <v>32</v>
      </c>
      <c r="E47" s="3">
        <f>B47</f>
        <v>0.27069507582342606</v>
      </c>
    </row>
    <row r="48" spans="1:63" ht="17.7" x14ac:dyDescent="0.35">
      <c r="A48" s="4" t="s">
        <v>30</v>
      </c>
      <c r="B48" s="3">
        <f>B20*B20*B36</f>
        <v>1.3652879648462455E-2</v>
      </c>
    </row>
    <row r="49" spans="1:9" x14ac:dyDescent="0.3">
      <c r="A49" s="3" t="s">
        <v>35</v>
      </c>
      <c r="B49" s="3">
        <f>B47-(4*B47*B47*(B47+B47))/((4*(B47+B47)^2)+B36*B36)</f>
        <v>0.13534755451572872</v>
      </c>
    </row>
    <row r="52" spans="1:9" x14ac:dyDescent="0.3">
      <c r="A52" s="1" t="s">
        <v>33</v>
      </c>
    </row>
    <row r="53" spans="1:9" x14ac:dyDescent="0.3">
      <c r="A53" s="1" t="s">
        <v>34</v>
      </c>
    </row>
    <row r="54" spans="1:9" ht="18.350000000000001" customHeight="1" x14ac:dyDescent="0.3">
      <c r="A54" s="15" t="s">
        <v>51</v>
      </c>
      <c r="B54" s="12"/>
      <c r="C54" s="12"/>
      <c r="D54" s="12"/>
      <c r="E54" s="12"/>
      <c r="F54" s="12"/>
      <c r="G54" s="12"/>
      <c r="H54" s="12"/>
      <c r="I54" s="12"/>
    </row>
    <row r="55" spans="1:9" x14ac:dyDescent="0.3">
      <c r="A55" s="3" t="s">
        <v>37</v>
      </c>
      <c r="B55" s="3">
        <f>B21-B49</f>
        <v>0.50465244548427135</v>
      </c>
    </row>
    <row r="56" spans="1:9" x14ac:dyDescent="0.3">
      <c r="A56" s="3" t="s">
        <v>38</v>
      </c>
      <c r="B56" s="3">
        <f>B55+B18</f>
        <v>0.9446524454842713</v>
      </c>
    </row>
    <row r="57" spans="1:9" ht="17.7" x14ac:dyDescent="0.35">
      <c r="A57" s="4" t="s">
        <v>42</v>
      </c>
      <c r="B57" s="3">
        <f>B17-((4*B17*B17*(B17+B55))/(4*(B17+B55)*(B17+B55)+B48*B48))</f>
        <v>2.8316937831323934E-2</v>
      </c>
    </row>
    <row r="58" spans="1:9" x14ac:dyDescent="0.3">
      <c r="A58" s="3" t="s">
        <v>45</v>
      </c>
      <c r="B58" s="3">
        <f>B17-((4*B17*B17*(B17+B56))/(4*(B17+B56)*(B17+B56)+B48*B48))</f>
        <v>2.9076639209950152E-2</v>
      </c>
    </row>
    <row r="59" spans="1:9" x14ac:dyDescent="0.3">
      <c r="A59" s="3" t="s">
        <v>43</v>
      </c>
      <c r="B59" s="14">
        <f xml:space="preserve"> B48/((1+(B55/B17))*(1+(B55/B17))+(B48/(2*B17))*(B48/(2*B17)))</f>
        <v>4.297865917175631E-5</v>
      </c>
    </row>
    <row r="60" spans="1:9" x14ac:dyDescent="0.3">
      <c r="A60" s="3" t="s">
        <v>44</v>
      </c>
      <c r="B60" s="14">
        <f xml:space="preserve"> B48/((1+(B56/B17))*(1+(B56/B17))+(B48/(2*B17))*(B48/(2*B17)))</f>
        <v>1.2934388865557126E-5</v>
      </c>
    </row>
    <row r="63" spans="1:9" x14ac:dyDescent="0.3">
      <c r="A63" s="1" t="s">
        <v>46</v>
      </c>
    </row>
    <row r="64" spans="1:9" x14ac:dyDescent="0.3">
      <c r="A64" s="3" t="s">
        <v>47</v>
      </c>
      <c r="B64" s="14">
        <f>(SQRT(((B10*B59)/(2*PI()))))+(E8*B10*(B57/(2*B20*B26)))</f>
        <v>2.6007114405753463E-5</v>
      </c>
    </row>
    <row r="65" spans="1:45" x14ac:dyDescent="0.3">
      <c r="A65" s="3" t="s">
        <v>48</v>
      </c>
      <c r="B65" s="14">
        <f>(SQRT(((B10*B60)/(2*PI()))))+(E8*B10*(B58/(2*B20*B26)))</f>
        <v>2.5415263830922851E-5</v>
      </c>
    </row>
    <row r="66" spans="1:45" x14ac:dyDescent="0.3">
      <c r="A66" s="17" t="s">
        <v>52</v>
      </c>
      <c r="B66" s="14">
        <f>(B64+B65)/2</f>
        <v>2.5711189118338155E-5</v>
      </c>
    </row>
    <row r="67" spans="1:45" x14ac:dyDescent="0.3">
      <c r="A67" s="60" t="s">
        <v>50</v>
      </c>
      <c r="B67" s="60"/>
      <c r="C67" s="60"/>
      <c r="D67" s="60"/>
      <c r="E67" s="60"/>
      <c r="F67" s="60"/>
      <c r="G67" s="60"/>
      <c r="H67" s="60"/>
      <c r="I67" s="60"/>
    </row>
    <row r="68" spans="1:45" x14ac:dyDescent="0.3">
      <c r="A68" s="60"/>
      <c r="B68" s="60"/>
      <c r="C68" s="60"/>
      <c r="D68" s="60"/>
      <c r="E68" s="60"/>
      <c r="F68" s="60"/>
      <c r="G68" s="60"/>
      <c r="H68" s="60"/>
      <c r="I68" s="60"/>
    </row>
    <row r="69" spans="1:45" x14ac:dyDescent="0.3">
      <c r="A69" s="60"/>
      <c r="B69" s="60"/>
      <c r="C69" s="60"/>
      <c r="D69" s="60"/>
      <c r="E69" s="60"/>
      <c r="F69" s="60"/>
      <c r="G69" s="60"/>
      <c r="H69" s="60"/>
      <c r="I69" s="60"/>
    </row>
    <row r="72" spans="1:45" x14ac:dyDescent="0.3">
      <c r="A72" s="1" t="s">
        <v>53</v>
      </c>
    </row>
    <row r="73" spans="1:45" x14ac:dyDescent="0.3">
      <c r="A73" s="3" t="s">
        <v>54</v>
      </c>
      <c r="B73" s="3">
        <f>(1/B66)*0.0254</f>
        <v>987.89674344092441</v>
      </c>
      <c r="C73">
        <f>B73/2.54</f>
        <v>388.93572576414346</v>
      </c>
      <c r="D73" t="s">
        <v>91</v>
      </c>
    </row>
    <row r="76" spans="1:45" x14ac:dyDescent="0.3">
      <c r="A76" s="1" t="s">
        <v>55</v>
      </c>
    </row>
    <row r="78" spans="1:45" ht="15.75" thickBot="1" x14ac:dyDescent="0.35">
      <c r="L78" s="59"/>
      <c r="AS78" t="s">
        <v>84</v>
      </c>
    </row>
    <row r="79" spans="1:45" ht="17.7" x14ac:dyDescent="0.3">
      <c r="A79" s="3">
        <v>4</v>
      </c>
      <c r="L79" s="36"/>
      <c r="M79" s="37" t="s">
        <v>56</v>
      </c>
      <c r="N79" s="37" t="s">
        <v>57</v>
      </c>
      <c r="O79" s="38" t="s">
        <v>58</v>
      </c>
      <c r="P79" s="39" t="s">
        <v>59</v>
      </c>
      <c r="Q79" s="39" t="s">
        <v>60</v>
      </c>
      <c r="R79" s="39" t="s">
        <v>61</v>
      </c>
      <c r="S79" s="39" t="s">
        <v>62</v>
      </c>
      <c r="T79" s="39" t="s">
        <v>63</v>
      </c>
      <c r="U79" s="39" t="s">
        <v>12</v>
      </c>
      <c r="V79" s="39" t="s">
        <v>64</v>
      </c>
      <c r="W79" s="39" t="s">
        <v>65</v>
      </c>
      <c r="X79" s="39" t="s">
        <v>21</v>
      </c>
      <c r="Y79" s="39" t="s">
        <v>66</v>
      </c>
      <c r="Z79" s="39" t="s">
        <v>67</v>
      </c>
      <c r="AA79" s="39" t="s">
        <v>68</v>
      </c>
      <c r="AB79" s="39" t="s">
        <v>69</v>
      </c>
      <c r="AC79" s="39" t="s">
        <v>70</v>
      </c>
      <c r="AD79" s="39" t="s">
        <v>71</v>
      </c>
      <c r="AE79" s="39" t="s">
        <v>72</v>
      </c>
      <c r="AF79" s="39" t="s">
        <v>73</v>
      </c>
      <c r="AG79" s="39" t="s">
        <v>74</v>
      </c>
      <c r="AH79" s="39" t="s">
        <v>75</v>
      </c>
      <c r="AI79" s="39" t="s">
        <v>76</v>
      </c>
      <c r="AJ79" s="39" t="s">
        <v>77</v>
      </c>
      <c r="AK79" s="39" t="s">
        <v>78</v>
      </c>
      <c r="AL79" s="39" t="s">
        <v>79</v>
      </c>
      <c r="AM79" s="39" t="s">
        <v>80</v>
      </c>
      <c r="AN79" s="39" t="s">
        <v>81</v>
      </c>
      <c r="AO79" s="39" t="s">
        <v>82</v>
      </c>
      <c r="AP79" s="40" t="s">
        <v>83</v>
      </c>
    </row>
    <row r="80" spans="1:45" x14ac:dyDescent="0.3">
      <c r="A80" s="3">
        <v>0.2</v>
      </c>
      <c r="L80" s="41">
        <v>1</v>
      </c>
      <c r="M80" s="28">
        <v>4</v>
      </c>
      <c r="N80" s="51">
        <v>1.6720000000000001E-3</v>
      </c>
      <c r="O80" s="29">
        <f>1063/1000000000</f>
        <v>1.063E-6</v>
      </c>
      <c r="P80" s="29">
        <f>(3+0.05*M80)/1000</f>
        <v>3.2000000000000002E-3</v>
      </c>
      <c r="Q80" s="29">
        <f>(73+0.5*4)/1000</f>
        <v>7.4999999999999997E-2</v>
      </c>
      <c r="R80" s="29">
        <f>30/1000</f>
        <v>0.03</v>
      </c>
      <c r="S80" s="29">
        <f>0.42+0.005*M80</f>
        <v>0.44</v>
      </c>
      <c r="T80" s="29">
        <f>0.8+0.01*M80</f>
        <v>0.84000000000000008</v>
      </c>
      <c r="U80" s="30">
        <v>6</v>
      </c>
      <c r="V80" s="29">
        <f>0.6+0.01*M80</f>
        <v>0.64</v>
      </c>
      <c r="W80" s="29">
        <f>O80/(PI()*N80)</f>
        <v>2.0237045993622577E-4</v>
      </c>
      <c r="X80" s="29">
        <f>(2*O80)/(PI()*N80*N80)</f>
        <v>0.24206992815338008</v>
      </c>
      <c r="Y80" s="29">
        <f>2*T80*TAN(N80)+W80</f>
        <v>3.0113330775003644E-3</v>
      </c>
      <c r="Z80" s="29">
        <f>(Q80*Y80)/(2*P80)</f>
        <v>3.528905950195739E-2</v>
      </c>
      <c r="AA80" s="29">
        <f>X80/((1+(T80/Z80))*(1+(T80/Z80))+(X80/(2*Z80))*(X80/(2*Z80)))</f>
        <v>3.8609315891548077E-4</v>
      </c>
      <c r="AB80" s="29">
        <f>(SQRT(((AA80*O80)/(2*PI()))))*(SQRT(((AA80*AA80+Q80*Q80)/(AA80*AA80))))</f>
        <v>1.5699928072418524E-3</v>
      </c>
      <c r="AC80" s="29">
        <f>P80/2</f>
        <v>1.6000000000000001E-3</v>
      </c>
      <c r="AD80" s="29">
        <f>U80*Z80</f>
        <v>0.21173435701174434</v>
      </c>
      <c r="AE80" s="29">
        <f>U80*U80*AA80</f>
        <v>1.3899353720957307E-2</v>
      </c>
      <c r="AF80" s="29">
        <f>AD80-((4*AD80*AD80*(AD80+AD80))/(4*(AD80+AD80)*(AD80+AD80)+AA80*AA80))</f>
        <v>0.10586720050689188</v>
      </c>
      <c r="AG80" s="29">
        <f>V80-AF80</f>
        <v>0.5341327994931081</v>
      </c>
      <c r="AH80" s="29">
        <f>AG80+S80</f>
        <v>0.97413279949310816</v>
      </c>
      <c r="AI80" s="29">
        <f>R80-((4*R80*R80*(R80+AG80))/(4*(R80+AG80)*(R80+AG80)+AE80*AE80))</f>
        <v>2.840487304648872E-2</v>
      </c>
      <c r="AJ80" s="29">
        <f>R80-((4*R80*R80*(R80+AH80))/(4*(R80+AH80)*(R80+AH80)+AE80*AE80))</f>
        <v>2.9103747142422465E-2</v>
      </c>
      <c r="AK80" s="14">
        <f>AE80/((1+(AG80/R80))*(1+(AG80/R80))+(AE80/(2*R80))*(AE80/(2*R80)))</f>
        <v>3.9301444228394245E-5</v>
      </c>
      <c r="AL80" s="14">
        <f>AE80/((1+(AH80/R80))*(1+(AH80/R80))+(AE80/(2*R80))*(AE80/(2*R80)))</f>
        <v>1.2406063717047642E-5</v>
      </c>
      <c r="AM80" s="14">
        <f>(SQRT(((O80*AK80)/(2*PI()))))+($E$8*O80*(AI80/(2*U80*W80)))</f>
        <v>2.0358665274801422E-5</v>
      </c>
      <c r="AN80" s="14">
        <f>(SQRT(((O80*AL80)/(2*PI()))))+($E$8*O80*(AJ80/(2*U80*W80)))</f>
        <v>1.9666295623793187E-5</v>
      </c>
      <c r="AO80" s="14">
        <f>(AM80+AN80)/2</f>
        <v>2.0012480449297304E-5</v>
      </c>
      <c r="AP80" s="53">
        <f>(1/AO80)*0.0254</f>
        <v>1269.2079857043341</v>
      </c>
    </row>
    <row r="81" spans="1:50" x14ac:dyDescent="0.3">
      <c r="A81" s="3">
        <v>4.4000000000000003E-3</v>
      </c>
      <c r="L81" s="41">
        <v>2</v>
      </c>
      <c r="M81" s="28">
        <v>4</v>
      </c>
      <c r="N81" s="51">
        <v>1.7275789473684211E-3</v>
      </c>
      <c r="O81" s="29">
        <f t="shared" ref="O81:O99" si="0">1063/1000000000</f>
        <v>1.063E-6</v>
      </c>
      <c r="P81" s="29">
        <f t="shared" ref="P81:P99" si="1">(3+0.05*M81)/1000</f>
        <v>3.2000000000000002E-3</v>
      </c>
      <c r="Q81" s="29">
        <f t="shared" ref="Q81:Q99" si="2">(73+0.5*4)/1000</f>
        <v>7.4999999999999997E-2</v>
      </c>
      <c r="R81" s="29">
        <f t="shared" ref="R81:R99" si="3">30/1000</f>
        <v>0.03</v>
      </c>
      <c r="S81" s="29">
        <f t="shared" ref="S81:S99" si="4">0.42+0.005*M81</f>
        <v>0.44</v>
      </c>
      <c r="T81" s="29">
        <f t="shared" ref="T81:T99" si="5">0.8+0.01*M81</f>
        <v>0.84000000000000008</v>
      </c>
      <c r="U81" s="30">
        <v>6</v>
      </c>
      <c r="V81" s="29">
        <f t="shared" ref="V81:V99" si="6">0.6+0.01*M81</f>
        <v>0.64</v>
      </c>
      <c r="W81" s="29">
        <f t="shared" ref="W81:W99" si="7">O81/(PI()*N81)</f>
        <v>1.9585988213666891E-4</v>
      </c>
      <c r="X81" s="29">
        <f t="shared" ref="X81:X99" si="8">(2*O81)/(PI()*N81*N81)</f>
        <v>0.22674492813774733</v>
      </c>
      <c r="Y81" s="29">
        <f t="shared" ref="Y81:Y99" si="9">2*T81*TAN(N81)+W81</f>
        <v>3.0981954010843847E-3</v>
      </c>
      <c r="Z81" s="29">
        <f t="shared" ref="Z81:Z99" si="10">(Q81*Y81)/(2*P81)</f>
        <v>3.6306977356457631E-2</v>
      </c>
      <c r="AA81" s="29">
        <f t="shared" ref="AA81:AA99" si="11">X81/((1+(T81/Z81))*(1+(T81/Z81))+(X81/(2*Z81))*(X81/(2*Z81)))</f>
        <v>3.8282138560153609E-4</v>
      </c>
      <c r="AB81" s="29">
        <f t="shared" ref="AB81:AB99" si="12">(SQRT(((AA81*O81)/(2*PI()))))*(SQRT(((AA81*AA81+Q81*Q81)/(AA81*AA81))))</f>
        <v>1.5766871330900993E-3</v>
      </c>
      <c r="AC81" s="29">
        <f t="shared" ref="AC81:AC99" si="13">P81/2</f>
        <v>1.6000000000000001E-3</v>
      </c>
      <c r="AD81" s="29">
        <f t="shared" ref="AD81:AD99" si="14">U81*Z81</f>
        <v>0.21784186413874579</v>
      </c>
      <c r="AE81" s="29">
        <f t="shared" ref="AE81:AE99" si="15">U81*U81*AA81</f>
        <v>1.37815698816553E-2</v>
      </c>
      <c r="AF81" s="29">
        <f t="shared" ref="AF81:AF99" si="16">AD81-((4*AD81*AD81*(AD81+AD81))/(4*(AD81+AD81)*(AD81+AD81)+AA81*AA81))</f>
        <v>0.10892095309267712</v>
      </c>
      <c r="AG81" s="29">
        <f t="shared" ref="AG81:AG98" si="17">V81-AF81</f>
        <v>0.53107904690732288</v>
      </c>
      <c r="AH81" s="29">
        <f t="shared" ref="AH81:AH99" si="18">AG81+S81</f>
        <v>0.97107904690732294</v>
      </c>
      <c r="AI81" s="29">
        <f t="shared" ref="AI81:AI99" si="19">R81-((4*R81*R81*(R81+AG81))/(4*(R81+AG81)*(R81+AG81)+AE81*AE81))</f>
        <v>2.8396189845362518E-2</v>
      </c>
      <c r="AJ81" s="29">
        <f t="shared" ref="AJ81:AJ99" si="20">R81-((4*R81*R81*(R81+AH81))/(4*(R81+AH81)*(R81+AH81)+AE81*AE81))</f>
        <v>2.9101012690005354E-2</v>
      </c>
      <c r="AK81" s="14">
        <f t="shared" ref="AK81:AK99" si="21">AE81/((1+(AG81/R81))*(1+(AG81/R81))+(AE81/(2*R81))*(AE81/(2*R81)))</f>
        <v>3.9393774985676341E-5</v>
      </c>
      <c r="AL81" s="14">
        <f t="shared" ref="AL81:AL99" si="22">AE81/((1+(AH81/R81))*(1+(AH81/R81))+(AE81/(2*R81))*(AE81/(2*R81)))</f>
        <v>1.2376102040780678E-5</v>
      </c>
      <c r="AM81" s="14">
        <f t="shared" ref="AM81:AM99" si="23">(SQRT(((O81*AK81)/(2*PI()))))+($E$8*O81*(AI81/(2*U81*W81)))</f>
        <v>2.0947104183240605E-5</v>
      </c>
      <c r="AN81" s="14">
        <f t="shared" ref="AN81:AN99" si="24">(SQRT(((O81*AL81)/(2*PI()))))+($E$8*O81*(AJ81/(2*U81*W81)))</f>
        <v>2.0268345962862884E-5</v>
      </c>
      <c r="AO81" s="14">
        <f t="shared" ref="AO81:AO99" si="25">(AM81+AN81)/2</f>
        <v>2.0607725073051744E-5</v>
      </c>
      <c r="AP81" s="53">
        <f>(1/AO81)*0.0254</f>
        <v>1232.5474990548569</v>
      </c>
    </row>
    <row r="82" spans="1:50" x14ac:dyDescent="0.3">
      <c r="A82" s="3">
        <v>1.063E-6</v>
      </c>
      <c r="L82" s="41">
        <v>3</v>
      </c>
      <c r="M82" s="28">
        <v>4</v>
      </c>
      <c r="N82" s="51">
        <v>1.7831578947368422E-3</v>
      </c>
      <c r="O82" s="29">
        <f t="shared" si="0"/>
        <v>1.063E-6</v>
      </c>
      <c r="P82" s="29">
        <f t="shared" si="1"/>
        <v>3.2000000000000002E-3</v>
      </c>
      <c r="Q82" s="29">
        <f t="shared" si="2"/>
        <v>7.4999999999999997E-2</v>
      </c>
      <c r="R82" s="29">
        <f t="shared" si="3"/>
        <v>0.03</v>
      </c>
      <c r="S82" s="29">
        <f t="shared" si="4"/>
        <v>0.44</v>
      </c>
      <c r="T82" s="29">
        <f t="shared" si="5"/>
        <v>0.84000000000000008</v>
      </c>
      <c r="U82" s="30">
        <v>6</v>
      </c>
      <c r="V82" s="29">
        <f t="shared" si="6"/>
        <v>0.64</v>
      </c>
      <c r="W82" s="29">
        <f t="shared" si="7"/>
        <v>1.8975515853760392E-4</v>
      </c>
      <c r="X82" s="29">
        <f t="shared" si="8"/>
        <v>0.21283046116968563</v>
      </c>
      <c r="Y82" s="29">
        <f t="shared" si="9"/>
        <v>3.1854635967996916E-3</v>
      </c>
      <c r="Z82" s="29">
        <f t="shared" si="10"/>
        <v>3.7329651524996385E-2</v>
      </c>
      <c r="AA82" s="29">
        <f t="shared" si="11"/>
        <v>3.7972841570059983E-4</v>
      </c>
      <c r="AB82" s="29">
        <f t="shared" si="12"/>
        <v>1.5830950071086868E-3</v>
      </c>
      <c r="AC82" s="29">
        <f t="shared" si="13"/>
        <v>1.6000000000000001E-3</v>
      </c>
      <c r="AD82" s="29">
        <f t="shared" si="14"/>
        <v>0.22397790914997831</v>
      </c>
      <c r="AE82" s="29">
        <f t="shared" si="15"/>
        <v>1.3670222965221595E-2</v>
      </c>
      <c r="AF82" s="29">
        <f t="shared" si="16"/>
        <v>0.11198897469327396</v>
      </c>
      <c r="AG82" s="29">
        <f t="shared" si="17"/>
        <v>0.52801102530672606</v>
      </c>
      <c r="AH82" s="29">
        <f t="shared" si="18"/>
        <v>0.968011025306726</v>
      </c>
      <c r="AI82" s="29">
        <f t="shared" si="19"/>
        <v>2.8387370600425777E-2</v>
      </c>
      <c r="AJ82" s="29">
        <f t="shared" si="20"/>
        <v>2.9098248652044058E-2</v>
      </c>
      <c r="AK82" s="14">
        <f t="shared" si="21"/>
        <v>3.9506394054370857E-5</v>
      </c>
      <c r="AL82" s="14">
        <f t="shared" si="22"/>
        <v>1.2351709222809678E-5</v>
      </c>
      <c r="AM82" s="14">
        <f t="shared" si="23"/>
        <v>2.1535751299012684E-5</v>
      </c>
      <c r="AN82" s="14">
        <f t="shared" si="24"/>
        <v>2.0870586548944314E-5</v>
      </c>
      <c r="AO82" s="14">
        <f t="shared" si="25"/>
        <v>2.1203168923978497E-5</v>
      </c>
      <c r="AP82" s="53">
        <f t="shared" ref="AP82:AP98" si="26">(1/AO82)*0.0254</f>
        <v>1197.9341432909746</v>
      </c>
    </row>
    <row r="83" spans="1:50" x14ac:dyDescent="0.3">
      <c r="A83" s="6">
        <v>3.2000000000000002E-3</v>
      </c>
      <c r="L83" s="41">
        <v>4</v>
      </c>
      <c r="M83" s="28">
        <v>4</v>
      </c>
      <c r="N83" s="51">
        <v>1.8387368421052632E-3</v>
      </c>
      <c r="O83" s="29">
        <f t="shared" si="0"/>
        <v>1.063E-6</v>
      </c>
      <c r="P83" s="29">
        <f t="shared" si="1"/>
        <v>3.2000000000000002E-3</v>
      </c>
      <c r="Q83" s="29">
        <f t="shared" si="2"/>
        <v>7.4999999999999997E-2</v>
      </c>
      <c r="R83" s="29">
        <f t="shared" si="3"/>
        <v>0.03</v>
      </c>
      <c r="S83" s="29">
        <f t="shared" si="4"/>
        <v>0.44</v>
      </c>
      <c r="T83" s="29">
        <f t="shared" si="5"/>
        <v>0.84000000000000008</v>
      </c>
      <c r="U83" s="30">
        <v>6</v>
      </c>
      <c r="V83" s="29">
        <f t="shared" si="6"/>
        <v>0.64</v>
      </c>
      <c r="W83" s="29">
        <f t="shared" si="7"/>
        <v>1.8401948623923806E-4</v>
      </c>
      <c r="X83" s="29">
        <f t="shared" si="8"/>
        <v>0.20015858933738967</v>
      </c>
      <c r="Y83" s="29">
        <f t="shared" si="9"/>
        <v>3.2731008623233604E-3</v>
      </c>
      <c r="Z83" s="29">
        <f t="shared" si="10"/>
        <v>3.8356650730351875E-2</v>
      </c>
      <c r="AA83" s="29">
        <f t="shared" si="11"/>
        <v>3.7680096466384408E-4</v>
      </c>
      <c r="AB83" s="29">
        <f t="shared" si="12"/>
        <v>1.5892325055479686E-3</v>
      </c>
      <c r="AC83" s="29">
        <f t="shared" si="13"/>
        <v>1.6000000000000001E-3</v>
      </c>
      <c r="AD83" s="29">
        <f t="shared" si="14"/>
        <v>0.23013990438211124</v>
      </c>
      <c r="AE83" s="29">
        <f t="shared" si="15"/>
        <v>1.3564834727898387E-2</v>
      </c>
      <c r="AF83" s="29">
        <f t="shared" si="16"/>
        <v>0.11506997146994592</v>
      </c>
      <c r="AG83" s="29">
        <f t="shared" si="17"/>
        <v>0.5249300285300541</v>
      </c>
      <c r="AH83" s="29">
        <f t="shared" si="18"/>
        <v>0.96493002853005416</v>
      </c>
      <c r="AI83" s="29">
        <f t="shared" si="19"/>
        <v>2.8378416139367965E-2</v>
      </c>
      <c r="AJ83" s="29">
        <f t="shared" si="20"/>
        <v>2.9095455808899828E-2</v>
      </c>
      <c r="AK83" s="14">
        <f t="shared" si="21"/>
        <v>3.9638361479855776E-5</v>
      </c>
      <c r="AL83" s="14">
        <f t="shared" si="22"/>
        <v>1.2332517970617976E-5</v>
      </c>
      <c r="AM83" s="14">
        <f t="shared" si="23"/>
        <v>2.2124565174890453E-5</v>
      </c>
      <c r="AN83" s="14">
        <f t="shared" si="24"/>
        <v>2.1472995522383025E-5</v>
      </c>
      <c r="AO83" s="14">
        <f t="shared" si="25"/>
        <v>2.1798780348636739E-5</v>
      </c>
      <c r="AP83" s="53">
        <f t="shared" si="26"/>
        <v>1165.2028046417045</v>
      </c>
    </row>
    <row r="84" spans="1:50" x14ac:dyDescent="0.3">
      <c r="A84" s="3">
        <v>7.4999999999999997E-2</v>
      </c>
      <c r="L84" s="41">
        <v>5</v>
      </c>
      <c r="M84" s="28">
        <v>4</v>
      </c>
      <c r="N84" s="51">
        <v>1.8943157894736843E-3</v>
      </c>
      <c r="O84" s="29">
        <f t="shared" si="0"/>
        <v>1.063E-6</v>
      </c>
      <c r="P84" s="29">
        <f t="shared" si="1"/>
        <v>3.2000000000000002E-3</v>
      </c>
      <c r="Q84" s="29">
        <f t="shared" si="2"/>
        <v>7.4999999999999997E-2</v>
      </c>
      <c r="R84" s="29">
        <f t="shared" si="3"/>
        <v>0.03</v>
      </c>
      <c r="S84" s="29">
        <f t="shared" si="4"/>
        <v>0.44</v>
      </c>
      <c r="T84" s="29">
        <f t="shared" si="5"/>
        <v>0.84000000000000008</v>
      </c>
      <c r="U84" s="30">
        <v>6</v>
      </c>
      <c r="V84" s="29">
        <f t="shared" si="6"/>
        <v>0.64</v>
      </c>
      <c r="W84" s="29">
        <f t="shared" si="7"/>
        <v>1.7862038150850246E-4</v>
      </c>
      <c r="X84" s="29">
        <f t="shared" si="8"/>
        <v>0.18858564395763208</v>
      </c>
      <c r="Y84" s="29">
        <f t="shared" si="9"/>
        <v>3.3610747144991876E-3</v>
      </c>
      <c r="Z84" s="29">
        <f t="shared" si="10"/>
        <v>3.9387594310537351E-2</v>
      </c>
      <c r="AA84" s="29">
        <f t="shared" si="11"/>
        <v>3.7402629538903806E-4</v>
      </c>
      <c r="AB84" s="29">
        <f t="shared" si="12"/>
        <v>1.5951160836280903E-3</v>
      </c>
      <c r="AC84" s="29">
        <f t="shared" si="13"/>
        <v>1.6000000000000001E-3</v>
      </c>
      <c r="AD84" s="29">
        <f t="shared" si="14"/>
        <v>0.23632556586322412</v>
      </c>
      <c r="AE84" s="29">
        <f t="shared" si="15"/>
        <v>1.3464946634005371E-2</v>
      </c>
      <c r="AF84" s="29">
        <f t="shared" si="16"/>
        <v>0.11816280143041043</v>
      </c>
      <c r="AG84" s="29">
        <f t="shared" si="17"/>
        <v>0.52183719856958954</v>
      </c>
      <c r="AH84" s="29">
        <f t="shared" si="18"/>
        <v>0.96183719856958949</v>
      </c>
      <c r="AI84" s="29">
        <f t="shared" si="19"/>
        <v>2.8369326924859856E-2</v>
      </c>
      <c r="AJ84" s="29">
        <f t="shared" si="20"/>
        <v>2.9092634824135054E-2</v>
      </c>
      <c r="AK84" s="14">
        <f t="shared" si="21"/>
        <v>3.9788774644380189E-5</v>
      </c>
      <c r="AL84" s="14">
        <f t="shared" si="22"/>
        <v>1.2318174482865159E-5</v>
      </c>
      <c r="AM84" s="14">
        <f t="shared" si="23"/>
        <v>2.2713505142999577E-5</v>
      </c>
      <c r="AN84" s="14">
        <f t="shared" si="24"/>
        <v>2.207555153219169E-5</v>
      </c>
      <c r="AO84" s="14">
        <f t="shared" si="25"/>
        <v>2.2394528337595634E-5</v>
      </c>
      <c r="AP84" s="53">
        <f t="shared" si="26"/>
        <v>1134.2056245658373</v>
      </c>
    </row>
    <row r="85" spans="1:50" x14ac:dyDescent="0.3">
      <c r="A85" s="6">
        <v>0.03</v>
      </c>
      <c r="L85" s="41">
        <v>6</v>
      </c>
      <c r="M85" s="28">
        <v>4</v>
      </c>
      <c r="N85" s="51">
        <v>1.9498947368421053E-3</v>
      </c>
      <c r="O85" s="29">
        <f t="shared" si="0"/>
        <v>1.063E-6</v>
      </c>
      <c r="P85" s="29">
        <f t="shared" si="1"/>
        <v>3.2000000000000002E-3</v>
      </c>
      <c r="Q85" s="29">
        <f t="shared" si="2"/>
        <v>7.4999999999999997E-2</v>
      </c>
      <c r="R85" s="29">
        <f t="shared" si="3"/>
        <v>0.03</v>
      </c>
      <c r="S85" s="29">
        <f t="shared" si="4"/>
        <v>0.44</v>
      </c>
      <c r="T85" s="29">
        <f t="shared" si="5"/>
        <v>0.84000000000000008</v>
      </c>
      <c r="U85" s="30">
        <v>6</v>
      </c>
      <c r="V85" s="29">
        <f t="shared" si="6"/>
        <v>0.64</v>
      </c>
      <c r="W85" s="29">
        <f t="shared" si="7"/>
        <v>1.7352906422084916E-4</v>
      </c>
      <c r="X85" s="29">
        <f t="shared" si="8"/>
        <v>0.1779881354025121</v>
      </c>
      <c r="Y85" s="29">
        <f t="shared" si="9"/>
        <v>3.4493563737794945E-3</v>
      </c>
      <c r="Z85" s="29">
        <f t="shared" si="10"/>
        <v>4.0422145005228449E-2</v>
      </c>
      <c r="AA85" s="29">
        <f t="shared" si="11"/>
        <v>3.7139239530725688E-4</v>
      </c>
      <c r="AB85" s="29">
        <f t="shared" si="12"/>
        <v>1.600762061078425E-3</v>
      </c>
      <c r="AC85" s="29">
        <f t="shared" si="13"/>
        <v>1.6000000000000001E-3</v>
      </c>
      <c r="AD85" s="29">
        <f t="shared" si="14"/>
        <v>0.2425328700313707</v>
      </c>
      <c r="AE85" s="29">
        <f t="shared" si="15"/>
        <v>1.3370126231061248E-2</v>
      </c>
      <c r="AF85" s="29">
        <f t="shared" si="16"/>
        <v>0.12126645278805613</v>
      </c>
      <c r="AG85" s="29">
        <f t="shared" si="17"/>
        <v>0.51873354721194387</v>
      </c>
      <c r="AH85" s="29">
        <f t="shared" si="18"/>
        <v>0.95873354721194382</v>
      </c>
      <c r="AI85" s="29">
        <f t="shared" si="19"/>
        <v>2.836010309966262E-2</v>
      </c>
      <c r="AJ85" s="29">
        <f t="shared" si="20"/>
        <v>2.9089786260909623E-2</v>
      </c>
      <c r="AK85" s="14">
        <f t="shared" si="21"/>
        <v>3.995678535573154E-5</v>
      </c>
      <c r="AL85" s="14">
        <f t="shared" si="22"/>
        <v>1.2308343965066134E-5</v>
      </c>
      <c r="AM85" s="14">
        <f t="shared" si="23"/>
        <v>2.3302531934223426E-5</v>
      </c>
      <c r="AN85" s="14">
        <f t="shared" si="24"/>
        <v>2.2678234101972351E-5</v>
      </c>
      <c r="AO85" s="14">
        <f t="shared" si="25"/>
        <v>2.2990383018097888E-5</v>
      </c>
      <c r="AP85" s="53">
        <f t="shared" si="26"/>
        <v>1104.8097798112051</v>
      </c>
    </row>
    <row r="86" spans="1:50" x14ac:dyDescent="0.3">
      <c r="A86" s="3">
        <v>0.44</v>
      </c>
      <c r="L86" s="41">
        <v>7</v>
      </c>
      <c r="M86" s="28">
        <v>4</v>
      </c>
      <c r="N86" s="51">
        <v>2.0054736842105266E-3</v>
      </c>
      <c r="O86" s="29">
        <f t="shared" si="0"/>
        <v>1.063E-6</v>
      </c>
      <c r="P86" s="29">
        <f t="shared" si="1"/>
        <v>3.2000000000000002E-3</v>
      </c>
      <c r="Q86" s="29">
        <f t="shared" si="2"/>
        <v>7.4999999999999997E-2</v>
      </c>
      <c r="R86" s="29">
        <f t="shared" si="3"/>
        <v>0.03</v>
      </c>
      <c r="S86" s="29">
        <f t="shared" si="4"/>
        <v>0.44</v>
      </c>
      <c r="T86" s="29">
        <f t="shared" si="5"/>
        <v>0.84000000000000008</v>
      </c>
      <c r="U86" s="30">
        <v>6</v>
      </c>
      <c r="V86" s="29">
        <f t="shared" si="6"/>
        <v>0.64</v>
      </c>
      <c r="W86" s="29">
        <f t="shared" si="7"/>
        <v>1.6871994465814664E-4</v>
      </c>
      <c r="X86" s="29">
        <f t="shared" si="8"/>
        <v>0.16825944512412269</v>
      </c>
      <c r="Y86" s="29">
        <f t="shared" si="9"/>
        <v>3.5379202510230183E-3</v>
      </c>
      <c r="Z86" s="29">
        <f t="shared" si="10"/>
        <v>4.146000294167599E-2</v>
      </c>
      <c r="AA86" s="29">
        <f t="shared" si="11"/>
        <v>3.6888806245711792E-4</v>
      </c>
      <c r="AB86" s="29">
        <f t="shared" si="12"/>
        <v>1.6061862876539329E-3</v>
      </c>
      <c r="AC86" s="29">
        <f t="shared" si="13"/>
        <v>1.6000000000000001E-3</v>
      </c>
      <c r="AD86" s="29">
        <f t="shared" si="14"/>
        <v>0.24876001765005595</v>
      </c>
      <c r="AE86" s="29">
        <f t="shared" si="15"/>
        <v>1.3279970248456245E-2</v>
      </c>
      <c r="AF86" s="29">
        <f t="shared" si="16"/>
        <v>0.1243800259196139</v>
      </c>
      <c r="AG86" s="29">
        <f t="shared" si="17"/>
        <v>0.51561997408038607</v>
      </c>
      <c r="AH86" s="29">
        <f t="shared" si="18"/>
        <v>0.95561997408038613</v>
      </c>
      <c r="AI86" s="29">
        <f t="shared" si="19"/>
        <v>2.8350744523835646E-2</v>
      </c>
      <c r="AJ86" s="29">
        <f t="shared" si="20"/>
        <v>2.908691059561521E-2</v>
      </c>
      <c r="AK86" s="14">
        <f t="shared" si="21"/>
        <v>4.0141608987979078E-5</v>
      </c>
      <c r="AL86" s="14">
        <f t="shared" si="22"/>
        <v>1.2302713462888529E-5</v>
      </c>
      <c r="AM86" s="14">
        <f t="shared" si="23"/>
        <v>2.3891608023418257E-5</v>
      </c>
      <c r="AN86" s="14">
        <f t="shared" si="24"/>
        <v>2.3281023834779791E-5</v>
      </c>
      <c r="AO86" s="14">
        <f t="shared" si="25"/>
        <v>2.3586315929099024E-5</v>
      </c>
      <c r="AP86" s="53">
        <f t="shared" si="26"/>
        <v>1076.895606603123</v>
      </c>
    </row>
    <row r="87" spans="1:50" x14ac:dyDescent="0.3">
      <c r="A87" s="3">
        <v>0.84000000000000008</v>
      </c>
      <c r="L87" s="41">
        <v>8</v>
      </c>
      <c r="M87" s="28">
        <v>4</v>
      </c>
      <c r="N87" s="51">
        <v>2.0610526315789474E-3</v>
      </c>
      <c r="O87" s="29">
        <f t="shared" si="0"/>
        <v>1.063E-6</v>
      </c>
      <c r="P87" s="29">
        <f t="shared" si="1"/>
        <v>3.2000000000000002E-3</v>
      </c>
      <c r="Q87" s="29">
        <f t="shared" si="2"/>
        <v>7.4999999999999997E-2</v>
      </c>
      <c r="R87" s="29">
        <f t="shared" si="3"/>
        <v>0.03</v>
      </c>
      <c r="S87" s="29">
        <f t="shared" si="4"/>
        <v>0.44</v>
      </c>
      <c r="T87" s="29">
        <f t="shared" si="5"/>
        <v>0.84000000000000008</v>
      </c>
      <c r="U87" s="30">
        <v>6</v>
      </c>
      <c r="V87" s="29">
        <f t="shared" si="6"/>
        <v>0.64</v>
      </c>
      <c r="W87" s="29">
        <f t="shared" si="7"/>
        <v>1.6417019334152247E-4</v>
      </c>
      <c r="X87" s="29">
        <f t="shared" si="8"/>
        <v>0.1593071334774733</v>
      </c>
      <c r="Y87" s="29">
        <f t="shared" si="9"/>
        <v>3.6267435173277527E-3</v>
      </c>
      <c r="Z87" s="29">
        <f t="shared" si="10"/>
        <v>4.2500900593684596E-2</v>
      </c>
      <c r="AA87" s="29">
        <f t="shared" si="11"/>
        <v>3.6650293277249075E-4</v>
      </c>
      <c r="AB87" s="29">
        <f t="shared" si="12"/>
        <v>1.6114039346463082E-3</v>
      </c>
      <c r="AC87" s="29">
        <f t="shared" si="13"/>
        <v>1.6000000000000001E-3</v>
      </c>
      <c r="AD87" s="29">
        <f t="shared" si="14"/>
        <v>0.25500540356210755</v>
      </c>
      <c r="AE87" s="29">
        <f t="shared" si="15"/>
        <v>1.3194105579809667E-2</v>
      </c>
      <c r="AF87" s="29">
        <f t="shared" si="16"/>
        <v>0.12750271824202633</v>
      </c>
      <c r="AG87" s="29">
        <f t="shared" si="17"/>
        <v>0.51249728175797371</v>
      </c>
      <c r="AH87" s="29">
        <f t="shared" si="18"/>
        <v>0.95249728175797377</v>
      </c>
      <c r="AI87" s="29">
        <f t="shared" si="19"/>
        <v>2.8341250805553973E-2</v>
      </c>
      <c r="AJ87" s="29">
        <f t="shared" si="20"/>
        <v>2.9084008229274903E-2</v>
      </c>
      <c r="AK87" s="14">
        <f t="shared" si="21"/>
        <v>4.0342528410509306E-5</v>
      </c>
      <c r="AL87" s="14">
        <f t="shared" si="22"/>
        <v>1.230099294682924E-5</v>
      </c>
      <c r="AM87" s="14">
        <f t="shared" si="23"/>
        <v>2.4480697791703284E-5</v>
      </c>
      <c r="AN87" s="14">
        <f t="shared" si="24"/>
        <v>2.3883902510638683E-5</v>
      </c>
      <c r="AO87" s="14">
        <f t="shared" si="25"/>
        <v>2.4182300151170984E-5</v>
      </c>
      <c r="AP87" s="53">
        <f t="shared" si="26"/>
        <v>1050.3550051573588</v>
      </c>
    </row>
    <row r="88" spans="1:50" x14ac:dyDescent="0.3">
      <c r="A88" s="3">
        <v>6</v>
      </c>
      <c r="L88" s="41">
        <v>9</v>
      </c>
      <c r="M88" s="28">
        <v>4</v>
      </c>
      <c r="N88" s="51">
        <v>2.1166315789473682E-3</v>
      </c>
      <c r="O88" s="29">
        <f t="shared" si="0"/>
        <v>1.063E-6</v>
      </c>
      <c r="P88" s="29">
        <f t="shared" si="1"/>
        <v>3.2000000000000002E-3</v>
      </c>
      <c r="Q88" s="29">
        <f t="shared" si="2"/>
        <v>7.4999999999999997E-2</v>
      </c>
      <c r="R88" s="29">
        <f t="shared" si="3"/>
        <v>0.03</v>
      </c>
      <c r="S88" s="29">
        <f t="shared" si="4"/>
        <v>0.44</v>
      </c>
      <c r="T88" s="29">
        <f t="shared" si="5"/>
        <v>0.84000000000000008</v>
      </c>
      <c r="U88" s="30">
        <v>6</v>
      </c>
      <c r="V88" s="29">
        <f t="shared" si="6"/>
        <v>0.64</v>
      </c>
      <c r="W88" s="29">
        <f t="shared" si="7"/>
        <v>1.5985937863671228E-4</v>
      </c>
      <c r="X88" s="29">
        <f t="shared" si="8"/>
        <v>0.15105073573192432</v>
      </c>
      <c r="Y88" s="29">
        <f t="shared" si="9"/>
        <v>3.7158057416363044E-3</v>
      </c>
      <c r="Z88" s="29">
        <f t="shared" si="10"/>
        <v>4.3544598534800444E-2</v>
      </c>
      <c r="AA88" s="29">
        <f t="shared" si="11"/>
        <v>3.6422747027927451E-4</v>
      </c>
      <c r="AB88" s="29">
        <f t="shared" si="12"/>
        <v>1.6164293741243467E-3</v>
      </c>
      <c r="AC88" s="29">
        <f t="shared" si="13"/>
        <v>1.6000000000000001E-3</v>
      </c>
      <c r="AD88" s="29">
        <f t="shared" si="14"/>
        <v>0.26126759120880266</v>
      </c>
      <c r="AE88" s="29">
        <f t="shared" si="15"/>
        <v>1.3112188930053883E-2</v>
      </c>
      <c r="AF88" s="29">
        <f t="shared" si="16"/>
        <v>0.13063381147194938</v>
      </c>
      <c r="AG88" s="29">
        <f t="shared" si="17"/>
        <v>0.5093661885280506</v>
      </c>
      <c r="AH88" s="29">
        <f t="shared" si="18"/>
        <v>0.94936618852805066</v>
      </c>
      <c r="AI88" s="29">
        <f t="shared" si="19"/>
        <v>2.8331621326721099E-2</v>
      </c>
      <c r="AJ88" s="29">
        <f t="shared" si="20"/>
        <v>2.9081079497123317E-2</v>
      </c>
      <c r="AK88" s="14">
        <f t="shared" si="21"/>
        <v>4.0558894562164213E-5</v>
      </c>
      <c r="AL88" s="14">
        <f t="shared" si="22"/>
        <v>1.230291527985915E-5</v>
      </c>
      <c r="AM88" s="14">
        <f t="shared" si="23"/>
        <v>2.5069767568482132E-5</v>
      </c>
      <c r="AN88" s="14">
        <f t="shared" si="24"/>
        <v>2.4486853113568029E-5</v>
      </c>
      <c r="AO88" s="14">
        <f t="shared" si="25"/>
        <v>2.477831034102508E-5</v>
      </c>
      <c r="AP88" s="53">
        <f t="shared" si="26"/>
        <v>1025.0900747637177</v>
      </c>
    </row>
    <row r="89" spans="1:50" x14ac:dyDescent="0.3">
      <c r="A89" s="3">
        <v>0.64</v>
      </c>
      <c r="L89" s="41">
        <v>10</v>
      </c>
      <c r="M89" s="28">
        <v>4</v>
      </c>
      <c r="N89" s="51">
        <v>2.1722105263157895E-3</v>
      </c>
      <c r="O89" s="29">
        <f t="shared" si="0"/>
        <v>1.063E-6</v>
      </c>
      <c r="P89" s="29">
        <f t="shared" si="1"/>
        <v>3.2000000000000002E-3</v>
      </c>
      <c r="Q89" s="29">
        <f t="shared" si="2"/>
        <v>7.4999999999999997E-2</v>
      </c>
      <c r="R89" s="29">
        <f t="shared" si="3"/>
        <v>0.03</v>
      </c>
      <c r="S89" s="29">
        <f t="shared" si="4"/>
        <v>0.44</v>
      </c>
      <c r="T89" s="29">
        <f t="shared" si="5"/>
        <v>0.84000000000000008</v>
      </c>
      <c r="U89" s="30">
        <v>6</v>
      </c>
      <c r="V89" s="29">
        <f t="shared" si="6"/>
        <v>0.64</v>
      </c>
      <c r="W89" s="29">
        <f t="shared" si="7"/>
        <v>1.5576915999355545E-4</v>
      </c>
      <c r="X89" s="29">
        <f t="shared" si="8"/>
        <v>0.1434199476583424</v>
      </c>
      <c r="Y89" s="29">
        <f t="shared" si="9"/>
        <v>3.8050885839753831E-3</v>
      </c>
      <c r="Z89" s="29">
        <f t="shared" si="10"/>
        <v>4.4590881843461515E-2</v>
      </c>
      <c r="AA89" s="29">
        <f t="shared" si="11"/>
        <v>3.6205293474774489E-4</v>
      </c>
      <c r="AB89" s="29">
        <f t="shared" si="12"/>
        <v>1.6212761187579089E-3</v>
      </c>
      <c r="AC89" s="29">
        <f t="shared" si="13"/>
        <v>1.6000000000000001E-3</v>
      </c>
      <c r="AD89" s="29">
        <f t="shared" si="14"/>
        <v>0.26754529106076907</v>
      </c>
      <c r="AE89" s="29">
        <f t="shared" si="15"/>
        <v>1.3033905650918816E-2</v>
      </c>
      <c r="AF89" s="29">
        <f t="shared" si="16"/>
        <v>0.1337726608411465</v>
      </c>
      <c r="AG89" s="29">
        <f t="shared" si="17"/>
        <v>0.50622733915885354</v>
      </c>
      <c r="AH89" s="29">
        <f t="shared" si="18"/>
        <v>0.9462273391588536</v>
      </c>
      <c r="AI89" s="29">
        <f t="shared" si="19"/>
        <v>2.8321855264314535E-2</v>
      </c>
      <c r="AJ89" s="29">
        <f t="shared" si="20"/>
        <v>2.9078124676696317E-2</v>
      </c>
      <c r="AK89" s="14">
        <f t="shared" si="21"/>
        <v>4.0790124926902997E-5</v>
      </c>
      <c r="AL89" s="14">
        <f t="shared" si="22"/>
        <v>1.2308235493797471E-5</v>
      </c>
      <c r="AM89" s="14">
        <f t="shared" si="23"/>
        <v>2.5658785596126194E-5</v>
      </c>
      <c r="AN89" s="14">
        <f t="shared" si="24"/>
        <v>2.5089859813348151E-5</v>
      </c>
      <c r="AO89" s="14">
        <f t="shared" si="25"/>
        <v>2.5374322704737171E-5</v>
      </c>
      <c r="AP89" s="53">
        <f t="shared" si="26"/>
        <v>1001.0119401239441</v>
      </c>
    </row>
    <row r="90" spans="1:50" x14ac:dyDescent="0.3">
      <c r="A90" s="3">
        <v>1.5387955993051531E-4</v>
      </c>
      <c r="L90" s="41">
        <v>11</v>
      </c>
      <c r="M90" s="28">
        <v>4</v>
      </c>
      <c r="N90" s="51">
        <v>2.2277894736842108E-3</v>
      </c>
      <c r="O90" s="29">
        <f t="shared" si="0"/>
        <v>1.063E-6</v>
      </c>
      <c r="P90" s="29">
        <f t="shared" si="1"/>
        <v>3.2000000000000002E-3</v>
      </c>
      <c r="Q90" s="29">
        <f t="shared" si="2"/>
        <v>7.4999999999999997E-2</v>
      </c>
      <c r="R90" s="29">
        <f t="shared" si="3"/>
        <v>0.03</v>
      </c>
      <c r="S90" s="29">
        <f t="shared" si="4"/>
        <v>0.44</v>
      </c>
      <c r="T90" s="29">
        <f t="shared" si="5"/>
        <v>0.84000000000000008</v>
      </c>
      <c r="U90" s="30">
        <v>6</v>
      </c>
      <c r="V90" s="29">
        <f t="shared" si="6"/>
        <v>0.64</v>
      </c>
      <c r="W90" s="29">
        <f t="shared" si="7"/>
        <v>1.5188302710390333E-4</v>
      </c>
      <c r="X90" s="29">
        <f t="shared" si="8"/>
        <v>0.13635312393565313</v>
      </c>
      <c r="Y90" s="29">
        <f t="shared" si="9"/>
        <v>3.89457553461371E-3</v>
      </c>
      <c r="Z90" s="29">
        <f t="shared" si="10"/>
        <v>4.5639557046254414E-2</v>
      </c>
      <c r="AA90" s="29">
        <f t="shared" si="11"/>
        <v>3.5997133649171931E-4</v>
      </c>
      <c r="AB90" s="29">
        <f t="shared" si="12"/>
        <v>1.6259568029682425E-3</v>
      </c>
      <c r="AC90" s="29">
        <f t="shared" si="13"/>
        <v>1.6000000000000001E-3</v>
      </c>
      <c r="AD90" s="29">
        <f t="shared" si="14"/>
        <v>0.27383734227752649</v>
      </c>
      <c r="AE90" s="29">
        <f t="shared" si="15"/>
        <v>1.2958968113701895E-2</v>
      </c>
      <c r="AF90" s="29">
        <f t="shared" si="16"/>
        <v>0.13691868592620829</v>
      </c>
      <c r="AG90" s="29">
        <f t="shared" si="17"/>
        <v>0.50308131407379175</v>
      </c>
      <c r="AH90" s="29">
        <f t="shared" si="18"/>
        <v>0.9430813140737917</v>
      </c>
      <c r="AI90" s="29">
        <f t="shared" si="19"/>
        <v>2.831195160820995E-2</v>
      </c>
      <c r="AJ90" s="29">
        <f t="shared" si="20"/>
        <v>2.9075143994692902E-2</v>
      </c>
      <c r="AK90" s="14">
        <f t="shared" si="21"/>
        <v>4.1035700757211172E-5</v>
      </c>
      <c r="AL90" s="14">
        <f t="shared" si="22"/>
        <v>1.2316729659893062E-5</v>
      </c>
      <c r="AM90" s="14">
        <f t="shared" si="23"/>
        <v>2.6247721946632502E-5</v>
      </c>
      <c r="AN90" s="14">
        <f t="shared" si="24"/>
        <v>2.5692907919250134E-5</v>
      </c>
      <c r="AO90" s="14">
        <f t="shared" si="25"/>
        <v>2.5970314932941318E-5</v>
      </c>
      <c r="AP90" s="53">
        <f t="shared" si="26"/>
        <v>978.03973750746025</v>
      </c>
    </row>
    <row r="91" spans="1:50" x14ac:dyDescent="0.3">
      <c r="A91" s="3">
        <v>0.13989050902774117</v>
      </c>
      <c r="L91" s="41">
        <v>12</v>
      </c>
      <c r="M91" s="28">
        <v>4</v>
      </c>
      <c r="N91" s="51">
        <v>2.2833684210526316E-3</v>
      </c>
      <c r="O91" s="29">
        <f t="shared" si="0"/>
        <v>1.063E-6</v>
      </c>
      <c r="P91" s="29">
        <f t="shared" si="1"/>
        <v>3.2000000000000002E-3</v>
      </c>
      <c r="Q91" s="29">
        <f t="shared" si="2"/>
        <v>7.4999999999999997E-2</v>
      </c>
      <c r="R91" s="29">
        <f t="shared" si="3"/>
        <v>0.03</v>
      </c>
      <c r="S91" s="29">
        <f t="shared" si="4"/>
        <v>0.44</v>
      </c>
      <c r="T91" s="29">
        <f t="shared" si="5"/>
        <v>0.84000000000000008</v>
      </c>
      <c r="U91" s="30">
        <v>6</v>
      </c>
      <c r="V91" s="29">
        <f t="shared" si="6"/>
        <v>0.64</v>
      </c>
      <c r="W91" s="29">
        <f t="shared" si="7"/>
        <v>1.4818607715411257E-4</v>
      </c>
      <c r="X91" s="29">
        <f t="shared" si="8"/>
        <v>0.12979602922405215</v>
      </c>
      <c r="Y91" s="29">
        <f t="shared" si="9"/>
        <v>3.984251691314512E-3</v>
      </c>
      <c r="Z91" s="29">
        <f t="shared" si="10"/>
        <v>4.6690449507591929E-2</v>
      </c>
      <c r="AA91" s="29">
        <f t="shared" si="11"/>
        <v>3.5797538470877868E-4</v>
      </c>
      <c r="AB91" s="29">
        <f t="shared" si="12"/>
        <v>1.6304831917570049E-3</v>
      </c>
      <c r="AC91" s="29">
        <f t="shared" si="13"/>
        <v>1.6000000000000001E-3</v>
      </c>
      <c r="AD91" s="29">
        <f t="shared" si="14"/>
        <v>0.28014269704555156</v>
      </c>
      <c r="AE91" s="29">
        <f t="shared" si="15"/>
        <v>1.2887113849516033E-2</v>
      </c>
      <c r="AF91" s="29">
        <f t="shared" si="16"/>
        <v>0.14007136281754012</v>
      </c>
      <c r="AG91" s="29">
        <f t="shared" si="17"/>
        <v>0.49992863718245989</v>
      </c>
      <c r="AH91" s="29">
        <f t="shared" si="18"/>
        <v>0.93992863718245989</v>
      </c>
      <c r="AI91" s="29">
        <f t="shared" si="19"/>
        <v>2.8301909176081299E-2</v>
      </c>
      <c r="AJ91" s="29">
        <f t="shared" si="20"/>
        <v>2.9072137632820232E-2</v>
      </c>
      <c r="AK91" s="14">
        <f t="shared" si="21"/>
        <v>4.1295163611103463E-5</v>
      </c>
      <c r="AL91" s="14">
        <f t="shared" si="22"/>
        <v>1.232819354345725E-5</v>
      </c>
      <c r="AM91" s="14">
        <f t="shared" si="23"/>
        <v>2.6836548410158111E-5</v>
      </c>
      <c r="AN91" s="14">
        <f t="shared" si="24"/>
        <v>2.6295983817412029E-5</v>
      </c>
      <c r="AO91" s="14">
        <f t="shared" si="25"/>
        <v>2.656626611378507E-5</v>
      </c>
      <c r="AP91" s="53">
        <f t="shared" si="26"/>
        <v>956.09973532637684</v>
      </c>
    </row>
    <row r="92" spans="1:50" x14ac:dyDescent="0.3">
      <c r="A92" s="3">
        <v>3.8498855228220599E-3</v>
      </c>
      <c r="L92" s="41">
        <v>13</v>
      </c>
      <c r="M92" s="28">
        <v>4</v>
      </c>
      <c r="N92" s="51">
        <v>2.3389473684210524E-3</v>
      </c>
      <c r="O92" s="29">
        <f t="shared" si="0"/>
        <v>1.063E-6</v>
      </c>
      <c r="P92" s="29">
        <f t="shared" si="1"/>
        <v>3.2000000000000002E-3</v>
      </c>
      <c r="Q92" s="29">
        <f t="shared" si="2"/>
        <v>7.4999999999999997E-2</v>
      </c>
      <c r="R92" s="29">
        <f t="shared" si="3"/>
        <v>0.03</v>
      </c>
      <c r="S92" s="29">
        <f t="shared" si="4"/>
        <v>0.44</v>
      </c>
      <c r="T92" s="29">
        <f t="shared" si="5"/>
        <v>0.84000000000000008</v>
      </c>
      <c r="U92" s="30">
        <v>6</v>
      </c>
      <c r="V92" s="29">
        <f t="shared" si="6"/>
        <v>0.64</v>
      </c>
      <c r="W92" s="29">
        <f t="shared" si="7"/>
        <v>1.4466482383559905E-4</v>
      </c>
      <c r="X92" s="29">
        <f t="shared" si="8"/>
        <v>0.12370079445888309</v>
      </c>
      <c r="Y92" s="29">
        <f t="shared" si="9"/>
        <v>4.0741035683460767E-3</v>
      </c>
      <c r="Z92" s="29">
        <f t="shared" si="10"/>
        <v>4.7743401191555582E-2</v>
      </c>
      <c r="AA92" s="29">
        <f t="shared" si="11"/>
        <v>3.5605843351907288E-4</v>
      </c>
      <c r="AB92" s="29">
        <f t="shared" si="12"/>
        <v>1.6348662075636969E-3</v>
      </c>
      <c r="AC92" s="29">
        <f t="shared" si="13"/>
        <v>1.6000000000000001E-3</v>
      </c>
      <c r="AD92" s="29">
        <f t="shared" si="14"/>
        <v>0.28646040714933352</v>
      </c>
      <c r="AE92" s="29">
        <f t="shared" si="15"/>
        <v>1.2818103606686624E-2</v>
      </c>
      <c r="AF92" s="29">
        <f t="shared" si="16"/>
        <v>0.14323021740484984</v>
      </c>
      <c r="AG92" s="29">
        <f t="shared" si="17"/>
        <v>0.49676978259515014</v>
      </c>
      <c r="AH92" s="29">
        <f t="shared" si="18"/>
        <v>0.9367697825951502</v>
      </c>
      <c r="AI92" s="29">
        <f t="shared" si="19"/>
        <v>2.8291726625858184E-2</v>
      </c>
      <c r="AJ92" s="29">
        <f t="shared" si="20"/>
        <v>2.9069105732792165E-2</v>
      </c>
      <c r="AK92" s="14">
        <f t="shared" si="21"/>
        <v>4.1568111576974757E-5</v>
      </c>
      <c r="AL92" s="14">
        <f t="shared" si="22"/>
        <v>1.2342441167234414E-5</v>
      </c>
      <c r="AM92" s="14">
        <f t="shared" si="23"/>
        <v>2.7425238368828249E-5</v>
      </c>
      <c r="AN92" s="14">
        <f t="shared" si="24"/>
        <v>2.6899074899722337E-5</v>
      </c>
      <c r="AO92" s="14">
        <f t="shared" si="25"/>
        <v>2.7162156634275295E-5</v>
      </c>
      <c r="AP92" s="53">
        <f t="shared" si="26"/>
        <v>935.12456842062136</v>
      </c>
    </row>
    <row r="93" spans="1:50" x14ac:dyDescent="0.3">
      <c r="A93" s="3">
        <v>4.5115845970571007E-2</v>
      </c>
      <c r="L93" s="41">
        <v>14</v>
      </c>
      <c r="M93" s="28">
        <v>4</v>
      </c>
      <c r="N93" s="51">
        <v>2.3945263157894737E-3</v>
      </c>
      <c r="O93" s="29">
        <f t="shared" si="0"/>
        <v>1.063E-6</v>
      </c>
      <c r="P93" s="29">
        <f t="shared" si="1"/>
        <v>3.2000000000000002E-3</v>
      </c>
      <c r="Q93" s="29">
        <f t="shared" si="2"/>
        <v>7.4999999999999997E-2</v>
      </c>
      <c r="R93" s="29">
        <f t="shared" si="3"/>
        <v>0.03</v>
      </c>
      <c r="S93" s="29">
        <f t="shared" si="4"/>
        <v>0.44</v>
      </c>
      <c r="T93" s="29">
        <f t="shared" si="5"/>
        <v>0.84000000000000008</v>
      </c>
      <c r="U93" s="30">
        <v>6</v>
      </c>
      <c r="V93" s="29">
        <f t="shared" si="6"/>
        <v>0.64</v>
      </c>
      <c r="W93" s="29">
        <f t="shared" si="7"/>
        <v>1.4130703295353483E-4</v>
      </c>
      <c r="X93" s="29">
        <f t="shared" si="8"/>
        <v>0.11802504071202576</v>
      </c>
      <c r="Y93" s="29">
        <f t="shared" si="9"/>
        <v>4.1641189320904496E-3</v>
      </c>
      <c r="Z93" s="29">
        <f t="shared" si="10"/>
        <v>4.8798268735434948E-2</v>
      </c>
      <c r="AA93" s="29">
        <f t="shared" si="11"/>
        <v>3.5421442834609497E-4</v>
      </c>
      <c r="AB93" s="29">
        <f t="shared" si="12"/>
        <v>1.6391159683545179E-3</v>
      </c>
      <c r="AC93" s="29">
        <f t="shared" si="13"/>
        <v>1.6000000000000001E-3</v>
      </c>
      <c r="AD93" s="29">
        <f t="shared" si="14"/>
        <v>0.2927896124126097</v>
      </c>
      <c r="AE93" s="29">
        <f t="shared" si="15"/>
        <v>1.2751719420459419E-2</v>
      </c>
      <c r="AF93" s="29">
        <f t="shared" si="16"/>
        <v>0.14639481959773043</v>
      </c>
      <c r="AG93" s="29">
        <f t="shared" si="17"/>
        <v>0.49360518040226958</v>
      </c>
      <c r="AH93" s="29">
        <f t="shared" si="18"/>
        <v>0.93360518040226959</v>
      </c>
      <c r="AI93" s="29">
        <f t="shared" si="19"/>
        <v>2.8281402466130132E-2</v>
      </c>
      <c r="AJ93" s="29">
        <f t="shared" si="20"/>
        <v>2.9066048400619725E-2</v>
      </c>
      <c r="AK93" s="14">
        <f t="shared" si="21"/>
        <v>4.1854195429780468E-5</v>
      </c>
      <c r="AL93" s="14">
        <f t="shared" si="22"/>
        <v>1.2359303363868188E-5</v>
      </c>
      <c r="AM93" s="14">
        <f t="shared" si="23"/>
        <v>2.8013766664719967E-5</v>
      </c>
      <c r="AN93" s="14">
        <f t="shared" si="24"/>
        <v>2.7502169489430407E-5</v>
      </c>
      <c r="AO93" s="14">
        <f t="shared" si="25"/>
        <v>2.7757968077075187E-5</v>
      </c>
      <c r="AP93" s="53">
        <f t="shared" si="26"/>
        <v>915.05256903070676</v>
      </c>
    </row>
    <row r="94" spans="1:50" x14ac:dyDescent="0.3">
      <c r="A94" s="3">
        <v>3.7943650880341924E-4</v>
      </c>
      <c r="L94" s="41">
        <v>15</v>
      </c>
      <c r="M94" s="28">
        <v>4</v>
      </c>
      <c r="N94" s="51">
        <v>2.4501052631578949E-3</v>
      </c>
      <c r="O94" s="29">
        <f t="shared" si="0"/>
        <v>1.063E-6</v>
      </c>
      <c r="P94" s="29">
        <f t="shared" si="1"/>
        <v>3.2000000000000002E-3</v>
      </c>
      <c r="Q94" s="29">
        <f t="shared" si="2"/>
        <v>7.4999999999999997E-2</v>
      </c>
      <c r="R94" s="29">
        <f t="shared" si="3"/>
        <v>0.03</v>
      </c>
      <c r="S94" s="29">
        <f t="shared" si="4"/>
        <v>0.44</v>
      </c>
      <c r="T94" s="29">
        <f t="shared" si="5"/>
        <v>0.84000000000000008</v>
      </c>
      <c r="U94" s="30">
        <v>6</v>
      </c>
      <c r="V94" s="29">
        <f t="shared" si="6"/>
        <v>0.64</v>
      </c>
      <c r="W94" s="29">
        <f t="shared" si="7"/>
        <v>1.3810158041016542E-4</v>
      </c>
      <c r="X94" s="29">
        <f t="shared" si="8"/>
        <v>0.11273114056509463</v>
      </c>
      <c r="Y94" s="29">
        <f t="shared" si="9"/>
        <v>4.2542866590267467E-3</v>
      </c>
      <c r="Z94" s="29">
        <f t="shared" si="10"/>
        <v>4.9854921785469679E-2</v>
      </c>
      <c r="AA94" s="29">
        <f t="shared" si="11"/>
        <v>3.5243785426179589E-4</v>
      </c>
      <c r="AB94" s="29">
        <f t="shared" si="12"/>
        <v>1.6432418321843997E-3</v>
      </c>
      <c r="AC94" s="29">
        <f t="shared" si="13"/>
        <v>1.6000000000000001E-3</v>
      </c>
      <c r="AD94" s="29">
        <f t="shared" si="14"/>
        <v>0.29912953071281806</v>
      </c>
      <c r="AE94" s="29">
        <f t="shared" si="15"/>
        <v>1.2687762753424653E-2</v>
      </c>
      <c r="AF94" s="29">
        <f t="shared" si="16"/>
        <v>0.14956477833285586</v>
      </c>
      <c r="AG94" s="29">
        <f t="shared" si="17"/>
        <v>0.49043522166714415</v>
      </c>
      <c r="AH94" s="29">
        <f t="shared" si="18"/>
        <v>0.9304352216671441</v>
      </c>
      <c r="AI94" s="29">
        <f t="shared" si="19"/>
        <v>2.8270935064815188E-2</v>
      </c>
      <c r="AJ94" s="29">
        <f t="shared" si="20"/>
        <v>2.906296571030664E-2</v>
      </c>
      <c r="AK94" s="14">
        <f t="shared" si="21"/>
        <v>4.2153114873000206E-5</v>
      </c>
      <c r="AL94" s="14">
        <f t="shared" si="22"/>
        <v>1.2378626367758773E-5</v>
      </c>
      <c r="AM94" s="14">
        <f t="shared" si="23"/>
        <v>2.8602109467821833E-5</v>
      </c>
      <c r="AN94" s="14">
        <f t="shared" si="24"/>
        <v>2.8105256766882919E-5</v>
      </c>
      <c r="AO94" s="14">
        <f t="shared" si="25"/>
        <v>2.8353683117352376E-5</v>
      </c>
      <c r="AP94" s="53">
        <f t="shared" si="26"/>
        <v>895.82718036568826</v>
      </c>
    </row>
    <row r="95" spans="1:50" x14ac:dyDescent="0.3">
      <c r="A95" s="3">
        <v>1.5837038096660123E-3</v>
      </c>
      <c r="L95" s="41">
        <v>16</v>
      </c>
      <c r="M95" s="28">
        <v>4</v>
      </c>
      <c r="N95" s="51">
        <v>2.5056842105263158E-3</v>
      </c>
      <c r="O95" s="29">
        <f t="shared" si="0"/>
        <v>1.063E-6</v>
      </c>
      <c r="P95" s="29">
        <f t="shared" si="1"/>
        <v>3.2000000000000002E-3</v>
      </c>
      <c r="Q95" s="29">
        <f t="shared" si="2"/>
        <v>7.4999999999999997E-2</v>
      </c>
      <c r="R95" s="29">
        <f t="shared" si="3"/>
        <v>0.03</v>
      </c>
      <c r="S95" s="29">
        <f t="shared" si="4"/>
        <v>0.44</v>
      </c>
      <c r="T95" s="29">
        <f t="shared" si="5"/>
        <v>0.84000000000000008</v>
      </c>
      <c r="U95" s="30">
        <v>6</v>
      </c>
      <c r="V95" s="29">
        <f t="shared" si="6"/>
        <v>0.64</v>
      </c>
      <c r="W95" s="29">
        <f t="shared" si="7"/>
        <v>1.3503832908868301E-4</v>
      </c>
      <c r="X95" s="29">
        <f t="shared" si="8"/>
        <v>0.10778559287031496</v>
      </c>
      <c r="Y95" s="29">
        <f t="shared" si="9"/>
        <v>4.3445966126150351E-3</v>
      </c>
      <c r="Z95" s="29">
        <f t="shared" si="10"/>
        <v>5.0913241554082438E-2</v>
      </c>
      <c r="AA95" s="29">
        <f t="shared" si="11"/>
        <v>3.5072368723415819E-4</v>
      </c>
      <c r="AB95" s="29">
        <f t="shared" si="12"/>
        <v>1.6472524449313824E-3</v>
      </c>
      <c r="AC95" s="29">
        <f t="shared" si="13"/>
        <v>1.6000000000000001E-3</v>
      </c>
      <c r="AD95" s="29">
        <f t="shared" si="14"/>
        <v>0.30547944932449461</v>
      </c>
      <c r="AE95" s="29">
        <f t="shared" si="15"/>
        <v>1.2626052740429695E-2</v>
      </c>
      <c r="AF95" s="29">
        <f t="shared" si="16"/>
        <v>0.15273973724565257</v>
      </c>
      <c r="AG95" s="29">
        <f t="shared" si="17"/>
        <v>0.48726026275434742</v>
      </c>
      <c r="AH95" s="29">
        <f t="shared" si="18"/>
        <v>0.92726026275434736</v>
      </c>
      <c r="AI95" s="29">
        <f t="shared" si="19"/>
        <v>2.8260322656352335E-2</v>
      </c>
      <c r="AJ95" s="29">
        <f t="shared" si="20"/>
        <v>2.9059857707042738E-2</v>
      </c>
      <c r="AK95" s="14">
        <f t="shared" si="21"/>
        <v>4.2464614960491559E-5</v>
      </c>
      <c r="AL95" s="14">
        <f t="shared" si="22"/>
        <v>1.2400270476319818E-5</v>
      </c>
      <c r="AM95" s="14">
        <f t="shared" si="23"/>
        <v>2.9190244147636549E-5</v>
      </c>
      <c r="AN95" s="14">
        <f t="shared" si="24"/>
        <v>2.870832669753403E-5</v>
      </c>
      <c r="AO95" s="14">
        <f t="shared" si="25"/>
        <v>2.8949285422585289E-5</v>
      </c>
      <c r="AP95" s="53">
        <f t="shared" si="26"/>
        <v>877.39644102523334</v>
      </c>
      <c r="AR95" t="s">
        <v>87</v>
      </c>
      <c r="AW95">
        <f>AT98-AT100</f>
        <v>17.934990780751178</v>
      </c>
      <c r="AX95" t="s">
        <v>85</v>
      </c>
    </row>
    <row r="96" spans="1:50" x14ac:dyDescent="0.3">
      <c r="A96" s="3">
        <v>0.27069507582342606</v>
      </c>
      <c r="L96" s="41">
        <v>17</v>
      </c>
      <c r="M96" s="28">
        <v>4</v>
      </c>
      <c r="N96" s="51">
        <v>2.5612631578947366E-3</v>
      </c>
      <c r="O96" s="29">
        <f t="shared" si="0"/>
        <v>1.063E-6</v>
      </c>
      <c r="P96" s="29">
        <f t="shared" si="1"/>
        <v>3.2000000000000002E-3</v>
      </c>
      <c r="Q96" s="29">
        <f t="shared" si="2"/>
        <v>7.4999999999999997E-2</v>
      </c>
      <c r="R96" s="29">
        <f t="shared" si="3"/>
        <v>0.03</v>
      </c>
      <c r="S96" s="29">
        <f t="shared" si="4"/>
        <v>0.44</v>
      </c>
      <c r="T96" s="29">
        <f t="shared" si="5"/>
        <v>0.84000000000000008</v>
      </c>
      <c r="U96" s="30">
        <v>6</v>
      </c>
      <c r="V96" s="29">
        <f t="shared" si="6"/>
        <v>0.64</v>
      </c>
      <c r="W96" s="29">
        <f t="shared" si="7"/>
        <v>1.321080217666863E-4</v>
      </c>
      <c r="X96" s="29">
        <f t="shared" si="8"/>
        <v>0.10315849143379252</v>
      </c>
      <c r="Y96" s="29">
        <f t="shared" si="9"/>
        <v>4.4350395362097866E-3</v>
      </c>
      <c r="Z96" s="29">
        <f t="shared" si="10"/>
        <v>5.1973119564958432E-2</v>
      </c>
      <c r="AA96" s="29">
        <f t="shared" si="11"/>
        <v>3.4906734876114588E-4</v>
      </c>
      <c r="AB96" s="29">
        <f t="shared" si="12"/>
        <v>1.651155788943719E-3</v>
      </c>
      <c r="AC96" s="29">
        <f t="shared" si="13"/>
        <v>1.6000000000000001E-3</v>
      </c>
      <c r="AD96" s="29">
        <f t="shared" si="14"/>
        <v>0.31183871738975061</v>
      </c>
      <c r="AE96" s="29">
        <f t="shared" si="15"/>
        <v>1.2566424555401252E-2</v>
      </c>
      <c r="AF96" s="29">
        <f t="shared" si="16"/>
        <v>0.15591937090551472</v>
      </c>
      <c r="AG96" s="29">
        <f t="shared" si="17"/>
        <v>0.48408062909448529</v>
      </c>
      <c r="AH96" s="29">
        <f t="shared" si="18"/>
        <v>0.9240806290944853</v>
      </c>
      <c r="AI96" s="29">
        <f t="shared" si="19"/>
        <v>2.8249563347630971E-2</v>
      </c>
      <c r="AJ96" s="29">
        <f t="shared" si="20"/>
        <v>2.9056724409971844E-2</v>
      </c>
      <c r="AK96" s="14">
        <f t="shared" si="21"/>
        <v>4.2788482751723461E-5</v>
      </c>
      <c r="AL96" s="14">
        <f t="shared" si="22"/>
        <v>1.242410879706322E-5</v>
      </c>
      <c r="AM96" s="14">
        <f t="shared" si="23"/>
        <v>2.9778149150632761E-5</v>
      </c>
      <c r="AN96" s="14">
        <f t="shared" si="24"/>
        <v>2.9311369963521052E-5</v>
      </c>
      <c r="AO96" s="14">
        <f t="shared" si="25"/>
        <v>2.9544759557076907E-5</v>
      </c>
      <c r="AP96" s="53">
        <f t="shared" si="26"/>
        <v>859.71253043810589</v>
      </c>
      <c r="AR96" t="s">
        <v>88</v>
      </c>
      <c r="AW96">
        <f>AT99-AT98</f>
        <v>28.475773822634523</v>
      </c>
      <c r="AX96" t="s">
        <v>85</v>
      </c>
    </row>
    <row r="97" spans="1:46" x14ac:dyDescent="0.3">
      <c r="A97" s="3">
        <v>1.3659714316923092E-2</v>
      </c>
      <c r="L97" s="41">
        <v>18</v>
      </c>
      <c r="M97" s="28">
        <v>4</v>
      </c>
      <c r="N97" s="51">
        <v>2.6168421052631579E-3</v>
      </c>
      <c r="O97" s="29">
        <f t="shared" si="0"/>
        <v>1.063E-6</v>
      </c>
      <c r="P97" s="29">
        <f t="shared" si="1"/>
        <v>3.2000000000000002E-3</v>
      </c>
      <c r="Q97" s="29">
        <f t="shared" si="2"/>
        <v>7.4999999999999997E-2</v>
      </c>
      <c r="R97" s="29">
        <f t="shared" si="3"/>
        <v>0.03</v>
      </c>
      <c r="S97" s="29">
        <f t="shared" si="4"/>
        <v>0.44</v>
      </c>
      <c r="T97" s="29">
        <f t="shared" si="5"/>
        <v>0.84000000000000008</v>
      </c>
      <c r="U97" s="30">
        <v>6</v>
      </c>
      <c r="V97" s="29">
        <f t="shared" si="6"/>
        <v>0.64</v>
      </c>
      <c r="W97" s="29">
        <f t="shared" si="7"/>
        <v>1.293021876760664E-4</v>
      </c>
      <c r="X97" s="29">
        <f t="shared" si="8"/>
        <v>9.8823071836092582E-2</v>
      </c>
      <c r="Y97" s="29">
        <f t="shared" si="9"/>
        <v>4.5256069596197671E-3</v>
      </c>
      <c r="Z97" s="29">
        <f t="shared" si="10"/>
        <v>5.3034456558044139E-2</v>
      </c>
      <c r="AA97" s="29">
        <f t="shared" si="11"/>
        <v>3.4746466407771488E-4</v>
      </c>
      <c r="AB97" s="29">
        <f t="shared" si="12"/>
        <v>1.6549592310828565E-3</v>
      </c>
      <c r="AC97" s="29">
        <f t="shared" si="13"/>
        <v>1.6000000000000001E-3</v>
      </c>
      <c r="AD97" s="29">
        <f t="shared" si="14"/>
        <v>0.31820673934826482</v>
      </c>
      <c r="AE97" s="29">
        <f t="shared" si="15"/>
        <v>1.2508727906797735E-2</v>
      </c>
      <c r="AF97" s="29">
        <f t="shared" si="16"/>
        <v>0.15910338153077985</v>
      </c>
      <c r="AG97" s="29">
        <f t="shared" si="17"/>
        <v>0.48089661846922016</v>
      </c>
      <c r="AH97" s="29">
        <f t="shared" si="18"/>
        <v>0.92089661846922022</v>
      </c>
      <c r="AI97" s="29">
        <f t="shared" si="19"/>
        <v>2.8238655122833321E-2</v>
      </c>
      <c r="AJ97" s="29">
        <f t="shared" si="20"/>
        <v>2.9053565814597605E-2</v>
      </c>
      <c r="AK97" s="14">
        <f t="shared" si="21"/>
        <v>4.3124544226822749E-5</v>
      </c>
      <c r="AL97" s="14">
        <f t="shared" si="22"/>
        <v>1.2450026087955353E-5</v>
      </c>
      <c r="AM97" s="14">
        <f t="shared" si="23"/>
        <v>3.036580388476021E-5</v>
      </c>
      <c r="AN97" s="14">
        <f t="shared" si="24"/>
        <v>2.991437789951641E-5</v>
      </c>
      <c r="AO97" s="14">
        <f t="shared" si="25"/>
        <v>3.0140090892138311E-5</v>
      </c>
      <c r="AP97" s="53">
        <f t="shared" si="26"/>
        <v>842.73136703198497</v>
      </c>
    </row>
    <row r="98" spans="1:46" x14ac:dyDescent="0.3">
      <c r="A98" s="3">
        <v>0.13534755453235692</v>
      </c>
      <c r="L98" s="41">
        <v>19</v>
      </c>
      <c r="M98" s="28">
        <v>4</v>
      </c>
      <c r="N98" s="51">
        <v>2.6724210526315791E-3</v>
      </c>
      <c r="O98" s="29">
        <f t="shared" si="0"/>
        <v>1.063E-6</v>
      </c>
      <c r="P98" s="29">
        <f t="shared" si="1"/>
        <v>3.2000000000000002E-3</v>
      </c>
      <c r="Q98" s="29">
        <f t="shared" si="2"/>
        <v>7.4999999999999997E-2</v>
      </c>
      <c r="R98" s="29">
        <f t="shared" si="3"/>
        <v>0.03</v>
      </c>
      <c r="S98" s="29">
        <f t="shared" si="4"/>
        <v>0.44</v>
      </c>
      <c r="T98" s="29">
        <f t="shared" si="5"/>
        <v>0.84000000000000008</v>
      </c>
      <c r="U98" s="30">
        <v>6</v>
      </c>
      <c r="V98" s="29">
        <f t="shared" si="6"/>
        <v>0.64</v>
      </c>
      <c r="W98" s="29">
        <f t="shared" si="7"/>
        <v>1.2661306072266466E-4</v>
      </c>
      <c r="X98" s="29">
        <f t="shared" si="8"/>
        <v>9.4755323528069507E-2</v>
      </c>
      <c r="Y98" s="29">
        <f t="shared" si="9"/>
        <v>4.6162911173276951E-3</v>
      </c>
      <c r="Z98" s="29">
        <f t="shared" si="10"/>
        <v>5.4097161531183928E-2</v>
      </c>
      <c r="AA98" s="29">
        <f t="shared" si="11"/>
        <v>3.4591182393223116E-4</v>
      </c>
      <c r="AB98" s="29">
        <f t="shared" si="12"/>
        <v>1.6586695691737979E-3</v>
      </c>
      <c r="AC98" s="29">
        <f t="shared" si="13"/>
        <v>1.6000000000000001E-3</v>
      </c>
      <c r="AD98" s="29">
        <f t="shared" si="14"/>
        <v>0.32458296918710355</v>
      </c>
      <c r="AE98" s="29">
        <f t="shared" si="15"/>
        <v>1.2452825661560321E-2</v>
      </c>
      <c r="AF98" s="29">
        <f t="shared" si="16"/>
        <v>0.16229149611362068</v>
      </c>
      <c r="AG98" s="29">
        <f t="shared" si="17"/>
        <v>0.47770850388637931</v>
      </c>
      <c r="AH98" s="29">
        <f t="shared" si="18"/>
        <v>0.91770850388637926</v>
      </c>
      <c r="AI98" s="29">
        <f t="shared" si="19"/>
        <v>2.8227595847335266E-2</v>
      </c>
      <c r="AJ98" s="29">
        <f t="shared" si="20"/>
        <v>2.9050381894880111E-2</v>
      </c>
      <c r="AK98" s="14">
        <f t="shared" si="21"/>
        <v>4.3472661470131402E-5</v>
      </c>
      <c r="AL98" s="14">
        <f t="shared" si="22"/>
        <v>1.2477917692650557E-5</v>
      </c>
      <c r="AM98" s="14">
        <f t="shared" si="23"/>
        <v>3.0953188611575522E-5</v>
      </c>
      <c r="AN98" s="14">
        <f t="shared" si="24"/>
        <v>3.0517342433177093E-5</v>
      </c>
      <c r="AO98" s="14">
        <f t="shared" si="25"/>
        <v>3.0735265522376306E-5</v>
      </c>
      <c r="AP98" s="53">
        <f t="shared" si="26"/>
        <v>826.41225212477661</v>
      </c>
      <c r="AS98" s="3">
        <f>B73</f>
        <v>987.89674344092441</v>
      </c>
      <c r="AT98" s="3">
        <v>100</v>
      </c>
    </row>
    <row r="99" spans="1:46" ht="15.75" thickBot="1" x14ac:dyDescent="0.35">
      <c r="A99" s="3">
        <v>0.5046524454676431</v>
      </c>
      <c r="L99" s="42">
        <v>20</v>
      </c>
      <c r="M99" s="31">
        <v>4</v>
      </c>
      <c r="N99" s="52">
        <v>2.728E-3</v>
      </c>
      <c r="O99" s="32">
        <f t="shared" si="0"/>
        <v>1.063E-6</v>
      </c>
      <c r="P99" s="32">
        <f t="shared" si="1"/>
        <v>3.2000000000000002E-3</v>
      </c>
      <c r="Q99" s="32">
        <f t="shared" si="2"/>
        <v>7.4999999999999997E-2</v>
      </c>
      <c r="R99" s="32">
        <f t="shared" si="3"/>
        <v>0.03</v>
      </c>
      <c r="S99" s="32">
        <f t="shared" si="4"/>
        <v>0.44</v>
      </c>
      <c r="T99" s="32">
        <f t="shared" si="5"/>
        <v>0.84000000000000008</v>
      </c>
      <c r="U99" s="33">
        <v>6</v>
      </c>
      <c r="V99" s="32">
        <f t="shared" si="6"/>
        <v>0.64</v>
      </c>
      <c r="W99" s="32">
        <f t="shared" si="7"/>
        <v>1.2403350770284806E-4</v>
      </c>
      <c r="X99" s="32">
        <f t="shared" si="8"/>
        <v>9.0933656673642269E-2</v>
      </c>
      <c r="Y99" s="32">
        <f t="shared" si="9"/>
        <v>4.707084876706809E-3</v>
      </c>
      <c r="Z99" s="32">
        <f t="shared" si="10"/>
        <v>5.5161150898907919E-2</v>
      </c>
      <c r="AA99" s="32">
        <f t="shared" si="11"/>
        <v>3.4440534981079697E-4</v>
      </c>
      <c r="AB99" s="32">
        <f t="shared" si="12"/>
        <v>1.6622930762483933E-3</v>
      </c>
      <c r="AC99" s="32">
        <f t="shared" si="13"/>
        <v>1.6000000000000001E-3</v>
      </c>
      <c r="AD99" s="32">
        <f t="shared" si="14"/>
        <v>0.33096690539344753</v>
      </c>
      <c r="AE99" s="32">
        <f t="shared" si="15"/>
        <v>1.2398592593188691E-2</v>
      </c>
      <c r="AF99" s="32">
        <f t="shared" si="16"/>
        <v>0.1654834638963931</v>
      </c>
      <c r="AG99" s="32">
        <f>V99-AF99</f>
        <v>0.47451653610360689</v>
      </c>
      <c r="AH99" s="32">
        <f t="shared" si="18"/>
        <v>0.91451653610360695</v>
      </c>
      <c r="AI99" s="32">
        <f t="shared" si="19"/>
        <v>2.8216383270786481E-2</v>
      </c>
      <c r="AJ99" s="32">
        <f t="shared" si="20"/>
        <v>2.9047172605067478E-2</v>
      </c>
      <c r="AK99" s="35">
        <f t="shared" si="21"/>
        <v>4.3832730119618528E-5</v>
      </c>
      <c r="AL99" s="35">
        <f t="shared" si="22"/>
        <v>1.250768856851624E-5</v>
      </c>
      <c r="AM99" s="35">
        <f t="shared" si="23"/>
        <v>3.1540284346086119E-5</v>
      </c>
      <c r="AN99" s="35">
        <f t="shared" si="24"/>
        <v>3.1120256030256017E-5</v>
      </c>
      <c r="AO99" s="35">
        <f t="shared" si="25"/>
        <v>3.1330270188171071E-5</v>
      </c>
      <c r="AP99" s="54">
        <f>(1/AO99)*0.0254</f>
        <v>810.71755358145356</v>
      </c>
      <c r="AS99" s="14">
        <f>AP80</f>
        <v>1269.2079857043341</v>
      </c>
      <c r="AT99" s="3">
        <f>AS99*AT98/AS98</f>
        <v>128.47577382263452</v>
      </c>
    </row>
    <row r="100" spans="1:46" x14ac:dyDescent="0.3">
      <c r="A100" s="3">
        <v>0.94465244546764304</v>
      </c>
      <c r="AL100" s="27"/>
      <c r="AS100" s="3">
        <f>AP99</f>
        <v>810.71755358145356</v>
      </c>
      <c r="AT100" s="3">
        <f>AS100*AT98/AS98</f>
        <v>82.065009219248822</v>
      </c>
    </row>
    <row r="101" spans="1:46" x14ac:dyDescent="0.3">
      <c r="A101" s="3">
        <v>2.8316938106001926E-2</v>
      </c>
      <c r="AL101" s="27"/>
    </row>
    <row r="102" spans="1:46" x14ac:dyDescent="0.3">
      <c r="A102" s="3">
        <v>2.9076639255294183E-2</v>
      </c>
    </row>
    <row r="103" spans="1:46" ht="15.75" thickBot="1" x14ac:dyDescent="0.35">
      <c r="A103" s="14">
        <v>4.3000167388375948E-5</v>
      </c>
      <c r="L103" s="59"/>
      <c r="AS103" t="s">
        <v>84</v>
      </c>
    </row>
    <row r="104" spans="1:46" ht="17.7" x14ac:dyDescent="0.3">
      <c r="A104" s="14">
        <v>1.294086322031554E-5</v>
      </c>
      <c r="L104" s="36"/>
      <c r="M104" s="37" t="s">
        <v>56</v>
      </c>
      <c r="N104" s="37" t="s">
        <v>57</v>
      </c>
      <c r="O104" s="38" t="s">
        <v>58</v>
      </c>
      <c r="P104" s="39" t="s">
        <v>59</v>
      </c>
      <c r="Q104" s="39" t="s">
        <v>60</v>
      </c>
      <c r="R104" s="39" t="s">
        <v>61</v>
      </c>
      <c r="S104" s="39" t="s">
        <v>62</v>
      </c>
      <c r="T104" s="39" t="s">
        <v>63</v>
      </c>
      <c r="U104" s="39" t="s">
        <v>12</v>
      </c>
      <c r="V104" s="39" t="s">
        <v>64</v>
      </c>
      <c r="W104" s="39" t="s">
        <v>65</v>
      </c>
      <c r="X104" s="39" t="s">
        <v>21</v>
      </c>
      <c r="Y104" s="39" t="s">
        <v>66</v>
      </c>
      <c r="Z104" s="39" t="s">
        <v>67</v>
      </c>
      <c r="AA104" s="39" t="s">
        <v>68</v>
      </c>
      <c r="AB104" s="39" t="s">
        <v>69</v>
      </c>
      <c r="AC104" s="39" t="s">
        <v>70</v>
      </c>
      <c r="AD104" s="39" t="s">
        <v>71</v>
      </c>
      <c r="AE104" s="39" t="s">
        <v>72</v>
      </c>
      <c r="AF104" s="39" t="s">
        <v>73</v>
      </c>
      <c r="AG104" s="39" t="s">
        <v>74</v>
      </c>
      <c r="AH104" s="39" t="s">
        <v>75</v>
      </c>
      <c r="AI104" s="39" t="s">
        <v>76</v>
      </c>
      <c r="AJ104" s="39" t="s">
        <v>77</v>
      </c>
      <c r="AK104" s="39" t="s">
        <v>78</v>
      </c>
      <c r="AL104" s="39" t="s">
        <v>79</v>
      </c>
      <c r="AM104" s="39" t="s">
        <v>80</v>
      </c>
      <c r="AN104" s="39" t="s">
        <v>81</v>
      </c>
      <c r="AO104" s="39" t="s">
        <v>82</v>
      </c>
      <c r="AP104" s="40" t="s">
        <v>83</v>
      </c>
    </row>
    <row r="105" spans="1:46" x14ac:dyDescent="0.3">
      <c r="A105" s="14">
        <v>2.6007789269168478E-5</v>
      </c>
      <c r="L105" s="41">
        <v>1</v>
      </c>
      <c r="M105" s="28">
        <v>4</v>
      </c>
      <c r="N105" s="29">
        <f>(4.2+0.05*M105)*(10^(-3))/2</f>
        <v>2.2000000000000001E-3</v>
      </c>
      <c r="O105" s="29">
        <f>1063/1000000000</f>
        <v>1.063E-6</v>
      </c>
      <c r="P105" s="29">
        <f>(3+0.05*M105)/1000</f>
        <v>3.2000000000000002E-3</v>
      </c>
      <c r="Q105" s="29">
        <f>(73+0.5*4)/1000</f>
        <v>7.4999999999999997E-2</v>
      </c>
      <c r="R105" s="29">
        <f>30/1000</f>
        <v>0.03</v>
      </c>
      <c r="S105" s="29">
        <f>0.42+0.005*M105</f>
        <v>0.44</v>
      </c>
      <c r="T105" s="51">
        <v>0.63840000000000008</v>
      </c>
      <c r="U105" s="30">
        <v>6</v>
      </c>
      <c r="V105" s="29">
        <f>0.6+0.01*M105</f>
        <v>0.64</v>
      </c>
      <c r="W105" s="29">
        <f>O105/(PI()*N105)</f>
        <v>1.538015495515316E-4</v>
      </c>
      <c r="X105" s="29">
        <f>(2*O105)/(PI()*N105*N105)</f>
        <v>0.13981959050139234</v>
      </c>
      <c r="Y105" s="29">
        <f>2*T105*TAN(N105)+W105</f>
        <v>2.9627660813491062E-3</v>
      </c>
      <c r="Z105" s="29">
        <f>(Q105*Y105)/(2*P105)</f>
        <v>3.4719915015809837E-2</v>
      </c>
      <c r="AA105" s="29">
        <f>X105/((1+(T105/Z105))*(1+(T105/Z105))+(X105/(2*Z105))*(X105/(2*Z105)))</f>
        <v>3.680280383182429E-4</v>
      </c>
      <c r="AB105" s="29">
        <f>(SQRT(((AA105*O105)/(2*PI()))))*(SQRT(((AA105*AA105+Q105*Q105)/(AA105*AA105))))</f>
        <v>1.6080618054054201E-3</v>
      </c>
      <c r="AC105" s="29">
        <f>P105/2</f>
        <v>1.6000000000000001E-3</v>
      </c>
      <c r="AD105" s="29">
        <f>U105*Z105</f>
        <v>0.20831949009485901</v>
      </c>
      <c r="AE105" s="29">
        <f>U105*U105*AA105</f>
        <v>1.3249009379456745E-2</v>
      </c>
      <c r="AF105" s="29">
        <f>AD105-((4*AD105*AD105*(AD105+AD105))/(4*(AD105+AD105)*(AD105+AD105)+AA105*AA105))</f>
        <v>0.10415976536547117</v>
      </c>
      <c r="AG105" s="29">
        <f>V105-AF105</f>
        <v>0.53584023463452879</v>
      </c>
      <c r="AH105" s="29">
        <f>AG105+S105</f>
        <v>0.97584023463452874</v>
      </c>
      <c r="AI105" s="29">
        <f>R105-((4*R105*R105*(R105+AG105))/(4*(R105+AG105)*(R105+AG105)+AE105*AE105))</f>
        <v>2.8409663001275426E-2</v>
      </c>
      <c r="AJ105" s="29">
        <f>R105-((4*R105*R105*(R105+AH105))/(4*(R105+AH105)*(R105+AH105)+AE105*AE105))</f>
        <v>2.9105264501890053E-2</v>
      </c>
      <c r="AK105" s="14">
        <f>AE105/((1+(AG105/R105))*(1+(AG105/R105))+(AE105/(2*R105))*(AE105/(2*R105)))</f>
        <v>3.7237348146881281E-5</v>
      </c>
      <c r="AL105" s="14">
        <f>AE105/((1+(AH105/R105))*(1+(AH105/R105))+(AE105/(2*R105))*(AE105/(2*R105)))</f>
        <v>1.1785528753379866E-5</v>
      </c>
      <c r="AM105" s="14">
        <f>(SQRT(((O105*AK105)/(2*PI()))))+($E$8*O105*(AI105/(2*U105*W105)))</f>
        <v>2.5908747254252064E-5</v>
      </c>
      <c r="AN105" s="14">
        <f>(SQRT(((O105*AL105)/(2*PI()))))+($E$8*O105*(AJ105/(2*U105*W105)))</f>
        <v>2.5383757155264454E-5</v>
      </c>
      <c r="AO105" s="14">
        <f>(AM105+AN105)/2</f>
        <v>2.5646252204758259E-5</v>
      </c>
      <c r="AP105" s="53">
        <f>(1/AO105)*0.0254</f>
        <v>990.39812122285173</v>
      </c>
    </row>
    <row r="106" spans="1:46" x14ac:dyDescent="0.3">
      <c r="A106" s="14">
        <v>2.5415634050765067E-5</v>
      </c>
      <c r="L106" s="41">
        <v>2</v>
      </c>
      <c r="M106" s="28">
        <v>4</v>
      </c>
      <c r="N106" s="29">
        <f t="shared" ref="N106:N124" si="27">(4.2+0.05*M106)*(10^(-3))/2</f>
        <v>2.2000000000000001E-3</v>
      </c>
      <c r="O106" s="29">
        <f t="shared" ref="O106:O124" si="28">1063/1000000000</f>
        <v>1.063E-6</v>
      </c>
      <c r="P106" s="29">
        <f t="shared" ref="P106:P124" si="29">(3+0.05*M106)/1000</f>
        <v>3.2000000000000002E-3</v>
      </c>
      <c r="Q106" s="29">
        <f t="shared" ref="Q106:Q124" si="30">(73+0.5*4)/1000</f>
        <v>7.4999999999999997E-2</v>
      </c>
      <c r="R106" s="29">
        <f t="shared" ref="R106:R124" si="31">30/1000</f>
        <v>0.03</v>
      </c>
      <c r="S106" s="29">
        <f t="shared" ref="S106:S124" si="32">0.42+0.005*M106</f>
        <v>0.44</v>
      </c>
      <c r="T106" s="51">
        <v>0.65962105263157911</v>
      </c>
      <c r="U106" s="30">
        <v>6</v>
      </c>
      <c r="V106" s="29">
        <f t="shared" ref="V106:V124" si="33">0.6+0.01*M106</f>
        <v>0.64</v>
      </c>
      <c r="W106" s="29">
        <f t="shared" ref="W106:W124" si="34">O106/(PI()*N106)</f>
        <v>1.538015495515316E-4</v>
      </c>
      <c r="X106" s="29">
        <f t="shared" ref="X106:X124" si="35">(2*O106)/(PI()*N106*N106)</f>
        <v>0.13981959050139234</v>
      </c>
      <c r="Y106" s="29">
        <f t="shared" ref="Y106:Y124" si="36">2*T106*TAN(N106)+W106</f>
        <v>3.0561388635695244E-3</v>
      </c>
      <c r="Z106" s="29">
        <f t="shared" ref="Z106:Z124" si="37">(Q106*Y106)/(2*P106)</f>
        <v>3.5814127307455361E-2</v>
      </c>
      <c r="AA106" s="29">
        <f t="shared" ref="AA106:AA124" si="38">X106/((1+(T106/Z106))*(1+(T106/Z106))+(X106/(2*Z106))*(X106/(2*Z106)))</f>
        <v>3.671103878783395E-4</v>
      </c>
      <c r="AB106" s="29">
        <f t="shared" ref="AB106:AB124" si="39">(SQRT(((AA106*O106)/(2*PI()))))*(SQRT(((AA106*AA106+Q106*Q106)/(AA106*AA106))))</f>
        <v>1.6100702567996721E-3</v>
      </c>
      <c r="AC106" s="29">
        <f t="shared" ref="AC106:AC124" si="40">P106/2</f>
        <v>1.6000000000000001E-3</v>
      </c>
      <c r="AD106" s="29">
        <f t="shared" ref="AD106:AD124" si="41">U106*Z106</f>
        <v>0.21488476384473215</v>
      </c>
      <c r="AE106" s="29">
        <f t="shared" ref="AE106:AE124" si="42">U106*U106*AA106</f>
        <v>1.3215973963620222E-2</v>
      </c>
      <c r="AF106" s="29">
        <f t="shared" ref="AF106:AF124" si="43">AD106-((4*AD106*AD106*(AD106+AD106))/(4*(AD106+AD106)*(AD106+AD106)+AA106*AA106))</f>
        <v>0.10744240152153547</v>
      </c>
      <c r="AG106" s="29">
        <f t="shared" ref="AG106:AG124" si="44">V106-AF106</f>
        <v>0.53255759847846451</v>
      </c>
      <c r="AH106" s="29">
        <f t="shared" ref="AH106:AH124" si="45">AG106+S106</f>
        <v>0.97255759847846446</v>
      </c>
      <c r="AI106" s="29">
        <f t="shared" ref="AI106:AI124" si="46">R106-((4*R106*R106*(R106+AG106))/(4*(R106+AG106)*(R106+AG106)+AE106*AE106))</f>
        <v>2.8400384527857005E-2</v>
      </c>
      <c r="AJ106" s="29">
        <f t="shared" ref="AJ106:AJ124" si="47">R106-((4*R106*R106*(R106+AH106))/(4*(R106+AH106)*(R106+AH106)+AE106*AE106))</f>
        <v>2.9102334963721967E-2</v>
      </c>
      <c r="AK106" s="14">
        <f t="shared" ref="AK106:AK124" si="48">AE106/((1+(AG106/R106))*(1+(AG106/R106))+(AE106/(2*R106))*(AE106/(2*R106)))</f>
        <v>3.7579221201213881E-5</v>
      </c>
      <c r="AL106" s="14">
        <f t="shared" ref="AL106:AL124" si="49">AE106/((1+(AH106/R106))*(1+(AH106/R106))+(AE106/(2*R106))*(AE106/(2*R106)))</f>
        <v>1.1833253037538583E-5</v>
      </c>
      <c r="AM106" s="14">
        <f t="shared" ref="AM106:AM124" si="50">(SQRT(((O106*AK106)/(2*PI()))))+($E$8*O106*(AI106/(2*U106*W106)))</f>
        <v>2.5912600834878627E-5</v>
      </c>
      <c r="AN106" s="14">
        <f t="shared" ref="AN106:AN124" si="51">(SQRT(((O106*AL106)/(2*PI()))))+($E$8*O106*(AJ106/(2*U106*W106)))</f>
        <v>2.5384200421142315E-5</v>
      </c>
      <c r="AO106" s="14">
        <f t="shared" ref="AO106:AO124" si="52">(AM106+AN106)/2</f>
        <v>2.5648400628010471E-5</v>
      </c>
      <c r="AP106" s="53">
        <f t="shared" ref="AP106:AP124" si="53">(1/AO106)*0.0254</f>
        <v>990.31516110446296</v>
      </c>
    </row>
    <row r="107" spans="1:46" x14ac:dyDescent="0.3">
      <c r="A107" s="14">
        <v>2.5711711659966774E-5</v>
      </c>
      <c r="L107" s="41">
        <v>3</v>
      </c>
      <c r="M107" s="28">
        <v>4</v>
      </c>
      <c r="N107" s="29">
        <f t="shared" si="27"/>
        <v>2.2000000000000001E-3</v>
      </c>
      <c r="O107" s="29">
        <f t="shared" si="28"/>
        <v>1.063E-6</v>
      </c>
      <c r="P107" s="29">
        <f t="shared" si="29"/>
        <v>3.2000000000000002E-3</v>
      </c>
      <c r="Q107" s="29">
        <f t="shared" si="30"/>
        <v>7.4999999999999997E-2</v>
      </c>
      <c r="R107" s="29">
        <f t="shared" si="31"/>
        <v>0.03</v>
      </c>
      <c r="S107" s="29">
        <f t="shared" si="32"/>
        <v>0.44</v>
      </c>
      <c r="T107" s="51">
        <v>0.68084210526315803</v>
      </c>
      <c r="U107" s="30">
        <v>6</v>
      </c>
      <c r="V107" s="29">
        <f t="shared" si="33"/>
        <v>0.64</v>
      </c>
      <c r="W107" s="29">
        <f t="shared" si="34"/>
        <v>1.538015495515316E-4</v>
      </c>
      <c r="X107" s="29">
        <f t="shared" si="35"/>
        <v>0.13981959050139234</v>
      </c>
      <c r="Y107" s="29">
        <f t="shared" si="36"/>
        <v>3.1495116457899422E-3</v>
      </c>
      <c r="Z107" s="29">
        <f t="shared" si="37"/>
        <v>3.6908339599100878E-2</v>
      </c>
      <c r="AA107" s="29">
        <f t="shared" si="38"/>
        <v>3.6624303011544137E-4</v>
      </c>
      <c r="AB107" s="29">
        <f t="shared" si="39"/>
        <v>1.6119755685987298E-3</v>
      </c>
      <c r="AC107" s="29">
        <f t="shared" si="40"/>
        <v>1.6000000000000001E-3</v>
      </c>
      <c r="AD107" s="29">
        <f t="shared" si="41"/>
        <v>0.22145003759460527</v>
      </c>
      <c r="AE107" s="29">
        <f t="shared" si="42"/>
        <v>1.318474908415589E-2</v>
      </c>
      <c r="AF107" s="29">
        <f t="shared" si="43"/>
        <v>0.11072503772565997</v>
      </c>
      <c r="AG107" s="29">
        <f t="shared" si="44"/>
        <v>0.52927496227434001</v>
      </c>
      <c r="AH107" s="29">
        <f t="shared" si="45"/>
        <v>0.96927496227433996</v>
      </c>
      <c r="AI107" s="29">
        <f t="shared" si="46"/>
        <v>2.8390997218842397E-2</v>
      </c>
      <c r="AJ107" s="29">
        <f t="shared" si="47"/>
        <v>2.9099386189547567E-2</v>
      </c>
      <c r="AK107" s="14">
        <f t="shared" si="48"/>
        <v>3.7931785572882101E-5</v>
      </c>
      <c r="AL107" s="14">
        <f t="shared" si="49"/>
        <v>1.1882982723308636E-5</v>
      </c>
      <c r="AM107" s="14">
        <f t="shared" si="50"/>
        <v>2.591666963620025E-5</v>
      </c>
      <c r="AN107" s="14">
        <f t="shared" si="51"/>
        <v>2.5384741737725954E-5</v>
      </c>
      <c r="AO107" s="14">
        <f t="shared" si="52"/>
        <v>2.5650705686963102E-5</v>
      </c>
      <c r="AP107" s="53">
        <f t="shared" si="53"/>
        <v>990.2261680429898</v>
      </c>
    </row>
    <row r="108" spans="1:46" x14ac:dyDescent="0.3">
      <c r="A108" s="3">
        <v>987.87666631887021</v>
      </c>
      <c r="L108" s="41">
        <v>4</v>
      </c>
      <c r="M108" s="28">
        <v>4</v>
      </c>
      <c r="N108" s="29">
        <f t="shared" si="27"/>
        <v>2.2000000000000001E-3</v>
      </c>
      <c r="O108" s="29">
        <f t="shared" si="28"/>
        <v>1.063E-6</v>
      </c>
      <c r="P108" s="29">
        <f t="shared" si="29"/>
        <v>3.2000000000000002E-3</v>
      </c>
      <c r="Q108" s="29">
        <f t="shared" si="30"/>
        <v>7.4999999999999997E-2</v>
      </c>
      <c r="R108" s="29">
        <f t="shared" si="31"/>
        <v>0.03</v>
      </c>
      <c r="S108" s="29">
        <f t="shared" si="32"/>
        <v>0.44</v>
      </c>
      <c r="T108" s="51">
        <v>0.70206315789473694</v>
      </c>
      <c r="U108" s="30">
        <v>6</v>
      </c>
      <c r="V108" s="29">
        <f t="shared" si="33"/>
        <v>0.64</v>
      </c>
      <c r="W108" s="29">
        <f t="shared" si="34"/>
        <v>1.538015495515316E-4</v>
      </c>
      <c r="X108" s="29">
        <f t="shared" si="35"/>
        <v>0.13981959050139234</v>
      </c>
      <c r="Y108" s="29">
        <f t="shared" si="36"/>
        <v>3.2428844280103599E-3</v>
      </c>
      <c r="Z108" s="29">
        <f t="shared" si="37"/>
        <v>3.8002551890746403E-2</v>
      </c>
      <c r="AA108" s="29">
        <f t="shared" si="38"/>
        <v>3.6542204433302001E-4</v>
      </c>
      <c r="AB108" s="29">
        <f t="shared" si="39"/>
        <v>1.6137852617822753E-3</v>
      </c>
      <c r="AC108" s="29">
        <f t="shared" si="40"/>
        <v>1.6000000000000001E-3</v>
      </c>
      <c r="AD108" s="29">
        <f t="shared" si="41"/>
        <v>0.22801531134447842</v>
      </c>
      <c r="AE108" s="29">
        <f t="shared" si="42"/>
        <v>1.3155193595988721E-2</v>
      </c>
      <c r="AF108" s="29">
        <f t="shared" si="43"/>
        <v>0.11400767397326472</v>
      </c>
      <c r="AG108" s="29">
        <f t="shared" si="44"/>
        <v>0.52599232602673529</v>
      </c>
      <c r="AH108" s="29">
        <f t="shared" si="45"/>
        <v>0.96599232602673535</v>
      </c>
      <c r="AI108" s="29">
        <f t="shared" si="46"/>
        <v>2.838149914388689E-2</v>
      </c>
      <c r="AJ108" s="29">
        <f t="shared" si="47"/>
        <v>2.9096417988469819E-2</v>
      </c>
      <c r="AK108" s="14">
        <f t="shared" si="48"/>
        <v>3.8294938798161811E-5</v>
      </c>
      <c r="AL108" s="14">
        <f t="shared" si="49"/>
        <v>1.1934626383068467E-5</v>
      </c>
      <c r="AM108" s="14">
        <f t="shared" si="50"/>
        <v>2.5920944423083872E-5</v>
      </c>
      <c r="AN108" s="14">
        <f t="shared" si="51"/>
        <v>2.5385374790875677E-5</v>
      </c>
      <c r="AO108" s="14">
        <f t="shared" si="52"/>
        <v>2.5653159606979773E-5</v>
      </c>
      <c r="AP108" s="53">
        <f t="shared" si="53"/>
        <v>990.13144537131814</v>
      </c>
    </row>
    <row r="109" spans="1:46" x14ac:dyDescent="0.3">
      <c r="L109" s="41">
        <v>5</v>
      </c>
      <c r="M109" s="28">
        <v>4</v>
      </c>
      <c r="N109" s="29">
        <f t="shared" si="27"/>
        <v>2.2000000000000001E-3</v>
      </c>
      <c r="O109" s="29">
        <f t="shared" si="28"/>
        <v>1.063E-6</v>
      </c>
      <c r="P109" s="29">
        <f t="shared" si="29"/>
        <v>3.2000000000000002E-3</v>
      </c>
      <c r="Q109" s="29">
        <f t="shared" si="30"/>
        <v>7.4999999999999997E-2</v>
      </c>
      <c r="R109" s="29">
        <f t="shared" si="31"/>
        <v>0.03</v>
      </c>
      <c r="S109" s="29">
        <f t="shared" si="32"/>
        <v>0.44</v>
      </c>
      <c r="T109" s="51">
        <v>0.72328421052631586</v>
      </c>
      <c r="U109" s="30">
        <v>6</v>
      </c>
      <c r="V109" s="29">
        <f t="shared" si="33"/>
        <v>0.64</v>
      </c>
      <c r="W109" s="29">
        <f t="shared" si="34"/>
        <v>1.538015495515316E-4</v>
      </c>
      <c r="X109" s="29">
        <f t="shared" si="35"/>
        <v>0.13981959050139234</v>
      </c>
      <c r="Y109" s="29">
        <f t="shared" si="36"/>
        <v>3.3362572102307777E-3</v>
      </c>
      <c r="Z109" s="29">
        <f t="shared" si="37"/>
        <v>3.9096764182391927E-2</v>
      </c>
      <c r="AA109" s="29">
        <f t="shared" si="38"/>
        <v>3.6464389418588283E-4</v>
      </c>
      <c r="AB109" s="29">
        <f t="shared" si="39"/>
        <v>1.6155061715895048E-3</v>
      </c>
      <c r="AC109" s="29">
        <f t="shared" si="40"/>
        <v>1.6000000000000001E-3</v>
      </c>
      <c r="AD109" s="29">
        <f t="shared" si="41"/>
        <v>0.23458058509435156</v>
      </c>
      <c r="AE109" s="29">
        <f t="shared" si="42"/>
        <v>1.3127180190691782E-2</v>
      </c>
      <c r="AF109" s="29">
        <f t="shared" si="43"/>
        <v>0.11729031026032505</v>
      </c>
      <c r="AG109" s="29">
        <f t="shared" si="44"/>
        <v>0.52270968973967502</v>
      </c>
      <c r="AH109" s="29">
        <f t="shared" si="45"/>
        <v>0.96270968973967497</v>
      </c>
      <c r="AI109" s="29">
        <f t="shared" si="46"/>
        <v>2.8371888327176156E-2</v>
      </c>
      <c r="AJ109" s="29">
        <f t="shared" si="47"/>
        <v>2.9093430167141349E-2</v>
      </c>
      <c r="AK109" s="14">
        <f t="shared" si="48"/>
        <v>3.8668609753872078E-5</v>
      </c>
      <c r="AL109" s="14">
        <f t="shared" si="49"/>
        <v>1.1988102538317743E-5</v>
      </c>
      <c r="AM109" s="14">
        <f t="shared" si="50"/>
        <v>2.5925416998689712E-5</v>
      </c>
      <c r="AN109" s="14">
        <f t="shared" si="51"/>
        <v>2.5386093883205105E-5</v>
      </c>
      <c r="AO109" s="14">
        <f t="shared" si="52"/>
        <v>2.5655755440947408E-5</v>
      </c>
      <c r="AP109" s="53">
        <f t="shared" si="53"/>
        <v>990.03126446476745</v>
      </c>
    </row>
    <row r="110" spans="1:46" x14ac:dyDescent="0.3">
      <c r="L110" s="41">
        <v>6</v>
      </c>
      <c r="M110" s="28">
        <v>4</v>
      </c>
      <c r="N110" s="29">
        <f t="shared" si="27"/>
        <v>2.2000000000000001E-3</v>
      </c>
      <c r="O110" s="29">
        <f t="shared" si="28"/>
        <v>1.063E-6</v>
      </c>
      <c r="P110" s="29">
        <f t="shared" si="29"/>
        <v>3.2000000000000002E-3</v>
      </c>
      <c r="Q110" s="29">
        <f t="shared" si="30"/>
        <v>7.4999999999999997E-2</v>
      </c>
      <c r="R110" s="29">
        <f t="shared" si="31"/>
        <v>0.03</v>
      </c>
      <c r="S110" s="29">
        <f t="shared" si="32"/>
        <v>0.44</v>
      </c>
      <c r="T110" s="51">
        <v>0.74450526315789478</v>
      </c>
      <c r="U110" s="30">
        <v>6</v>
      </c>
      <c r="V110" s="29">
        <f t="shared" si="33"/>
        <v>0.64</v>
      </c>
      <c r="W110" s="29">
        <f t="shared" si="34"/>
        <v>1.538015495515316E-4</v>
      </c>
      <c r="X110" s="29">
        <f t="shared" si="35"/>
        <v>0.13981959050139234</v>
      </c>
      <c r="Y110" s="29">
        <f t="shared" si="36"/>
        <v>3.4296299924511959E-3</v>
      </c>
      <c r="Z110" s="29">
        <f t="shared" si="37"/>
        <v>4.0190976474037444E-2</v>
      </c>
      <c r="AA110" s="29">
        <f t="shared" si="38"/>
        <v>3.6390538369658333E-4</v>
      </c>
      <c r="AB110" s="29">
        <f t="shared" si="39"/>
        <v>1.6171445195332455E-3</v>
      </c>
      <c r="AC110" s="29">
        <f t="shared" si="40"/>
        <v>1.6000000000000001E-3</v>
      </c>
      <c r="AD110" s="29">
        <f t="shared" si="41"/>
        <v>0.24114585884422468</v>
      </c>
      <c r="AE110" s="29">
        <f t="shared" si="42"/>
        <v>1.3100593813077E-2</v>
      </c>
      <c r="AF110" s="29">
        <f t="shared" si="43"/>
        <v>0.120572946583291</v>
      </c>
      <c r="AG110" s="29">
        <f t="shared" si="44"/>
        <v>0.51942705341670903</v>
      </c>
      <c r="AH110" s="29">
        <f t="shared" si="45"/>
        <v>0.95942705341670909</v>
      </c>
      <c r="AI110" s="29">
        <f t="shared" si="46"/>
        <v>2.8362162746026175E-2</v>
      </c>
      <c r="AJ110" s="29">
        <f t="shared" si="47"/>
        <v>2.909042252971495E-2</v>
      </c>
      <c r="AK110" s="14">
        <f t="shared" si="48"/>
        <v>3.9052755889621008E-5</v>
      </c>
      <c r="AL110" s="14">
        <f t="shared" si="49"/>
        <v>1.2043338554956576E-5</v>
      </c>
      <c r="AM110" s="14">
        <f t="shared" si="50"/>
        <v>2.5930080094444092E-5</v>
      </c>
      <c r="AN110" s="14">
        <f t="shared" si="51"/>
        <v>2.5386893865986699E-5</v>
      </c>
      <c r="AO110" s="14">
        <f t="shared" si="52"/>
        <v>2.5658486980215394E-5</v>
      </c>
      <c r="AP110" s="53">
        <f t="shared" si="53"/>
        <v>989.92586817707877</v>
      </c>
    </row>
    <row r="111" spans="1:46" x14ac:dyDescent="0.3">
      <c r="L111" s="41">
        <v>7</v>
      </c>
      <c r="M111" s="28">
        <v>4</v>
      </c>
      <c r="N111" s="29">
        <f t="shared" si="27"/>
        <v>2.2000000000000001E-3</v>
      </c>
      <c r="O111" s="29">
        <f t="shared" si="28"/>
        <v>1.063E-6</v>
      </c>
      <c r="P111" s="29">
        <f t="shared" si="29"/>
        <v>3.2000000000000002E-3</v>
      </c>
      <c r="Q111" s="29">
        <f t="shared" si="30"/>
        <v>7.4999999999999997E-2</v>
      </c>
      <c r="R111" s="29">
        <f t="shared" si="31"/>
        <v>0.03</v>
      </c>
      <c r="S111" s="29">
        <f t="shared" si="32"/>
        <v>0.44</v>
      </c>
      <c r="T111" s="51">
        <v>0.76572631578947381</v>
      </c>
      <c r="U111" s="30">
        <v>6</v>
      </c>
      <c r="V111" s="29">
        <f t="shared" si="33"/>
        <v>0.64</v>
      </c>
      <c r="W111" s="29">
        <f t="shared" si="34"/>
        <v>1.538015495515316E-4</v>
      </c>
      <c r="X111" s="29">
        <f t="shared" si="35"/>
        <v>0.13981959050139234</v>
      </c>
      <c r="Y111" s="29">
        <f t="shared" si="36"/>
        <v>3.5230027746716141E-3</v>
      </c>
      <c r="Z111" s="29">
        <f t="shared" si="37"/>
        <v>4.1285188765682976E-2</v>
      </c>
      <c r="AA111" s="29">
        <f t="shared" si="38"/>
        <v>3.6320361880671988E-4</v>
      </c>
      <c r="AB111" s="29">
        <f t="shared" si="39"/>
        <v>1.6187059773585624E-3</v>
      </c>
      <c r="AC111" s="29">
        <f t="shared" si="40"/>
        <v>1.6000000000000001E-3</v>
      </c>
      <c r="AD111" s="29">
        <f t="shared" si="41"/>
        <v>0.24771113259409785</v>
      </c>
      <c r="AE111" s="29">
        <f t="shared" si="42"/>
        <v>1.3075330277041915E-2</v>
      </c>
      <c r="AF111" s="29">
        <f t="shared" si="43"/>
        <v>0.12385558293902038</v>
      </c>
      <c r="AG111" s="29">
        <f t="shared" si="44"/>
        <v>0.51614441706097969</v>
      </c>
      <c r="AH111" s="29">
        <f t="shared" si="45"/>
        <v>0.95614441706097963</v>
      </c>
      <c r="AI111" s="29">
        <f t="shared" si="46"/>
        <v>2.8352320329438279E-2</v>
      </c>
      <c r="AJ111" s="29">
        <f t="shared" si="47"/>
        <v>2.9087394877794315E-2</v>
      </c>
      <c r="AK111" s="14">
        <f t="shared" si="48"/>
        <v>3.9447360826828008E-5</v>
      </c>
      <c r="AL111" s="14">
        <f t="shared" si="49"/>
        <v>1.210026967543197E-5</v>
      </c>
      <c r="AM111" s="14">
        <f t="shared" si="50"/>
        <v>2.5934927273301115E-5</v>
      </c>
      <c r="AN111" s="14">
        <f t="shared" si="51"/>
        <v>2.5387770079254944E-5</v>
      </c>
      <c r="AO111" s="14">
        <f t="shared" si="52"/>
        <v>2.5661348676278029E-5</v>
      </c>
      <c r="AP111" s="53">
        <f t="shared" si="53"/>
        <v>989.81547386402065</v>
      </c>
    </row>
    <row r="112" spans="1:46" x14ac:dyDescent="0.3">
      <c r="L112" s="41">
        <v>8</v>
      </c>
      <c r="M112" s="28">
        <v>4</v>
      </c>
      <c r="N112" s="29">
        <f t="shared" si="27"/>
        <v>2.2000000000000001E-3</v>
      </c>
      <c r="O112" s="29">
        <f t="shared" si="28"/>
        <v>1.063E-6</v>
      </c>
      <c r="P112" s="29">
        <f t="shared" si="29"/>
        <v>3.2000000000000002E-3</v>
      </c>
      <c r="Q112" s="29">
        <f t="shared" si="30"/>
        <v>7.4999999999999997E-2</v>
      </c>
      <c r="R112" s="29">
        <f t="shared" si="31"/>
        <v>0.03</v>
      </c>
      <c r="S112" s="29">
        <f t="shared" si="32"/>
        <v>0.44</v>
      </c>
      <c r="T112" s="51">
        <v>0.78694736842105273</v>
      </c>
      <c r="U112" s="30">
        <v>6</v>
      </c>
      <c r="V112" s="29">
        <f t="shared" si="33"/>
        <v>0.64</v>
      </c>
      <c r="W112" s="29">
        <f t="shared" si="34"/>
        <v>1.538015495515316E-4</v>
      </c>
      <c r="X112" s="29">
        <f t="shared" si="35"/>
        <v>0.13981959050139234</v>
      </c>
      <c r="Y112" s="29">
        <f t="shared" si="36"/>
        <v>3.6163755568920319E-3</v>
      </c>
      <c r="Z112" s="29">
        <f t="shared" si="37"/>
        <v>4.2379401057328493E-2</v>
      </c>
      <c r="AA112" s="29">
        <f t="shared" si="38"/>
        <v>3.6253597374871077E-4</v>
      </c>
      <c r="AB112" s="29">
        <f t="shared" si="39"/>
        <v>1.6201957237883806E-3</v>
      </c>
      <c r="AC112" s="29">
        <f t="shared" si="40"/>
        <v>1.6000000000000001E-3</v>
      </c>
      <c r="AD112" s="29">
        <f t="shared" si="41"/>
        <v>0.25427640634397097</v>
      </c>
      <c r="AE112" s="29">
        <f t="shared" si="42"/>
        <v>1.3051295054953588E-2</v>
      </c>
      <c r="AF112" s="29">
        <f t="shared" si="43"/>
        <v>0.12713821932472227</v>
      </c>
      <c r="AG112" s="29">
        <f t="shared" si="44"/>
        <v>0.51286178067527777</v>
      </c>
      <c r="AH112" s="29">
        <f t="shared" si="45"/>
        <v>0.95286178067527771</v>
      </c>
      <c r="AI112" s="29">
        <f t="shared" si="46"/>
        <v>2.8342358956606705E-2</v>
      </c>
      <c r="AJ112" s="29">
        <f t="shared" si="47"/>
        <v>2.9084347010384759E-2</v>
      </c>
      <c r="AK112" s="14">
        <f t="shared" si="48"/>
        <v>3.9852432281409735E-5</v>
      </c>
      <c r="AL112" s="14">
        <f t="shared" si="49"/>
        <v>1.2158838170722506E-5</v>
      </c>
      <c r="AM112" s="14">
        <f t="shared" si="50"/>
        <v>2.5939952844734772E-5</v>
      </c>
      <c r="AN112" s="14">
        <f t="shared" si="51"/>
        <v>2.5388718299127357E-5</v>
      </c>
      <c r="AO112" s="14">
        <f t="shared" si="52"/>
        <v>2.5664335571931066E-5</v>
      </c>
      <c r="AP112" s="53">
        <f t="shared" si="53"/>
        <v>989.70027604298605</v>
      </c>
    </row>
    <row r="113" spans="12:50" x14ac:dyDescent="0.3">
      <c r="L113" s="41">
        <v>9</v>
      </c>
      <c r="M113" s="28">
        <v>4</v>
      </c>
      <c r="N113" s="29">
        <f t="shared" si="27"/>
        <v>2.2000000000000001E-3</v>
      </c>
      <c r="O113" s="29">
        <f t="shared" si="28"/>
        <v>1.063E-6</v>
      </c>
      <c r="P113" s="29">
        <f t="shared" si="29"/>
        <v>3.2000000000000002E-3</v>
      </c>
      <c r="Q113" s="29">
        <f t="shared" si="30"/>
        <v>7.4999999999999997E-2</v>
      </c>
      <c r="R113" s="29">
        <f t="shared" si="31"/>
        <v>0.03</v>
      </c>
      <c r="S113" s="29">
        <f t="shared" si="32"/>
        <v>0.44</v>
      </c>
      <c r="T113" s="51">
        <v>0.80816842105263165</v>
      </c>
      <c r="U113" s="30">
        <v>6</v>
      </c>
      <c r="V113" s="29">
        <f t="shared" si="33"/>
        <v>0.64</v>
      </c>
      <c r="W113" s="29">
        <f t="shared" si="34"/>
        <v>1.538015495515316E-4</v>
      </c>
      <c r="X113" s="29">
        <f t="shared" si="35"/>
        <v>0.13981959050139234</v>
      </c>
      <c r="Y113" s="29">
        <f t="shared" si="36"/>
        <v>3.7097483391124496E-3</v>
      </c>
      <c r="Z113" s="29">
        <f t="shared" si="37"/>
        <v>4.3473613348974011E-2</v>
      </c>
      <c r="AA113" s="29">
        <f t="shared" si="38"/>
        <v>3.6190006160586496E-4</v>
      </c>
      <c r="AB113" s="29">
        <f t="shared" si="39"/>
        <v>1.6216184948521929E-3</v>
      </c>
      <c r="AC113" s="29">
        <f t="shared" si="40"/>
        <v>1.6000000000000001E-3</v>
      </c>
      <c r="AD113" s="29">
        <f t="shared" si="41"/>
        <v>0.26084168009384406</v>
      </c>
      <c r="AE113" s="29">
        <f t="shared" si="42"/>
        <v>1.3028402217811139E-2</v>
      </c>
      <c r="AF113" s="29">
        <f t="shared" si="43"/>
        <v>0.13042085573791021</v>
      </c>
      <c r="AG113" s="29">
        <f t="shared" si="44"/>
        <v>0.50957914426208983</v>
      </c>
      <c r="AH113" s="29">
        <f t="shared" si="45"/>
        <v>0.94957914426208978</v>
      </c>
      <c r="AI113" s="29">
        <f t="shared" si="46"/>
        <v>2.8332276455375938E-2</v>
      </c>
      <c r="AJ113" s="29">
        <f t="shared" si="47"/>
        <v>2.9081278723843827E-2</v>
      </c>
      <c r="AK113" s="14">
        <f t="shared" si="48"/>
        <v>4.0268000271193097E-5</v>
      </c>
      <c r="AL113" s="14">
        <f t="shared" si="49"/>
        <v>1.2218992596907383E-5</v>
      </c>
      <c r="AM113" s="14">
        <f t="shared" si="50"/>
        <v>2.5945151790041497E-5</v>
      </c>
      <c r="AN113" s="14">
        <f t="shared" si="51"/>
        <v>2.5389734691455121E-5</v>
      </c>
      <c r="AO113" s="14">
        <f t="shared" si="52"/>
        <v>2.5667443240748307E-5</v>
      </c>
      <c r="AP113" s="53">
        <f t="shared" si="53"/>
        <v>989.58044873266806</v>
      </c>
    </row>
    <row r="114" spans="12:50" x14ac:dyDescent="0.3">
      <c r="L114" s="41">
        <v>10</v>
      </c>
      <c r="M114" s="28">
        <v>4</v>
      </c>
      <c r="N114" s="29">
        <f t="shared" si="27"/>
        <v>2.2000000000000001E-3</v>
      </c>
      <c r="O114" s="29">
        <f t="shared" si="28"/>
        <v>1.063E-6</v>
      </c>
      <c r="P114" s="29">
        <f t="shared" si="29"/>
        <v>3.2000000000000002E-3</v>
      </c>
      <c r="Q114" s="29">
        <f t="shared" si="30"/>
        <v>7.4999999999999997E-2</v>
      </c>
      <c r="R114" s="29">
        <f t="shared" si="31"/>
        <v>0.03</v>
      </c>
      <c r="S114" s="29">
        <f t="shared" si="32"/>
        <v>0.44</v>
      </c>
      <c r="T114" s="51">
        <v>0.82938947368421068</v>
      </c>
      <c r="U114" s="30">
        <v>6</v>
      </c>
      <c r="V114" s="29">
        <f t="shared" si="33"/>
        <v>0.64</v>
      </c>
      <c r="W114" s="29">
        <f t="shared" si="34"/>
        <v>1.538015495515316E-4</v>
      </c>
      <c r="X114" s="29">
        <f t="shared" si="35"/>
        <v>0.13981959050139234</v>
      </c>
      <c r="Y114" s="29">
        <f t="shared" si="36"/>
        <v>3.8031211213328678E-3</v>
      </c>
      <c r="Z114" s="29">
        <f t="shared" si="37"/>
        <v>4.4567825640619542E-2</v>
      </c>
      <c r="AA114" s="29">
        <f t="shared" si="38"/>
        <v>3.6129370850703738E-4</v>
      </c>
      <c r="AB114" s="29">
        <f t="shared" si="39"/>
        <v>1.6229786285306606E-3</v>
      </c>
      <c r="AC114" s="29">
        <f t="shared" si="40"/>
        <v>1.6000000000000001E-3</v>
      </c>
      <c r="AD114" s="29">
        <f t="shared" si="41"/>
        <v>0.26740695384371727</v>
      </c>
      <c r="AE114" s="29">
        <f t="shared" si="42"/>
        <v>1.3006573506253345E-2</v>
      </c>
      <c r="AF114" s="29">
        <f t="shared" si="43"/>
        <v>0.13370349217636202</v>
      </c>
      <c r="AG114" s="29">
        <f t="shared" si="44"/>
        <v>0.506296507823638</v>
      </c>
      <c r="AH114" s="29">
        <f t="shared" si="45"/>
        <v>0.94629650782363806</v>
      </c>
      <c r="AI114" s="29">
        <f t="shared" si="46"/>
        <v>2.8322070600645129E-2</v>
      </c>
      <c r="AJ114" s="29">
        <f t="shared" si="47"/>
        <v>2.9078189811831669E-2</v>
      </c>
      <c r="AK114" s="14">
        <f t="shared" si="48"/>
        <v>4.0694115573449743E-5</v>
      </c>
      <c r="AL114" s="14">
        <f t="shared" si="49"/>
        <v>1.2280687142835168E-5</v>
      </c>
      <c r="AM114" s="14">
        <f t="shared" si="50"/>
        <v>2.5950519696681404E-5</v>
      </c>
      <c r="AN114" s="14">
        <f t="shared" si="51"/>
        <v>2.5390815771011119E-5</v>
      </c>
      <c r="AO114" s="14">
        <f t="shared" si="52"/>
        <v>2.567066773384626E-5</v>
      </c>
      <c r="AP114" s="53">
        <f t="shared" si="53"/>
        <v>989.45614751230687</v>
      </c>
    </row>
    <row r="115" spans="12:50" x14ac:dyDescent="0.3">
      <c r="L115" s="41">
        <v>11</v>
      </c>
      <c r="M115" s="28">
        <v>4</v>
      </c>
      <c r="N115" s="29">
        <f t="shared" si="27"/>
        <v>2.2000000000000001E-3</v>
      </c>
      <c r="O115" s="29">
        <f t="shared" si="28"/>
        <v>1.063E-6</v>
      </c>
      <c r="P115" s="29">
        <f t="shared" si="29"/>
        <v>3.2000000000000002E-3</v>
      </c>
      <c r="Q115" s="29">
        <f t="shared" si="30"/>
        <v>7.4999999999999997E-2</v>
      </c>
      <c r="R115" s="29">
        <f t="shared" si="31"/>
        <v>0.03</v>
      </c>
      <c r="S115" s="29">
        <f t="shared" si="32"/>
        <v>0.44</v>
      </c>
      <c r="T115" s="51">
        <v>0.85061052631578959</v>
      </c>
      <c r="U115" s="30">
        <v>6</v>
      </c>
      <c r="V115" s="29">
        <f t="shared" si="33"/>
        <v>0.64</v>
      </c>
      <c r="W115" s="29">
        <f t="shared" si="34"/>
        <v>1.538015495515316E-4</v>
      </c>
      <c r="X115" s="29">
        <f t="shared" si="35"/>
        <v>0.13981959050139234</v>
      </c>
      <c r="Y115" s="29">
        <f t="shared" si="36"/>
        <v>3.896493903553286E-3</v>
      </c>
      <c r="Z115" s="29">
        <f t="shared" si="37"/>
        <v>4.5662037932265066E-2</v>
      </c>
      <c r="AA115" s="29">
        <f t="shared" si="38"/>
        <v>3.6071493097416016E-4</v>
      </c>
      <c r="AB115" s="29">
        <f t="shared" si="39"/>
        <v>1.6242801043792445E-3</v>
      </c>
      <c r="AC115" s="29">
        <f t="shared" si="40"/>
        <v>1.6000000000000001E-3</v>
      </c>
      <c r="AD115" s="29">
        <f t="shared" si="41"/>
        <v>0.27397222759359041</v>
      </c>
      <c r="AE115" s="29">
        <f t="shared" si="42"/>
        <v>1.2985737515069765E-2</v>
      </c>
      <c r="AF115" s="29">
        <f t="shared" si="43"/>
        <v>0.13698612863808593</v>
      </c>
      <c r="AG115" s="29">
        <f t="shared" si="44"/>
        <v>0.50301387136191411</v>
      </c>
      <c r="AH115" s="29">
        <f t="shared" si="45"/>
        <v>0.94301387136191406</v>
      </c>
      <c r="AI115" s="29">
        <f t="shared" si="46"/>
        <v>2.8311739112716797E-2</v>
      </c>
      <c r="AJ115" s="29">
        <f t="shared" si="47"/>
        <v>2.9075080065261036E-2</v>
      </c>
      <c r="AK115" s="14">
        <f t="shared" si="48"/>
        <v>4.1130848402128371E-5</v>
      </c>
      <c r="AL115" s="14">
        <f t="shared" si="49"/>
        <v>1.2343881057075116E-5</v>
      </c>
      <c r="AM115" s="14">
        <f t="shared" si="50"/>
        <v>2.5956052700532069E-5</v>
      </c>
      <c r="AN115" s="14">
        <f t="shared" si="51"/>
        <v>2.5391958365515607E-5</v>
      </c>
      <c r="AO115" s="14">
        <f t="shared" si="52"/>
        <v>2.567400553302384E-5</v>
      </c>
      <c r="AP115" s="53">
        <f t="shared" si="53"/>
        <v>989.32751133548709</v>
      </c>
    </row>
    <row r="116" spans="12:50" x14ac:dyDescent="0.3">
      <c r="L116" s="41">
        <v>12</v>
      </c>
      <c r="M116" s="28">
        <v>4</v>
      </c>
      <c r="N116" s="29">
        <f t="shared" si="27"/>
        <v>2.2000000000000001E-3</v>
      </c>
      <c r="O116" s="29">
        <f t="shared" si="28"/>
        <v>1.063E-6</v>
      </c>
      <c r="P116" s="29">
        <f t="shared" si="29"/>
        <v>3.2000000000000002E-3</v>
      </c>
      <c r="Q116" s="29">
        <f t="shared" si="30"/>
        <v>7.4999999999999997E-2</v>
      </c>
      <c r="R116" s="29">
        <f t="shared" si="31"/>
        <v>0.03</v>
      </c>
      <c r="S116" s="29">
        <f t="shared" si="32"/>
        <v>0.44</v>
      </c>
      <c r="T116" s="51">
        <v>0.87183157894736851</v>
      </c>
      <c r="U116" s="30">
        <v>6</v>
      </c>
      <c r="V116" s="29">
        <f t="shared" si="33"/>
        <v>0.64</v>
      </c>
      <c r="W116" s="29">
        <f t="shared" si="34"/>
        <v>1.538015495515316E-4</v>
      </c>
      <c r="X116" s="29">
        <f t="shared" si="35"/>
        <v>0.13981959050139234</v>
      </c>
      <c r="Y116" s="29">
        <f t="shared" si="36"/>
        <v>3.9898666857737033E-3</v>
      </c>
      <c r="Z116" s="29">
        <f t="shared" si="37"/>
        <v>4.6756250223910584E-2</v>
      </c>
      <c r="AA116" s="29">
        <f t="shared" si="38"/>
        <v>3.6016191600541292E-4</v>
      </c>
      <c r="AB116" s="29">
        <f t="shared" si="39"/>
        <v>1.6255265787241597E-3</v>
      </c>
      <c r="AC116" s="29">
        <f t="shared" si="40"/>
        <v>1.6000000000000001E-3</v>
      </c>
      <c r="AD116" s="29">
        <f t="shared" si="41"/>
        <v>0.2805375013434635</v>
      </c>
      <c r="AE116" s="29">
        <f t="shared" si="42"/>
        <v>1.2965828976194865E-2</v>
      </c>
      <c r="AF116" s="29">
        <f t="shared" si="43"/>
        <v>0.14026876512129194</v>
      </c>
      <c r="AG116" s="29">
        <f t="shared" si="44"/>
        <v>0.49973123487870807</v>
      </c>
      <c r="AH116" s="29">
        <f t="shared" si="45"/>
        <v>0.93973123487870813</v>
      </c>
      <c r="AI116" s="29">
        <f t="shared" si="46"/>
        <v>2.8301279655586955E-2</v>
      </c>
      <c r="AJ116" s="29">
        <f t="shared" si="47"/>
        <v>2.907194927224685E-2</v>
      </c>
      <c r="AK116" s="14">
        <f t="shared" si="48"/>
        <v>4.1578287278237407E-5</v>
      </c>
      <c r="AL116" s="14">
        <f t="shared" si="49"/>
        <v>1.240853814385547E-5</v>
      </c>
      <c r="AM116" s="14">
        <f t="shared" si="50"/>
        <v>2.5961747435065149E-5</v>
      </c>
      <c r="AN116" s="14">
        <f t="shared" si="51"/>
        <v>2.5393159583886086E-5</v>
      </c>
      <c r="AO116" s="14">
        <f t="shared" si="52"/>
        <v>2.5677453509475617E-5</v>
      </c>
      <c r="AP116" s="53">
        <f t="shared" si="53"/>
        <v>989.19466412924351</v>
      </c>
    </row>
    <row r="117" spans="12:50" x14ac:dyDescent="0.3">
      <c r="L117" s="41">
        <v>13</v>
      </c>
      <c r="M117" s="28">
        <v>4</v>
      </c>
      <c r="N117" s="29">
        <f t="shared" si="27"/>
        <v>2.2000000000000001E-3</v>
      </c>
      <c r="O117" s="29">
        <f t="shared" si="28"/>
        <v>1.063E-6</v>
      </c>
      <c r="P117" s="29">
        <f t="shared" si="29"/>
        <v>3.2000000000000002E-3</v>
      </c>
      <c r="Q117" s="29">
        <f t="shared" si="30"/>
        <v>7.4999999999999997E-2</v>
      </c>
      <c r="R117" s="29">
        <f t="shared" si="31"/>
        <v>0.03</v>
      </c>
      <c r="S117" s="29">
        <f t="shared" si="32"/>
        <v>0.44</v>
      </c>
      <c r="T117" s="51">
        <v>0.89305263157894743</v>
      </c>
      <c r="U117" s="30">
        <v>6</v>
      </c>
      <c r="V117" s="29">
        <f t="shared" si="33"/>
        <v>0.64</v>
      </c>
      <c r="W117" s="29">
        <f t="shared" si="34"/>
        <v>1.538015495515316E-4</v>
      </c>
      <c r="X117" s="29">
        <f t="shared" si="35"/>
        <v>0.13981959050139234</v>
      </c>
      <c r="Y117" s="29">
        <f t="shared" si="36"/>
        <v>4.0832394679941207E-3</v>
      </c>
      <c r="Z117" s="29">
        <f t="shared" si="37"/>
        <v>4.7850462515556094E-2</v>
      </c>
      <c r="AA117" s="29">
        <f t="shared" si="38"/>
        <v>3.5963300353361436E-4</v>
      </c>
      <c r="AB117" s="29">
        <f t="shared" si="39"/>
        <v>1.6267214159573333E-3</v>
      </c>
      <c r="AC117" s="29">
        <f t="shared" si="40"/>
        <v>1.6000000000000001E-3</v>
      </c>
      <c r="AD117" s="29">
        <f t="shared" si="41"/>
        <v>0.28710277509333659</v>
      </c>
      <c r="AE117" s="29">
        <f t="shared" si="42"/>
        <v>1.2946788127210116E-2</v>
      </c>
      <c r="AF117" s="29">
        <f t="shared" si="43"/>
        <v>0.14355140162436711</v>
      </c>
      <c r="AG117" s="29">
        <f t="shared" si="44"/>
        <v>0.49644859837563293</v>
      </c>
      <c r="AH117" s="29">
        <f t="shared" si="45"/>
        <v>0.93644859837563299</v>
      </c>
      <c r="AI117" s="29">
        <f t="shared" si="46"/>
        <v>2.829068983517375E-2</v>
      </c>
      <c r="AJ117" s="29">
        <f t="shared" si="47"/>
        <v>2.906879721805522E-2</v>
      </c>
      <c r="AK117" s="14">
        <f t="shared" si="48"/>
        <v>4.2036538070335448E-5</v>
      </c>
      <c r="AL117" s="14">
        <f t="shared" si="49"/>
        <v>1.2474626319052089E-5</v>
      </c>
      <c r="AM117" s="14">
        <f t="shared" si="50"/>
        <v>2.5967600986580594E-5</v>
      </c>
      <c r="AN117" s="14">
        <f t="shared" si="51"/>
        <v>2.5394416788175781E-5</v>
      </c>
      <c r="AO117" s="14">
        <f t="shared" si="52"/>
        <v>2.5681008887378186E-5</v>
      </c>
      <c r="AP117" s="53">
        <f t="shared" si="53"/>
        <v>989.057716205367</v>
      </c>
    </row>
    <row r="118" spans="12:50" x14ac:dyDescent="0.3">
      <c r="L118" s="41">
        <v>14</v>
      </c>
      <c r="M118" s="28">
        <v>4</v>
      </c>
      <c r="N118" s="29">
        <f t="shared" si="27"/>
        <v>2.2000000000000001E-3</v>
      </c>
      <c r="O118" s="29">
        <f t="shared" si="28"/>
        <v>1.063E-6</v>
      </c>
      <c r="P118" s="29">
        <f t="shared" si="29"/>
        <v>3.2000000000000002E-3</v>
      </c>
      <c r="Q118" s="29">
        <f t="shared" si="30"/>
        <v>7.4999999999999997E-2</v>
      </c>
      <c r="R118" s="29">
        <f t="shared" si="31"/>
        <v>0.03</v>
      </c>
      <c r="S118" s="29">
        <f t="shared" si="32"/>
        <v>0.44</v>
      </c>
      <c r="T118" s="51">
        <v>0.91427368421052635</v>
      </c>
      <c r="U118" s="30">
        <v>6</v>
      </c>
      <c r="V118" s="29">
        <f t="shared" si="33"/>
        <v>0.64</v>
      </c>
      <c r="W118" s="29">
        <f t="shared" si="34"/>
        <v>1.538015495515316E-4</v>
      </c>
      <c r="X118" s="29">
        <f t="shared" si="35"/>
        <v>0.13981959050139234</v>
      </c>
      <c r="Y118" s="29">
        <f t="shared" si="36"/>
        <v>4.1766122502145389E-3</v>
      </c>
      <c r="Z118" s="29">
        <f t="shared" si="37"/>
        <v>4.8944674807201625E-2</v>
      </c>
      <c r="AA118" s="29">
        <f t="shared" si="38"/>
        <v>3.5912667094898748E-4</v>
      </c>
      <c r="AB118" s="29">
        <f t="shared" si="39"/>
        <v>1.6278677163953893E-3</v>
      </c>
      <c r="AC118" s="29">
        <f t="shared" si="40"/>
        <v>1.6000000000000001E-3</v>
      </c>
      <c r="AD118" s="29">
        <f t="shared" si="41"/>
        <v>0.29366804884320974</v>
      </c>
      <c r="AE118" s="29">
        <f t="shared" si="42"/>
        <v>1.2928560154163549E-2</v>
      </c>
      <c r="AF118" s="29">
        <f t="shared" si="43"/>
        <v>0.1468340381458543</v>
      </c>
      <c r="AG118" s="29">
        <f t="shared" si="44"/>
        <v>0.49316596185414574</v>
      </c>
      <c r="AH118" s="29">
        <f t="shared" si="45"/>
        <v>0.93316596185414569</v>
      </c>
      <c r="AI118" s="29">
        <f t="shared" si="46"/>
        <v>2.827996719748159E-2</v>
      </c>
      <c r="AJ118" s="29">
        <f t="shared" si="47"/>
        <v>2.9065623685051847E-2</v>
      </c>
      <c r="AK118" s="14">
        <f t="shared" si="48"/>
        <v>4.2505723185204897E-5</v>
      </c>
      <c r="AL118" s="14">
        <f t="shared" si="49"/>
        <v>1.2542117218488443E-5</v>
      </c>
      <c r="AM118" s="14">
        <f t="shared" si="50"/>
        <v>2.5973610854744497E-5</v>
      </c>
      <c r="AN118" s="14">
        <f t="shared" si="51"/>
        <v>2.5395727568734694E-5</v>
      </c>
      <c r="AO118" s="14">
        <f t="shared" si="52"/>
        <v>2.5684669211739595E-5</v>
      </c>
      <c r="AP118" s="53">
        <f t="shared" si="53"/>
        <v>988.91676550736008</v>
      </c>
    </row>
    <row r="119" spans="12:50" x14ac:dyDescent="0.3">
      <c r="L119" s="41">
        <v>15</v>
      </c>
      <c r="M119" s="28">
        <v>4</v>
      </c>
      <c r="N119" s="29">
        <f t="shared" si="27"/>
        <v>2.2000000000000001E-3</v>
      </c>
      <c r="O119" s="29">
        <f t="shared" si="28"/>
        <v>1.063E-6</v>
      </c>
      <c r="P119" s="29">
        <f t="shared" si="29"/>
        <v>3.2000000000000002E-3</v>
      </c>
      <c r="Q119" s="29">
        <f t="shared" si="30"/>
        <v>7.4999999999999997E-2</v>
      </c>
      <c r="R119" s="29">
        <f t="shared" si="31"/>
        <v>0.03</v>
      </c>
      <c r="S119" s="29">
        <f t="shared" si="32"/>
        <v>0.44</v>
      </c>
      <c r="T119" s="51">
        <v>0.93549473684210538</v>
      </c>
      <c r="U119" s="30">
        <v>6</v>
      </c>
      <c r="V119" s="29">
        <f t="shared" si="33"/>
        <v>0.64</v>
      </c>
      <c r="W119" s="29">
        <f t="shared" si="34"/>
        <v>1.538015495515316E-4</v>
      </c>
      <c r="X119" s="29">
        <f t="shared" si="35"/>
        <v>0.13981959050139234</v>
      </c>
      <c r="Y119" s="29">
        <f t="shared" si="36"/>
        <v>4.2699850324349571E-3</v>
      </c>
      <c r="Z119" s="29">
        <f t="shared" si="37"/>
        <v>5.003888709884715E-2</v>
      </c>
      <c r="AA119" s="29">
        <f t="shared" si="38"/>
        <v>3.5864151941837662E-4</v>
      </c>
      <c r="AB119" s="29">
        <f t="shared" si="39"/>
        <v>1.6289683411117983E-3</v>
      </c>
      <c r="AC119" s="29">
        <f t="shared" si="40"/>
        <v>1.6000000000000001E-3</v>
      </c>
      <c r="AD119" s="29">
        <f t="shared" si="41"/>
        <v>0.30023332259308289</v>
      </c>
      <c r="AE119" s="29">
        <f t="shared" si="42"/>
        <v>1.2911094699061558E-2</v>
      </c>
      <c r="AF119" s="29">
        <f t="shared" si="43"/>
        <v>0.15011667468443413</v>
      </c>
      <c r="AG119" s="29">
        <f t="shared" si="44"/>
        <v>0.48988332531556589</v>
      </c>
      <c r="AH119" s="29">
        <f t="shared" si="45"/>
        <v>0.92988332531556583</v>
      </c>
      <c r="AI119" s="29">
        <f t="shared" si="46"/>
        <v>2.8269109226697578E-2</v>
      </c>
      <c r="AJ119" s="29">
        <f t="shared" si="47"/>
        <v>2.9062428452649711E-2</v>
      </c>
      <c r="AK119" s="14">
        <f t="shared" si="48"/>
        <v>4.2985980891528987E-5</v>
      </c>
      <c r="AL119" s="14">
        <f t="shared" si="49"/>
        <v>1.2610985851854071E-5</v>
      </c>
      <c r="AM119" s="14">
        <f t="shared" si="50"/>
        <v>2.5979774917775039E-5</v>
      </c>
      <c r="AN119" s="14">
        <f t="shared" si="51"/>
        <v>2.5397089722188285E-5</v>
      </c>
      <c r="AO119" s="14">
        <f t="shared" si="52"/>
        <v>2.5688432319981662E-5</v>
      </c>
      <c r="AP119" s="53">
        <f t="shared" si="53"/>
        <v>988.77189871344137</v>
      </c>
    </row>
    <row r="120" spans="12:50" x14ac:dyDescent="0.3">
      <c r="L120" s="41">
        <v>16</v>
      </c>
      <c r="M120" s="28">
        <v>4</v>
      </c>
      <c r="N120" s="29">
        <f t="shared" si="27"/>
        <v>2.2000000000000001E-3</v>
      </c>
      <c r="O120" s="29">
        <f t="shared" si="28"/>
        <v>1.063E-6</v>
      </c>
      <c r="P120" s="29">
        <f t="shared" si="29"/>
        <v>3.2000000000000002E-3</v>
      </c>
      <c r="Q120" s="29">
        <f t="shared" si="30"/>
        <v>7.4999999999999997E-2</v>
      </c>
      <c r="R120" s="29">
        <f t="shared" si="31"/>
        <v>0.03</v>
      </c>
      <c r="S120" s="29">
        <f t="shared" si="32"/>
        <v>0.44</v>
      </c>
      <c r="T120" s="51">
        <v>0.9567157894736843</v>
      </c>
      <c r="U120" s="30">
        <v>6</v>
      </c>
      <c r="V120" s="29">
        <f t="shared" si="33"/>
        <v>0.64</v>
      </c>
      <c r="W120" s="29">
        <f t="shared" si="34"/>
        <v>1.538015495515316E-4</v>
      </c>
      <c r="X120" s="29">
        <f t="shared" si="35"/>
        <v>0.13981959050139234</v>
      </c>
      <c r="Y120" s="29">
        <f t="shared" si="36"/>
        <v>4.3633578146553753E-3</v>
      </c>
      <c r="Z120" s="29">
        <f t="shared" si="37"/>
        <v>5.1133099390492681E-2</v>
      </c>
      <c r="AA120" s="29">
        <f t="shared" si="38"/>
        <v>3.5817626177001092E-4</v>
      </c>
      <c r="AB120" s="29">
        <f t="shared" si="39"/>
        <v>1.6300259341012788E-3</v>
      </c>
      <c r="AC120" s="29">
        <f t="shared" si="40"/>
        <v>1.6000000000000001E-3</v>
      </c>
      <c r="AD120" s="29">
        <f t="shared" si="41"/>
        <v>0.30679859634295609</v>
      </c>
      <c r="AE120" s="29">
        <f t="shared" si="42"/>
        <v>1.2894345423720394E-2</v>
      </c>
      <c r="AF120" s="29">
        <f t="shared" si="43"/>
        <v>0.15339931123890901</v>
      </c>
      <c r="AG120" s="29">
        <f t="shared" si="44"/>
        <v>0.48660068876109097</v>
      </c>
      <c r="AH120" s="29">
        <f t="shared" si="45"/>
        <v>0.92660068876109092</v>
      </c>
      <c r="AI120" s="29">
        <f t="shared" si="46"/>
        <v>2.8258113343217092E-2</v>
      </c>
      <c r="AJ120" s="29">
        <f t="shared" si="47"/>
        <v>2.9059211297256055E-2</v>
      </c>
      <c r="AK120" s="14">
        <f t="shared" si="48"/>
        <v>4.3477464761792911E-5</v>
      </c>
      <c r="AL120" s="14">
        <f t="shared" si="49"/>
        <v>1.2681210296456201E-5</v>
      </c>
      <c r="AM120" s="14">
        <f t="shared" si="50"/>
        <v>2.5986091401707334E-5</v>
      </c>
      <c r="AN120" s="14">
        <f t="shared" si="51"/>
        <v>2.539850123188251E-5</v>
      </c>
      <c r="AO120" s="14">
        <f t="shared" si="52"/>
        <v>2.5692296316794924E-5</v>
      </c>
      <c r="AP120" s="53">
        <f t="shared" si="53"/>
        <v>988.62319221330733</v>
      </c>
      <c r="AR120" t="s">
        <v>90</v>
      </c>
      <c r="AW120">
        <f>AT124-AT123</f>
        <v>0.25320235121080259</v>
      </c>
      <c r="AX120" t="s">
        <v>85</v>
      </c>
    </row>
    <row r="121" spans="12:50" x14ac:dyDescent="0.3">
      <c r="L121" s="41">
        <v>17</v>
      </c>
      <c r="M121" s="28">
        <v>4</v>
      </c>
      <c r="N121" s="29">
        <f t="shared" si="27"/>
        <v>2.2000000000000001E-3</v>
      </c>
      <c r="O121" s="29">
        <f t="shared" si="28"/>
        <v>1.063E-6</v>
      </c>
      <c r="P121" s="29">
        <f t="shared" si="29"/>
        <v>3.2000000000000002E-3</v>
      </c>
      <c r="Q121" s="29">
        <f t="shared" si="30"/>
        <v>7.4999999999999997E-2</v>
      </c>
      <c r="R121" s="29">
        <f t="shared" si="31"/>
        <v>0.03</v>
      </c>
      <c r="S121" s="29">
        <f t="shared" si="32"/>
        <v>0.44</v>
      </c>
      <c r="T121" s="51">
        <v>0.97793684210526322</v>
      </c>
      <c r="U121" s="30">
        <v>6</v>
      </c>
      <c r="V121" s="29">
        <f t="shared" si="33"/>
        <v>0.64</v>
      </c>
      <c r="W121" s="29">
        <f t="shared" si="34"/>
        <v>1.538015495515316E-4</v>
      </c>
      <c r="X121" s="29">
        <f t="shared" si="35"/>
        <v>0.13981959050139234</v>
      </c>
      <c r="Y121" s="29">
        <f t="shared" si="36"/>
        <v>4.4567305968757926E-3</v>
      </c>
      <c r="Z121" s="29">
        <f t="shared" si="37"/>
        <v>5.2227311682138192E-2</v>
      </c>
      <c r="AA121" s="29">
        <f t="shared" si="38"/>
        <v>3.577297117447115E-4</v>
      </c>
      <c r="AB121" s="29">
        <f t="shared" si="39"/>
        <v>1.6310429420911901E-3</v>
      </c>
      <c r="AC121" s="29">
        <f t="shared" si="40"/>
        <v>1.6000000000000001E-3</v>
      </c>
      <c r="AD121" s="29">
        <f t="shared" si="41"/>
        <v>0.31336387009282918</v>
      </c>
      <c r="AE121" s="29">
        <f t="shared" si="42"/>
        <v>1.2878269622809614E-2</v>
      </c>
      <c r="AF121" s="29">
        <f t="shared" si="43"/>
        <v>0.15668194780818975</v>
      </c>
      <c r="AG121" s="29">
        <f t="shared" si="44"/>
        <v>0.48331805219181023</v>
      </c>
      <c r="AH121" s="29">
        <f t="shared" si="45"/>
        <v>0.92331805219181029</v>
      </c>
      <c r="AI121" s="29">
        <f t="shared" si="46"/>
        <v>2.8246976901595056E-2</v>
      </c>
      <c r="AJ121" s="29">
        <f t="shared" si="47"/>
        <v>2.9055971992218488E-2</v>
      </c>
      <c r="AK121" s="14">
        <f t="shared" si="48"/>
        <v>4.3980343219716146E-5</v>
      </c>
      <c r="AL121" s="14">
        <f t="shared" si="49"/>
        <v>1.2752771425803229E-5</v>
      </c>
      <c r="AM121" s="14">
        <f t="shared" si="50"/>
        <v>2.5992558853243136E-5</v>
      </c>
      <c r="AN121" s="14">
        <f t="shared" si="51"/>
        <v>2.5399960250490124E-5</v>
      </c>
      <c r="AO121" s="14">
        <f t="shared" si="52"/>
        <v>2.5696259551866632E-5</v>
      </c>
      <c r="AP121" s="53">
        <f t="shared" si="53"/>
        <v>988.47071297405569</v>
      </c>
      <c r="AR121" t="s">
        <v>89</v>
      </c>
      <c r="AW121">
        <f>AT125-AT123</f>
        <v>9.5596284993888503E-3</v>
      </c>
      <c r="AX121" t="s">
        <v>85</v>
      </c>
    </row>
    <row r="122" spans="12:50" x14ac:dyDescent="0.3">
      <c r="L122" s="41">
        <v>18</v>
      </c>
      <c r="M122" s="28">
        <v>4</v>
      </c>
      <c r="N122" s="29">
        <f t="shared" si="27"/>
        <v>2.2000000000000001E-3</v>
      </c>
      <c r="O122" s="29">
        <f t="shared" si="28"/>
        <v>1.063E-6</v>
      </c>
      <c r="P122" s="29">
        <f t="shared" si="29"/>
        <v>3.2000000000000002E-3</v>
      </c>
      <c r="Q122" s="29">
        <f t="shared" si="30"/>
        <v>7.4999999999999997E-2</v>
      </c>
      <c r="R122" s="29">
        <f t="shared" si="31"/>
        <v>0.03</v>
      </c>
      <c r="S122" s="29">
        <f t="shared" si="32"/>
        <v>0.44</v>
      </c>
      <c r="T122" s="51">
        <v>0.99915789473684224</v>
      </c>
      <c r="U122" s="30">
        <v>6</v>
      </c>
      <c r="V122" s="29">
        <f t="shared" si="33"/>
        <v>0.64</v>
      </c>
      <c r="W122" s="29">
        <f t="shared" si="34"/>
        <v>1.538015495515316E-4</v>
      </c>
      <c r="X122" s="29">
        <f t="shared" si="35"/>
        <v>0.13981959050139234</v>
      </c>
      <c r="Y122" s="29">
        <f t="shared" si="36"/>
        <v>4.5501033790962117E-3</v>
      </c>
      <c r="Z122" s="29">
        <f t="shared" si="37"/>
        <v>5.3321523973783723E-2</v>
      </c>
      <c r="AA122" s="29">
        <f t="shared" si="38"/>
        <v>3.5730077444174534E-4</v>
      </c>
      <c r="AB122" s="29">
        <f t="shared" si="39"/>
        <v>1.6320216322755303E-3</v>
      </c>
      <c r="AC122" s="29">
        <f t="shared" si="40"/>
        <v>1.6000000000000001E-3</v>
      </c>
      <c r="AD122" s="29">
        <f t="shared" si="41"/>
        <v>0.31992914384270232</v>
      </c>
      <c r="AE122" s="29">
        <f t="shared" si="42"/>
        <v>1.2862827879902831E-2</v>
      </c>
      <c r="AF122" s="29">
        <f t="shared" si="43"/>
        <v>0.15996458439128358</v>
      </c>
      <c r="AG122" s="29">
        <f t="shared" si="44"/>
        <v>0.48003541560871643</v>
      </c>
      <c r="AH122" s="29">
        <f t="shared" si="45"/>
        <v>0.92003541560871649</v>
      </c>
      <c r="AI122" s="29">
        <f t="shared" si="46"/>
        <v>2.8235697188419392E-2</v>
      </c>
      <c r="AJ122" s="29">
        <f t="shared" si="47"/>
        <v>2.9052710307770277E-2</v>
      </c>
      <c r="AK122" s="14">
        <f t="shared" si="48"/>
        <v>4.4494799182337683E-5</v>
      </c>
      <c r="AL122" s="14">
        <f t="shared" si="49"/>
        <v>1.2825652668695383E-5</v>
      </c>
      <c r="AM122" s="14">
        <f t="shared" si="50"/>
        <v>2.5999176115756716E-5</v>
      </c>
      <c r="AN122" s="14">
        <f t="shared" si="51"/>
        <v>2.540146508451392E-5</v>
      </c>
      <c r="AO122" s="14">
        <f t="shared" si="52"/>
        <v>2.5700320600135318E-5</v>
      </c>
      <c r="AP122" s="53">
        <f t="shared" si="53"/>
        <v>988.31451930861374</v>
      </c>
    </row>
    <row r="123" spans="12:50" x14ac:dyDescent="0.3">
      <c r="L123" s="41">
        <v>19</v>
      </c>
      <c r="M123" s="28">
        <v>4</v>
      </c>
      <c r="N123" s="29">
        <f t="shared" si="27"/>
        <v>2.2000000000000001E-3</v>
      </c>
      <c r="O123" s="29">
        <f t="shared" si="28"/>
        <v>1.063E-6</v>
      </c>
      <c r="P123" s="29">
        <f t="shared" si="29"/>
        <v>3.2000000000000002E-3</v>
      </c>
      <c r="Q123" s="29">
        <f t="shared" si="30"/>
        <v>7.4999999999999997E-2</v>
      </c>
      <c r="R123" s="29">
        <f t="shared" si="31"/>
        <v>0.03</v>
      </c>
      <c r="S123" s="29">
        <f t="shared" si="32"/>
        <v>0.44</v>
      </c>
      <c r="T123" s="51">
        <v>1.0203789473684211</v>
      </c>
      <c r="U123" s="30">
        <v>6</v>
      </c>
      <c r="V123" s="29">
        <f t="shared" si="33"/>
        <v>0.64</v>
      </c>
      <c r="W123" s="29">
        <f t="shared" si="34"/>
        <v>1.538015495515316E-4</v>
      </c>
      <c r="X123" s="29">
        <f t="shared" si="35"/>
        <v>0.13981959050139234</v>
      </c>
      <c r="Y123" s="29">
        <f t="shared" si="36"/>
        <v>4.643476161316629E-3</v>
      </c>
      <c r="Z123" s="29">
        <f t="shared" si="37"/>
        <v>5.4415736265429247E-2</v>
      </c>
      <c r="AA123" s="29">
        <f t="shared" si="38"/>
        <v>3.5688843781090789E-4</v>
      </c>
      <c r="AB123" s="29">
        <f t="shared" si="39"/>
        <v>1.6329641082129074E-3</v>
      </c>
      <c r="AC123" s="29">
        <f t="shared" si="40"/>
        <v>1.6000000000000001E-3</v>
      </c>
      <c r="AD123" s="29">
        <f t="shared" si="41"/>
        <v>0.32649441759257547</v>
      </c>
      <c r="AE123" s="29">
        <f t="shared" si="42"/>
        <v>1.2847983761192684E-2</v>
      </c>
      <c r="AF123" s="29">
        <f t="shared" si="43"/>
        <v>0.16324722098728364</v>
      </c>
      <c r="AG123" s="29">
        <f t="shared" si="44"/>
        <v>0.4767527790127164</v>
      </c>
      <c r="AH123" s="29">
        <f t="shared" si="45"/>
        <v>0.91675277901271635</v>
      </c>
      <c r="AI123" s="29">
        <f t="shared" si="46"/>
        <v>2.8224271420103027E-2</v>
      </c>
      <c r="AJ123" s="29">
        <f t="shared" si="47"/>
        <v>2.9049426010974655E-2</v>
      </c>
      <c r="AK123" s="14">
        <f t="shared" si="48"/>
        <v>4.5021029787444993E-5</v>
      </c>
      <c r="AL123" s="14">
        <f t="shared" si="49"/>
        <v>1.2899839795078892E-5</v>
      </c>
      <c r="AM123" s="14">
        <f t="shared" si="50"/>
        <v>2.6005942308084849E-5</v>
      </c>
      <c r="AN123" s="14">
        <f t="shared" si="51"/>
        <v>2.5403014180456868E-5</v>
      </c>
      <c r="AO123" s="14">
        <f t="shared" si="52"/>
        <v>2.5704478244270859E-5</v>
      </c>
      <c r="AP123" s="53">
        <f t="shared" si="53"/>
        <v>988.15466155829381</v>
      </c>
      <c r="AS123" s="3">
        <f>B73</f>
        <v>987.89674344092441</v>
      </c>
      <c r="AT123" s="3">
        <v>100</v>
      </c>
    </row>
    <row r="124" spans="12:50" ht="15.75" thickBot="1" x14ac:dyDescent="0.35">
      <c r="L124" s="42">
        <v>20</v>
      </c>
      <c r="M124" s="43">
        <v>4</v>
      </c>
      <c r="N124" s="44">
        <f t="shared" si="27"/>
        <v>2.2000000000000001E-3</v>
      </c>
      <c r="O124" s="44">
        <f t="shared" si="28"/>
        <v>1.063E-6</v>
      </c>
      <c r="P124" s="44">
        <f t="shared" si="29"/>
        <v>3.2000000000000002E-3</v>
      </c>
      <c r="Q124" s="44">
        <f t="shared" si="30"/>
        <v>7.4999999999999997E-2</v>
      </c>
      <c r="R124" s="44">
        <f t="shared" si="31"/>
        <v>0.03</v>
      </c>
      <c r="S124" s="44">
        <f t="shared" si="32"/>
        <v>0.44</v>
      </c>
      <c r="T124" s="51">
        <v>1.0416000000000001</v>
      </c>
      <c r="U124" s="30">
        <v>6</v>
      </c>
      <c r="V124" s="44">
        <f t="shared" si="33"/>
        <v>0.64</v>
      </c>
      <c r="W124" s="44">
        <f t="shared" si="34"/>
        <v>1.538015495515316E-4</v>
      </c>
      <c r="X124" s="44">
        <f t="shared" si="35"/>
        <v>0.13981959050139234</v>
      </c>
      <c r="Y124" s="44">
        <f t="shared" si="36"/>
        <v>4.7368489435370472E-3</v>
      </c>
      <c r="Z124" s="44">
        <f t="shared" si="37"/>
        <v>5.5509948557074765E-2</v>
      </c>
      <c r="AA124" s="44">
        <f t="shared" si="38"/>
        <v>3.5649176506248224E-4</v>
      </c>
      <c r="AB124" s="44">
        <f t="shared" si="39"/>
        <v>1.6338723240997965E-3</v>
      </c>
      <c r="AC124" s="44">
        <f t="shared" si="40"/>
        <v>1.6000000000000001E-3</v>
      </c>
      <c r="AD124" s="44">
        <f t="shared" si="41"/>
        <v>0.33305969134244862</v>
      </c>
      <c r="AE124" s="44">
        <f t="shared" si="42"/>
        <v>1.283370354224936E-2</v>
      </c>
      <c r="AF124" s="44">
        <f t="shared" si="43"/>
        <v>0.16652985759536026</v>
      </c>
      <c r="AG124" s="44">
        <f t="shared" si="44"/>
        <v>0.47347014240463975</v>
      </c>
      <c r="AH124" s="44">
        <f t="shared" si="45"/>
        <v>0.91347014240463975</v>
      </c>
      <c r="AI124" s="44">
        <f t="shared" si="46"/>
        <v>2.8212696740590515E-2</v>
      </c>
      <c r="AJ124" s="44">
        <f t="shared" si="47"/>
        <v>2.904611886566821E-2</v>
      </c>
      <c r="AK124" s="45">
        <f t="shared" si="48"/>
        <v>4.5559246198401681E-5</v>
      </c>
      <c r="AL124" s="45">
        <f t="shared" si="49"/>
        <v>1.2975320725420868E-5</v>
      </c>
      <c r="AM124" s="45">
        <f t="shared" si="50"/>
        <v>2.6012856805777749E-5</v>
      </c>
      <c r="AN124" s="45">
        <f t="shared" si="51"/>
        <v>2.5404606112459775E-5</v>
      </c>
      <c r="AO124" s="45">
        <f t="shared" si="52"/>
        <v>2.5708731459118764E-5</v>
      </c>
      <c r="AP124" s="55">
        <f t="shared" si="53"/>
        <v>987.99118269955488</v>
      </c>
      <c r="AS124" s="14">
        <f>AP105</f>
        <v>990.39812122285173</v>
      </c>
      <c r="AT124" s="3">
        <f>AS124*AT123/AS123</f>
        <v>100.2532023512108</v>
      </c>
    </row>
    <row r="125" spans="12:50" x14ac:dyDescent="0.3">
      <c r="M125" s="46"/>
      <c r="N125" s="47"/>
      <c r="O125" s="47"/>
      <c r="P125" s="47"/>
      <c r="Q125" s="47"/>
      <c r="R125" s="47"/>
      <c r="S125" s="47"/>
      <c r="T125" s="47"/>
      <c r="U125" s="48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9"/>
      <c r="AL125" s="49"/>
      <c r="AM125" s="49"/>
      <c r="AN125" s="49"/>
      <c r="AO125" s="49"/>
      <c r="AP125" s="50"/>
      <c r="AS125" s="3">
        <f>AP124</f>
        <v>987.99118269955488</v>
      </c>
      <c r="AT125" s="3">
        <f>AS125*AT123/AS123</f>
        <v>100.00955962849939</v>
      </c>
    </row>
    <row r="128" spans="12:50" ht="15.75" thickBot="1" x14ac:dyDescent="0.35">
      <c r="L128" s="59"/>
      <c r="AS128" t="s">
        <v>86</v>
      </c>
    </row>
    <row r="129" spans="12:42" ht="17.7" x14ac:dyDescent="0.3">
      <c r="L129" s="36"/>
      <c r="M129" s="37" t="s">
        <v>56</v>
      </c>
      <c r="N129" s="37" t="s">
        <v>57</v>
      </c>
      <c r="O129" s="38" t="s">
        <v>58</v>
      </c>
      <c r="P129" s="39" t="s">
        <v>59</v>
      </c>
      <c r="Q129" s="39" t="s">
        <v>60</v>
      </c>
      <c r="R129" s="39" t="s">
        <v>61</v>
      </c>
      <c r="S129" s="39" t="s">
        <v>62</v>
      </c>
      <c r="T129" s="39" t="s">
        <v>63</v>
      </c>
      <c r="U129" s="39" t="s">
        <v>12</v>
      </c>
      <c r="V129" s="39" t="s">
        <v>64</v>
      </c>
      <c r="W129" s="39" t="s">
        <v>65</v>
      </c>
      <c r="X129" s="39" t="s">
        <v>21</v>
      </c>
      <c r="Y129" s="39" t="s">
        <v>66</v>
      </c>
      <c r="Z129" s="39" t="s">
        <v>67</v>
      </c>
      <c r="AA129" s="39" t="s">
        <v>68</v>
      </c>
      <c r="AB129" s="39" t="s">
        <v>69</v>
      </c>
      <c r="AC129" s="39" t="s">
        <v>70</v>
      </c>
      <c r="AD129" s="39" t="s">
        <v>71</v>
      </c>
      <c r="AE129" s="39" t="s">
        <v>72</v>
      </c>
      <c r="AF129" s="39" t="s">
        <v>73</v>
      </c>
      <c r="AG129" s="39" t="s">
        <v>74</v>
      </c>
      <c r="AH129" s="39" t="s">
        <v>75</v>
      </c>
      <c r="AI129" s="39" t="s">
        <v>76</v>
      </c>
      <c r="AJ129" s="39" t="s">
        <v>77</v>
      </c>
      <c r="AK129" s="39" t="s">
        <v>78</v>
      </c>
      <c r="AL129" s="39" t="s">
        <v>79</v>
      </c>
      <c r="AM129" s="39" t="s">
        <v>80</v>
      </c>
      <c r="AN129" s="39" t="s">
        <v>81</v>
      </c>
      <c r="AO129" s="39" t="s">
        <v>82</v>
      </c>
      <c r="AP129" s="40" t="s">
        <v>83</v>
      </c>
    </row>
    <row r="130" spans="12:42" x14ac:dyDescent="0.3">
      <c r="L130" s="41">
        <v>1</v>
      </c>
      <c r="M130" s="28">
        <v>4</v>
      </c>
      <c r="N130" s="29">
        <f>(4.2+0.05*M130)*(10^(-3))/2</f>
        <v>2.2000000000000001E-3</v>
      </c>
      <c r="O130" s="29">
        <f>1063/1000000000</f>
        <v>1.063E-6</v>
      </c>
      <c r="P130" s="29">
        <f>(3+0.05*M130)/1000</f>
        <v>3.2000000000000002E-3</v>
      </c>
      <c r="Q130" s="29">
        <f>(73+0.5*4)/1000</f>
        <v>7.4999999999999997E-2</v>
      </c>
      <c r="R130" s="29">
        <f>30/1000</f>
        <v>0.03</v>
      </c>
      <c r="S130" s="29">
        <f>0.42+0.005*M130</f>
        <v>0.44</v>
      </c>
      <c r="T130" s="56">
        <f>0.8+0.01*M130</f>
        <v>0.84000000000000008</v>
      </c>
      <c r="U130" s="30">
        <v>6</v>
      </c>
      <c r="V130" s="51">
        <v>0.4864</v>
      </c>
      <c r="W130" s="29">
        <f>O130/(PI()*N130)</f>
        <v>1.538015495515316E-4</v>
      </c>
      <c r="X130" s="29">
        <f>(2*O130)/(PI()*N130*N130)</f>
        <v>0.13981959050139234</v>
      </c>
      <c r="Y130" s="29">
        <f>2*T130*TAN(N130)+W130</f>
        <v>3.8498075124430765E-3</v>
      </c>
      <c r="Z130" s="29">
        <f>(Q130*Y130)/(2*P130)</f>
        <v>4.5114931786442297E-2</v>
      </c>
      <c r="AA130" s="29">
        <f>X130/((1+(T130/Z130))*(1+(T130/Z130))+(X130/(2*Z130))*(X130/(2*Z130)))</f>
        <v>3.610009898866504E-4</v>
      </c>
      <c r="AB130" s="29">
        <f>(SQRT(((AA130*O130)/(2*PI()))))*(SQRT(((AA130*AA130+Q130*Q130)/(AA130*AA130))))</f>
        <v>1.6236364629722017E-3</v>
      </c>
      <c r="AC130" s="29">
        <f>P130/2</f>
        <v>1.6000000000000001E-3</v>
      </c>
      <c r="AD130" s="29">
        <f>U130*Z130</f>
        <v>0.27068959071865378</v>
      </c>
      <c r="AE130" s="29">
        <f>U130*U130*AA130</f>
        <v>1.2996035635919414E-2</v>
      </c>
      <c r="AF130" s="29">
        <f>AD130-((4*AD130*AD130*(AD130+AD130))/(4*(AD130+AD130)*(AD130+AD130)+AA130*AA130))</f>
        <v>0.13534481040443122</v>
      </c>
      <c r="AG130" s="29">
        <f>V130-AF130</f>
        <v>0.35105518959556881</v>
      </c>
      <c r="AH130" s="29">
        <f>AG130+S130</f>
        <v>0.79105518959556886</v>
      </c>
      <c r="AI130" s="29">
        <f>R130-((4*R130*R130*(R130+AG130))/(4*(R130+AG130)*(R130+AG130)+AE130*AE130))</f>
        <v>2.7638824018954587E-2</v>
      </c>
      <c r="AJ130" s="29">
        <f>R130-((4*R130*R130*(R130+AH130))/(4*(R130+AH130)*(R130+AH130)+AE130*AE130))</f>
        <v>2.8903918222023293E-2</v>
      </c>
      <c r="AK130" s="14">
        <f>AE130/((1+(AG130/R130))*(1+(AG130/R130))+(AE130/(2*R130))*(AE130/(2*R130)))</f>
        <v>8.0528826349042794E-5</v>
      </c>
      <c r="AL130" s="14">
        <f>AE130/((1+(AH130/R130))*(1+(AH130/R130))+(AE130/(2*R130))*(AE130/(2*R130)))</f>
        <v>1.7349281786384854E-5</v>
      </c>
      <c r="AM130" s="14">
        <f>(SQRT(((O130*AK130)/(2*PI()))))+($E$8*O130*(AI130/(2*U130*W130)))</f>
        <v>2.6454983256639115E-5</v>
      </c>
      <c r="AN130" s="14">
        <f>(SQRT(((O130*AL130)/(2*PI()))))+($E$8*O130*(AJ130/(2*U130*W130)))</f>
        <v>2.5519107402060377E-5</v>
      </c>
      <c r="AO130" s="14">
        <f>(AM130+AN130)/2</f>
        <v>2.5987045329349744E-5</v>
      </c>
      <c r="AP130" s="53">
        <f>(1/AO130)*0.0254</f>
        <v>977.41007790959839</v>
      </c>
    </row>
    <row r="131" spans="12:42" x14ac:dyDescent="0.3">
      <c r="L131" s="41">
        <v>2</v>
      </c>
      <c r="M131" s="28">
        <v>4</v>
      </c>
      <c r="N131" s="29">
        <f t="shared" ref="N131:N149" si="54">(4.2+0.05*M131)*(10^(-3))/2</f>
        <v>2.2000000000000001E-3</v>
      </c>
      <c r="O131" s="29">
        <f t="shared" ref="O131:O149" si="55">1063/1000000000</f>
        <v>1.063E-6</v>
      </c>
      <c r="P131" s="29">
        <f t="shared" ref="P131:P149" si="56">(3+0.05*M131)/1000</f>
        <v>3.2000000000000002E-3</v>
      </c>
      <c r="Q131" s="29">
        <f t="shared" ref="Q131:Q149" si="57">(73+0.5*4)/1000</f>
        <v>7.4999999999999997E-2</v>
      </c>
      <c r="R131" s="29">
        <f t="shared" ref="R131:R149" si="58">30/1000</f>
        <v>0.03</v>
      </c>
      <c r="S131" s="29">
        <f t="shared" ref="S131:S149" si="59">0.42+0.005*M131</f>
        <v>0.44</v>
      </c>
      <c r="T131" s="56">
        <f t="shared" ref="T131:T149" si="60">0.8+0.01*M131</f>
        <v>0.84000000000000008</v>
      </c>
      <c r="U131" s="30">
        <v>6</v>
      </c>
      <c r="V131" s="51">
        <v>0.50256842105263155</v>
      </c>
      <c r="W131" s="29">
        <f t="shared" ref="W131:W149" si="61">O131/(PI()*N131)</f>
        <v>1.538015495515316E-4</v>
      </c>
      <c r="X131" s="29">
        <f t="shared" ref="X131:X149" si="62">(2*O131)/(PI()*N131*N131)</f>
        <v>0.13981959050139234</v>
      </c>
      <c r="Y131" s="29">
        <f t="shared" ref="Y131:Y149" si="63">2*T131*TAN(N131)+W131</f>
        <v>3.8498075124430765E-3</v>
      </c>
      <c r="Z131" s="29">
        <f t="shared" ref="Z131:Z149" si="64">(Q131*Y131)/(2*P131)</f>
        <v>4.5114931786442297E-2</v>
      </c>
      <c r="AA131" s="29">
        <f t="shared" ref="AA131:AA149" si="65">X131/((1+(T131/Z131))*(1+(T131/Z131))+(X131/(2*Z131))*(X131/(2*Z131)))</f>
        <v>3.610009898866504E-4</v>
      </c>
      <c r="AB131" s="29">
        <f t="shared" ref="AB131:AB149" si="66">(SQRT(((AA131*O131)/(2*PI()))))*(SQRT(((AA131*AA131+Q131*Q131)/(AA131*AA131))))</f>
        <v>1.6236364629722017E-3</v>
      </c>
      <c r="AC131" s="29">
        <f t="shared" ref="AC131:AC149" si="67">P131/2</f>
        <v>1.6000000000000001E-3</v>
      </c>
      <c r="AD131" s="29">
        <f t="shared" ref="AD131:AD149" si="68">U131*Z131</f>
        <v>0.27068959071865378</v>
      </c>
      <c r="AE131" s="29">
        <f t="shared" ref="AE131:AE149" si="69">U131*U131*AA131</f>
        <v>1.2996035635919414E-2</v>
      </c>
      <c r="AF131" s="29">
        <f t="shared" ref="AF131:AF149" si="70">AD131-((4*AD131*AD131*(AD131+AD131))/(4*(AD131+AD131)*(AD131+AD131)+AA131*AA131))</f>
        <v>0.13534481040443122</v>
      </c>
      <c r="AG131" s="29">
        <f t="shared" ref="AG131:AG149" si="71">V131-AF131</f>
        <v>0.3672236106482003</v>
      </c>
      <c r="AH131" s="29">
        <f t="shared" ref="AH131:AH149" si="72">AG131+S131</f>
        <v>0.80722361064820025</v>
      </c>
      <c r="AI131" s="29">
        <f t="shared" ref="AI131:AI149" si="73">R131-((4*R131*R131*(R131+AG131))/(4*(R131+AG131)*(R131+AG131)+AE131*AE131))</f>
        <v>2.7734879807693107E-2</v>
      </c>
      <c r="AJ131" s="29">
        <f t="shared" ref="AJ131:AJ149" si="74">R131-((4*R131*R131*(R131+AH131))/(4*(R131+AH131)*(R131+AH131)+AE131*AE131))</f>
        <v>2.892508312405247E-2</v>
      </c>
      <c r="AK131" s="14">
        <f t="shared" ref="AK131:AK149" si="75">AE131/((1+(AG131/R131))*(1+(AG131/R131))+(AE131/(2*R131))*(AE131/(2*R131)))</f>
        <v>7.4108340868318329E-5</v>
      </c>
      <c r="AL131" s="14">
        <f t="shared" ref="AL131:AL149" si="76">AE131/((1+(AH131/R131))*(1+(AH131/R131))+(AE131/(2*R131))*(AE131/(2*R131)))</f>
        <v>1.668569525249002E-5</v>
      </c>
      <c r="AM131" s="14">
        <f t="shared" ref="AM131:AM149" si="77">(SQRT(((O131*AK131)/(2*PI()))))+($E$8*O131*(AI131/(2*U131*W131)))</f>
        <v>2.6383898075862061E-5</v>
      </c>
      <c r="AN131" s="14">
        <f t="shared" ref="AN131:AN149" si="78">(SQRT(((O131*AL131)/(2*PI()))))+($E$8*O131*(AJ131/(2*U131*W131)))</f>
        <v>2.550345532108026E-5</v>
      </c>
      <c r="AO131" s="14">
        <f t="shared" ref="AO131:AO149" si="79">(AM131+AN131)/2</f>
        <v>2.5943676698471162E-5</v>
      </c>
      <c r="AP131" s="53">
        <f t="shared" ref="AP131:AP149" si="80">(1/AO131)*0.0254</f>
        <v>979.04396108577782</v>
      </c>
    </row>
    <row r="132" spans="12:42" x14ac:dyDescent="0.3">
      <c r="L132" s="41">
        <v>3</v>
      </c>
      <c r="M132" s="28">
        <v>4</v>
      </c>
      <c r="N132" s="29">
        <f t="shared" si="54"/>
        <v>2.2000000000000001E-3</v>
      </c>
      <c r="O132" s="29">
        <f t="shared" si="55"/>
        <v>1.063E-6</v>
      </c>
      <c r="P132" s="29">
        <f t="shared" si="56"/>
        <v>3.2000000000000002E-3</v>
      </c>
      <c r="Q132" s="29">
        <f t="shared" si="57"/>
        <v>7.4999999999999997E-2</v>
      </c>
      <c r="R132" s="29">
        <f t="shared" si="58"/>
        <v>0.03</v>
      </c>
      <c r="S132" s="29">
        <f t="shared" si="59"/>
        <v>0.44</v>
      </c>
      <c r="T132" s="56">
        <f t="shared" si="60"/>
        <v>0.84000000000000008</v>
      </c>
      <c r="U132" s="30">
        <v>6</v>
      </c>
      <c r="V132" s="51">
        <v>0.51873684210526316</v>
      </c>
      <c r="W132" s="29">
        <f t="shared" si="61"/>
        <v>1.538015495515316E-4</v>
      </c>
      <c r="X132" s="29">
        <f t="shared" si="62"/>
        <v>0.13981959050139234</v>
      </c>
      <c r="Y132" s="29">
        <f t="shared" si="63"/>
        <v>3.8498075124430765E-3</v>
      </c>
      <c r="Z132" s="29">
        <f t="shared" si="64"/>
        <v>4.5114931786442297E-2</v>
      </c>
      <c r="AA132" s="29">
        <f t="shared" si="65"/>
        <v>3.610009898866504E-4</v>
      </c>
      <c r="AB132" s="29">
        <f t="shared" si="66"/>
        <v>1.6236364629722017E-3</v>
      </c>
      <c r="AC132" s="29">
        <f t="shared" si="67"/>
        <v>1.6000000000000001E-3</v>
      </c>
      <c r="AD132" s="29">
        <f t="shared" si="68"/>
        <v>0.27068959071865378</v>
      </c>
      <c r="AE132" s="29">
        <f t="shared" si="69"/>
        <v>1.2996035635919414E-2</v>
      </c>
      <c r="AF132" s="29">
        <f t="shared" si="70"/>
        <v>0.13534481040443122</v>
      </c>
      <c r="AG132" s="29">
        <f t="shared" si="71"/>
        <v>0.38339203170083191</v>
      </c>
      <c r="AH132" s="29">
        <f t="shared" si="72"/>
        <v>0.82339203170083186</v>
      </c>
      <c r="AI132" s="29">
        <f t="shared" si="73"/>
        <v>2.7823427608829953E-2</v>
      </c>
      <c r="AJ132" s="29">
        <f t="shared" si="74"/>
        <v>2.894544618507458E-2</v>
      </c>
      <c r="AK132" s="14">
        <f t="shared" si="75"/>
        <v>6.8426119012074106E-5</v>
      </c>
      <c r="AL132" s="14">
        <f t="shared" si="76"/>
        <v>1.6059464407525656E-5</v>
      </c>
      <c r="AM132" s="14">
        <f t="shared" si="77"/>
        <v>2.6318373647821255E-5</v>
      </c>
      <c r="AN132" s="14">
        <f t="shared" si="78"/>
        <v>2.5488396336777234E-5</v>
      </c>
      <c r="AO132" s="14">
        <f t="shared" si="79"/>
        <v>2.5903384992299243E-5</v>
      </c>
      <c r="AP132" s="53">
        <f t="shared" si="80"/>
        <v>980.56682582415795</v>
      </c>
    </row>
    <row r="133" spans="12:42" x14ac:dyDescent="0.3">
      <c r="L133" s="41">
        <v>4</v>
      </c>
      <c r="M133" s="28">
        <v>4</v>
      </c>
      <c r="N133" s="29">
        <f t="shared" si="54"/>
        <v>2.2000000000000001E-3</v>
      </c>
      <c r="O133" s="29">
        <f t="shared" si="55"/>
        <v>1.063E-6</v>
      </c>
      <c r="P133" s="29">
        <f t="shared" si="56"/>
        <v>3.2000000000000002E-3</v>
      </c>
      <c r="Q133" s="29">
        <f t="shared" si="57"/>
        <v>7.4999999999999997E-2</v>
      </c>
      <c r="R133" s="29">
        <f t="shared" si="58"/>
        <v>0.03</v>
      </c>
      <c r="S133" s="29">
        <f t="shared" si="59"/>
        <v>0.44</v>
      </c>
      <c r="T133" s="56">
        <f t="shared" si="60"/>
        <v>0.84000000000000008</v>
      </c>
      <c r="U133" s="30">
        <v>6</v>
      </c>
      <c r="V133" s="51">
        <v>0.53490526315789477</v>
      </c>
      <c r="W133" s="29">
        <f t="shared" si="61"/>
        <v>1.538015495515316E-4</v>
      </c>
      <c r="X133" s="29">
        <f t="shared" si="62"/>
        <v>0.13981959050139234</v>
      </c>
      <c r="Y133" s="29">
        <f t="shared" si="63"/>
        <v>3.8498075124430765E-3</v>
      </c>
      <c r="Z133" s="29">
        <f t="shared" si="64"/>
        <v>4.5114931786442297E-2</v>
      </c>
      <c r="AA133" s="29">
        <f t="shared" si="65"/>
        <v>3.610009898866504E-4</v>
      </c>
      <c r="AB133" s="29">
        <f t="shared" si="66"/>
        <v>1.6236364629722017E-3</v>
      </c>
      <c r="AC133" s="29">
        <f t="shared" si="67"/>
        <v>1.6000000000000001E-3</v>
      </c>
      <c r="AD133" s="29">
        <f t="shared" si="68"/>
        <v>0.27068959071865378</v>
      </c>
      <c r="AE133" s="29">
        <f t="shared" si="69"/>
        <v>1.2996035635919414E-2</v>
      </c>
      <c r="AF133" s="29">
        <f t="shared" si="70"/>
        <v>0.13534481040443122</v>
      </c>
      <c r="AG133" s="29">
        <f t="shared" si="71"/>
        <v>0.39956045275346352</v>
      </c>
      <c r="AH133" s="29">
        <f t="shared" si="72"/>
        <v>0.83956045275346347</v>
      </c>
      <c r="AI133" s="29">
        <f t="shared" si="73"/>
        <v>2.7905314387698249E-2</v>
      </c>
      <c r="AJ133" s="29">
        <f t="shared" si="74"/>
        <v>2.8965052122587303E-2</v>
      </c>
      <c r="AK133" s="14">
        <f t="shared" si="75"/>
        <v>6.3373172946963518E-5</v>
      </c>
      <c r="AL133" s="14">
        <f t="shared" si="76"/>
        <v>1.5467837174039381E-5</v>
      </c>
      <c r="AM133" s="14">
        <f t="shared" si="77"/>
        <v>2.6257782026909527E-5</v>
      </c>
      <c r="AN133" s="14">
        <f t="shared" si="78"/>
        <v>2.5473897364980563E-5</v>
      </c>
      <c r="AO133" s="14">
        <f t="shared" si="79"/>
        <v>2.5865839695945043E-5</v>
      </c>
      <c r="AP133" s="53">
        <f t="shared" si="80"/>
        <v>981.99015762020383</v>
      </c>
    </row>
    <row r="134" spans="12:42" x14ac:dyDescent="0.3">
      <c r="L134" s="41">
        <v>5</v>
      </c>
      <c r="M134" s="28">
        <v>4</v>
      </c>
      <c r="N134" s="29">
        <f t="shared" si="54"/>
        <v>2.2000000000000001E-3</v>
      </c>
      <c r="O134" s="29">
        <f t="shared" si="55"/>
        <v>1.063E-6</v>
      </c>
      <c r="P134" s="29">
        <f t="shared" si="56"/>
        <v>3.2000000000000002E-3</v>
      </c>
      <c r="Q134" s="29">
        <f t="shared" si="57"/>
        <v>7.4999999999999997E-2</v>
      </c>
      <c r="R134" s="29">
        <f t="shared" si="58"/>
        <v>0.03</v>
      </c>
      <c r="S134" s="29">
        <f t="shared" si="59"/>
        <v>0.44</v>
      </c>
      <c r="T134" s="56">
        <f t="shared" si="60"/>
        <v>0.84000000000000008</v>
      </c>
      <c r="U134" s="30">
        <v>6</v>
      </c>
      <c r="V134" s="51">
        <v>0.55107368421052638</v>
      </c>
      <c r="W134" s="29">
        <f t="shared" si="61"/>
        <v>1.538015495515316E-4</v>
      </c>
      <c r="X134" s="29">
        <f t="shared" si="62"/>
        <v>0.13981959050139234</v>
      </c>
      <c r="Y134" s="29">
        <f t="shared" si="63"/>
        <v>3.8498075124430765E-3</v>
      </c>
      <c r="Z134" s="29">
        <f t="shared" si="64"/>
        <v>4.5114931786442297E-2</v>
      </c>
      <c r="AA134" s="29">
        <f t="shared" si="65"/>
        <v>3.610009898866504E-4</v>
      </c>
      <c r="AB134" s="29">
        <f t="shared" si="66"/>
        <v>1.6236364629722017E-3</v>
      </c>
      <c r="AC134" s="29">
        <f t="shared" si="67"/>
        <v>1.6000000000000001E-3</v>
      </c>
      <c r="AD134" s="29">
        <f t="shared" si="68"/>
        <v>0.27068959071865378</v>
      </c>
      <c r="AE134" s="29">
        <f t="shared" si="69"/>
        <v>1.2996035635919414E-2</v>
      </c>
      <c r="AF134" s="29">
        <f t="shared" si="70"/>
        <v>0.13534481040443122</v>
      </c>
      <c r="AG134" s="29">
        <f t="shared" si="71"/>
        <v>0.41572887380609513</v>
      </c>
      <c r="AH134" s="29">
        <f t="shared" si="72"/>
        <v>0.85572887380609508</v>
      </c>
      <c r="AI134" s="29">
        <f t="shared" si="73"/>
        <v>2.7981264359312571E-2</v>
      </c>
      <c r="AJ134" s="29">
        <f t="shared" si="74"/>
        <v>2.8983942389842456E-2</v>
      </c>
      <c r="AK134" s="14">
        <f t="shared" si="75"/>
        <v>5.8859907597746612E-5</v>
      </c>
      <c r="AL134" s="14">
        <f t="shared" si="76"/>
        <v>1.4908310319626487E-5</v>
      </c>
      <c r="AM134" s="14">
        <f t="shared" si="77"/>
        <v>2.6201586386113377E-5</v>
      </c>
      <c r="AN134" s="14">
        <f t="shared" si="78"/>
        <v>2.5459927737280453E-5</v>
      </c>
      <c r="AO134" s="14">
        <f t="shared" si="79"/>
        <v>2.5830757061696917E-5</v>
      </c>
      <c r="AP134" s="53">
        <f t="shared" si="80"/>
        <v>983.32387004112775</v>
      </c>
    </row>
    <row r="135" spans="12:42" x14ac:dyDescent="0.3">
      <c r="L135" s="41">
        <v>6</v>
      </c>
      <c r="M135" s="28">
        <v>4</v>
      </c>
      <c r="N135" s="29">
        <f t="shared" si="54"/>
        <v>2.2000000000000001E-3</v>
      </c>
      <c r="O135" s="29">
        <f t="shared" si="55"/>
        <v>1.063E-6</v>
      </c>
      <c r="P135" s="29">
        <f t="shared" si="56"/>
        <v>3.2000000000000002E-3</v>
      </c>
      <c r="Q135" s="29">
        <f t="shared" si="57"/>
        <v>7.4999999999999997E-2</v>
      </c>
      <c r="R135" s="29">
        <f t="shared" si="58"/>
        <v>0.03</v>
      </c>
      <c r="S135" s="29">
        <f t="shared" si="59"/>
        <v>0.44</v>
      </c>
      <c r="T135" s="56">
        <f t="shared" si="60"/>
        <v>0.84000000000000008</v>
      </c>
      <c r="U135" s="30">
        <v>6</v>
      </c>
      <c r="V135" s="51">
        <v>0.56724210526315788</v>
      </c>
      <c r="W135" s="29">
        <f t="shared" si="61"/>
        <v>1.538015495515316E-4</v>
      </c>
      <c r="X135" s="29">
        <f t="shared" si="62"/>
        <v>0.13981959050139234</v>
      </c>
      <c r="Y135" s="29">
        <f t="shared" si="63"/>
        <v>3.8498075124430765E-3</v>
      </c>
      <c r="Z135" s="29">
        <f t="shared" si="64"/>
        <v>4.5114931786442297E-2</v>
      </c>
      <c r="AA135" s="29">
        <f t="shared" si="65"/>
        <v>3.610009898866504E-4</v>
      </c>
      <c r="AB135" s="29">
        <f t="shared" si="66"/>
        <v>1.6236364629722017E-3</v>
      </c>
      <c r="AC135" s="29">
        <f t="shared" si="67"/>
        <v>1.6000000000000001E-3</v>
      </c>
      <c r="AD135" s="29">
        <f t="shared" si="68"/>
        <v>0.27068959071865378</v>
      </c>
      <c r="AE135" s="29">
        <f t="shared" si="69"/>
        <v>1.2996035635919414E-2</v>
      </c>
      <c r="AF135" s="29">
        <f t="shared" si="70"/>
        <v>0.13534481040443122</v>
      </c>
      <c r="AG135" s="29">
        <f t="shared" si="71"/>
        <v>0.43189729485872663</v>
      </c>
      <c r="AH135" s="29">
        <f t="shared" si="72"/>
        <v>0.87189729485872669</v>
      </c>
      <c r="AI135" s="29">
        <f t="shared" si="73"/>
        <v>2.8051900444232086E-2</v>
      </c>
      <c r="AJ135" s="29">
        <f t="shared" si="74"/>
        <v>2.9002155468343067E-2</v>
      </c>
      <c r="AK135" s="14">
        <f t="shared" si="75"/>
        <v>5.4812122804967025E-5</v>
      </c>
      <c r="AL135" s="14">
        <f t="shared" si="76"/>
        <v>1.4378602936770215E-5</v>
      </c>
      <c r="AM135" s="14">
        <f t="shared" si="77"/>
        <v>2.6149325068098805E-5</v>
      </c>
      <c r="AN135" s="14">
        <f t="shared" si="78"/>
        <v>2.5446458984485804E-5</v>
      </c>
      <c r="AO135" s="14">
        <f t="shared" si="79"/>
        <v>2.5797892026292306E-5</v>
      </c>
      <c r="AP135" s="53">
        <f t="shared" si="80"/>
        <v>984.57656827593541</v>
      </c>
    </row>
    <row r="136" spans="12:42" x14ac:dyDescent="0.3">
      <c r="L136" s="41">
        <v>7</v>
      </c>
      <c r="M136" s="28">
        <v>4</v>
      </c>
      <c r="N136" s="29">
        <f t="shared" si="54"/>
        <v>2.2000000000000001E-3</v>
      </c>
      <c r="O136" s="29">
        <f t="shared" si="55"/>
        <v>1.063E-6</v>
      </c>
      <c r="P136" s="29">
        <f t="shared" si="56"/>
        <v>3.2000000000000002E-3</v>
      </c>
      <c r="Q136" s="29">
        <f t="shared" si="57"/>
        <v>7.4999999999999997E-2</v>
      </c>
      <c r="R136" s="29">
        <f t="shared" si="58"/>
        <v>0.03</v>
      </c>
      <c r="S136" s="29">
        <f t="shared" si="59"/>
        <v>0.44</v>
      </c>
      <c r="T136" s="56">
        <f t="shared" si="60"/>
        <v>0.84000000000000008</v>
      </c>
      <c r="U136" s="30">
        <v>6</v>
      </c>
      <c r="V136" s="51">
        <v>0.58341052631578949</v>
      </c>
      <c r="W136" s="29">
        <f t="shared" si="61"/>
        <v>1.538015495515316E-4</v>
      </c>
      <c r="X136" s="29">
        <f t="shared" si="62"/>
        <v>0.13981959050139234</v>
      </c>
      <c r="Y136" s="29">
        <f t="shared" si="63"/>
        <v>3.8498075124430765E-3</v>
      </c>
      <c r="Z136" s="29">
        <f t="shared" si="64"/>
        <v>4.5114931786442297E-2</v>
      </c>
      <c r="AA136" s="29">
        <f t="shared" si="65"/>
        <v>3.610009898866504E-4</v>
      </c>
      <c r="AB136" s="29">
        <f t="shared" si="66"/>
        <v>1.6236364629722017E-3</v>
      </c>
      <c r="AC136" s="29">
        <f t="shared" si="67"/>
        <v>1.6000000000000001E-3</v>
      </c>
      <c r="AD136" s="29">
        <f t="shared" si="68"/>
        <v>0.27068959071865378</v>
      </c>
      <c r="AE136" s="29">
        <f t="shared" si="69"/>
        <v>1.2996035635919414E-2</v>
      </c>
      <c r="AF136" s="29">
        <f t="shared" si="70"/>
        <v>0.13534481040443122</v>
      </c>
      <c r="AG136" s="29">
        <f t="shared" si="71"/>
        <v>0.44806571591135824</v>
      </c>
      <c r="AH136" s="29">
        <f t="shared" si="72"/>
        <v>0.8880657159113583</v>
      </c>
      <c r="AI136" s="29">
        <f t="shared" si="73"/>
        <v>2.8117761376852353E-2</v>
      </c>
      <c r="AJ136" s="29">
        <f t="shared" si="74"/>
        <v>2.901972712944427E-2</v>
      </c>
      <c r="AK136" s="14">
        <f t="shared" si="75"/>
        <v>5.1167944923844533E-5</v>
      </c>
      <c r="AL136" s="14">
        <f t="shared" si="76"/>
        <v>1.3876633162388275E-5</v>
      </c>
      <c r="AM136" s="14">
        <f t="shared" si="77"/>
        <v>2.6100598872961127E-5</v>
      </c>
      <c r="AN136" s="14">
        <f t="shared" si="78"/>
        <v>2.5433464642964219E-5</v>
      </c>
      <c r="AO136" s="14">
        <f t="shared" si="79"/>
        <v>2.5767031757962673E-5</v>
      </c>
      <c r="AP136" s="53">
        <f t="shared" si="80"/>
        <v>985.75576102787818</v>
      </c>
    </row>
    <row r="137" spans="12:42" x14ac:dyDescent="0.3">
      <c r="L137" s="41">
        <v>8</v>
      </c>
      <c r="M137" s="28">
        <v>4</v>
      </c>
      <c r="N137" s="29">
        <f t="shared" si="54"/>
        <v>2.2000000000000001E-3</v>
      </c>
      <c r="O137" s="29">
        <f t="shared" si="55"/>
        <v>1.063E-6</v>
      </c>
      <c r="P137" s="29">
        <f t="shared" si="56"/>
        <v>3.2000000000000002E-3</v>
      </c>
      <c r="Q137" s="29">
        <f t="shared" si="57"/>
        <v>7.4999999999999997E-2</v>
      </c>
      <c r="R137" s="29">
        <f t="shared" si="58"/>
        <v>0.03</v>
      </c>
      <c r="S137" s="29">
        <f t="shared" si="59"/>
        <v>0.44</v>
      </c>
      <c r="T137" s="56">
        <f t="shared" si="60"/>
        <v>0.84000000000000008</v>
      </c>
      <c r="U137" s="30">
        <v>6</v>
      </c>
      <c r="V137" s="51">
        <v>0.5995789473684211</v>
      </c>
      <c r="W137" s="29">
        <f t="shared" si="61"/>
        <v>1.538015495515316E-4</v>
      </c>
      <c r="X137" s="29">
        <f t="shared" si="62"/>
        <v>0.13981959050139234</v>
      </c>
      <c r="Y137" s="29">
        <f t="shared" si="63"/>
        <v>3.8498075124430765E-3</v>
      </c>
      <c r="Z137" s="29">
        <f t="shared" si="64"/>
        <v>4.5114931786442297E-2</v>
      </c>
      <c r="AA137" s="29">
        <f t="shared" si="65"/>
        <v>3.610009898866504E-4</v>
      </c>
      <c r="AB137" s="29">
        <f t="shared" si="66"/>
        <v>1.6236364629722017E-3</v>
      </c>
      <c r="AC137" s="29">
        <f t="shared" si="67"/>
        <v>1.6000000000000001E-3</v>
      </c>
      <c r="AD137" s="29">
        <f t="shared" si="68"/>
        <v>0.27068959071865378</v>
      </c>
      <c r="AE137" s="29">
        <f t="shared" si="69"/>
        <v>1.2996035635919414E-2</v>
      </c>
      <c r="AF137" s="29">
        <f t="shared" si="70"/>
        <v>0.13534481040443122</v>
      </c>
      <c r="AG137" s="29">
        <f t="shared" si="71"/>
        <v>0.46423413696398985</v>
      </c>
      <c r="AH137" s="29">
        <f t="shared" si="72"/>
        <v>0.90423413696398991</v>
      </c>
      <c r="AI137" s="29">
        <f t="shared" si="73"/>
        <v>2.8179315460142705E-2</v>
      </c>
      <c r="AJ137" s="29">
        <f t="shared" si="74"/>
        <v>2.9036690668799332E-2</v>
      </c>
      <c r="AK137" s="14">
        <f t="shared" si="75"/>
        <v>4.7875448885629986E-5</v>
      </c>
      <c r="AL137" s="14">
        <f t="shared" si="76"/>
        <v>1.3400497692560872E-5</v>
      </c>
      <c r="AM137" s="14">
        <f t="shared" si="77"/>
        <v>2.605506084138209E-5</v>
      </c>
      <c r="AN137" s="14">
        <f t="shared" si="78"/>
        <v>2.5420920081091913E-5</v>
      </c>
      <c r="AO137" s="14">
        <f t="shared" si="79"/>
        <v>2.5737990461237001E-5</v>
      </c>
      <c r="AP137" s="53">
        <f t="shared" si="80"/>
        <v>986.86803222862193</v>
      </c>
    </row>
    <row r="138" spans="12:42" x14ac:dyDescent="0.3">
      <c r="L138" s="41">
        <v>9</v>
      </c>
      <c r="M138" s="28">
        <v>4</v>
      </c>
      <c r="N138" s="29">
        <f t="shared" si="54"/>
        <v>2.2000000000000001E-3</v>
      </c>
      <c r="O138" s="29">
        <f t="shared" si="55"/>
        <v>1.063E-6</v>
      </c>
      <c r="P138" s="29">
        <f t="shared" si="56"/>
        <v>3.2000000000000002E-3</v>
      </c>
      <c r="Q138" s="29">
        <f t="shared" si="57"/>
        <v>7.4999999999999997E-2</v>
      </c>
      <c r="R138" s="29">
        <f t="shared" si="58"/>
        <v>0.03</v>
      </c>
      <c r="S138" s="29">
        <f t="shared" si="59"/>
        <v>0.44</v>
      </c>
      <c r="T138" s="56">
        <f t="shared" si="60"/>
        <v>0.84000000000000008</v>
      </c>
      <c r="U138" s="30">
        <v>6</v>
      </c>
      <c r="V138" s="51">
        <v>0.6157473684210526</v>
      </c>
      <c r="W138" s="29">
        <f t="shared" si="61"/>
        <v>1.538015495515316E-4</v>
      </c>
      <c r="X138" s="29">
        <f t="shared" si="62"/>
        <v>0.13981959050139234</v>
      </c>
      <c r="Y138" s="29">
        <f t="shared" si="63"/>
        <v>3.8498075124430765E-3</v>
      </c>
      <c r="Z138" s="29">
        <f t="shared" si="64"/>
        <v>4.5114931786442297E-2</v>
      </c>
      <c r="AA138" s="29">
        <f t="shared" si="65"/>
        <v>3.610009898866504E-4</v>
      </c>
      <c r="AB138" s="29">
        <f t="shared" si="66"/>
        <v>1.6236364629722017E-3</v>
      </c>
      <c r="AC138" s="29">
        <f t="shared" si="67"/>
        <v>1.6000000000000001E-3</v>
      </c>
      <c r="AD138" s="29">
        <f t="shared" si="68"/>
        <v>0.27068959071865378</v>
      </c>
      <c r="AE138" s="29">
        <f t="shared" si="69"/>
        <v>1.2996035635919414E-2</v>
      </c>
      <c r="AF138" s="29">
        <f t="shared" si="70"/>
        <v>0.13534481040443122</v>
      </c>
      <c r="AG138" s="29">
        <f t="shared" si="71"/>
        <v>0.48040255801662135</v>
      </c>
      <c r="AH138" s="29">
        <f t="shared" si="72"/>
        <v>0.9204025580166213</v>
      </c>
      <c r="AI138" s="29">
        <f t="shared" si="73"/>
        <v>2.8236971709366392E-2</v>
      </c>
      <c r="AJ138" s="29">
        <f t="shared" si="74"/>
        <v>2.9053077116883368E-2</v>
      </c>
      <c r="AK138" s="14">
        <f t="shared" si="75"/>
        <v>4.4890798708462411E-5</v>
      </c>
      <c r="AL138" s="14">
        <f t="shared" si="76"/>
        <v>1.294845371537403E-5</v>
      </c>
      <c r="AM138" s="14">
        <f t="shared" si="77"/>
        <v>2.601240797980583E-5</v>
      </c>
      <c r="AN138" s="14">
        <f t="shared" si="78"/>
        <v>2.5408802343418821E-5</v>
      </c>
      <c r="AO138" s="14">
        <f t="shared" si="79"/>
        <v>2.5710605161612326E-5</v>
      </c>
      <c r="AP138" s="53">
        <f t="shared" si="80"/>
        <v>987.91918122269317</v>
      </c>
    </row>
    <row r="139" spans="12:42" x14ac:dyDescent="0.3">
      <c r="L139" s="41">
        <v>10</v>
      </c>
      <c r="M139" s="28">
        <v>4</v>
      </c>
      <c r="N139" s="29">
        <f t="shared" si="54"/>
        <v>2.2000000000000001E-3</v>
      </c>
      <c r="O139" s="29">
        <f t="shared" si="55"/>
        <v>1.063E-6</v>
      </c>
      <c r="P139" s="29">
        <f t="shared" si="56"/>
        <v>3.2000000000000002E-3</v>
      </c>
      <c r="Q139" s="29">
        <f t="shared" si="57"/>
        <v>7.4999999999999997E-2</v>
      </c>
      <c r="R139" s="29">
        <f t="shared" si="58"/>
        <v>0.03</v>
      </c>
      <c r="S139" s="29">
        <f t="shared" si="59"/>
        <v>0.44</v>
      </c>
      <c r="T139" s="56">
        <f t="shared" si="60"/>
        <v>0.84000000000000008</v>
      </c>
      <c r="U139" s="30">
        <v>6</v>
      </c>
      <c r="V139" s="51">
        <v>0.63191578947368421</v>
      </c>
      <c r="W139" s="29">
        <f t="shared" si="61"/>
        <v>1.538015495515316E-4</v>
      </c>
      <c r="X139" s="29">
        <f t="shared" si="62"/>
        <v>0.13981959050139234</v>
      </c>
      <c r="Y139" s="29">
        <f t="shared" si="63"/>
        <v>3.8498075124430765E-3</v>
      </c>
      <c r="Z139" s="29">
        <f t="shared" si="64"/>
        <v>4.5114931786442297E-2</v>
      </c>
      <c r="AA139" s="29">
        <f t="shared" si="65"/>
        <v>3.610009898866504E-4</v>
      </c>
      <c r="AB139" s="29">
        <f t="shared" si="66"/>
        <v>1.6236364629722017E-3</v>
      </c>
      <c r="AC139" s="29">
        <f t="shared" si="67"/>
        <v>1.6000000000000001E-3</v>
      </c>
      <c r="AD139" s="29">
        <f t="shared" si="68"/>
        <v>0.27068959071865378</v>
      </c>
      <c r="AE139" s="29">
        <f t="shared" si="69"/>
        <v>1.2996035635919414E-2</v>
      </c>
      <c r="AF139" s="29">
        <f t="shared" si="70"/>
        <v>0.13534481040443122</v>
      </c>
      <c r="AG139" s="29">
        <f t="shared" si="71"/>
        <v>0.49657097906925296</v>
      </c>
      <c r="AH139" s="29">
        <f t="shared" si="72"/>
        <v>0.93657097906925291</v>
      </c>
      <c r="AI139" s="29">
        <f t="shared" si="73"/>
        <v>2.8291088945211686E-2</v>
      </c>
      <c r="AJ139" s="29">
        <f t="shared" si="74"/>
        <v>2.9068915428394695E-2</v>
      </c>
      <c r="AK139" s="14">
        <f t="shared" si="75"/>
        <v>4.2176781192730157E-5</v>
      </c>
      <c r="AL139" s="14">
        <f t="shared" si="76"/>
        <v>1.2518902941084794E-5</v>
      </c>
      <c r="AM139" s="14">
        <f t="shared" si="77"/>
        <v>2.5972374510192516E-5</v>
      </c>
      <c r="AN139" s="14">
        <f t="shared" si="78"/>
        <v>2.5397090010474437E-5</v>
      </c>
      <c r="AO139" s="14">
        <f t="shared" si="79"/>
        <v>2.5684732260333478E-5</v>
      </c>
      <c r="AP139" s="53">
        <f t="shared" si="80"/>
        <v>988.91433800253355</v>
      </c>
    </row>
    <row r="140" spans="12:42" x14ac:dyDescent="0.3">
      <c r="L140" s="41">
        <v>11</v>
      </c>
      <c r="M140" s="28">
        <v>4</v>
      </c>
      <c r="N140" s="29">
        <f t="shared" si="54"/>
        <v>2.2000000000000001E-3</v>
      </c>
      <c r="O140" s="29">
        <f t="shared" si="55"/>
        <v>1.063E-6</v>
      </c>
      <c r="P140" s="29">
        <f t="shared" si="56"/>
        <v>3.2000000000000002E-3</v>
      </c>
      <c r="Q140" s="29">
        <f t="shared" si="57"/>
        <v>7.4999999999999997E-2</v>
      </c>
      <c r="R140" s="29">
        <f t="shared" si="58"/>
        <v>0.03</v>
      </c>
      <c r="S140" s="29">
        <f t="shared" si="59"/>
        <v>0.44</v>
      </c>
      <c r="T140" s="56">
        <f t="shared" si="60"/>
        <v>0.84000000000000008</v>
      </c>
      <c r="U140" s="30">
        <v>6</v>
      </c>
      <c r="V140" s="51">
        <v>0.64808421052631582</v>
      </c>
      <c r="W140" s="29">
        <f t="shared" si="61"/>
        <v>1.538015495515316E-4</v>
      </c>
      <c r="X140" s="29">
        <f t="shared" si="62"/>
        <v>0.13981959050139234</v>
      </c>
      <c r="Y140" s="29">
        <f t="shared" si="63"/>
        <v>3.8498075124430765E-3</v>
      </c>
      <c r="Z140" s="29">
        <f t="shared" si="64"/>
        <v>4.5114931786442297E-2</v>
      </c>
      <c r="AA140" s="29">
        <f t="shared" si="65"/>
        <v>3.610009898866504E-4</v>
      </c>
      <c r="AB140" s="29">
        <f t="shared" si="66"/>
        <v>1.6236364629722017E-3</v>
      </c>
      <c r="AC140" s="29">
        <f t="shared" si="67"/>
        <v>1.6000000000000001E-3</v>
      </c>
      <c r="AD140" s="29">
        <f t="shared" si="68"/>
        <v>0.27068959071865378</v>
      </c>
      <c r="AE140" s="29">
        <f t="shared" si="69"/>
        <v>1.2996035635919414E-2</v>
      </c>
      <c r="AF140" s="29">
        <f t="shared" si="70"/>
        <v>0.13534481040443122</v>
      </c>
      <c r="AG140" s="29">
        <f t="shared" si="71"/>
        <v>0.51273940012188457</v>
      </c>
      <c r="AH140" s="29">
        <f t="shared" si="72"/>
        <v>0.95273940012188452</v>
      </c>
      <c r="AI140" s="29">
        <f t="shared" si="73"/>
        <v>2.8341983263396837E-2</v>
      </c>
      <c r="AJ140" s="29">
        <f t="shared" si="74"/>
        <v>2.9084232652965641E-2</v>
      </c>
      <c r="AK140" s="14">
        <f t="shared" si="75"/>
        <v>3.9701640582951028E-5</v>
      </c>
      <c r="AL140" s="14">
        <f t="shared" si="76"/>
        <v>1.2110377455909299E-5</v>
      </c>
      <c r="AM140" s="14">
        <f t="shared" si="77"/>
        <v>2.5934726326402024E-5</v>
      </c>
      <c r="AN140" s="14">
        <f t="shared" si="78"/>
        <v>2.538576307241312E-5</v>
      </c>
      <c r="AO140" s="14">
        <f t="shared" si="79"/>
        <v>2.5660244699407572E-5</v>
      </c>
      <c r="AP140" s="53">
        <f t="shared" si="80"/>
        <v>989.85805854713522</v>
      </c>
    </row>
    <row r="141" spans="12:42" x14ac:dyDescent="0.3">
      <c r="L141" s="41">
        <v>12</v>
      </c>
      <c r="M141" s="28">
        <v>4</v>
      </c>
      <c r="N141" s="29">
        <f t="shared" si="54"/>
        <v>2.2000000000000001E-3</v>
      </c>
      <c r="O141" s="29">
        <f t="shared" si="55"/>
        <v>1.063E-6</v>
      </c>
      <c r="P141" s="29">
        <f t="shared" si="56"/>
        <v>3.2000000000000002E-3</v>
      </c>
      <c r="Q141" s="29">
        <f t="shared" si="57"/>
        <v>7.4999999999999997E-2</v>
      </c>
      <c r="R141" s="29">
        <f t="shared" si="58"/>
        <v>0.03</v>
      </c>
      <c r="S141" s="29">
        <f t="shared" si="59"/>
        <v>0.44</v>
      </c>
      <c r="T141" s="56">
        <f t="shared" si="60"/>
        <v>0.84000000000000008</v>
      </c>
      <c r="U141" s="30">
        <v>6</v>
      </c>
      <c r="V141" s="51">
        <v>0.66425263157894743</v>
      </c>
      <c r="W141" s="29">
        <f t="shared" si="61"/>
        <v>1.538015495515316E-4</v>
      </c>
      <c r="X141" s="29">
        <f t="shared" si="62"/>
        <v>0.13981959050139234</v>
      </c>
      <c r="Y141" s="29">
        <f t="shared" si="63"/>
        <v>3.8498075124430765E-3</v>
      </c>
      <c r="Z141" s="29">
        <f t="shared" si="64"/>
        <v>4.5114931786442297E-2</v>
      </c>
      <c r="AA141" s="29">
        <f t="shared" si="65"/>
        <v>3.610009898866504E-4</v>
      </c>
      <c r="AB141" s="29">
        <f t="shared" si="66"/>
        <v>1.6236364629722017E-3</v>
      </c>
      <c r="AC141" s="29">
        <f t="shared" si="67"/>
        <v>1.6000000000000001E-3</v>
      </c>
      <c r="AD141" s="29">
        <f t="shared" si="68"/>
        <v>0.27068959071865378</v>
      </c>
      <c r="AE141" s="29">
        <f t="shared" si="69"/>
        <v>1.2996035635919414E-2</v>
      </c>
      <c r="AF141" s="29">
        <f t="shared" si="70"/>
        <v>0.13534481040443122</v>
      </c>
      <c r="AG141" s="29">
        <f t="shared" si="71"/>
        <v>0.52890782117451618</v>
      </c>
      <c r="AH141" s="29">
        <f t="shared" si="72"/>
        <v>0.96890782117451613</v>
      </c>
      <c r="AI141" s="29">
        <f t="shared" si="73"/>
        <v>2.8389934209114637E-2</v>
      </c>
      <c r="AJ141" s="29">
        <f t="shared" si="74"/>
        <v>2.9099054089299612E-2</v>
      </c>
      <c r="AK141" s="14">
        <f t="shared" si="75"/>
        <v>3.7438145615048315E-5</v>
      </c>
      <c r="AL141" s="14">
        <f t="shared" si="76"/>
        <v>1.1721527165270336E-5</v>
      </c>
      <c r="AM141" s="14">
        <f t="shared" si="77"/>
        <v>2.5899256412848471E-5</v>
      </c>
      <c r="AN141" s="14">
        <f t="shared" si="78"/>
        <v>2.5374802814930726E-5</v>
      </c>
      <c r="AO141" s="14">
        <f t="shared" si="79"/>
        <v>2.56370296138896E-5</v>
      </c>
      <c r="AP141" s="53">
        <f t="shared" si="80"/>
        <v>990.75440417788559</v>
      </c>
    </row>
    <row r="142" spans="12:42" x14ac:dyDescent="0.3">
      <c r="L142" s="41">
        <v>13</v>
      </c>
      <c r="M142" s="28">
        <v>4</v>
      </c>
      <c r="N142" s="29">
        <f t="shared" si="54"/>
        <v>2.2000000000000001E-3</v>
      </c>
      <c r="O142" s="29">
        <f t="shared" si="55"/>
        <v>1.063E-6</v>
      </c>
      <c r="P142" s="29">
        <f t="shared" si="56"/>
        <v>3.2000000000000002E-3</v>
      </c>
      <c r="Q142" s="29">
        <f t="shared" si="57"/>
        <v>7.4999999999999997E-2</v>
      </c>
      <c r="R142" s="29">
        <f t="shared" si="58"/>
        <v>0.03</v>
      </c>
      <c r="S142" s="29">
        <f t="shared" si="59"/>
        <v>0.44</v>
      </c>
      <c r="T142" s="56">
        <f t="shared" si="60"/>
        <v>0.84000000000000008</v>
      </c>
      <c r="U142" s="30">
        <v>6</v>
      </c>
      <c r="V142" s="51">
        <v>0.68042105263157893</v>
      </c>
      <c r="W142" s="29">
        <f t="shared" si="61"/>
        <v>1.538015495515316E-4</v>
      </c>
      <c r="X142" s="29">
        <f t="shared" si="62"/>
        <v>0.13981959050139234</v>
      </c>
      <c r="Y142" s="29">
        <f t="shared" si="63"/>
        <v>3.8498075124430765E-3</v>
      </c>
      <c r="Z142" s="29">
        <f t="shared" si="64"/>
        <v>4.5114931786442297E-2</v>
      </c>
      <c r="AA142" s="29">
        <f t="shared" si="65"/>
        <v>3.610009898866504E-4</v>
      </c>
      <c r="AB142" s="29">
        <f t="shared" si="66"/>
        <v>1.6236364629722017E-3</v>
      </c>
      <c r="AC142" s="29">
        <f t="shared" si="67"/>
        <v>1.6000000000000001E-3</v>
      </c>
      <c r="AD142" s="29">
        <f t="shared" si="68"/>
        <v>0.27068959071865378</v>
      </c>
      <c r="AE142" s="29">
        <f t="shared" si="69"/>
        <v>1.2996035635919414E-2</v>
      </c>
      <c r="AF142" s="29">
        <f t="shared" si="70"/>
        <v>0.13534481040443122</v>
      </c>
      <c r="AG142" s="29">
        <f t="shared" si="71"/>
        <v>0.54507624222714768</v>
      </c>
      <c r="AH142" s="29">
        <f t="shared" si="72"/>
        <v>0.98507624222714774</v>
      </c>
      <c r="AI142" s="29">
        <f t="shared" si="73"/>
        <v>2.8435189910922101E-2</v>
      </c>
      <c r="AJ142" s="29">
        <f t="shared" si="74"/>
        <v>2.9113403424581814E-2</v>
      </c>
      <c r="AK142" s="14">
        <f t="shared" si="75"/>
        <v>3.5362837460202346E-5</v>
      </c>
      <c r="AL142" s="14">
        <f t="shared" si="76"/>
        <v>1.1351108625632141E-5</v>
      </c>
      <c r="AM142" s="14">
        <f t="shared" si="77"/>
        <v>2.5865781036031799E-5</v>
      </c>
      <c r="AN142" s="14">
        <f t="shared" si="78"/>
        <v>2.5364191716084346E-5</v>
      </c>
      <c r="AO142" s="14">
        <f t="shared" si="79"/>
        <v>2.5614986376058071E-5</v>
      </c>
      <c r="AP142" s="53">
        <f t="shared" si="80"/>
        <v>991.60700798736252</v>
      </c>
    </row>
    <row r="143" spans="12:42" x14ac:dyDescent="0.3">
      <c r="L143" s="41">
        <v>14</v>
      </c>
      <c r="M143" s="28">
        <v>4</v>
      </c>
      <c r="N143" s="29">
        <f t="shared" si="54"/>
        <v>2.2000000000000001E-3</v>
      </c>
      <c r="O143" s="29">
        <f t="shared" si="55"/>
        <v>1.063E-6</v>
      </c>
      <c r="P143" s="29">
        <f t="shared" si="56"/>
        <v>3.2000000000000002E-3</v>
      </c>
      <c r="Q143" s="29">
        <f t="shared" si="57"/>
        <v>7.4999999999999997E-2</v>
      </c>
      <c r="R143" s="29">
        <f t="shared" si="58"/>
        <v>0.03</v>
      </c>
      <c r="S143" s="29">
        <f t="shared" si="59"/>
        <v>0.44</v>
      </c>
      <c r="T143" s="56">
        <f t="shared" si="60"/>
        <v>0.84000000000000008</v>
      </c>
      <c r="U143" s="30">
        <v>6</v>
      </c>
      <c r="V143" s="51">
        <v>0.69658947368421054</v>
      </c>
      <c r="W143" s="29">
        <f t="shared" si="61"/>
        <v>1.538015495515316E-4</v>
      </c>
      <c r="X143" s="29">
        <f t="shared" si="62"/>
        <v>0.13981959050139234</v>
      </c>
      <c r="Y143" s="29">
        <f t="shared" si="63"/>
        <v>3.8498075124430765E-3</v>
      </c>
      <c r="Z143" s="29">
        <f t="shared" si="64"/>
        <v>4.5114931786442297E-2</v>
      </c>
      <c r="AA143" s="29">
        <f t="shared" si="65"/>
        <v>3.610009898866504E-4</v>
      </c>
      <c r="AB143" s="29">
        <f t="shared" si="66"/>
        <v>1.6236364629722017E-3</v>
      </c>
      <c r="AC143" s="29">
        <f t="shared" si="67"/>
        <v>1.6000000000000001E-3</v>
      </c>
      <c r="AD143" s="29">
        <f t="shared" si="68"/>
        <v>0.27068959071865378</v>
      </c>
      <c r="AE143" s="29">
        <f t="shared" si="69"/>
        <v>1.2996035635919414E-2</v>
      </c>
      <c r="AF143" s="29">
        <f t="shared" si="70"/>
        <v>0.13534481040443122</v>
      </c>
      <c r="AG143" s="29">
        <f t="shared" si="71"/>
        <v>0.56124466327977929</v>
      </c>
      <c r="AH143" s="29">
        <f t="shared" si="72"/>
        <v>1.0012446632797793</v>
      </c>
      <c r="AI143" s="29">
        <f t="shared" si="73"/>
        <v>2.8477971373049075E-2</v>
      </c>
      <c r="AJ143" s="29">
        <f t="shared" si="74"/>
        <v>2.9127302860779233E-2</v>
      </c>
      <c r="AK143" s="14">
        <f t="shared" si="75"/>
        <v>3.3455419563564966E-5</v>
      </c>
      <c r="AL143" s="14">
        <f t="shared" si="76"/>
        <v>1.0997975092163927E-5</v>
      </c>
      <c r="AM143" s="14">
        <f t="shared" si="77"/>
        <v>2.583413656098969E-5</v>
      </c>
      <c r="AN143" s="14">
        <f t="shared" si="78"/>
        <v>2.535391335281853E-5</v>
      </c>
      <c r="AO143" s="14">
        <f t="shared" si="79"/>
        <v>2.559402495690411E-5</v>
      </c>
      <c r="AP143" s="53">
        <f t="shared" si="80"/>
        <v>992.41913074513229</v>
      </c>
    </row>
    <row r="144" spans="12:42" x14ac:dyDescent="0.3">
      <c r="L144" s="41">
        <v>15</v>
      </c>
      <c r="M144" s="28">
        <v>4</v>
      </c>
      <c r="N144" s="29">
        <f t="shared" si="54"/>
        <v>2.2000000000000001E-3</v>
      </c>
      <c r="O144" s="29">
        <f t="shared" si="55"/>
        <v>1.063E-6</v>
      </c>
      <c r="P144" s="29">
        <f t="shared" si="56"/>
        <v>3.2000000000000002E-3</v>
      </c>
      <c r="Q144" s="29">
        <f t="shared" si="57"/>
        <v>7.4999999999999997E-2</v>
      </c>
      <c r="R144" s="29">
        <f t="shared" si="58"/>
        <v>0.03</v>
      </c>
      <c r="S144" s="29">
        <f t="shared" si="59"/>
        <v>0.44</v>
      </c>
      <c r="T144" s="56">
        <f t="shared" si="60"/>
        <v>0.84000000000000008</v>
      </c>
      <c r="U144" s="30">
        <v>6</v>
      </c>
      <c r="V144" s="51">
        <v>0.71275789473684215</v>
      </c>
      <c r="W144" s="29">
        <f t="shared" si="61"/>
        <v>1.538015495515316E-4</v>
      </c>
      <c r="X144" s="29">
        <f t="shared" si="62"/>
        <v>0.13981959050139234</v>
      </c>
      <c r="Y144" s="29">
        <f t="shared" si="63"/>
        <v>3.8498075124430765E-3</v>
      </c>
      <c r="Z144" s="29">
        <f t="shared" si="64"/>
        <v>4.5114931786442297E-2</v>
      </c>
      <c r="AA144" s="29">
        <f t="shared" si="65"/>
        <v>3.610009898866504E-4</v>
      </c>
      <c r="AB144" s="29">
        <f t="shared" si="66"/>
        <v>1.6236364629722017E-3</v>
      </c>
      <c r="AC144" s="29">
        <f t="shared" si="67"/>
        <v>1.6000000000000001E-3</v>
      </c>
      <c r="AD144" s="29">
        <f t="shared" si="68"/>
        <v>0.27068959071865378</v>
      </c>
      <c r="AE144" s="29">
        <f t="shared" si="69"/>
        <v>1.2996035635919414E-2</v>
      </c>
      <c r="AF144" s="29">
        <f t="shared" si="70"/>
        <v>0.13534481040443122</v>
      </c>
      <c r="AG144" s="29">
        <f t="shared" si="71"/>
        <v>0.5774130843324109</v>
      </c>
      <c r="AH144" s="29">
        <f t="shared" si="72"/>
        <v>1.017413084332411</v>
      </c>
      <c r="AI144" s="29">
        <f t="shared" si="73"/>
        <v>2.8518476082777747E-2</v>
      </c>
      <c r="AJ144" s="29">
        <f t="shared" si="74"/>
        <v>2.9140773229246138E-2</v>
      </c>
      <c r="AK144" s="14">
        <f t="shared" si="75"/>
        <v>3.1698259586964134E-5</v>
      </c>
      <c r="AL144" s="14">
        <f t="shared" si="76"/>
        <v>1.0661067633282782E-5</v>
      </c>
      <c r="AM144" s="14">
        <f t="shared" si="77"/>
        <v>2.5804176776222064E-5</v>
      </c>
      <c r="AN144" s="14">
        <f t="shared" si="78"/>
        <v>2.5343952316149076E-5</v>
      </c>
      <c r="AO144" s="14">
        <f t="shared" si="79"/>
        <v>2.5574064546185572E-5</v>
      </c>
      <c r="AP144" s="53">
        <f t="shared" si="80"/>
        <v>993.19370818544621</v>
      </c>
    </row>
    <row r="145" spans="12:50" x14ac:dyDescent="0.3">
      <c r="L145" s="41">
        <v>16</v>
      </c>
      <c r="M145" s="28">
        <v>4</v>
      </c>
      <c r="N145" s="29">
        <f t="shared" si="54"/>
        <v>2.2000000000000001E-3</v>
      </c>
      <c r="O145" s="29">
        <f t="shared" si="55"/>
        <v>1.063E-6</v>
      </c>
      <c r="P145" s="29">
        <f t="shared" si="56"/>
        <v>3.2000000000000002E-3</v>
      </c>
      <c r="Q145" s="29">
        <f t="shared" si="57"/>
        <v>7.4999999999999997E-2</v>
      </c>
      <c r="R145" s="29">
        <f t="shared" si="58"/>
        <v>0.03</v>
      </c>
      <c r="S145" s="29">
        <f t="shared" si="59"/>
        <v>0.44</v>
      </c>
      <c r="T145" s="56">
        <f t="shared" si="60"/>
        <v>0.84000000000000008</v>
      </c>
      <c r="U145" s="30">
        <v>6</v>
      </c>
      <c r="V145" s="51">
        <v>0.72892631578947364</v>
      </c>
      <c r="W145" s="29">
        <f t="shared" si="61"/>
        <v>1.538015495515316E-4</v>
      </c>
      <c r="X145" s="29">
        <f t="shared" si="62"/>
        <v>0.13981959050139234</v>
      </c>
      <c r="Y145" s="29">
        <f t="shared" si="63"/>
        <v>3.8498075124430765E-3</v>
      </c>
      <c r="Z145" s="29">
        <f t="shared" si="64"/>
        <v>4.5114931786442297E-2</v>
      </c>
      <c r="AA145" s="29">
        <f t="shared" si="65"/>
        <v>3.610009898866504E-4</v>
      </c>
      <c r="AB145" s="29">
        <f t="shared" si="66"/>
        <v>1.6236364629722017E-3</v>
      </c>
      <c r="AC145" s="29">
        <f t="shared" si="67"/>
        <v>1.6000000000000001E-3</v>
      </c>
      <c r="AD145" s="29">
        <f t="shared" si="68"/>
        <v>0.27068959071865378</v>
      </c>
      <c r="AE145" s="29">
        <f t="shared" si="69"/>
        <v>1.2996035635919414E-2</v>
      </c>
      <c r="AF145" s="29">
        <f t="shared" si="70"/>
        <v>0.13534481040443122</v>
      </c>
      <c r="AG145" s="29">
        <f t="shared" si="71"/>
        <v>0.5935815053850424</v>
      </c>
      <c r="AH145" s="29">
        <f t="shared" si="72"/>
        <v>1.0335815053850423</v>
      </c>
      <c r="AI145" s="29">
        <f t="shared" si="73"/>
        <v>2.8556881057087025E-2</v>
      </c>
      <c r="AJ145" s="29">
        <f t="shared" si="74"/>
        <v>2.9153834094879132E-2</v>
      </c>
      <c r="AK145" s="14">
        <f t="shared" si="75"/>
        <v>3.0075980520600615E-5</v>
      </c>
      <c r="AL145" s="14">
        <f t="shared" si="76"/>
        <v>1.0339407183344798E-5</v>
      </c>
      <c r="AM145" s="14">
        <f t="shared" si="77"/>
        <v>2.5775770634796255E-5</v>
      </c>
      <c r="AN145" s="14">
        <f t="shared" si="78"/>
        <v>2.5334294134083157E-5</v>
      </c>
      <c r="AO145" s="14">
        <f t="shared" si="79"/>
        <v>2.5555032384439706E-5</v>
      </c>
      <c r="AP145" s="53">
        <f t="shared" si="80"/>
        <v>993.93339119640063</v>
      </c>
      <c r="AR145" t="s">
        <v>92</v>
      </c>
      <c r="AW145">
        <f>AT150-AT148</f>
        <v>0.87977557791259642</v>
      </c>
      <c r="AX145" t="s">
        <v>85</v>
      </c>
    </row>
    <row r="146" spans="12:50" x14ac:dyDescent="0.3">
      <c r="L146" s="41">
        <v>17</v>
      </c>
      <c r="M146" s="28">
        <v>4</v>
      </c>
      <c r="N146" s="29">
        <f t="shared" si="54"/>
        <v>2.2000000000000001E-3</v>
      </c>
      <c r="O146" s="29">
        <f t="shared" si="55"/>
        <v>1.063E-6</v>
      </c>
      <c r="P146" s="29">
        <f t="shared" si="56"/>
        <v>3.2000000000000002E-3</v>
      </c>
      <c r="Q146" s="29">
        <f t="shared" si="57"/>
        <v>7.4999999999999997E-2</v>
      </c>
      <c r="R146" s="29">
        <f t="shared" si="58"/>
        <v>0.03</v>
      </c>
      <c r="S146" s="29">
        <f t="shared" si="59"/>
        <v>0.44</v>
      </c>
      <c r="T146" s="56">
        <f t="shared" si="60"/>
        <v>0.84000000000000008</v>
      </c>
      <c r="U146" s="30">
        <v>6</v>
      </c>
      <c r="V146" s="51">
        <v>0.74509473684210525</v>
      </c>
      <c r="W146" s="29">
        <f t="shared" si="61"/>
        <v>1.538015495515316E-4</v>
      </c>
      <c r="X146" s="29">
        <f t="shared" si="62"/>
        <v>0.13981959050139234</v>
      </c>
      <c r="Y146" s="29">
        <f t="shared" si="63"/>
        <v>3.8498075124430765E-3</v>
      </c>
      <c r="Z146" s="29">
        <f t="shared" si="64"/>
        <v>4.5114931786442297E-2</v>
      </c>
      <c r="AA146" s="29">
        <f t="shared" si="65"/>
        <v>3.610009898866504E-4</v>
      </c>
      <c r="AB146" s="29">
        <f t="shared" si="66"/>
        <v>1.6236364629722017E-3</v>
      </c>
      <c r="AC146" s="29">
        <f t="shared" si="67"/>
        <v>1.6000000000000001E-3</v>
      </c>
      <c r="AD146" s="29">
        <f t="shared" si="68"/>
        <v>0.27068959071865378</v>
      </c>
      <c r="AE146" s="29">
        <f t="shared" si="69"/>
        <v>1.2996035635919414E-2</v>
      </c>
      <c r="AF146" s="29">
        <f t="shared" si="70"/>
        <v>0.13534481040443122</v>
      </c>
      <c r="AG146" s="29">
        <f t="shared" si="71"/>
        <v>0.60974992643767401</v>
      </c>
      <c r="AH146" s="29">
        <f t="shared" si="72"/>
        <v>1.049749926437674</v>
      </c>
      <c r="AI146" s="29">
        <f t="shared" si="73"/>
        <v>2.8593345427671731E-2</v>
      </c>
      <c r="AJ146" s="29">
        <f t="shared" si="74"/>
        <v>2.9166503850916872E-2</v>
      </c>
      <c r="AK146" s="14">
        <f t="shared" si="75"/>
        <v>2.8575123175396159E-5</v>
      </c>
      <c r="AL146" s="14">
        <f t="shared" si="76"/>
        <v>1.0032087421967673E-5</v>
      </c>
      <c r="AM146" s="14">
        <f t="shared" si="77"/>
        <v>2.5748800338002155E-5</v>
      </c>
      <c r="AN146" s="14">
        <f t="shared" si="78"/>
        <v>2.5324925201464808E-5</v>
      </c>
      <c r="AO146" s="14">
        <f t="shared" si="79"/>
        <v>2.5536862769733482E-5</v>
      </c>
      <c r="AP146" s="53">
        <f t="shared" si="80"/>
        <v>994.6405801304735</v>
      </c>
      <c r="AR146" t="s">
        <v>93</v>
      </c>
      <c r="AW146">
        <f>AT148-AT149</f>
        <v>1.0615143334515125</v>
      </c>
      <c r="AX146" t="s">
        <v>85</v>
      </c>
    </row>
    <row r="147" spans="12:50" x14ac:dyDescent="0.3">
      <c r="L147" s="41">
        <v>18</v>
      </c>
      <c r="M147" s="28">
        <v>4</v>
      </c>
      <c r="N147" s="29">
        <f t="shared" si="54"/>
        <v>2.2000000000000001E-3</v>
      </c>
      <c r="O147" s="29">
        <f t="shared" si="55"/>
        <v>1.063E-6</v>
      </c>
      <c r="P147" s="29">
        <f t="shared" si="56"/>
        <v>3.2000000000000002E-3</v>
      </c>
      <c r="Q147" s="29">
        <f t="shared" si="57"/>
        <v>7.4999999999999997E-2</v>
      </c>
      <c r="R147" s="29">
        <f t="shared" si="58"/>
        <v>0.03</v>
      </c>
      <c r="S147" s="29">
        <f t="shared" si="59"/>
        <v>0.44</v>
      </c>
      <c r="T147" s="56">
        <f t="shared" si="60"/>
        <v>0.84000000000000008</v>
      </c>
      <c r="U147" s="30">
        <v>6</v>
      </c>
      <c r="V147" s="51">
        <v>0.76126315789473686</v>
      </c>
      <c r="W147" s="29">
        <f t="shared" si="61"/>
        <v>1.538015495515316E-4</v>
      </c>
      <c r="X147" s="29">
        <f t="shared" si="62"/>
        <v>0.13981959050139234</v>
      </c>
      <c r="Y147" s="29">
        <f t="shared" si="63"/>
        <v>3.8498075124430765E-3</v>
      </c>
      <c r="Z147" s="29">
        <f t="shared" si="64"/>
        <v>4.5114931786442297E-2</v>
      </c>
      <c r="AA147" s="29">
        <f t="shared" si="65"/>
        <v>3.610009898866504E-4</v>
      </c>
      <c r="AB147" s="29">
        <f t="shared" si="66"/>
        <v>1.6236364629722017E-3</v>
      </c>
      <c r="AC147" s="29">
        <f t="shared" si="67"/>
        <v>1.6000000000000001E-3</v>
      </c>
      <c r="AD147" s="29">
        <f t="shared" si="68"/>
        <v>0.27068959071865378</v>
      </c>
      <c r="AE147" s="29">
        <f t="shared" si="69"/>
        <v>1.2996035635919414E-2</v>
      </c>
      <c r="AF147" s="29">
        <f t="shared" si="70"/>
        <v>0.13534481040443122</v>
      </c>
      <c r="AG147" s="29">
        <f t="shared" si="71"/>
        <v>0.62591834749030562</v>
      </c>
      <c r="AH147" s="29">
        <f t="shared" si="72"/>
        <v>1.0659183474903056</v>
      </c>
      <c r="AI147" s="29">
        <f t="shared" si="73"/>
        <v>2.8628012643921417E-2</v>
      </c>
      <c r="AJ147" s="29">
        <f t="shared" si="74"/>
        <v>2.9178799805350254E-2</v>
      </c>
      <c r="AK147" s="14">
        <f t="shared" si="75"/>
        <v>2.7183866162383358E-5</v>
      </c>
      <c r="AL147" s="14">
        <f t="shared" si="76"/>
        <v>9.7382683831620456E-6</v>
      </c>
      <c r="AM147" s="14">
        <f t="shared" si="77"/>
        <v>2.5723159702447214E-5</v>
      </c>
      <c r="AN147" s="14">
        <f t="shared" si="78"/>
        <v>2.5315832716030571E-5</v>
      </c>
      <c r="AO147" s="14">
        <f t="shared" si="79"/>
        <v>2.5519496209238891E-5</v>
      </c>
      <c r="AP147" s="53">
        <f t="shared" si="80"/>
        <v>995.31745422170081</v>
      </c>
    </row>
    <row r="148" spans="12:50" x14ac:dyDescent="0.3">
      <c r="L148" s="41">
        <v>19</v>
      </c>
      <c r="M148" s="28">
        <v>4</v>
      </c>
      <c r="N148" s="29">
        <f t="shared" si="54"/>
        <v>2.2000000000000001E-3</v>
      </c>
      <c r="O148" s="29">
        <f t="shared" si="55"/>
        <v>1.063E-6</v>
      </c>
      <c r="P148" s="29">
        <f t="shared" si="56"/>
        <v>3.2000000000000002E-3</v>
      </c>
      <c r="Q148" s="29">
        <f t="shared" si="57"/>
        <v>7.4999999999999997E-2</v>
      </c>
      <c r="R148" s="29">
        <f t="shared" si="58"/>
        <v>0.03</v>
      </c>
      <c r="S148" s="29">
        <f t="shared" si="59"/>
        <v>0.44</v>
      </c>
      <c r="T148" s="56">
        <f t="shared" si="60"/>
        <v>0.84000000000000008</v>
      </c>
      <c r="U148" s="30">
        <v>6</v>
      </c>
      <c r="V148" s="51">
        <v>0.77743157894736847</v>
      </c>
      <c r="W148" s="29">
        <f t="shared" si="61"/>
        <v>1.538015495515316E-4</v>
      </c>
      <c r="X148" s="29">
        <f t="shared" si="62"/>
        <v>0.13981959050139234</v>
      </c>
      <c r="Y148" s="29">
        <f t="shared" si="63"/>
        <v>3.8498075124430765E-3</v>
      </c>
      <c r="Z148" s="29">
        <f t="shared" si="64"/>
        <v>4.5114931786442297E-2</v>
      </c>
      <c r="AA148" s="29">
        <f t="shared" si="65"/>
        <v>3.610009898866504E-4</v>
      </c>
      <c r="AB148" s="29">
        <f t="shared" si="66"/>
        <v>1.6236364629722017E-3</v>
      </c>
      <c r="AC148" s="29">
        <f t="shared" si="67"/>
        <v>1.6000000000000001E-3</v>
      </c>
      <c r="AD148" s="29">
        <f t="shared" si="68"/>
        <v>0.27068959071865378</v>
      </c>
      <c r="AE148" s="29">
        <f t="shared" si="69"/>
        <v>1.2996035635919414E-2</v>
      </c>
      <c r="AF148" s="29">
        <f t="shared" si="70"/>
        <v>0.13534481040443122</v>
      </c>
      <c r="AG148" s="29">
        <f t="shared" si="71"/>
        <v>0.64208676854293723</v>
      </c>
      <c r="AH148" s="29">
        <f t="shared" si="72"/>
        <v>1.0820867685429372</v>
      </c>
      <c r="AI148" s="29">
        <f t="shared" si="73"/>
        <v>2.866101235814135E-2</v>
      </c>
      <c r="AJ148" s="29">
        <f t="shared" si="74"/>
        <v>2.9190738259796709E-2</v>
      </c>
      <c r="AK148" s="14">
        <f t="shared" si="75"/>
        <v>2.5891792435337906E-5</v>
      </c>
      <c r="AL148" s="14">
        <f t="shared" si="76"/>
        <v>9.4571707100227366E-6</v>
      </c>
      <c r="AM148" s="14">
        <f t="shared" si="77"/>
        <v>2.569875276285809E-5</v>
      </c>
      <c r="AN148" s="14">
        <f t="shared" si="78"/>
        <v>2.5307004620043263E-5</v>
      </c>
      <c r="AO148" s="14">
        <f t="shared" si="79"/>
        <v>2.5502878691450677E-5</v>
      </c>
      <c r="AP148" s="53">
        <f t="shared" si="80"/>
        <v>995.96599690978553</v>
      </c>
      <c r="AS148" s="3">
        <f>B73</f>
        <v>987.89674344092441</v>
      </c>
      <c r="AT148" s="3">
        <v>100</v>
      </c>
    </row>
    <row r="149" spans="12:50" ht="15.75" thickBot="1" x14ac:dyDescent="0.35">
      <c r="L149" s="42">
        <v>20</v>
      </c>
      <c r="M149" s="31">
        <v>4</v>
      </c>
      <c r="N149" s="32">
        <f t="shared" si="54"/>
        <v>2.2000000000000001E-3</v>
      </c>
      <c r="O149" s="32">
        <f t="shared" si="55"/>
        <v>1.063E-6</v>
      </c>
      <c r="P149" s="32">
        <f t="shared" si="56"/>
        <v>3.2000000000000002E-3</v>
      </c>
      <c r="Q149" s="32">
        <f t="shared" si="57"/>
        <v>7.4999999999999997E-2</v>
      </c>
      <c r="R149" s="32">
        <f t="shared" si="58"/>
        <v>0.03</v>
      </c>
      <c r="S149" s="32">
        <f t="shared" si="59"/>
        <v>0.44</v>
      </c>
      <c r="T149" s="57">
        <f t="shared" si="60"/>
        <v>0.84000000000000008</v>
      </c>
      <c r="U149" s="33">
        <v>6</v>
      </c>
      <c r="V149" s="52">
        <v>0.79360000000000008</v>
      </c>
      <c r="W149" s="32">
        <f t="shared" si="61"/>
        <v>1.538015495515316E-4</v>
      </c>
      <c r="X149" s="32">
        <f t="shared" si="62"/>
        <v>0.13981959050139234</v>
      </c>
      <c r="Y149" s="32">
        <f t="shared" si="63"/>
        <v>3.8498075124430765E-3</v>
      </c>
      <c r="Z149" s="32">
        <f t="shared" si="64"/>
        <v>4.5114931786442297E-2</v>
      </c>
      <c r="AA149" s="32">
        <f t="shared" si="65"/>
        <v>3.610009898866504E-4</v>
      </c>
      <c r="AB149" s="32">
        <f t="shared" si="66"/>
        <v>1.6236364629722017E-3</v>
      </c>
      <c r="AC149" s="32">
        <f t="shared" si="67"/>
        <v>1.6000000000000001E-3</v>
      </c>
      <c r="AD149" s="32">
        <f t="shared" si="68"/>
        <v>0.27068959071865378</v>
      </c>
      <c r="AE149" s="32">
        <f t="shared" si="69"/>
        <v>1.2996035635919414E-2</v>
      </c>
      <c r="AF149" s="32">
        <f t="shared" si="70"/>
        <v>0.13534481040443122</v>
      </c>
      <c r="AG149" s="32">
        <f t="shared" si="71"/>
        <v>0.65825518959556883</v>
      </c>
      <c r="AH149" s="32">
        <f t="shared" si="72"/>
        <v>1.0982551895955688</v>
      </c>
      <c r="AI149" s="32">
        <f t="shared" si="73"/>
        <v>2.8692462045227955E-2</v>
      </c>
      <c r="AJ149" s="32">
        <f t="shared" si="74"/>
        <v>2.92023345815943E-2</v>
      </c>
      <c r="AK149" s="35">
        <f t="shared" si="75"/>
        <v>2.4689693753736787E-5</v>
      </c>
      <c r="AL149" s="35">
        <f t="shared" si="76"/>
        <v>9.1880704815166504E-6</v>
      </c>
      <c r="AM149" s="35">
        <f t="shared" si="77"/>
        <v>2.567549257182685E-5</v>
      </c>
      <c r="AN149" s="35">
        <f t="shared" si="78"/>
        <v>2.529842954694433E-5</v>
      </c>
      <c r="AO149" s="35">
        <f t="shared" si="79"/>
        <v>2.548696105938559E-5</v>
      </c>
      <c r="AP149" s="54">
        <f t="shared" si="80"/>
        <v>996.58801772471156</v>
      </c>
      <c r="AS149" s="14">
        <f>AP130</f>
        <v>977.41007790959839</v>
      </c>
      <c r="AT149" s="3">
        <f>AS149*AT148/AS148</f>
        <v>98.938485666548488</v>
      </c>
    </row>
    <row r="150" spans="12:50" x14ac:dyDescent="0.3">
      <c r="AS150" s="3">
        <f>AP149</f>
        <v>996.58801772471156</v>
      </c>
      <c r="AT150" s="3">
        <f>AS150*AT148/AS148</f>
        <v>100.8797755779126</v>
      </c>
    </row>
    <row r="154" spans="12:50" x14ac:dyDescent="0.3">
      <c r="P154" t="s">
        <v>94</v>
      </c>
    </row>
  </sheetData>
  <mergeCells count="2">
    <mergeCell ref="A67:I69"/>
    <mergeCell ref="AH13:BI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2023-03-22T16:22:13Z</dcterms:created>
  <dcterms:modified xsi:type="dcterms:W3CDTF">2023-04-04T11:23:50Z</dcterms:modified>
</cp:coreProperties>
</file>