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\6семестр\Принтеры\"/>
    </mc:Choice>
  </mc:AlternateContent>
  <bookViews>
    <workbookView xWindow="0" yWindow="0" windowWidth="25135" windowHeight="1048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H15" i="1"/>
  <c r="Q24" i="1" l="1"/>
  <c r="Q23" i="1"/>
  <c r="Q22" i="1"/>
  <c r="Q21" i="1"/>
  <c r="Q20" i="1"/>
  <c r="G52" i="1" l="1"/>
  <c r="B47" i="1"/>
  <c r="I21" i="1"/>
  <c r="I22" i="1"/>
  <c r="I23" i="1"/>
  <c r="I24" i="1"/>
  <c r="I20" i="1"/>
  <c r="D21" i="1"/>
  <c r="D22" i="1"/>
  <c r="D23" i="1"/>
  <c r="D24" i="1"/>
  <c r="D20" i="1"/>
  <c r="C20" i="1"/>
  <c r="B10" i="1"/>
  <c r="H11" i="1" l="1"/>
  <c r="G24" i="1" s="1"/>
  <c r="B8" i="1"/>
  <c r="B7" i="1"/>
  <c r="B6" i="1"/>
  <c r="G23" i="1" l="1"/>
  <c r="G22" i="1"/>
  <c r="G21" i="1"/>
  <c r="G20" i="1"/>
  <c r="B20" i="1" l="1"/>
  <c r="E20" i="1" l="1"/>
  <c r="N20" i="1"/>
  <c r="H16" i="1"/>
  <c r="J16" i="1" s="1"/>
  <c r="H17" i="1" l="1"/>
  <c r="B24" i="1"/>
  <c r="C24" i="1" s="1"/>
  <c r="B23" i="1"/>
  <c r="C23" i="1" s="1"/>
  <c r="B22" i="1"/>
  <c r="C22" i="1" s="1"/>
  <c r="B21" i="1"/>
  <c r="C21" i="1" s="1"/>
  <c r="F20" i="1"/>
  <c r="H20" i="1" s="1"/>
  <c r="E22" i="1" l="1"/>
  <c r="N22" i="1"/>
  <c r="E23" i="1"/>
  <c r="F23" i="1" s="1"/>
  <c r="H23" i="1" s="1"/>
  <c r="N23" i="1"/>
  <c r="E21" i="1"/>
  <c r="F21" i="1" s="1"/>
  <c r="H21" i="1" s="1"/>
  <c r="N21" i="1"/>
  <c r="E24" i="1"/>
  <c r="N24" i="1"/>
  <c r="F24" i="1"/>
  <c r="H24" i="1" s="1"/>
  <c r="F22" i="1"/>
  <c r="H22" i="1" s="1"/>
  <c r="J21" i="1" l="1"/>
  <c r="K21" i="1" s="1"/>
  <c r="J24" i="1"/>
  <c r="K24" i="1" s="1"/>
  <c r="J22" i="1"/>
  <c r="K22" i="1" s="1"/>
  <c r="J23" i="1"/>
  <c r="K23" i="1" s="1"/>
  <c r="L23" i="1" l="1"/>
  <c r="M23" i="1" s="1"/>
  <c r="M31" i="1"/>
  <c r="M33" i="1" s="1"/>
  <c r="P32" i="1" s="1"/>
  <c r="L22" i="1"/>
  <c r="M22" i="1" s="1"/>
  <c r="L31" i="1"/>
  <c r="L33" i="1" s="1"/>
  <c r="P31" i="1" s="1"/>
  <c r="L24" i="1"/>
  <c r="M24" i="1" s="1"/>
  <c r="N31" i="1"/>
  <c r="N33" i="1" s="1"/>
  <c r="P33" i="1" s="1"/>
  <c r="J20" i="1"/>
  <c r="K20" i="1" s="1"/>
  <c r="L21" i="1" l="1"/>
  <c r="M21" i="1" s="1"/>
  <c r="K31" i="1"/>
  <c r="K33" i="1" s="1"/>
  <c r="P30" i="1" s="1"/>
  <c r="L20" i="1"/>
  <c r="M20" i="1" s="1"/>
  <c r="J31" i="1"/>
  <c r="P29" i="1" s="1"/>
</calcChain>
</file>

<file path=xl/sharedStrings.xml><?xml version="1.0" encoding="utf-8"?>
<sst xmlns="http://schemas.openxmlformats.org/spreadsheetml/2006/main" count="64" uniqueCount="61">
  <si>
    <t>Лабораторная работа № 6</t>
  </si>
  <si>
    <t>Цель:</t>
  </si>
  <si>
    <t>Вариант:</t>
  </si>
  <si>
    <t>"ПРЕССЫ ДЛЯ ТИСНЕНИЯ И ПЕЧАТИ НА ПЕРЕПЛЕТНЫХ КРЫШКАХ"</t>
  </si>
  <si>
    <t>изучить механизм давления печатно-позолотного пресса, освоить методику расчета его основных технологических характеристик</t>
  </si>
  <si>
    <t>R=L</t>
  </si>
  <si>
    <t>марка</t>
  </si>
  <si>
    <t xml:space="preserve">финский </t>
  </si>
  <si>
    <r>
      <t>Т</t>
    </r>
    <r>
      <rPr>
        <sz val="8"/>
        <color theme="1"/>
        <rFont val="Calibri"/>
        <family val="2"/>
        <charset val="204"/>
        <scheme val="minor"/>
      </rPr>
      <t>max</t>
    </r>
  </si>
  <si>
    <t>толщина крышки</t>
  </si>
  <si>
    <t>дельта Тmax</t>
  </si>
  <si>
    <t>число тиснений на крышке</t>
  </si>
  <si>
    <t>макс глубина внедрения штампа в крышку</t>
  </si>
  <si>
    <t>кол-во</t>
  </si>
  <si>
    <t>F</t>
  </si>
  <si>
    <t>площадь печатающих э штампа</t>
  </si>
  <si>
    <t>Е0</t>
  </si>
  <si>
    <t>K</t>
  </si>
  <si>
    <t>a</t>
  </si>
  <si>
    <t>b</t>
  </si>
  <si>
    <r>
      <t>дельта T</t>
    </r>
    <r>
      <rPr>
        <sz val="8"/>
        <color theme="1"/>
        <rFont val="Calibri"/>
        <family val="2"/>
        <charset val="204"/>
        <scheme val="minor"/>
      </rPr>
      <t>max1</t>
    </r>
  </si>
  <si>
    <r>
      <t>дельта T</t>
    </r>
    <r>
      <rPr>
        <sz val="8"/>
        <color theme="1"/>
        <rFont val="Calibri"/>
        <family val="2"/>
        <charset val="204"/>
        <scheme val="minor"/>
      </rPr>
      <t>max2</t>
    </r>
  </si>
  <si>
    <r>
      <t>дельта T</t>
    </r>
    <r>
      <rPr>
        <sz val="8"/>
        <color theme="1"/>
        <rFont val="Calibri"/>
        <family val="2"/>
        <charset val="204"/>
        <scheme val="minor"/>
      </rPr>
      <t>max3</t>
    </r>
  </si>
  <si>
    <r>
      <t>дельта T</t>
    </r>
    <r>
      <rPr>
        <sz val="8"/>
        <color theme="1"/>
        <rFont val="Calibri"/>
        <family val="2"/>
        <charset val="204"/>
        <scheme val="minor"/>
      </rPr>
      <t>max4</t>
    </r>
  </si>
  <si>
    <r>
      <t>дельта T</t>
    </r>
    <r>
      <rPr>
        <sz val="8"/>
        <color theme="1"/>
        <rFont val="Calibri"/>
        <family val="2"/>
        <charset val="204"/>
        <scheme val="minor"/>
      </rPr>
      <t>max5</t>
    </r>
  </si>
  <si>
    <r>
      <t>E</t>
    </r>
    <r>
      <rPr>
        <sz val="8"/>
        <color theme="1"/>
        <rFont val="Calibri"/>
        <family val="2"/>
        <charset val="204"/>
        <scheme val="minor"/>
      </rPr>
      <t>отн</t>
    </r>
  </si>
  <si>
    <r>
      <t>дельта T</t>
    </r>
    <r>
      <rPr>
        <sz val="8"/>
        <color theme="1"/>
        <rFont val="Calibri"/>
        <family val="2"/>
        <charset val="204"/>
        <scheme val="minor"/>
      </rPr>
      <t>max</t>
    </r>
  </si>
  <si>
    <t>сигма</t>
  </si>
  <si>
    <r>
      <t>P</t>
    </r>
    <r>
      <rPr>
        <sz val="8"/>
        <color theme="1"/>
        <rFont val="Calibri"/>
        <family val="2"/>
        <charset val="204"/>
        <scheme val="minor"/>
      </rPr>
      <t>i</t>
    </r>
  </si>
  <si>
    <t>Z</t>
  </si>
  <si>
    <t>l</t>
  </si>
  <si>
    <t>D</t>
  </si>
  <si>
    <t>E</t>
  </si>
  <si>
    <t>n</t>
  </si>
  <si>
    <t>лямбда i</t>
  </si>
  <si>
    <r>
      <t>дельта S</t>
    </r>
    <r>
      <rPr>
        <sz val="8"/>
        <color theme="1"/>
        <rFont val="Calibri"/>
        <family val="2"/>
        <charset val="204"/>
        <scheme val="minor"/>
      </rPr>
      <t>max</t>
    </r>
  </si>
  <si>
    <t>r</t>
  </si>
  <si>
    <t>f</t>
  </si>
  <si>
    <t>H</t>
  </si>
  <si>
    <r>
      <t>S</t>
    </r>
    <r>
      <rPr>
        <sz val="8"/>
        <color theme="1"/>
        <rFont val="Calibri"/>
        <family val="2"/>
        <charset val="204"/>
        <scheme val="minor"/>
      </rPr>
      <t>max</t>
    </r>
  </si>
  <si>
    <r>
      <t>S</t>
    </r>
    <r>
      <rPr>
        <sz val="8"/>
        <color theme="1"/>
        <rFont val="Calibri"/>
        <family val="2"/>
        <charset val="204"/>
        <scheme val="minor"/>
      </rPr>
      <t>i</t>
    </r>
  </si>
  <si>
    <r>
      <t>К</t>
    </r>
    <r>
      <rPr>
        <vertAlign val="subscript"/>
        <sz val="12"/>
        <color theme="1"/>
        <rFont val="Times New Roman"/>
        <family val="1"/>
        <charset val="204"/>
      </rPr>
      <t>пс</t>
    </r>
  </si>
  <si>
    <r>
      <t>C</t>
    </r>
    <r>
      <rPr>
        <sz val="8"/>
        <color theme="1"/>
        <rFont val="Calibri"/>
        <family val="2"/>
        <charset val="204"/>
        <scheme val="minor"/>
      </rPr>
      <t>0</t>
    </r>
  </si>
  <si>
    <r>
      <t>Q</t>
    </r>
    <r>
      <rPr>
        <sz val="8"/>
        <color theme="1"/>
        <rFont val="Calibri"/>
        <family val="2"/>
        <charset val="204"/>
        <scheme val="minor"/>
      </rPr>
      <t>i</t>
    </r>
  </si>
  <si>
    <r>
      <t>C</t>
    </r>
    <r>
      <rPr>
        <sz val="8"/>
        <color theme="1"/>
        <rFont val="Calibri"/>
        <family val="2"/>
        <charset val="204"/>
        <scheme val="minor"/>
      </rPr>
      <t>t</t>
    </r>
  </si>
  <si>
    <r>
      <t>S</t>
    </r>
    <r>
      <rPr>
        <sz val="8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 xml:space="preserve"> &gt;</t>
    </r>
  </si>
  <si>
    <r>
      <t>П</t>
    </r>
    <r>
      <rPr>
        <sz val="8"/>
        <color theme="1"/>
        <rFont val="Calibri"/>
        <family val="2"/>
        <charset val="204"/>
        <scheme val="minor"/>
      </rPr>
      <t>у</t>
    </r>
  </si>
  <si>
    <t>х</t>
  </si>
  <si>
    <t>К</t>
  </si>
  <si>
    <t>Еост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</si>
  <si>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производительность пресса для тиснения и печати на переплетных крышках </t>
    </r>
    <r>
      <rPr>
        <b/>
        <sz val="11"/>
        <color theme="1"/>
        <rFont val="Calibri"/>
        <family val="2"/>
        <charset val="204"/>
        <scheme val="minor"/>
      </rPr>
      <t>равна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</si>
  <si>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число тиснений, выполняемых за один кинематический цикл</t>
  </si>
  <si>
    <t>коэффициент использования времени машины</t>
  </si>
  <si>
    <t xml:space="preserve">коэффициент, учитывающий отход продукции в брак </t>
  </si>
  <si>
    <t>координата S, подвижной плиты пресса для каждого из выбранных положений штампа</t>
  </si>
  <si>
    <t>усилие тиснения</t>
  </si>
  <si>
    <t xml:space="preserve">альфа </t>
  </si>
  <si>
    <t>Si</t>
  </si>
  <si>
    <r>
      <t>дельта T</t>
    </r>
    <r>
      <rPr>
        <sz val="8"/>
        <color theme="1"/>
        <rFont val="Calibri"/>
        <family val="2"/>
        <charset val="204"/>
        <scheme val="minor"/>
      </rPr>
      <t xml:space="preserve"> i</t>
    </r>
  </si>
  <si>
    <t>тиснений в час</t>
  </si>
  <si>
    <t>альфа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</si>
</sst>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ont="1" applyFill="1" applyBorder="1"/>
    <xf numFmtId="0" fontId="0" fillId="0" borderId="0" xfId="0" applyFont="1" applyFill="1" applyBorder="1"/>
    <xf numFmtId="0" fontId="0" fillId="2" borderId="1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0" borderId="0" xfId="0" applyFill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0" xfId="0" applyBorder="1"/>
    <xf numFmtId="0" fontId="3" fillId="0" borderId="0" xfId="0" applyFont="1" applyBorder="1"/>
    <xf numFmtId="0" fontId="0" fillId="2" borderId="3" xfId="0" applyFill="1" applyBorder="1" applyAlignment="1">
      <alignment horizontal="center"/>
    </xf>
    <xf numFmtId="0" fontId="0" fillId="0" borderId="3" xfId="0" applyBorder="1"/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6" fillId="0" borderId="1" xfId="0" applyFont="1" applyFill="1" applyBorder="1"/>
    <xf numFmtId="0" fontId="0" fillId="0" borderId="0" xfId="0" applyFill="1"/>
    <xf numFmtId="164" fontId="0" fillId="0" borderId="1" xfId="0" applyNumberFormat="1" applyFill="1" applyBorder="1"/>
    <xf numFmtId="0" fontId="0" fillId="0" borderId="3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Q(</a:t>
            </a:r>
            <a:r>
              <a:rPr lang="el-GR" sz="1800" b="0" i="0" baseline="0">
                <a:effectLst/>
              </a:rPr>
              <a:t>α </a:t>
            </a:r>
            <a:r>
              <a:rPr lang="en-US" sz="1800" b="0" i="0" baseline="0">
                <a:effectLst/>
              </a:rPr>
              <a:t>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Лист1!$P$29:$P$33</c:f>
              <c:numCache>
                <c:formatCode>General</c:formatCode>
                <c:ptCount val="5"/>
                <c:pt idx="0">
                  <c:v>6.3929265158534365E-2</c:v>
                </c:pt>
                <c:pt idx="1">
                  <c:v>5.551913503364192E-2</c:v>
                </c:pt>
                <c:pt idx="2">
                  <c:v>4.556279493914972E-2</c:v>
                </c:pt>
                <c:pt idx="3">
                  <c:v>3.2657235635763282E-2</c:v>
                </c:pt>
                <c:pt idx="4">
                  <c:v>7.1428723275992478E-3</c:v>
                </c:pt>
              </c:numCache>
            </c:numRef>
          </c:xVal>
          <c:yVal>
            <c:numRef>
              <c:f>Лист1!$M$20:$M$24</c:f>
              <c:numCache>
                <c:formatCode>General</c:formatCode>
                <c:ptCount val="5"/>
                <c:pt idx="0">
                  <c:v>1682.774319526889</c:v>
                </c:pt>
                <c:pt idx="1">
                  <c:v>3735.7200174966988</c:v>
                </c:pt>
                <c:pt idx="2">
                  <c:v>5987.83551433513</c:v>
                </c:pt>
                <c:pt idx="3">
                  <c:v>7834.5799012507414</c:v>
                </c:pt>
                <c:pt idx="4">
                  <c:v>4798.1661614460136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B-4098-9E9E-48C3E0B4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3359"/>
        <c:axId val="487622943"/>
      </c:scatterChart>
      <c:valAx>
        <c:axId val="48762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622943"/>
        <c:crosses val="autoZero"/>
        <c:crossBetween val="midCat"/>
      </c:valAx>
      <c:valAx>
        <c:axId val="4876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62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P (S)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Лист1!$K$20:$K$24</c:f>
              <c:numCache>
                <c:formatCode>0.000000000</c:formatCode>
                <c:ptCount val="5"/>
                <c:pt idx="0">
                  <c:v>1.1439565767429004E-3</c:v>
                </c:pt>
                <c:pt idx="1">
                  <c:v>8.6284315140513958E-4</c:v>
                </c:pt>
                <c:pt idx="2">
                  <c:v>5.8117056773771404E-4</c:v>
                </c:pt>
                <c:pt idx="3">
                  <c:v>2.9859207236142358E-4</c:v>
                </c:pt>
                <c:pt idx="4">
                  <c:v>1.4285714285714509E-5</c:v>
                </c:pt>
              </c:numCache>
            </c:numRef>
          </c:xVal>
          <c:yVal>
            <c:numRef>
              <c:f>Лист1!$Q$20:$Q$24</c:f>
              <c:numCache>
                <c:formatCode>0.0000</c:formatCode>
                <c:ptCount val="5"/>
                <c:pt idx="0">
                  <c:v>167935.81565060982</c:v>
                </c:pt>
                <c:pt idx="1">
                  <c:v>98427.730024395976</c:v>
                </c:pt>
                <c:pt idx="2">
                  <c:v>56808.739162268394</c:v>
                </c:pt>
                <c:pt idx="3">
                  <c:v>29811.892469887644</c:v>
                </c:pt>
                <c:pt idx="4">
                  <c:v>11840.311297385117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1-4D4A-BFF1-0FABA7D1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32703"/>
        <c:axId val="854141855"/>
      </c:scatterChart>
      <c:valAx>
        <c:axId val="85413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141855"/>
        <c:crosses val="autoZero"/>
        <c:crossBetween val="midCat"/>
      </c:valAx>
      <c:valAx>
        <c:axId val="8541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13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6" Type="http://schemas.openxmlformats.org/officeDocument/2006/relationships/image" Target="../media/image16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24</xdr:row>
          <xdr:rowOff>41564</xdr:rowOff>
        </xdr:from>
        <xdr:to>
          <xdr:col>3</xdr:col>
          <xdr:colOff>1080655</xdr:colOff>
          <xdr:row>25</xdr:row>
          <xdr:rowOff>41564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83127</xdr:colOff>
          <xdr:row>25</xdr:row>
          <xdr:rowOff>16625</xdr:rowOff>
        </xdr:from>
        <xdr:to>
          <xdr:col>4</xdr:col>
          <xdr:colOff>1296785</xdr:colOff>
          <xdr:row>26</xdr:row>
          <xdr:rowOff>16625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141316</xdr:colOff>
          <xdr:row>24</xdr:row>
          <xdr:rowOff>33251</xdr:rowOff>
        </xdr:from>
        <xdr:to>
          <xdr:col>5</xdr:col>
          <xdr:colOff>623455</xdr:colOff>
          <xdr:row>25</xdr:row>
          <xdr:rowOff>33251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16625</xdr:colOff>
          <xdr:row>24</xdr:row>
          <xdr:rowOff>58189</xdr:rowOff>
        </xdr:from>
        <xdr:to>
          <xdr:col>3</xdr:col>
          <xdr:colOff>8313</xdr:colOff>
          <xdr:row>26</xdr:row>
          <xdr:rowOff>41564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689956</xdr:colOff>
          <xdr:row>15</xdr:row>
          <xdr:rowOff>166255</xdr:rowOff>
        </xdr:from>
        <xdr:to>
          <xdr:col>5</xdr:col>
          <xdr:colOff>473825</xdr:colOff>
          <xdr:row>16</xdr:row>
          <xdr:rowOff>191193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806335</xdr:colOff>
          <xdr:row>13</xdr:row>
          <xdr:rowOff>174567</xdr:rowOff>
        </xdr:from>
        <xdr:to>
          <xdr:col>5</xdr:col>
          <xdr:colOff>457200</xdr:colOff>
          <xdr:row>15</xdr:row>
          <xdr:rowOff>124691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91440</xdr:colOff>
          <xdr:row>24</xdr:row>
          <xdr:rowOff>49876</xdr:rowOff>
        </xdr:from>
        <xdr:to>
          <xdr:col>6</xdr:col>
          <xdr:colOff>839585</xdr:colOff>
          <xdr:row>26</xdr:row>
          <xdr:rowOff>58189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157942</xdr:colOff>
          <xdr:row>24</xdr:row>
          <xdr:rowOff>33251</xdr:rowOff>
        </xdr:from>
        <xdr:to>
          <xdr:col>7</xdr:col>
          <xdr:colOff>640080</xdr:colOff>
          <xdr:row>25</xdr:row>
          <xdr:rowOff>33251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864524</xdr:colOff>
          <xdr:row>24</xdr:row>
          <xdr:rowOff>157942</xdr:rowOff>
        </xdr:from>
        <xdr:to>
          <xdr:col>9</xdr:col>
          <xdr:colOff>8313</xdr:colOff>
          <xdr:row>25</xdr:row>
          <xdr:rowOff>133004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66502</xdr:colOff>
          <xdr:row>24</xdr:row>
          <xdr:rowOff>0</xdr:rowOff>
        </xdr:from>
        <xdr:to>
          <xdr:col>9</xdr:col>
          <xdr:colOff>1147156</xdr:colOff>
          <xdr:row>25</xdr:row>
          <xdr:rowOff>8313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12</xdr:row>
          <xdr:rowOff>0</xdr:rowOff>
        </xdr:from>
        <xdr:to>
          <xdr:col>12</xdr:col>
          <xdr:colOff>116378</xdr:colOff>
          <xdr:row>12</xdr:row>
          <xdr:rowOff>149629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12689</xdr:colOff>
      <xdr:row>11</xdr:row>
      <xdr:rowOff>9767</xdr:rowOff>
    </xdr:from>
    <xdr:to>
      <xdr:col>12</xdr:col>
      <xdr:colOff>135359</xdr:colOff>
      <xdr:row>11</xdr:row>
      <xdr:rowOff>172686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4726" y="2099824"/>
          <a:ext cx="122670" cy="1629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47</xdr:row>
          <xdr:rowOff>0</xdr:rowOff>
        </xdr:from>
        <xdr:to>
          <xdr:col>0</xdr:col>
          <xdr:colOff>789709</xdr:colOff>
          <xdr:row>48</xdr:row>
          <xdr:rowOff>141316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11</xdr:col>
          <xdr:colOff>99753</xdr:colOff>
          <xdr:row>26</xdr:row>
          <xdr:rowOff>24938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24</xdr:row>
          <xdr:rowOff>0</xdr:rowOff>
        </xdr:from>
        <xdr:to>
          <xdr:col>12</xdr:col>
          <xdr:colOff>282633</xdr:colOff>
          <xdr:row>25</xdr:row>
          <xdr:rowOff>141316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615142</xdr:colOff>
          <xdr:row>24</xdr:row>
          <xdr:rowOff>174567</xdr:rowOff>
        </xdr:from>
        <xdr:to>
          <xdr:col>12</xdr:col>
          <xdr:colOff>1338349</xdr:colOff>
          <xdr:row>26</xdr:row>
          <xdr:rowOff>8313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24</xdr:row>
          <xdr:rowOff>0</xdr:rowOff>
        </xdr:from>
        <xdr:to>
          <xdr:col>14</xdr:col>
          <xdr:colOff>141316</xdr:colOff>
          <xdr:row>25</xdr:row>
          <xdr:rowOff>24938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150489</xdr:colOff>
      <xdr:row>36</xdr:row>
      <xdr:rowOff>47296</xdr:rowOff>
    </xdr:from>
    <xdr:to>
      <xdr:col>14</xdr:col>
      <xdr:colOff>31053</xdr:colOff>
      <xdr:row>50</xdr:row>
      <xdr:rowOff>115136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12100</xdr:rowOff>
    </xdr:from>
    <xdr:to>
      <xdr:col>7</xdr:col>
      <xdr:colOff>686590</xdr:colOff>
      <xdr:row>42</xdr:row>
      <xdr:rowOff>93123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34" Type="http://schemas.openxmlformats.org/officeDocument/2006/relationships/oleObject" Target="../embeddings/oleObject16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33" Type="http://schemas.openxmlformats.org/officeDocument/2006/relationships/image" Target="../media/image15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10.wmf"/><Relationship Id="rId28" Type="http://schemas.openxmlformats.org/officeDocument/2006/relationships/oleObject" Target="../embeddings/oleObject13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31" Type="http://schemas.openxmlformats.org/officeDocument/2006/relationships/image" Target="../media/image14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w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wmf"/><Relationship Id="rId8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abSelected="1" topLeftCell="A23" zoomScale="79" zoomScaleNormal="70" workbookViewId="0">
      <selection activeCell="J50" sqref="J50"/>
    </sheetView>
  </sheetViews>
  <sheetFormatPr defaultRowHeight="15.05" x14ac:dyDescent="0.3"/>
  <cols>
    <col min="1" max="1" width="12.109375" customWidth="1"/>
    <col min="2" max="2" width="11.33203125" customWidth="1"/>
    <col min="3" max="3" width="11.109375" customWidth="1"/>
    <col min="4" max="4" width="15.109375" customWidth="1"/>
    <col min="5" max="5" width="18.77734375" customWidth="1"/>
    <col min="6" max="6" width="11.21875" customWidth="1"/>
    <col min="7" max="7" width="11.88671875" customWidth="1"/>
    <col min="8" max="8" width="13.88671875" customWidth="1"/>
    <col min="9" max="9" width="15" customWidth="1"/>
    <col min="10" max="10" width="15.77734375" customWidth="1"/>
    <col min="11" max="11" width="14" customWidth="1"/>
    <col min="12" max="12" width="18.33203125" customWidth="1"/>
    <col min="13" max="13" width="18.6640625" customWidth="1"/>
    <col min="14" max="14" width="11.6640625" customWidth="1"/>
    <col min="17" max="17" width="16.5546875" bestFit="1" customWidth="1"/>
  </cols>
  <sheetData>
    <row r="1" spans="1:15" x14ac:dyDescent="0.3">
      <c r="A1" s="1" t="s">
        <v>0</v>
      </c>
      <c r="D1" t="s">
        <v>3</v>
      </c>
    </row>
    <row r="2" spans="1:15" x14ac:dyDescent="0.3">
      <c r="A2" s="1" t="s">
        <v>1</v>
      </c>
      <c r="B2" t="s">
        <v>4</v>
      </c>
    </row>
    <row r="3" spans="1:15" x14ac:dyDescent="0.3">
      <c r="A3" s="1" t="s">
        <v>2</v>
      </c>
      <c r="B3">
        <v>4</v>
      </c>
    </row>
    <row r="5" spans="1:15" x14ac:dyDescent="0.3">
      <c r="A5" s="3" t="s">
        <v>6</v>
      </c>
      <c r="B5" s="23" t="s">
        <v>7</v>
      </c>
      <c r="G5" s="5" t="s">
        <v>16</v>
      </c>
      <c r="H5" s="2">
        <v>53200000</v>
      </c>
    </row>
    <row r="6" spans="1:15" x14ac:dyDescent="0.3">
      <c r="A6" s="3" t="s">
        <v>5</v>
      </c>
      <c r="B6" s="2">
        <f>280/1000</f>
        <v>0.28000000000000003</v>
      </c>
      <c r="G6" s="5" t="s">
        <v>17</v>
      </c>
      <c r="H6" s="2">
        <v>-36410000</v>
      </c>
    </row>
    <row r="7" spans="1:15" x14ac:dyDescent="0.3">
      <c r="A7" s="3" t="s">
        <v>8</v>
      </c>
      <c r="B7" s="2">
        <f>1.9/1000</f>
        <v>1.9E-3</v>
      </c>
      <c r="C7" t="s">
        <v>9</v>
      </c>
      <c r="G7" s="5" t="s">
        <v>18</v>
      </c>
      <c r="H7" s="2">
        <v>1.39</v>
      </c>
    </row>
    <row r="8" spans="1:15" x14ac:dyDescent="0.3">
      <c r="A8" s="3" t="s">
        <v>10</v>
      </c>
      <c r="B8" s="2">
        <f>1.4/1000</f>
        <v>1.4E-3</v>
      </c>
      <c r="C8" t="s">
        <v>12</v>
      </c>
      <c r="G8" s="5" t="s">
        <v>19</v>
      </c>
      <c r="H8" s="2">
        <v>1.19</v>
      </c>
    </row>
    <row r="9" spans="1:15" x14ac:dyDescent="0.3">
      <c r="A9" s="3" t="s">
        <v>13</v>
      </c>
      <c r="B9" s="2">
        <v>3</v>
      </c>
      <c r="C9" t="s">
        <v>11</v>
      </c>
      <c r="G9" s="5" t="s">
        <v>30</v>
      </c>
      <c r="H9" s="10">
        <v>1</v>
      </c>
    </row>
    <row r="10" spans="1:15" x14ac:dyDescent="0.3">
      <c r="A10" s="3" t="s">
        <v>14</v>
      </c>
      <c r="B10" s="2">
        <f>38/10000</f>
        <v>3.8E-3</v>
      </c>
      <c r="C10" t="s">
        <v>15</v>
      </c>
      <c r="G10" s="5" t="s">
        <v>31</v>
      </c>
      <c r="H10" s="10">
        <v>0.17</v>
      </c>
    </row>
    <row r="11" spans="1:15" x14ac:dyDescent="0.3">
      <c r="G11" s="5" t="s">
        <v>32</v>
      </c>
      <c r="H11" s="10">
        <f>2*10^7*10000</f>
        <v>200000000000</v>
      </c>
    </row>
    <row r="12" spans="1:15" x14ac:dyDescent="0.3">
      <c r="G12" s="5" t="s">
        <v>33</v>
      </c>
      <c r="H12" s="10">
        <v>4</v>
      </c>
      <c r="M12" s="5"/>
      <c r="N12" s="2">
        <v>0.97</v>
      </c>
      <c r="O12" t="s">
        <v>53</v>
      </c>
    </row>
    <row r="13" spans="1:15" x14ac:dyDescent="0.3">
      <c r="A13" s="4"/>
      <c r="G13" s="5" t="s">
        <v>36</v>
      </c>
      <c r="H13" s="10">
        <v>5.0000000000000001E-3</v>
      </c>
      <c r="M13" s="5"/>
      <c r="N13" s="2">
        <v>0.9</v>
      </c>
      <c r="O13" t="s">
        <v>52</v>
      </c>
    </row>
    <row r="14" spans="1:15" x14ac:dyDescent="0.3">
      <c r="G14" s="5" t="s">
        <v>37</v>
      </c>
      <c r="H14" s="10">
        <v>0.2</v>
      </c>
      <c r="M14" s="5" t="s">
        <v>47</v>
      </c>
      <c r="N14" s="19">
        <v>1</v>
      </c>
      <c r="O14" t="s">
        <v>51</v>
      </c>
    </row>
    <row r="15" spans="1:15" x14ac:dyDescent="0.3">
      <c r="G15" s="5" t="s">
        <v>38</v>
      </c>
      <c r="H15" s="2">
        <f>B6*2</f>
        <v>0.56000000000000005</v>
      </c>
      <c r="M15" s="5" t="s">
        <v>48</v>
      </c>
      <c r="N15" s="19">
        <v>3</v>
      </c>
      <c r="O15" t="s">
        <v>11</v>
      </c>
    </row>
    <row r="16" spans="1:15" x14ac:dyDescent="0.3">
      <c r="G16" s="5" t="s">
        <v>44</v>
      </c>
      <c r="H16" s="2">
        <f>(2*H15)/(B6*B6)</f>
        <v>14.285714285714285</v>
      </c>
      <c r="I16" s="5" t="s">
        <v>42</v>
      </c>
      <c r="J16" s="2">
        <f>SQRT(H16)</f>
        <v>3.7796447300922722</v>
      </c>
    </row>
    <row r="17" spans="1:17" x14ac:dyDescent="0.3">
      <c r="G17" s="5" t="s">
        <v>45</v>
      </c>
      <c r="H17" s="11">
        <f>H16*(H13*H14)^2</f>
        <v>1.4285714285714284E-5</v>
      </c>
    </row>
    <row r="18" spans="1:17" x14ac:dyDescent="0.3">
      <c r="F18" t="s">
        <v>55</v>
      </c>
      <c r="K18" t="s">
        <v>54</v>
      </c>
    </row>
    <row r="19" spans="1:17" ht="17.7" x14ac:dyDescent="0.3">
      <c r="A19" s="2"/>
      <c r="B19" s="7" t="s">
        <v>58</v>
      </c>
      <c r="C19" s="7" t="s">
        <v>25</v>
      </c>
      <c r="D19" s="7" t="s">
        <v>26</v>
      </c>
      <c r="E19" s="7" t="s">
        <v>27</v>
      </c>
      <c r="F19" s="7" t="s">
        <v>28</v>
      </c>
      <c r="G19" s="7" t="s">
        <v>29</v>
      </c>
      <c r="H19" s="7" t="s">
        <v>34</v>
      </c>
      <c r="I19" s="14" t="s">
        <v>35</v>
      </c>
      <c r="J19" s="7" t="s">
        <v>39</v>
      </c>
      <c r="K19" s="7" t="s">
        <v>40</v>
      </c>
      <c r="L19" s="16" t="s">
        <v>41</v>
      </c>
      <c r="M19" s="17" t="s">
        <v>43</v>
      </c>
      <c r="N19" s="7" t="s">
        <v>49</v>
      </c>
    </row>
    <row r="20" spans="1:17" x14ac:dyDescent="0.3">
      <c r="A20" s="8" t="s">
        <v>20</v>
      </c>
      <c r="B20" s="6">
        <f>B8/5</f>
        <v>2.7999999999999998E-4</v>
      </c>
      <c r="C20" s="6">
        <f>B20/$B$7</f>
        <v>0.14736842105263157</v>
      </c>
      <c r="D20" s="2">
        <f>C20*$B$8</f>
        <v>2.063157894736842E-4</v>
      </c>
      <c r="E20" s="2">
        <f>-$H$5*LOG((1-C20),EXP(1))+$H$6*C20</f>
        <v>3115871.394048715</v>
      </c>
      <c r="F20" s="5">
        <f>E20*$B$10</f>
        <v>11840.311297385117</v>
      </c>
      <c r="G20" s="2">
        <f>(4.5*$H$9)/(PI()*$H$10*$H$10*$H$11*$H$12)</f>
        <v>6.1954778885253366E-11</v>
      </c>
      <c r="H20" s="2">
        <f>F20*G20</f>
        <v>7.3356386836206229E-7</v>
      </c>
      <c r="I20" s="15">
        <f>$B$8+$H$24</f>
        <v>1.4104044263255481E-3</v>
      </c>
      <c r="J20" s="11">
        <f>I20+$H$17</f>
        <v>1.4246901406112624E-3</v>
      </c>
      <c r="K20" s="18">
        <f>J20-(B20+H20)</f>
        <v>1.1439565767429004E-3</v>
      </c>
      <c r="L20" s="2">
        <f>SQRT(K20)*$J$16+$H$13*$H$14*$H$16</f>
        <v>0.14212247273418585</v>
      </c>
      <c r="M20" s="2">
        <f>L20*F20</f>
        <v>1682.774319526889</v>
      </c>
      <c r="N20" s="2">
        <f>1-POWER(1-C20, $H$7)*POWER(EXP(1), $H$8)</f>
        <v>-1.6337151281526801</v>
      </c>
      <c r="Q20" s="26">
        <f>F24</f>
        <v>167935.81565060982</v>
      </c>
    </row>
    <row r="21" spans="1:17" x14ac:dyDescent="0.3">
      <c r="A21" s="5" t="s">
        <v>21</v>
      </c>
      <c r="B21" s="2">
        <f>B20*2</f>
        <v>5.5999999999999995E-4</v>
      </c>
      <c r="C21" s="2">
        <f t="shared" ref="C21:C24" si="0">B21/$B$7</f>
        <v>0.29473684210526313</v>
      </c>
      <c r="D21" s="2">
        <f t="shared" ref="D21:D24" si="1">C21*$B$8</f>
        <v>4.126315789473684E-4</v>
      </c>
      <c r="E21" s="2">
        <f t="shared" ref="E21:E24" si="2">-$H$5*LOG((1-C21),EXP(1))+$H$6*C21</f>
        <v>7845234.8604967482</v>
      </c>
      <c r="F21" s="5">
        <f t="shared" ref="F21:F24" si="3">E21*$B$10</f>
        <v>29811.892469887644</v>
      </c>
      <c r="G21" s="2">
        <f t="shared" ref="G21:G24" si="4">(4.5*$H$9)/(PI()*$H$10*$H$10*$H$11*$H$12)</f>
        <v>6.1954778885253366E-11</v>
      </c>
      <c r="H21" s="2">
        <f t="shared" ref="H21:H23" si="5">F21*G21</f>
        <v>1.8469892061228387E-6</v>
      </c>
      <c r="I21" s="15">
        <f t="shared" ref="I21:I24" si="6">$B$8+$H$24</f>
        <v>1.4104044263255481E-3</v>
      </c>
      <c r="J21" s="11">
        <f t="shared" ref="J21:J24" si="7">I21+$H$17</f>
        <v>1.4246901406112624E-3</v>
      </c>
      <c r="K21" s="18">
        <f>J21-(B21+H21)</f>
        <v>8.6284315140513958E-4</v>
      </c>
      <c r="L21" s="2">
        <f t="shared" ref="L21:L23" si="8">SQRT(K21)*$J$16+$H$13*$H$14*$H$16</f>
        <v>0.12530972400595064</v>
      </c>
      <c r="M21" s="2">
        <f t="shared" ref="M21:M24" si="9">L21*F21</f>
        <v>3735.7200174966988</v>
      </c>
      <c r="N21" s="2">
        <f t="shared" ref="N21:N24" si="10">1-POWER(1-C21, $H$7)*POWER(EXP(1), $H$8)</f>
        <v>-1.0231058126325143</v>
      </c>
      <c r="Q21" s="26">
        <f>F23</f>
        <v>98427.730024395976</v>
      </c>
    </row>
    <row r="22" spans="1:17" x14ac:dyDescent="0.3">
      <c r="A22" s="5" t="s">
        <v>22</v>
      </c>
      <c r="B22" s="2">
        <f>B20*3</f>
        <v>8.3999999999999993E-4</v>
      </c>
      <c r="C22" s="2">
        <f t="shared" si="0"/>
        <v>0.44210526315789472</v>
      </c>
      <c r="D22" s="2">
        <f t="shared" si="1"/>
        <v>6.1894736842105257E-4</v>
      </c>
      <c r="E22" s="2">
        <f t="shared" si="2"/>
        <v>14949668.200596945</v>
      </c>
      <c r="F22" s="5">
        <f t="shared" si="3"/>
        <v>56808.739162268394</v>
      </c>
      <c r="G22" s="2">
        <f t="shared" si="4"/>
        <v>6.1954778885253366E-11</v>
      </c>
      <c r="H22" s="2">
        <f>F22*G22</f>
        <v>3.519572873548372E-6</v>
      </c>
      <c r="I22" s="15">
        <f t="shared" si="6"/>
        <v>1.4104044263255481E-3</v>
      </c>
      <c r="J22" s="11">
        <f t="shared" si="7"/>
        <v>1.4246901406112624E-3</v>
      </c>
      <c r="K22" s="18">
        <f t="shared" ref="K22:K24" si="11">J22-(B22+H22)</f>
        <v>5.8117056773771404E-4</v>
      </c>
      <c r="L22" s="2">
        <f t="shared" si="8"/>
        <v>0.10540342212544949</v>
      </c>
      <c r="M22" s="2">
        <f t="shared" si="9"/>
        <v>5987.83551433513</v>
      </c>
      <c r="N22" s="2">
        <f t="shared" si="10"/>
        <v>-0.46055555506929613</v>
      </c>
      <c r="Q22" s="26">
        <f>F22</f>
        <v>56808.739162268394</v>
      </c>
    </row>
    <row r="23" spans="1:17" x14ac:dyDescent="0.3">
      <c r="A23" s="5" t="s">
        <v>23</v>
      </c>
      <c r="B23" s="2">
        <f>B20*4</f>
        <v>1.1199999999999999E-3</v>
      </c>
      <c r="C23" s="2">
        <f t="shared" si="0"/>
        <v>0.58947368421052626</v>
      </c>
      <c r="D23" s="2">
        <f t="shared" si="1"/>
        <v>8.252631578947368E-4</v>
      </c>
      <c r="E23" s="2">
        <f t="shared" si="2"/>
        <v>25902034.216946311</v>
      </c>
      <c r="F23" s="5">
        <f t="shared" si="3"/>
        <v>98427.730024395976</v>
      </c>
      <c r="G23" s="2">
        <f t="shared" si="4"/>
        <v>6.1954778885253366E-11</v>
      </c>
      <c r="H23" s="2">
        <f t="shared" si="5"/>
        <v>6.0980682498388663E-6</v>
      </c>
      <c r="I23" s="15">
        <f t="shared" si="6"/>
        <v>1.4104044263255481E-3</v>
      </c>
      <c r="J23" s="11">
        <f t="shared" si="7"/>
        <v>1.4246901406112624E-3</v>
      </c>
      <c r="K23" s="18">
        <f t="shared" si="11"/>
        <v>2.9859207236142358E-4</v>
      </c>
      <c r="L23" s="2">
        <f t="shared" si="8"/>
        <v>7.9597283197620106E-2</v>
      </c>
      <c r="M23" s="2">
        <f t="shared" si="9"/>
        <v>7834.5799012507414</v>
      </c>
      <c r="N23" s="2">
        <f t="shared" si="10"/>
        <v>4.6425945704563487E-2</v>
      </c>
      <c r="Q23" s="26">
        <f>F21</f>
        <v>29811.892469887644</v>
      </c>
    </row>
    <row r="24" spans="1:17" x14ac:dyDescent="0.3">
      <c r="A24" s="5" t="s">
        <v>24</v>
      </c>
      <c r="B24" s="10">
        <f>B20*5</f>
        <v>1.3999999999999998E-3</v>
      </c>
      <c r="C24" s="10">
        <f t="shared" si="0"/>
        <v>0.73684210526315774</v>
      </c>
      <c r="D24" s="10">
        <f t="shared" si="1"/>
        <v>1.0315789473684209E-3</v>
      </c>
      <c r="E24" s="10">
        <f t="shared" si="2"/>
        <v>44193635.697528899</v>
      </c>
      <c r="F24" s="5">
        <f t="shared" si="3"/>
        <v>167935.81565060982</v>
      </c>
      <c r="G24" s="10">
        <f t="shared" si="4"/>
        <v>6.1954778885253366E-11</v>
      </c>
      <c r="H24" s="10">
        <f>F24*G24</f>
        <v>1.0404426325548203E-5</v>
      </c>
      <c r="I24" s="22">
        <f t="shared" si="6"/>
        <v>1.4104044263255481E-3</v>
      </c>
      <c r="J24" s="21">
        <f t="shared" si="7"/>
        <v>1.4246901406112624E-3</v>
      </c>
      <c r="K24" s="18">
        <f t="shared" si="11"/>
        <v>1.4285714285714509E-5</v>
      </c>
      <c r="L24" s="10">
        <f>SQRT(K24)*$J$16+$H$13*$H$14*$H$16</f>
        <v>2.8571428571428682E-2</v>
      </c>
      <c r="M24" s="10">
        <f t="shared" si="9"/>
        <v>4798.1661614460136</v>
      </c>
      <c r="N24" s="10">
        <f t="shared" si="10"/>
        <v>0.48606140351673521</v>
      </c>
      <c r="Q24" s="26">
        <f>F20</f>
        <v>11840.311297385117</v>
      </c>
    </row>
    <row r="27" spans="1:17" x14ac:dyDescent="0.3">
      <c r="A27" s="9"/>
    </row>
    <row r="28" spans="1:17" x14ac:dyDescent="0.3">
      <c r="P28" t="s">
        <v>60</v>
      </c>
    </row>
    <row r="29" spans="1:17" x14ac:dyDescent="0.3">
      <c r="I29" s="5" t="s">
        <v>5</v>
      </c>
      <c r="J29" s="2">
        <v>0.28000000000000003</v>
      </c>
      <c r="K29" s="2"/>
      <c r="L29" s="2"/>
      <c r="M29" s="2"/>
      <c r="N29" s="2"/>
      <c r="P29">
        <f>J33</f>
        <v>6.3929265158534365E-2</v>
      </c>
    </row>
    <row r="30" spans="1:17" x14ac:dyDescent="0.3">
      <c r="I30" s="5" t="s">
        <v>38</v>
      </c>
      <c r="J30" s="10">
        <v>0.56000000000000005</v>
      </c>
      <c r="K30" s="10"/>
      <c r="L30" s="10"/>
      <c r="M30" s="10"/>
      <c r="N30" s="2"/>
      <c r="P30">
        <f>K33</f>
        <v>5.551913503364192E-2</v>
      </c>
    </row>
    <row r="31" spans="1:17" x14ac:dyDescent="0.3">
      <c r="I31" s="5" t="s">
        <v>57</v>
      </c>
      <c r="J31" s="21">
        <f>K20</f>
        <v>1.1439565767429004E-3</v>
      </c>
      <c r="K31" s="21">
        <f>K21</f>
        <v>8.6284315140513958E-4</v>
      </c>
      <c r="L31" s="21">
        <f>K22</f>
        <v>5.8117056773771404E-4</v>
      </c>
      <c r="M31" s="21">
        <f>K23</f>
        <v>2.9859207236142358E-4</v>
      </c>
      <c r="N31" s="11">
        <f>K24</f>
        <v>1.4285714285714509E-5</v>
      </c>
      <c r="P31">
        <f>L33</f>
        <v>4.556279493914972E-2</v>
      </c>
    </row>
    <row r="32" spans="1:17" x14ac:dyDescent="0.3">
      <c r="B32" s="12"/>
      <c r="C32" s="12"/>
      <c r="I32" s="5"/>
      <c r="J32" s="21"/>
      <c r="K32" s="21"/>
      <c r="L32" s="21"/>
      <c r="M32" s="21"/>
      <c r="N32" s="21"/>
      <c r="P32">
        <f>M33</f>
        <v>3.2657235635763282E-2</v>
      </c>
    </row>
    <row r="33" spans="1:16" ht="15.75" x14ac:dyDescent="0.3">
      <c r="A33" s="13"/>
      <c r="B33" s="12"/>
      <c r="C33" s="12"/>
      <c r="I33" s="5" t="s">
        <v>56</v>
      </c>
      <c r="J33" s="10">
        <f>ACOS(($J$30-J31)/(2*$J$29))</f>
        <v>6.3929265158534365E-2</v>
      </c>
      <c r="K33" s="10">
        <f t="shared" ref="K33:N33" si="12">ACOS(($J$30-K31)/(2*$J$29))</f>
        <v>5.551913503364192E-2</v>
      </c>
      <c r="L33" s="10">
        <f t="shared" si="12"/>
        <v>4.556279493914972E-2</v>
      </c>
      <c r="M33" s="10">
        <f t="shared" si="12"/>
        <v>3.2657235635763282E-2</v>
      </c>
      <c r="N33" s="10">
        <f t="shared" si="12"/>
        <v>7.1428723275992478E-3</v>
      </c>
      <c r="P33">
        <f>N33</f>
        <v>7.1428723275992478E-3</v>
      </c>
    </row>
    <row r="34" spans="1:16" x14ac:dyDescent="0.3">
      <c r="B34" s="12"/>
      <c r="C34" s="12"/>
      <c r="I34" s="20"/>
      <c r="J34" s="20"/>
      <c r="K34" s="20"/>
      <c r="L34" s="20"/>
      <c r="M34" s="20"/>
    </row>
    <row r="35" spans="1:16" x14ac:dyDescent="0.3">
      <c r="A35" s="12"/>
      <c r="B35" s="12"/>
      <c r="C35" s="12"/>
      <c r="I35" s="20"/>
      <c r="J35" s="20"/>
      <c r="K35" s="20"/>
      <c r="L35" s="20"/>
      <c r="M35" s="20"/>
    </row>
    <row r="36" spans="1:16" x14ac:dyDescent="0.3">
      <c r="A36" s="12"/>
      <c r="B36" s="12"/>
      <c r="C36" s="12"/>
      <c r="I36" s="20"/>
      <c r="J36" s="20"/>
      <c r="K36" s="20"/>
      <c r="L36" s="20"/>
      <c r="M36" s="20"/>
    </row>
    <row r="37" spans="1:16" x14ac:dyDescent="0.3">
      <c r="I37" s="20"/>
      <c r="J37" s="20"/>
      <c r="K37" s="20"/>
      <c r="L37" s="20"/>
      <c r="M37" s="20"/>
    </row>
    <row r="38" spans="1:16" x14ac:dyDescent="0.3">
      <c r="I38" s="20"/>
      <c r="J38" s="20"/>
      <c r="K38" s="20"/>
      <c r="L38" s="20"/>
      <c r="M38" s="20"/>
    </row>
    <row r="39" spans="1:16" x14ac:dyDescent="0.3">
      <c r="I39" s="20"/>
      <c r="J39" s="20"/>
      <c r="K39" s="20"/>
      <c r="L39" s="20"/>
      <c r="M39" s="20"/>
    </row>
    <row r="40" spans="1:16" x14ac:dyDescent="0.3">
      <c r="I40" s="20"/>
      <c r="J40" s="20"/>
      <c r="K40" s="20"/>
      <c r="L40" s="20"/>
      <c r="M40" s="20"/>
    </row>
    <row r="47" spans="1:16" x14ac:dyDescent="0.3">
      <c r="A47" s="5" t="s">
        <v>46</v>
      </c>
      <c r="B47" s="10">
        <f>60*60*N13*N12/N15</f>
        <v>1047.5999999999999</v>
      </c>
    </row>
    <row r="52" spans="1:14" x14ac:dyDescent="0.3">
      <c r="A52" s="10" t="s">
        <v>50</v>
      </c>
      <c r="B52" s="10"/>
      <c r="C52" s="10"/>
      <c r="D52" s="10"/>
      <c r="E52" s="10"/>
      <c r="F52" s="10"/>
      <c r="G52" s="24">
        <f>B47</f>
        <v>1047.5999999999999</v>
      </c>
      <c r="H52" s="25" t="s">
        <v>59</v>
      </c>
      <c r="I52" s="20"/>
      <c r="J52" s="20"/>
      <c r="K52" s="20"/>
      <c r="L52" s="20"/>
      <c r="M52" s="20"/>
      <c r="N52" s="20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3</xdr:col>
                <xdr:colOff>91440</xdr:colOff>
                <xdr:row>24</xdr:row>
                <xdr:rowOff>41564</xdr:rowOff>
              </from>
              <to>
                <xdr:col>3</xdr:col>
                <xdr:colOff>1080655</xdr:colOff>
                <xdr:row>25</xdr:row>
                <xdr:rowOff>41564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4</xdr:col>
                <xdr:colOff>83127</xdr:colOff>
                <xdr:row>25</xdr:row>
                <xdr:rowOff>16625</xdr:rowOff>
              </from>
              <to>
                <xdr:col>4</xdr:col>
                <xdr:colOff>1296785</xdr:colOff>
                <xdr:row>26</xdr:row>
                <xdr:rowOff>16625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5</xdr:col>
                <xdr:colOff>141316</xdr:colOff>
                <xdr:row>24</xdr:row>
                <xdr:rowOff>33251</xdr:rowOff>
              </from>
              <to>
                <xdr:col>5</xdr:col>
                <xdr:colOff>623455</xdr:colOff>
                <xdr:row>25</xdr:row>
                <xdr:rowOff>33251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2</xdr:col>
                <xdr:colOff>16625</xdr:colOff>
                <xdr:row>24</xdr:row>
                <xdr:rowOff>58189</xdr:rowOff>
              </from>
              <to>
                <xdr:col>3</xdr:col>
                <xdr:colOff>8313</xdr:colOff>
                <xdr:row>26</xdr:row>
                <xdr:rowOff>41564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13">
            <anchor moveWithCells="1" sizeWithCells="1">
              <from>
                <xdr:col>4</xdr:col>
                <xdr:colOff>689956</xdr:colOff>
                <xdr:row>15</xdr:row>
                <xdr:rowOff>166255</xdr:rowOff>
              </from>
              <to>
                <xdr:col>5</xdr:col>
                <xdr:colOff>473825</xdr:colOff>
                <xdr:row>16</xdr:row>
                <xdr:rowOff>191193</xdr:rowOff>
              </to>
            </anchor>
          </objectPr>
        </oleObject>
      </mc:Choice>
      <mc:Fallback>
        <oleObject progId="Equation.3" shapeId="1030" r:id="rId12"/>
      </mc:Fallback>
    </mc:AlternateContent>
    <mc:AlternateContent xmlns:mc="http://schemas.openxmlformats.org/markup-compatibility/2006">
      <mc:Choice Requires="x14">
        <oleObject progId="Equation.3" shapeId="1031" r:id="rId14">
          <objectPr defaultSize="0" autoPict="0" r:id="rId15">
            <anchor moveWithCells="1" sizeWithCells="1">
              <from>
                <xdr:col>4</xdr:col>
                <xdr:colOff>806335</xdr:colOff>
                <xdr:row>13</xdr:row>
                <xdr:rowOff>174567</xdr:rowOff>
              </from>
              <to>
                <xdr:col>5</xdr:col>
                <xdr:colOff>457200</xdr:colOff>
                <xdr:row>15</xdr:row>
                <xdr:rowOff>124691</xdr:rowOff>
              </to>
            </anchor>
          </objectPr>
        </oleObject>
      </mc:Choice>
      <mc:Fallback>
        <oleObject progId="Equation.3" shapeId="1031" r:id="rId14"/>
      </mc:Fallback>
    </mc:AlternateContent>
    <mc:AlternateContent xmlns:mc="http://schemas.openxmlformats.org/markup-compatibility/2006">
      <mc:Choice Requires="x14">
        <oleObject progId="Equation.3" shapeId="1032" r:id="rId16">
          <objectPr defaultSize="0" autoPict="0" r:id="rId17">
            <anchor moveWithCells="1" sizeWithCells="1">
              <from>
                <xdr:col>6</xdr:col>
                <xdr:colOff>91440</xdr:colOff>
                <xdr:row>24</xdr:row>
                <xdr:rowOff>49876</xdr:rowOff>
              </from>
              <to>
                <xdr:col>6</xdr:col>
                <xdr:colOff>839585</xdr:colOff>
                <xdr:row>26</xdr:row>
                <xdr:rowOff>58189</xdr:rowOff>
              </to>
            </anchor>
          </objectPr>
        </oleObject>
      </mc:Choice>
      <mc:Fallback>
        <oleObject progId="Equation.3" shapeId="1032" r:id="rId16"/>
      </mc:Fallback>
    </mc:AlternateContent>
    <mc:AlternateContent xmlns:mc="http://schemas.openxmlformats.org/markup-compatibility/2006">
      <mc:Choice Requires="x14">
        <oleObject progId="Equation.3" shapeId="1033" r:id="rId18">
          <objectPr defaultSize="0" autoPict="0" r:id="rId19">
            <anchor moveWithCells="1" sizeWithCells="1">
              <from>
                <xdr:col>7</xdr:col>
                <xdr:colOff>157942</xdr:colOff>
                <xdr:row>24</xdr:row>
                <xdr:rowOff>33251</xdr:rowOff>
              </from>
              <to>
                <xdr:col>7</xdr:col>
                <xdr:colOff>640080</xdr:colOff>
                <xdr:row>25</xdr:row>
                <xdr:rowOff>33251</xdr:rowOff>
              </to>
            </anchor>
          </objectPr>
        </oleObject>
      </mc:Choice>
      <mc:Fallback>
        <oleObject progId="Equation.3" shapeId="1033" r:id="rId18"/>
      </mc:Fallback>
    </mc:AlternateContent>
    <mc:AlternateContent xmlns:mc="http://schemas.openxmlformats.org/markup-compatibility/2006">
      <mc:Choice Requires="x14">
        <oleObject progId="Equation.3" shapeId="1034" r:id="rId20">
          <objectPr defaultSize="0" autoPict="0" r:id="rId21">
            <anchor moveWithCells="1" sizeWithCells="1">
              <from>
                <xdr:col>7</xdr:col>
                <xdr:colOff>864524</xdr:colOff>
                <xdr:row>24</xdr:row>
                <xdr:rowOff>157942</xdr:rowOff>
              </from>
              <to>
                <xdr:col>9</xdr:col>
                <xdr:colOff>8313</xdr:colOff>
                <xdr:row>25</xdr:row>
                <xdr:rowOff>133004</xdr:rowOff>
              </to>
            </anchor>
          </objectPr>
        </oleObject>
      </mc:Choice>
      <mc:Fallback>
        <oleObject progId="Equation.3" shapeId="1034" r:id="rId20"/>
      </mc:Fallback>
    </mc:AlternateContent>
    <mc:AlternateContent xmlns:mc="http://schemas.openxmlformats.org/markup-compatibility/2006">
      <mc:Choice Requires="x14">
        <oleObject progId="Equation.3" shapeId="1035" r:id="rId22">
          <objectPr defaultSize="0" autoPict="0" r:id="rId23">
            <anchor moveWithCells="1" sizeWithCells="1">
              <from>
                <xdr:col>9</xdr:col>
                <xdr:colOff>66502</xdr:colOff>
                <xdr:row>24</xdr:row>
                <xdr:rowOff>0</xdr:rowOff>
              </from>
              <to>
                <xdr:col>9</xdr:col>
                <xdr:colOff>1147156</xdr:colOff>
                <xdr:row>25</xdr:row>
                <xdr:rowOff>8313</xdr:rowOff>
              </to>
            </anchor>
          </objectPr>
        </oleObject>
      </mc:Choice>
      <mc:Fallback>
        <oleObject progId="Equation.3" shapeId="1035" r:id="rId22"/>
      </mc:Fallback>
    </mc:AlternateContent>
    <mc:AlternateContent xmlns:mc="http://schemas.openxmlformats.org/markup-compatibility/2006">
      <mc:Choice Requires="x14">
        <oleObject progId="Equation.3" shapeId="1036" r:id="rId24">
          <objectPr defaultSize="0" autoPict="0" r:id="rId25">
            <anchor moveWithCells="1" sizeWithCells="1">
              <from>
                <xdr:col>12</xdr:col>
                <xdr:colOff>0</xdr:colOff>
                <xdr:row>12</xdr:row>
                <xdr:rowOff>0</xdr:rowOff>
              </from>
              <to>
                <xdr:col>12</xdr:col>
                <xdr:colOff>116378</xdr:colOff>
                <xdr:row>12</xdr:row>
                <xdr:rowOff>149629</xdr:rowOff>
              </to>
            </anchor>
          </objectPr>
        </oleObject>
      </mc:Choice>
      <mc:Fallback>
        <oleObject progId="Equation.3" shapeId="1036" r:id="rId24"/>
      </mc:Fallback>
    </mc:AlternateContent>
    <mc:AlternateContent xmlns:mc="http://schemas.openxmlformats.org/markup-compatibility/2006">
      <mc:Choice Requires="x14">
        <oleObject progId="Equation.3" shapeId="1038" r:id="rId26">
          <objectPr defaultSize="0" autoPict="0" r:id="rId27">
            <anchor moveWithCells="1" siz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789709</xdr:colOff>
                <xdr:row>48</xdr:row>
                <xdr:rowOff>141316</xdr:rowOff>
              </to>
            </anchor>
          </objectPr>
        </oleObject>
      </mc:Choice>
      <mc:Fallback>
        <oleObject progId="Equation.3" shapeId="1038" r:id="rId26"/>
      </mc:Fallback>
    </mc:AlternateContent>
    <mc:AlternateContent xmlns:mc="http://schemas.openxmlformats.org/markup-compatibility/2006">
      <mc:Choice Requires="x14">
        <oleObject progId="Equation.3" shapeId="1039" r:id="rId28">
          <objectPr defaultSize="0" autoPict="0" r:id="rId29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99753</xdr:colOff>
                <xdr:row>26</xdr:row>
                <xdr:rowOff>24938</xdr:rowOff>
              </to>
            </anchor>
          </objectPr>
        </oleObject>
      </mc:Choice>
      <mc:Fallback>
        <oleObject progId="Equation.3" shapeId="1039" r:id="rId28"/>
      </mc:Fallback>
    </mc:AlternateContent>
    <mc:AlternateContent xmlns:mc="http://schemas.openxmlformats.org/markup-compatibility/2006">
      <mc:Choice Requires="x14">
        <oleObject progId="Equation.3" shapeId="1040" r:id="rId30">
          <objectPr defaultSize="0" autoPict="0" r:id="rId31">
            <anchor moveWithCells="1" sizeWithCells="1">
              <from>
                <xdr:col>11</xdr:col>
                <xdr:colOff>0</xdr:colOff>
                <xdr:row>24</xdr:row>
                <xdr:rowOff>0</xdr:rowOff>
              </from>
              <to>
                <xdr:col>12</xdr:col>
                <xdr:colOff>282633</xdr:colOff>
                <xdr:row>25</xdr:row>
                <xdr:rowOff>141316</xdr:rowOff>
              </to>
            </anchor>
          </objectPr>
        </oleObject>
      </mc:Choice>
      <mc:Fallback>
        <oleObject progId="Equation.3" shapeId="1040" r:id="rId30"/>
      </mc:Fallback>
    </mc:AlternateContent>
    <mc:AlternateContent xmlns:mc="http://schemas.openxmlformats.org/markup-compatibility/2006">
      <mc:Choice Requires="x14">
        <oleObject progId="Equation.3" shapeId="1041" r:id="rId32">
          <objectPr defaultSize="0" autoPict="0" r:id="rId33">
            <anchor moveWithCells="1" sizeWithCells="1">
              <from>
                <xdr:col>12</xdr:col>
                <xdr:colOff>615142</xdr:colOff>
                <xdr:row>24</xdr:row>
                <xdr:rowOff>174567</xdr:rowOff>
              </from>
              <to>
                <xdr:col>12</xdr:col>
                <xdr:colOff>1338349</xdr:colOff>
                <xdr:row>26</xdr:row>
                <xdr:rowOff>8313</xdr:rowOff>
              </to>
            </anchor>
          </objectPr>
        </oleObject>
      </mc:Choice>
      <mc:Fallback>
        <oleObject progId="Equation.3" shapeId="1041" r:id="rId32"/>
      </mc:Fallback>
    </mc:AlternateContent>
    <mc:AlternateContent xmlns:mc="http://schemas.openxmlformats.org/markup-compatibility/2006">
      <mc:Choice Requires="x14">
        <oleObject progId="Equation.3" shapeId="1042" r:id="rId34">
          <objectPr defaultSize="0" autoPict="0" r:id="rId35">
            <anchor moveWithCells="1" sizeWithCells="1">
              <from>
                <xdr:col>13</xdr:col>
                <xdr:colOff>0</xdr:colOff>
                <xdr:row>24</xdr:row>
                <xdr:rowOff>0</xdr:rowOff>
              </from>
              <to>
                <xdr:col>14</xdr:col>
                <xdr:colOff>141316</xdr:colOff>
                <xdr:row>25</xdr:row>
                <xdr:rowOff>24938</xdr:rowOff>
              </to>
            </anchor>
          </objectPr>
        </oleObject>
      </mc:Choice>
      <mc:Fallback>
        <oleObject progId="Equation.3" shapeId="1042" r:id="rId3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2023-04-20T05:56:46Z</dcterms:created>
  <dcterms:modified xsi:type="dcterms:W3CDTF">2023-05-29T08:17:31Z</dcterms:modified>
</cp:coreProperties>
</file>