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raa_trec_kola\"/>
    </mc:Choice>
  </mc:AlternateContent>
  <xr:revisionPtr revIDLastSave="0" documentId="13_ncr:1_{26F9D51B-BBDA-482A-B567-CE90EEA8CADC}" xr6:coauthVersionLast="47" xr6:coauthVersionMax="47" xr10:uidLastSave="{00000000-0000-0000-0000-000000000000}"/>
  <bookViews>
    <workbookView xWindow="-120" yWindow="-120" windowWidth="20730" windowHeight="11760" activeTab="1" xr2:uid="{B69FBE3A-590E-407E-B3E7-BAB7DE1409B7}"/>
  </bookViews>
  <sheets>
    <sheet name="F0_Hz" sheetId="1" r:id="rId1"/>
    <sheet name="PERCEPTRON_SIM" sheetId="2" r:id="rId2"/>
    <sheet name="Sheet4" sheetId="5" r:id="rId3"/>
  </sheets>
  <definedNames>
    <definedName name="_xlnm._FilterDatabase" localSheetId="1" hidden="1">PERCEPTRON_SIM!$A$2:$H$44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G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5" i="2"/>
  <c r="D4" i="2"/>
  <c r="D3" i="2"/>
  <c r="F3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" i="2"/>
  <c r="F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Q22" i="1"/>
  <c r="N22" i="1"/>
  <c r="K22" i="1"/>
  <c r="H22" i="1"/>
  <c r="E22" i="1"/>
  <c r="Q21" i="1"/>
  <c r="N21" i="1"/>
  <c r="K21" i="1"/>
  <c r="H21" i="1"/>
  <c r="E21" i="1"/>
  <c r="Q147" i="1"/>
  <c r="Q146" i="1"/>
  <c r="N147" i="1"/>
  <c r="N146" i="1"/>
  <c r="K147" i="1"/>
  <c r="K146" i="1"/>
  <c r="H147" i="1"/>
  <c r="H146" i="1"/>
  <c r="E147" i="1"/>
  <c r="E146" i="1"/>
  <c r="B147" i="1"/>
  <c r="B146" i="1"/>
  <c r="Q126" i="1"/>
  <c r="Q125" i="1"/>
  <c r="N126" i="1"/>
  <c r="N125" i="1"/>
  <c r="K126" i="1"/>
  <c r="K125" i="1"/>
  <c r="H126" i="1"/>
  <c r="H125" i="1"/>
  <c r="E126" i="1"/>
  <c r="E125" i="1"/>
  <c r="B126" i="1"/>
  <c r="B125" i="1"/>
  <c r="Q107" i="1"/>
  <c r="Q106" i="1"/>
  <c r="N107" i="1"/>
  <c r="N106" i="1"/>
  <c r="K107" i="1"/>
  <c r="K106" i="1"/>
  <c r="H107" i="1"/>
  <c r="H106" i="1"/>
  <c r="E107" i="1"/>
  <c r="E106" i="1"/>
  <c r="B107" i="1"/>
  <c r="B106" i="1"/>
  <c r="Q89" i="1"/>
  <c r="Q88" i="1"/>
  <c r="N89" i="1"/>
  <c r="N88" i="1"/>
  <c r="K89" i="1"/>
  <c r="K88" i="1"/>
  <c r="H89" i="1"/>
  <c r="H88" i="1"/>
  <c r="E89" i="1"/>
  <c r="E88" i="1"/>
  <c r="B89" i="1"/>
  <c r="B88" i="1"/>
  <c r="Q69" i="1"/>
  <c r="Q68" i="1"/>
  <c r="N69" i="1"/>
  <c r="N68" i="1"/>
  <c r="K69" i="1"/>
  <c r="K68" i="1"/>
  <c r="H69" i="1"/>
  <c r="H68" i="1"/>
  <c r="E69" i="1"/>
  <c r="E68" i="1"/>
  <c r="B69" i="1"/>
  <c r="B68" i="1"/>
  <c r="Q48" i="1"/>
  <c r="Q47" i="1"/>
  <c r="N48" i="1"/>
  <c r="N47" i="1"/>
  <c r="K48" i="1"/>
  <c r="K47" i="1"/>
  <c r="H48" i="1"/>
  <c r="H47" i="1"/>
  <c r="E48" i="1"/>
  <c r="E47" i="1"/>
  <c r="B48" i="1"/>
  <c r="B47" i="1"/>
  <c r="B22" i="1"/>
  <c r="B21" i="1"/>
  <c r="H3" i="2" l="1"/>
  <c r="K3" i="2"/>
  <c r="L3" i="2"/>
  <c r="J3" i="2"/>
  <c r="G4" i="2" l="1"/>
  <c r="J4" i="2" l="1"/>
  <c r="H4" i="2"/>
  <c r="K4" i="2"/>
  <c r="L4" i="2"/>
  <c r="G5" i="2" l="1"/>
  <c r="J5" i="2" s="1"/>
  <c r="K5" i="2" l="1"/>
  <c r="L5" i="2"/>
  <c r="H5" i="2"/>
  <c r="G6" i="2"/>
  <c r="H6" i="2" s="1"/>
  <c r="J6" i="2" l="1"/>
  <c r="K6" i="2"/>
  <c r="L6" i="2"/>
  <c r="G7" i="2" l="1"/>
  <c r="L7" i="2" l="1"/>
  <c r="H7" i="2"/>
  <c r="J7" i="2"/>
  <c r="K7" i="2"/>
  <c r="G8" i="2" l="1"/>
  <c r="K8" i="2" l="1"/>
  <c r="H8" i="2"/>
  <c r="L8" i="2"/>
  <c r="J8" i="2"/>
  <c r="G9" i="2" l="1"/>
  <c r="J9" i="2" s="1"/>
  <c r="K9" i="2" l="1"/>
  <c r="L9" i="2"/>
  <c r="H9" i="2"/>
  <c r="G10" i="2"/>
  <c r="J10" i="2" l="1"/>
  <c r="H10" i="2"/>
  <c r="L10" i="2"/>
  <c r="K10" i="2"/>
  <c r="G11" i="2" l="1"/>
  <c r="J11" i="2" l="1"/>
  <c r="H11" i="2"/>
  <c r="K11" i="2"/>
  <c r="L11" i="2"/>
  <c r="G12" i="2" l="1"/>
  <c r="L12" i="2" l="1"/>
  <c r="H12" i="2"/>
  <c r="K12" i="2"/>
  <c r="J12" i="2"/>
  <c r="G13" i="2" l="1"/>
  <c r="H13" i="2" s="1"/>
  <c r="L13" i="2" l="1"/>
  <c r="K13" i="2"/>
  <c r="J13" i="2"/>
  <c r="G14" i="2" l="1"/>
  <c r="J14" i="2" l="1"/>
  <c r="H14" i="2"/>
  <c r="L14" i="2"/>
  <c r="K14" i="2"/>
  <c r="G15" i="2" l="1"/>
  <c r="H15" i="2" s="1"/>
  <c r="L15" i="2" l="1"/>
  <c r="J15" i="2"/>
  <c r="K15" i="2"/>
  <c r="G16" i="2" l="1"/>
  <c r="J16" i="2" s="1"/>
  <c r="L16" i="2" l="1"/>
  <c r="K16" i="2"/>
  <c r="G17" i="2" s="1"/>
  <c r="H17" i="2" s="1"/>
  <c r="H16" i="2"/>
  <c r="L17" i="2" l="1"/>
  <c r="K17" i="2"/>
  <c r="J17" i="2"/>
  <c r="G18" i="2" l="1"/>
  <c r="L18" i="2" l="1"/>
  <c r="H18" i="2"/>
  <c r="J18" i="2"/>
  <c r="K18" i="2"/>
  <c r="G19" i="2" l="1"/>
  <c r="K19" i="2" s="1"/>
  <c r="J19" i="2" l="1"/>
  <c r="L19" i="2"/>
  <c r="H19" i="2"/>
  <c r="G20" i="2"/>
  <c r="L20" i="2" l="1"/>
  <c r="H20" i="2"/>
  <c r="K20" i="2"/>
  <c r="J20" i="2"/>
  <c r="G21" i="2" l="1"/>
  <c r="L21" i="2" l="1"/>
  <c r="H21" i="2"/>
  <c r="J21" i="2"/>
  <c r="K21" i="2"/>
  <c r="G22" i="2" l="1"/>
  <c r="L22" i="2" l="1"/>
  <c r="H22" i="2"/>
  <c r="J22" i="2"/>
  <c r="K22" i="2"/>
  <c r="G23" i="2" l="1"/>
  <c r="H23" i="2" s="1"/>
  <c r="J23" i="2" l="1"/>
  <c r="L23" i="2"/>
  <c r="K23" i="2"/>
  <c r="G24" i="2" l="1"/>
  <c r="J24" i="2" l="1"/>
  <c r="H24" i="2"/>
  <c r="L24" i="2"/>
  <c r="K24" i="2"/>
  <c r="G25" i="2" l="1"/>
  <c r="J25" i="2" l="1"/>
  <c r="H25" i="2"/>
  <c r="L25" i="2"/>
  <c r="K25" i="2"/>
  <c r="G26" i="2" l="1"/>
  <c r="L26" i="2" s="1"/>
  <c r="K26" i="2" l="1"/>
  <c r="J26" i="2"/>
  <c r="G27" i="2" s="1"/>
  <c r="H26" i="2"/>
  <c r="J27" i="2" l="1"/>
  <c r="H27" i="2"/>
  <c r="K27" i="2"/>
  <c r="L27" i="2"/>
  <c r="G28" i="2" l="1"/>
  <c r="K28" i="2" s="1"/>
  <c r="L28" i="2" l="1"/>
  <c r="J28" i="2"/>
  <c r="H28" i="2"/>
  <c r="G29" i="2" l="1"/>
  <c r="J29" i="2" s="1"/>
  <c r="L29" i="2" l="1"/>
  <c r="K29" i="2"/>
  <c r="G30" i="2" s="1"/>
  <c r="L30" i="2" s="1"/>
  <c r="H29" i="2"/>
  <c r="K30" i="2" l="1"/>
  <c r="J30" i="2"/>
  <c r="H30" i="2"/>
  <c r="G31" i="2" l="1"/>
  <c r="J31" i="2" s="1"/>
  <c r="H31" i="2" l="1"/>
  <c r="K31" i="2"/>
  <c r="L31" i="2"/>
  <c r="G32" i="2" s="1"/>
  <c r="L32" i="2" s="1"/>
  <c r="K32" i="2" l="1"/>
  <c r="J32" i="2"/>
  <c r="G33" i="2" s="1"/>
  <c r="H32" i="2"/>
  <c r="K33" i="2" l="1"/>
  <c r="H33" i="2"/>
  <c r="J33" i="2"/>
  <c r="L33" i="2"/>
  <c r="G34" i="2" l="1"/>
  <c r="H34" i="2" s="1"/>
  <c r="J34" i="2" l="1"/>
  <c r="K34" i="2"/>
  <c r="L34" i="2"/>
  <c r="G35" i="2" l="1"/>
  <c r="J35" i="2" l="1"/>
  <c r="H35" i="2"/>
  <c r="K35" i="2"/>
  <c r="L35" i="2"/>
  <c r="G36" i="2" l="1"/>
  <c r="J36" i="2" s="1"/>
  <c r="K36" i="2" l="1"/>
  <c r="L36" i="2"/>
  <c r="H36" i="2"/>
  <c r="G37" i="2"/>
  <c r="K37" i="2" s="1"/>
  <c r="J37" i="2" l="1"/>
  <c r="H37" i="2"/>
  <c r="L37" i="2"/>
  <c r="G38" i="2" s="1"/>
  <c r="J38" i="2" l="1"/>
  <c r="H38" i="2"/>
  <c r="L38" i="2"/>
  <c r="K38" i="2"/>
  <c r="G39" i="2" l="1"/>
  <c r="J39" i="2" l="1"/>
  <c r="H39" i="2"/>
  <c r="L39" i="2"/>
  <c r="K39" i="2"/>
  <c r="G40" i="2" l="1"/>
  <c r="J40" i="2" l="1"/>
  <c r="H40" i="2"/>
  <c r="L40" i="2"/>
  <c r="K40" i="2"/>
  <c r="G41" i="2" l="1"/>
  <c r="J41" i="2" l="1"/>
  <c r="H41" i="2"/>
  <c r="L41" i="2"/>
  <c r="K41" i="2"/>
  <c r="G42" i="2" l="1"/>
  <c r="J42" i="2" l="1"/>
  <c r="H42" i="2"/>
  <c r="L42" i="2"/>
  <c r="K42" i="2"/>
  <c r="G43" i="2" l="1"/>
  <c r="H43" i="2" s="1"/>
  <c r="J43" i="2" l="1"/>
  <c r="L43" i="2"/>
  <c r="K43" i="2"/>
  <c r="G44" i="2" l="1"/>
  <c r="J44" i="2" l="1"/>
  <c r="H44" i="2"/>
  <c r="Q1" i="2" s="1"/>
  <c r="K44" i="2"/>
  <c r="L44" i="2"/>
</calcChain>
</file>

<file path=xl/sharedStrings.xml><?xml version="1.0" encoding="utf-8"?>
<sst xmlns="http://schemas.openxmlformats.org/spreadsheetml/2006/main" count="263" uniqueCount="61">
  <si>
    <t>Time_s</t>
  </si>
  <si>
    <t>F0_Hz</t>
  </si>
  <si>
    <t>ì</t>
  </si>
  <si>
    <t>SLOPE</t>
  </si>
  <si>
    <t>INTERCEPT</t>
  </si>
  <si>
    <t>i</t>
  </si>
  <si>
    <t xml:space="preserve"> í</t>
  </si>
  <si>
    <t>LABEL</t>
  </si>
  <si>
    <t xml:space="preserve">ò </t>
  </si>
  <si>
    <t>o</t>
  </si>
  <si>
    <t>ó</t>
  </si>
  <si>
    <t xml:space="preserve">ù </t>
  </si>
  <si>
    <t>u</t>
  </si>
  <si>
    <t>ú</t>
  </si>
  <si>
    <t>ọ̀</t>
  </si>
  <si>
    <t xml:space="preserve">SLOPE </t>
  </si>
  <si>
    <t>ọ</t>
  </si>
  <si>
    <t>ọ́</t>
  </si>
  <si>
    <r>
      <t>e</t>
    </r>
    <r>
      <rPr>
        <sz val="12"/>
        <color theme="1"/>
        <rFont val="Calibri"/>
        <family val="2"/>
      </rPr>
      <t>̀</t>
    </r>
  </si>
  <si>
    <t>e</t>
  </si>
  <si>
    <r>
      <t>e</t>
    </r>
    <r>
      <rPr>
        <sz val="12"/>
        <color theme="1"/>
        <rFont val="Calibri"/>
        <family val="2"/>
      </rPr>
      <t>́</t>
    </r>
  </si>
  <si>
    <t>è</t>
  </si>
  <si>
    <t>é</t>
  </si>
  <si>
    <t xml:space="preserve">ẹ̀  </t>
  </si>
  <si>
    <t>ẹ</t>
  </si>
  <si>
    <t>ẹ́</t>
  </si>
  <si>
    <r>
      <t>a</t>
    </r>
    <r>
      <rPr>
        <sz val="12"/>
        <color theme="1"/>
        <rFont val="Calibri"/>
        <family val="2"/>
      </rPr>
      <t>̀</t>
    </r>
  </si>
  <si>
    <t>a</t>
  </si>
  <si>
    <r>
      <t>a</t>
    </r>
    <r>
      <rPr>
        <sz val="12"/>
        <color theme="1"/>
        <rFont val="Calibri"/>
        <family val="2"/>
      </rPr>
      <t>́</t>
    </r>
  </si>
  <si>
    <t>à</t>
  </si>
  <si>
    <t>á</t>
  </si>
  <si>
    <t>VOWEL</t>
  </si>
  <si>
    <t>MID /i/</t>
  </si>
  <si>
    <t>HIGH /i/</t>
  </si>
  <si>
    <t>LOW /i/</t>
  </si>
  <si>
    <t>LOW /o/</t>
  </si>
  <si>
    <t>MID /o/</t>
  </si>
  <si>
    <t>HIGH /o/</t>
  </si>
  <si>
    <t>LOW /u/</t>
  </si>
  <si>
    <t>MID /u/</t>
  </si>
  <si>
    <t>HIGH /u/</t>
  </si>
  <si>
    <t>LOW /ọ/</t>
  </si>
  <si>
    <t>MID /ọ/</t>
  </si>
  <si>
    <t>HIGH /ọ/</t>
  </si>
  <si>
    <t>LOW /e/</t>
  </si>
  <si>
    <t>MID /e/</t>
  </si>
  <si>
    <t>HIGH /e/</t>
  </si>
  <si>
    <t>LOW /ẹ/</t>
  </si>
  <si>
    <t>MID /ẹ/</t>
  </si>
  <si>
    <t>HIGH /ẹ/</t>
  </si>
  <si>
    <t>LOW /a/</t>
  </si>
  <si>
    <t>MID /a/</t>
  </si>
  <si>
    <t>HIGH /a/</t>
  </si>
  <si>
    <t>S/N</t>
  </si>
  <si>
    <t>SORT:</t>
  </si>
  <si>
    <t>TONE</t>
  </si>
  <si>
    <t>Y_PRIME</t>
  </si>
  <si>
    <t>L.R</t>
  </si>
  <si>
    <t>MID</t>
  </si>
  <si>
    <t>CORRECT_PRED</t>
  </si>
  <si>
    <t>ACCURACY(%)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</si>
</sst>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03D1-D6EB-43F1-A697-75DB319D6161}">
  <dimension ref="A2:Q147"/>
  <sheetViews>
    <sheetView topLeftCell="A124" workbookViewId="0">
      <selection activeCell="A132" sqref="A132"/>
    </sheetView>
  </sheetViews>
  <sheetFormatPr defaultRowHeight="14.25"/>
  <cols>
    <col min="1" max="1" width="11.25" bestFit="1" customWidth="1"/>
    <col min="2" max="2" width="14.5" style="1" bestFit="1" customWidth="1"/>
    <col min="4" max="4" width="11.25" bestFit="1" customWidth="1"/>
    <col min="5" max="5" width="12.5" bestFit="1" customWidth="1"/>
    <col min="7" max="7" width="11.25" bestFit="1" customWidth="1"/>
  </cols>
  <sheetData>
    <row r="2" spans="1:17" ht="15.75">
      <c r="A2" s="7" t="s">
        <v>2</v>
      </c>
      <c r="B2" s="7"/>
      <c r="C2" s="2"/>
      <c r="D2" s="6" t="s">
        <v>5</v>
      </c>
      <c r="E2" s="6"/>
      <c r="G2" s="7" t="s">
        <v>6</v>
      </c>
      <c r="H2" s="7"/>
      <c r="J2" s="6" t="s">
        <v>2</v>
      </c>
      <c r="K2" s="6"/>
      <c r="M2" s="6" t="s">
        <v>5</v>
      </c>
      <c r="N2" s="6"/>
    </row>
    <row r="3" spans="1:17">
      <c r="A3" t="s">
        <v>0</v>
      </c>
      <c r="B3" s="1" t="s">
        <v>1</v>
      </c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  <c r="M3" t="s">
        <v>0</v>
      </c>
      <c r="N3" t="s">
        <v>1</v>
      </c>
      <c r="P3" t="s">
        <v>0</v>
      </c>
      <c r="Q3" t="s">
        <v>1</v>
      </c>
    </row>
    <row r="4" spans="1:17">
      <c r="A4">
        <v>0.93398000000000003</v>
      </c>
      <c r="B4" s="1">
        <v>122.106938</v>
      </c>
      <c r="D4">
        <v>1.711179</v>
      </c>
      <c r="E4">
        <v>110.395623</v>
      </c>
      <c r="G4">
        <v>2.441865</v>
      </c>
      <c r="H4">
        <v>129.171672</v>
      </c>
      <c r="J4">
        <v>3.8299089999999998</v>
      </c>
      <c r="K4">
        <v>152.21740500000001</v>
      </c>
      <c r="M4">
        <v>4.5634129999999997</v>
      </c>
      <c r="N4">
        <v>153.662722</v>
      </c>
      <c r="P4">
        <v>5.2370749999999999</v>
      </c>
      <c r="Q4">
        <v>166.975413</v>
      </c>
    </row>
    <row r="5" spans="1:17">
      <c r="A5">
        <v>0.94898000000000005</v>
      </c>
      <c r="B5" s="1">
        <v>121.549058</v>
      </c>
      <c r="D5">
        <v>1.7261789999999999</v>
      </c>
      <c r="E5">
        <v>115.570373</v>
      </c>
      <c r="G5">
        <v>2.4568650000000001</v>
      </c>
      <c r="H5">
        <v>142.88545400000001</v>
      </c>
      <c r="J5">
        <v>3.8449089999999999</v>
      </c>
      <c r="K5">
        <v>141.13529600000001</v>
      </c>
      <c r="M5">
        <v>4.5784130000000003</v>
      </c>
      <c r="N5">
        <v>147.98126199999999</v>
      </c>
      <c r="P5">
        <v>5.2520749999999996</v>
      </c>
      <c r="Q5">
        <v>165.22827100000001</v>
      </c>
    </row>
    <row r="6" spans="1:17">
      <c r="A6">
        <v>0.96397999999999995</v>
      </c>
      <c r="B6" s="1">
        <v>118.377909</v>
      </c>
      <c r="D6">
        <v>1.741179</v>
      </c>
      <c r="E6">
        <v>123.49987900000001</v>
      </c>
      <c r="G6">
        <v>2.4718650000000002</v>
      </c>
      <c r="H6">
        <v>150.340126</v>
      </c>
      <c r="J6">
        <v>3.859909</v>
      </c>
      <c r="K6">
        <v>137.24606800000001</v>
      </c>
      <c r="M6">
        <v>4.593413</v>
      </c>
      <c r="N6">
        <v>146.223795</v>
      </c>
      <c r="P6">
        <v>5.2670750000000002</v>
      </c>
      <c r="Q6">
        <v>167.50275500000001</v>
      </c>
    </row>
    <row r="7" spans="1:17">
      <c r="A7">
        <v>0.97897999999999996</v>
      </c>
      <c r="B7" s="1">
        <v>112.267617</v>
      </c>
      <c r="D7">
        <v>1.7561789999999999</v>
      </c>
      <c r="E7">
        <v>134.114013</v>
      </c>
      <c r="G7">
        <v>2.4868649999999999</v>
      </c>
      <c r="H7">
        <v>157.21626599999999</v>
      </c>
      <c r="J7">
        <v>3.8749090000000002</v>
      </c>
      <c r="K7">
        <v>134.287969</v>
      </c>
      <c r="M7">
        <v>4.6084129999999996</v>
      </c>
      <c r="N7">
        <v>145.73967999999999</v>
      </c>
      <c r="P7">
        <v>5.2820749999999999</v>
      </c>
      <c r="Q7">
        <v>173.40187499999999</v>
      </c>
    </row>
    <row r="8" spans="1:17">
      <c r="A8">
        <v>0.99397999999999997</v>
      </c>
      <c r="B8" s="1">
        <v>117.652586</v>
      </c>
      <c r="D8">
        <v>1.7711790000000001</v>
      </c>
      <c r="E8">
        <v>139.39474300000001</v>
      </c>
      <c r="G8">
        <v>2.501865</v>
      </c>
      <c r="H8">
        <v>162.45869500000001</v>
      </c>
      <c r="J8">
        <v>3.8899089999999998</v>
      </c>
      <c r="K8">
        <v>130.491851</v>
      </c>
      <c r="M8">
        <v>4.6234130000000002</v>
      </c>
      <c r="N8">
        <v>146.273357</v>
      </c>
      <c r="P8">
        <v>5.2970750000000004</v>
      </c>
      <c r="Q8">
        <v>177.36348899999999</v>
      </c>
    </row>
    <row r="9" spans="1:17">
      <c r="A9">
        <v>1.00898</v>
      </c>
      <c r="B9" s="1">
        <v>129.97288399999999</v>
      </c>
      <c r="D9">
        <v>1.786179</v>
      </c>
      <c r="E9">
        <v>142.932163</v>
      </c>
      <c r="G9">
        <v>2.5168650000000001</v>
      </c>
      <c r="H9">
        <v>168.36087800000001</v>
      </c>
      <c r="J9">
        <v>3.904909</v>
      </c>
      <c r="K9">
        <v>131.785832</v>
      </c>
      <c r="M9">
        <v>4.6384129999999999</v>
      </c>
      <c r="N9">
        <v>146.67048600000001</v>
      </c>
      <c r="P9">
        <v>5.3120750000000001</v>
      </c>
      <c r="Q9">
        <v>181.25700599999999</v>
      </c>
    </row>
    <row r="10" spans="1:17">
      <c r="A10">
        <v>1.0239799999999999</v>
      </c>
      <c r="B10" s="1">
        <v>132.35683800000001</v>
      </c>
      <c r="D10">
        <v>1.8011790000000001</v>
      </c>
      <c r="E10">
        <v>145.358878</v>
      </c>
      <c r="G10">
        <v>2.5318649999999998</v>
      </c>
      <c r="H10">
        <v>171.10627500000001</v>
      </c>
      <c r="J10">
        <v>3.9199090000000001</v>
      </c>
      <c r="K10">
        <v>130.57549700000001</v>
      </c>
      <c r="M10">
        <v>4.6534129999999996</v>
      </c>
      <c r="N10">
        <v>146.30770200000001</v>
      </c>
      <c r="P10">
        <v>5.3270749999999998</v>
      </c>
      <c r="Q10">
        <v>180.94908100000001</v>
      </c>
    </row>
    <row r="11" spans="1:17">
      <c r="A11">
        <v>1.03898</v>
      </c>
      <c r="B11" s="1">
        <v>132.07477499999999</v>
      </c>
      <c r="D11">
        <v>1.816179</v>
      </c>
      <c r="E11">
        <v>146.88431299999999</v>
      </c>
      <c r="G11">
        <v>2.5468649999999999</v>
      </c>
      <c r="H11">
        <v>170.18054100000001</v>
      </c>
      <c r="J11">
        <v>3.9349090000000002</v>
      </c>
      <c r="K11">
        <v>125.99132299999999</v>
      </c>
      <c r="M11">
        <v>4.6684130000000001</v>
      </c>
      <c r="N11">
        <v>144.66670500000001</v>
      </c>
      <c r="P11">
        <v>5.3420750000000004</v>
      </c>
      <c r="Q11">
        <v>178.78504699999999</v>
      </c>
    </row>
    <row r="12" spans="1:17">
      <c r="A12">
        <v>1.0539799999999999</v>
      </c>
      <c r="B12" s="1">
        <v>129.057918</v>
      </c>
      <c r="D12">
        <v>1.8311789999999999</v>
      </c>
      <c r="E12">
        <v>147.044421</v>
      </c>
      <c r="G12">
        <v>2.5618650000000001</v>
      </c>
      <c r="H12">
        <v>169.99775299999999</v>
      </c>
      <c r="J12">
        <v>3.9499089999999999</v>
      </c>
      <c r="K12">
        <v>122.521016</v>
      </c>
      <c r="M12">
        <v>4.6834129999999998</v>
      </c>
      <c r="N12">
        <v>142.781903</v>
      </c>
      <c r="P12">
        <v>5.357075</v>
      </c>
      <c r="Q12">
        <v>179.93946399999999</v>
      </c>
    </row>
    <row r="13" spans="1:17">
      <c r="A13">
        <v>1.06898</v>
      </c>
      <c r="B13" s="1">
        <v>126.451268</v>
      </c>
      <c r="D13">
        <v>1.846179</v>
      </c>
      <c r="E13">
        <v>146.00895</v>
      </c>
      <c r="G13">
        <v>2.5768650000000002</v>
      </c>
      <c r="H13">
        <v>174.07647299999999</v>
      </c>
      <c r="J13">
        <v>3.964909</v>
      </c>
      <c r="K13">
        <v>123.593403</v>
      </c>
      <c r="M13">
        <v>4.6984130000000004</v>
      </c>
      <c r="N13">
        <v>141.462614</v>
      </c>
      <c r="P13">
        <v>5.3720749999999997</v>
      </c>
      <c r="Q13">
        <v>181.10972100000001</v>
      </c>
    </row>
    <row r="14" spans="1:17">
      <c r="A14">
        <v>1.0839799999999999</v>
      </c>
      <c r="B14" s="1">
        <v>123.546384</v>
      </c>
      <c r="D14">
        <v>1.8611789999999999</v>
      </c>
      <c r="E14">
        <v>144.577414</v>
      </c>
      <c r="G14">
        <v>2.5918649999999999</v>
      </c>
      <c r="H14">
        <v>172.520565</v>
      </c>
      <c r="J14">
        <v>3.9799090000000001</v>
      </c>
      <c r="K14">
        <v>116.191059</v>
      </c>
      <c r="M14">
        <v>4.7134130000000001</v>
      </c>
      <c r="N14">
        <v>140.59298999999999</v>
      </c>
      <c r="P14">
        <v>5.3870750000000003</v>
      </c>
      <c r="Q14">
        <v>180.17979199999999</v>
      </c>
    </row>
    <row r="15" spans="1:17">
      <c r="A15">
        <v>1.0989800000000001</v>
      </c>
      <c r="B15" s="1">
        <v>121.28482099999999</v>
      </c>
      <c r="D15">
        <v>1.876179</v>
      </c>
      <c r="E15">
        <v>143.68875800000001</v>
      </c>
      <c r="G15">
        <v>2.606865</v>
      </c>
      <c r="H15">
        <v>170.75867600000001</v>
      </c>
      <c r="J15">
        <v>3.9949089999999998</v>
      </c>
      <c r="K15">
        <v>118.307146</v>
      </c>
      <c r="M15">
        <v>4.7284129999999998</v>
      </c>
      <c r="N15">
        <v>139.393778</v>
      </c>
      <c r="P15">
        <v>5.402075</v>
      </c>
      <c r="Q15">
        <v>179.32765499999999</v>
      </c>
    </row>
    <row r="16" spans="1:17">
      <c r="A16">
        <v>1.11398</v>
      </c>
      <c r="B16" s="1">
        <v>122.219438</v>
      </c>
      <c r="D16">
        <v>1.8911789999999999</v>
      </c>
      <c r="E16">
        <v>143.115837</v>
      </c>
      <c r="G16">
        <v>2.6218650000000001</v>
      </c>
      <c r="H16">
        <v>171.90854899999999</v>
      </c>
      <c r="J16">
        <v>4.0099090000000004</v>
      </c>
      <c r="K16">
        <v>126.402</v>
      </c>
      <c r="M16">
        <v>4.7434130000000003</v>
      </c>
      <c r="N16">
        <v>138.836795</v>
      </c>
      <c r="P16">
        <v>5.4170749999999996</v>
      </c>
      <c r="Q16">
        <v>179.566113</v>
      </c>
    </row>
    <row r="17" spans="1:17">
      <c r="A17">
        <v>1.1289800000000001</v>
      </c>
      <c r="B17" s="1">
        <v>116.56411300000001</v>
      </c>
      <c r="D17">
        <v>1.9061790000000001</v>
      </c>
      <c r="E17">
        <v>142.16964100000001</v>
      </c>
      <c r="G17">
        <v>2.6368649999999998</v>
      </c>
      <c r="H17">
        <v>172.30878799999999</v>
      </c>
      <c r="M17">
        <v>4.758413</v>
      </c>
      <c r="N17">
        <v>139.89766499999999</v>
      </c>
      <c r="P17">
        <v>5.4320750000000002</v>
      </c>
      <c r="Q17">
        <v>179.98081400000001</v>
      </c>
    </row>
    <row r="18" spans="1:17">
      <c r="A18">
        <v>1.14398</v>
      </c>
      <c r="B18" s="1">
        <v>114.536751</v>
      </c>
      <c r="D18">
        <v>1.921179</v>
      </c>
      <c r="E18">
        <v>140.78006500000001</v>
      </c>
      <c r="G18">
        <v>2.6518649999999999</v>
      </c>
      <c r="H18">
        <v>171.700862</v>
      </c>
      <c r="M18">
        <v>4.7734129999999997</v>
      </c>
      <c r="N18">
        <v>141.00936899999999</v>
      </c>
      <c r="P18">
        <v>5.4470749999999999</v>
      </c>
      <c r="Q18">
        <v>179.269171</v>
      </c>
    </row>
    <row r="19" spans="1:17">
      <c r="A19">
        <v>1.1589799999999999</v>
      </c>
      <c r="B19" s="1">
        <v>113.321872</v>
      </c>
      <c r="D19">
        <v>1.9361790000000001</v>
      </c>
      <c r="E19">
        <v>139.37237400000001</v>
      </c>
      <c r="G19">
        <v>2.666865</v>
      </c>
      <c r="H19">
        <v>170.066845</v>
      </c>
      <c r="M19">
        <v>4.7884130000000003</v>
      </c>
      <c r="N19">
        <v>141.341399</v>
      </c>
      <c r="P19">
        <v>5.4620749999999996</v>
      </c>
      <c r="Q19">
        <v>179.55419699999999</v>
      </c>
    </row>
    <row r="21" spans="1:17">
      <c r="A21" t="s">
        <v>3</v>
      </c>
      <c r="B21" s="1">
        <f>SLOPE(B4:B19,A4:A19)</f>
        <v>-17.721742156862764</v>
      </c>
      <c r="D21" t="s">
        <v>3</v>
      </c>
      <c r="E21">
        <f>SLOPE(E4:E19,D4:D19)</f>
        <v>106.77997480392156</v>
      </c>
      <c r="G21" t="s">
        <v>3</v>
      </c>
      <c r="H21">
        <f>SLOPE(H4:H19,G4:G19)</f>
        <v>142.11174862745099</v>
      </c>
      <c r="J21" t="s">
        <v>3</v>
      </c>
      <c r="K21">
        <f>SLOPE(K4:K16,J4:J16)</f>
        <v>-149.11102307692298</v>
      </c>
      <c r="M21" t="s">
        <v>3</v>
      </c>
      <c r="N21">
        <f>SLOPE(N4:N19,M4:M19)</f>
        <v>-49.22867137254903</v>
      </c>
      <c r="P21" t="s">
        <v>3</v>
      </c>
      <c r="Q21">
        <f>SLOPE(Q4:Q19,P4:P19)</f>
        <v>56.269576470588333</v>
      </c>
    </row>
    <row r="22" spans="1:17">
      <c r="A22" t="s">
        <v>4</v>
      </c>
      <c r="B22" s="1">
        <f>INTERCEPT(B4:B19,A4:A19)</f>
        <v>140.62927185731374</v>
      </c>
      <c r="D22" t="s">
        <v>4</v>
      </c>
      <c r="E22">
        <f>INTERCEPT(E4:E19,D4:D19)</f>
        <v>-56.925682357940843</v>
      </c>
      <c r="G22" t="s">
        <v>4</v>
      </c>
      <c r="H22">
        <f>INTERCEPT(H4:H19,G4:G19)</f>
        <v>-198.93912565775886</v>
      </c>
      <c r="J22" t="s">
        <v>4</v>
      </c>
      <c r="K22">
        <f>INTERCEPT(K4:K16,J4:J16)</f>
        <v>714.55901558920732</v>
      </c>
      <c r="M22" t="s">
        <v>4</v>
      </c>
      <c r="N22">
        <f>INTERCEPT(N4:N19,M4:M19)</f>
        <v>374.11662331862993</v>
      </c>
      <c r="P22" t="s">
        <v>4</v>
      </c>
      <c r="Q22">
        <f>INTERCEPT(Q4:Q19,P4:P19)</f>
        <v>-124.11895304764761</v>
      </c>
    </row>
    <row r="24" spans="1:17" s="3" customFormat="1" ht="9" customHeight="1">
      <c r="B24" s="4"/>
    </row>
    <row r="26" spans="1:17" ht="15.75">
      <c r="A26" s="7" t="s">
        <v>8</v>
      </c>
      <c r="B26" s="7"/>
      <c r="D26" s="6" t="s">
        <v>9</v>
      </c>
      <c r="E26" s="6"/>
      <c r="G26" s="7" t="s">
        <v>10</v>
      </c>
      <c r="H26" s="7"/>
      <c r="J26" s="6" t="s">
        <v>8</v>
      </c>
      <c r="K26" s="6"/>
      <c r="M26" s="6" t="s">
        <v>9</v>
      </c>
      <c r="N26" s="6"/>
      <c r="P26" s="6" t="s">
        <v>10</v>
      </c>
      <c r="Q26" s="6"/>
    </row>
    <row r="27" spans="1:17">
      <c r="A27" t="s">
        <v>0</v>
      </c>
      <c r="B27" s="1" t="s">
        <v>1</v>
      </c>
      <c r="D27" t="s">
        <v>0</v>
      </c>
      <c r="E27" t="s">
        <v>1</v>
      </c>
      <c r="G27" t="s">
        <v>0</v>
      </c>
      <c r="H27" t="s">
        <v>1</v>
      </c>
      <c r="J27" t="s">
        <v>0</v>
      </c>
      <c r="K27" t="s">
        <v>1</v>
      </c>
      <c r="M27" t="s">
        <v>0</v>
      </c>
      <c r="N27" t="s">
        <v>1</v>
      </c>
      <c r="P27" t="s">
        <v>0</v>
      </c>
      <c r="Q27" t="s">
        <v>1</v>
      </c>
    </row>
    <row r="28" spans="1:17">
      <c r="A28">
        <v>1.6454310000000001</v>
      </c>
      <c r="B28" s="1">
        <v>135.798236</v>
      </c>
      <c r="D28">
        <v>2.4320240000000002</v>
      </c>
      <c r="E28">
        <v>137.16040799999999</v>
      </c>
      <c r="G28">
        <v>3.147659</v>
      </c>
      <c r="H28">
        <v>153.122997</v>
      </c>
      <c r="J28">
        <v>4.5798019999999999</v>
      </c>
      <c r="K28">
        <v>132.43102300000001</v>
      </c>
      <c r="M28">
        <v>5.3249940000000002</v>
      </c>
      <c r="N28">
        <v>129.121668</v>
      </c>
      <c r="P28">
        <v>6.0893990000000002</v>
      </c>
      <c r="Q28">
        <v>162.294656</v>
      </c>
    </row>
    <row r="29" spans="1:17">
      <c r="A29">
        <v>1.660431</v>
      </c>
      <c r="B29" s="1">
        <v>130.120924</v>
      </c>
      <c r="D29">
        <v>2.4470239999999999</v>
      </c>
      <c r="E29">
        <v>142.33311599999999</v>
      </c>
      <c r="G29">
        <v>3.1626590000000001</v>
      </c>
      <c r="H29">
        <v>155.534423</v>
      </c>
      <c r="J29">
        <v>4.5948019999999996</v>
      </c>
      <c r="K29">
        <v>129.62338</v>
      </c>
      <c r="M29">
        <v>5.3399939999999999</v>
      </c>
      <c r="N29">
        <v>136.83744999999999</v>
      </c>
      <c r="P29">
        <v>6.1043989999999999</v>
      </c>
      <c r="Q29">
        <v>164.94700800000001</v>
      </c>
    </row>
    <row r="30" spans="1:17">
      <c r="A30">
        <v>1.6754309999999999</v>
      </c>
      <c r="B30" s="1">
        <v>128.56981300000001</v>
      </c>
      <c r="D30">
        <v>2.462024</v>
      </c>
      <c r="E30">
        <v>143.36734899999999</v>
      </c>
      <c r="G30">
        <v>3.1776589999999998</v>
      </c>
      <c r="H30">
        <v>158.20132100000001</v>
      </c>
      <c r="J30">
        <v>4.6098020000000002</v>
      </c>
      <c r="K30">
        <v>128.49120199999999</v>
      </c>
      <c r="M30">
        <v>5.3549939999999996</v>
      </c>
      <c r="N30">
        <v>139.81309300000001</v>
      </c>
      <c r="P30">
        <v>6.1193989999999996</v>
      </c>
      <c r="Q30">
        <v>168.360612</v>
      </c>
    </row>
    <row r="31" spans="1:17">
      <c r="A31">
        <v>1.690431</v>
      </c>
      <c r="B31" s="1">
        <v>128.32239100000001</v>
      </c>
      <c r="D31">
        <v>2.4770240000000001</v>
      </c>
      <c r="E31">
        <v>143.62982299999999</v>
      </c>
      <c r="G31">
        <v>3.1926589999999999</v>
      </c>
      <c r="H31">
        <v>160.011673</v>
      </c>
      <c r="J31">
        <v>4.6248019999999999</v>
      </c>
      <c r="K31">
        <v>126.361205</v>
      </c>
      <c r="M31">
        <v>5.3699940000000002</v>
      </c>
      <c r="N31">
        <v>139.243326</v>
      </c>
      <c r="P31">
        <v>6.1343990000000002</v>
      </c>
      <c r="Q31">
        <v>169.457301</v>
      </c>
    </row>
    <row r="32" spans="1:17">
      <c r="A32">
        <v>1.7054309999999999</v>
      </c>
      <c r="B32" s="1">
        <v>128.30836099999999</v>
      </c>
      <c r="D32">
        <v>2.4920239999999998</v>
      </c>
      <c r="E32">
        <v>143.67826099999999</v>
      </c>
      <c r="G32">
        <v>3.207659</v>
      </c>
      <c r="H32">
        <v>162.61319</v>
      </c>
      <c r="J32">
        <v>4.6398020000000004</v>
      </c>
      <c r="K32">
        <v>123.366016</v>
      </c>
      <c r="M32">
        <v>5.3849939999999998</v>
      </c>
      <c r="N32">
        <v>138.64303899999999</v>
      </c>
      <c r="P32">
        <v>6.1493989999999998</v>
      </c>
      <c r="Q32">
        <v>168.72517999999999</v>
      </c>
    </row>
    <row r="33" spans="1:17">
      <c r="A33">
        <v>1.720431</v>
      </c>
      <c r="B33" s="1">
        <v>127.522291</v>
      </c>
      <c r="D33">
        <v>2.5070239999999999</v>
      </c>
      <c r="E33">
        <v>143.34321700000001</v>
      </c>
      <c r="G33">
        <v>3.2226590000000002</v>
      </c>
      <c r="H33">
        <v>166.283128</v>
      </c>
      <c r="J33">
        <v>4.6548020000000001</v>
      </c>
      <c r="K33">
        <v>122.85347</v>
      </c>
      <c r="M33">
        <v>5.3999940000000004</v>
      </c>
      <c r="N33">
        <v>139.50660999999999</v>
      </c>
      <c r="P33">
        <v>6.1643990000000004</v>
      </c>
      <c r="Q33">
        <v>168.79031499999999</v>
      </c>
    </row>
    <row r="34" spans="1:17">
      <c r="A34">
        <v>1.7354309999999999</v>
      </c>
      <c r="B34" s="1">
        <v>126.65725500000001</v>
      </c>
      <c r="D34">
        <v>2.522024</v>
      </c>
      <c r="E34">
        <v>143.02075600000001</v>
      </c>
      <c r="G34">
        <v>3.2376589999999998</v>
      </c>
      <c r="H34">
        <v>166.77200999999999</v>
      </c>
      <c r="J34">
        <v>4.6698019999999998</v>
      </c>
      <c r="K34">
        <v>120.59878500000001</v>
      </c>
      <c r="M34">
        <v>5.4149940000000001</v>
      </c>
      <c r="N34">
        <v>139.96303599999999</v>
      </c>
      <c r="P34">
        <v>6.1793990000000001</v>
      </c>
      <c r="Q34">
        <v>170.89994300000001</v>
      </c>
    </row>
    <row r="35" spans="1:17">
      <c r="A35">
        <v>1.7504310000000001</v>
      </c>
      <c r="B35" s="1">
        <v>125.501223</v>
      </c>
      <c r="D35">
        <v>2.5370240000000002</v>
      </c>
      <c r="E35">
        <v>142.710579</v>
      </c>
      <c r="G35">
        <v>3.252659</v>
      </c>
      <c r="H35">
        <v>165.11016599999999</v>
      </c>
      <c r="J35">
        <v>4.6848020000000004</v>
      </c>
      <c r="K35">
        <v>116.469077</v>
      </c>
      <c r="M35">
        <v>5.4299939999999998</v>
      </c>
      <c r="N35">
        <v>139.546007</v>
      </c>
      <c r="P35">
        <v>6.1943989999999998</v>
      </c>
      <c r="Q35">
        <v>172.34089900000001</v>
      </c>
    </row>
    <row r="36" spans="1:17">
      <c r="A36">
        <v>1.765431</v>
      </c>
      <c r="B36" s="1">
        <v>124.129959</v>
      </c>
      <c r="D36">
        <v>2.5520239999999998</v>
      </c>
      <c r="E36">
        <v>142.350717</v>
      </c>
      <c r="G36">
        <v>3.2676590000000001</v>
      </c>
      <c r="H36">
        <v>166.00822299999999</v>
      </c>
      <c r="J36">
        <v>4.699802</v>
      </c>
      <c r="K36">
        <v>115.336185</v>
      </c>
      <c r="M36">
        <v>5.4449940000000003</v>
      </c>
      <c r="N36">
        <v>138.77744799999999</v>
      </c>
      <c r="P36">
        <v>6.2093990000000003</v>
      </c>
      <c r="Q36">
        <v>172.63733300000001</v>
      </c>
    </row>
    <row r="37" spans="1:17">
      <c r="A37">
        <v>1.7804310000000001</v>
      </c>
      <c r="B37" s="1">
        <v>120.87385999999999</v>
      </c>
      <c r="D37">
        <v>2.567024</v>
      </c>
      <c r="E37">
        <v>141.87995000000001</v>
      </c>
      <c r="G37">
        <v>3.2826590000000002</v>
      </c>
      <c r="H37">
        <v>166.57208</v>
      </c>
      <c r="J37">
        <v>4.7148019999999997</v>
      </c>
      <c r="K37">
        <v>115.741516</v>
      </c>
      <c r="M37">
        <v>5.459994</v>
      </c>
      <c r="N37">
        <v>137.59858500000001</v>
      </c>
      <c r="P37">
        <v>6.224399</v>
      </c>
      <c r="Q37">
        <v>173.09230199999999</v>
      </c>
    </row>
    <row r="38" spans="1:17">
      <c r="A38">
        <v>1.795431</v>
      </c>
      <c r="B38" s="1">
        <v>118.498391</v>
      </c>
      <c r="D38">
        <v>2.5820240000000001</v>
      </c>
      <c r="E38">
        <v>141.41486499999999</v>
      </c>
      <c r="G38">
        <v>3.2976589999999999</v>
      </c>
      <c r="H38">
        <v>167.98828499999999</v>
      </c>
      <c r="J38">
        <v>4.7298020000000003</v>
      </c>
      <c r="K38">
        <v>118.280023</v>
      </c>
      <c r="M38">
        <v>5.4749939999999997</v>
      </c>
      <c r="N38">
        <v>136.11890299999999</v>
      </c>
      <c r="P38">
        <v>6.2393989999999997</v>
      </c>
      <c r="Q38">
        <v>174.492197</v>
      </c>
    </row>
    <row r="39" spans="1:17">
      <c r="A39">
        <v>1.8104309999999999</v>
      </c>
      <c r="B39" s="1">
        <v>116.971206</v>
      </c>
      <c r="D39">
        <v>2.5970240000000002</v>
      </c>
      <c r="E39">
        <v>141.10757899999999</v>
      </c>
      <c r="G39">
        <v>3.312659</v>
      </c>
      <c r="H39">
        <v>170.402873</v>
      </c>
      <c r="J39">
        <v>4.744802</v>
      </c>
      <c r="K39">
        <v>122.314759</v>
      </c>
      <c r="M39">
        <v>5.4899940000000003</v>
      </c>
      <c r="N39">
        <v>135.46435399999999</v>
      </c>
      <c r="P39">
        <v>6.2543990000000003</v>
      </c>
      <c r="Q39">
        <v>176.04215500000001</v>
      </c>
    </row>
    <row r="40" spans="1:17">
      <c r="A40">
        <v>1.825431</v>
      </c>
      <c r="B40" s="1">
        <v>115.08066100000001</v>
      </c>
      <c r="D40">
        <v>2.6120239999999999</v>
      </c>
      <c r="E40">
        <v>141.33179999999999</v>
      </c>
      <c r="G40">
        <v>3.3276590000000001</v>
      </c>
      <c r="H40">
        <v>177.59397799999999</v>
      </c>
      <c r="J40">
        <v>4.7598019999999996</v>
      </c>
      <c r="K40">
        <v>120.73549</v>
      </c>
      <c r="M40">
        <v>5.5049939999999999</v>
      </c>
      <c r="N40">
        <v>135.94621699999999</v>
      </c>
      <c r="P40">
        <v>6.2693989999999999</v>
      </c>
      <c r="Q40">
        <v>177.792305</v>
      </c>
    </row>
    <row r="41" spans="1:17">
      <c r="A41">
        <v>1.8404309999999999</v>
      </c>
      <c r="B41" s="1">
        <v>115.868852</v>
      </c>
      <c r="D41">
        <v>2.627024</v>
      </c>
      <c r="E41">
        <v>142.052482</v>
      </c>
      <c r="G41">
        <v>3.3426589999999998</v>
      </c>
      <c r="H41">
        <v>183.41745800000001</v>
      </c>
      <c r="M41">
        <v>5.5199939999999996</v>
      </c>
      <c r="N41">
        <v>136.500069</v>
      </c>
      <c r="P41">
        <v>6.2843989999999996</v>
      </c>
      <c r="Q41">
        <v>178.39147600000001</v>
      </c>
    </row>
    <row r="42" spans="1:17">
      <c r="A42">
        <v>1.8554310000000001</v>
      </c>
      <c r="B42" s="1">
        <v>119.46506100000001</v>
      </c>
      <c r="D42">
        <v>2.6420240000000002</v>
      </c>
      <c r="E42">
        <v>143.129852</v>
      </c>
      <c r="G42">
        <v>3.3576589999999999</v>
      </c>
      <c r="H42">
        <v>184.221102</v>
      </c>
      <c r="M42">
        <v>5.5349940000000002</v>
      </c>
      <c r="N42">
        <v>136.01147700000001</v>
      </c>
      <c r="P42">
        <v>6.2993990000000002</v>
      </c>
      <c r="Q42">
        <v>180.86065600000001</v>
      </c>
    </row>
    <row r="43" spans="1:17">
      <c r="A43">
        <v>1.870431</v>
      </c>
      <c r="B43" s="1">
        <v>119.725382</v>
      </c>
      <c r="D43">
        <v>2.6570239999999998</v>
      </c>
      <c r="E43">
        <v>144.547157</v>
      </c>
      <c r="G43">
        <v>3.3726590000000001</v>
      </c>
      <c r="H43">
        <v>185.90105600000001</v>
      </c>
      <c r="P43">
        <v>6.3143989999999999</v>
      </c>
      <c r="Q43">
        <v>182.70679000000001</v>
      </c>
    </row>
    <row r="44" spans="1:17">
      <c r="A44">
        <v>1.8854310000000001</v>
      </c>
      <c r="B44" s="1">
        <v>117.77886599999999</v>
      </c>
      <c r="D44">
        <v>2.672024</v>
      </c>
      <c r="E44">
        <v>146.14147399999999</v>
      </c>
      <c r="G44">
        <v>3.3876590000000002</v>
      </c>
      <c r="H44">
        <v>185.14312000000001</v>
      </c>
    </row>
    <row r="45" spans="1:17">
      <c r="A45">
        <v>1.900431</v>
      </c>
      <c r="B45" s="1">
        <v>115.064662</v>
      </c>
    </row>
    <row r="47" spans="1:17">
      <c r="A47" t="s">
        <v>3</v>
      </c>
      <c r="B47" s="1">
        <f>SLOPE(B28:B45,A28:A45)</f>
        <v>-70.295954041967661</v>
      </c>
      <c r="D47" t="s">
        <v>3</v>
      </c>
      <c r="E47" s="1">
        <f>SLOPE(E28:E44,D28:D44)</f>
        <v>9.4607776143790758</v>
      </c>
      <c r="G47" t="s">
        <v>3</v>
      </c>
      <c r="H47" s="1">
        <f>SLOPE(H28:H44,G28:G44)</f>
        <v>133.66860735294114</v>
      </c>
      <c r="J47" t="s">
        <v>3</v>
      </c>
      <c r="K47" s="1">
        <f>SLOPE(K28:K44,J28:J44)</f>
        <v>-73.942908791208907</v>
      </c>
      <c r="M47" t="s">
        <v>3</v>
      </c>
      <c r="N47" s="1">
        <f>SLOPE(N28:N44,M28:M44)</f>
        <v>-0.19522309523811299</v>
      </c>
      <c r="P47" t="s">
        <v>3</v>
      </c>
      <c r="Q47" s="1">
        <f>SLOPE(Q28:Q44,P28:P44)</f>
        <v>76.962325490196136</v>
      </c>
    </row>
    <row r="48" spans="1:17">
      <c r="A48" t="s">
        <v>4</v>
      </c>
      <c r="B48" s="1">
        <f>INTERCEPT(B28:B45,A28:A45)</f>
        <v>247.64417576224645</v>
      </c>
      <c r="D48" t="s">
        <v>4</v>
      </c>
      <c r="E48" s="1">
        <f>INTERCEPT(E28:E45,D28:D45)</f>
        <v>118.3970087635595</v>
      </c>
      <c r="G48" t="s">
        <v>4</v>
      </c>
      <c r="H48" s="1">
        <f>INTERCEPT(H28:H45,G28:G45)</f>
        <v>-267.67183471665714</v>
      </c>
      <c r="J48" t="s">
        <v>4</v>
      </c>
      <c r="K48" s="1">
        <f>INTERCEPT(K28:K45,J28:J45)</f>
        <v>467.80659958977407</v>
      </c>
      <c r="M48" t="s">
        <v>4</v>
      </c>
      <c r="N48" s="1">
        <f>INTERCEPT(N28:N45,M28:M45)</f>
        <v>138.33281236913768</v>
      </c>
      <c r="P48" t="s">
        <v>4</v>
      </c>
      <c r="Q48" s="1">
        <f>INTERCEPT(Q28:Q45,P28:P45)</f>
        <v>-304.69812399532185</v>
      </c>
    </row>
    <row r="49" spans="1:17">
      <c r="E49" s="1"/>
      <c r="H49" s="1"/>
      <c r="K49" s="1"/>
      <c r="N49" s="1"/>
      <c r="Q49" s="1"/>
    </row>
    <row r="50" spans="1:17" s="3" customFormat="1" ht="9.75" customHeight="1">
      <c r="B50" s="4"/>
      <c r="E50" s="4"/>
      <c r="H50" s="4"/>
      <c r="K50" s="4"/>
      <c r="N50" s="4"/>
      <c r="Q50" s="4"/>
    </row>
    <row r="51" spans="1:17">
      <c r="E51" s="1"/>
      <c r="H51" s="1"/>
      <c r="K51" s="1"/>
      <c r="N51" s="1"/>
      <c r="Q51" s="1"/>
    </row>
    <row r="52" spans="1:17" ht="15.75">
      <c r="A52" s="7" t="s">
        <v>11</v>
      </c>
      <c r="B52" s="7"/>
      <c r="D52" s="6" t="s">
        <v>12</v>
      </c>
      <c r="E52" s="6"/>
      <c r="G52" s="7" t="s">
        <v>13</v>
      </c>
      <c r="H52" s="7"/>
      <c r="J52" s="6" t="s">
        <v>11</v>
      </c>
      <c r="K52" s="6"/>
      <c r="M52" s="6" t="s">
        <v>12</v>
      </c>
      <c r="N52" s="6"/>
      <c r="P52" s="6" t="s">
        <v>13</v>
      </c>
      <c r="Q52" s="6"/>
    </row>
    <row r="53" spans="1:17">
      <c r="A53" t="s">
        <v>0</v>
      </c>
      <c r="B53" s="1" t="s">
        <v>1</v>
      </c>
      <c r="D53" t="s">
        <v>0</v>
      </c>
      <c r="E53" t="s">
        <v>1</v>
      </c>
      <c r="G53" t="s">
        <v>0</v>
      </c>
      <c r="H53" t="s">
        <v>1</v>
      </c>
      <c r="J53" t="s">
        <v>0</v>
      </c>
      <c r="K53" t="s">
        <v>1</v>
      </c>
      <c r="M53" t="s">
        <v>0</v>
      </c>
      <c r="N53" t="s">
        <v>1</v>
      </c>
      <c r="P53" t="s">
        <v>0</v>
      </c>
      <c r="Q53" t="s">
        <v>1</v>
      </c>
    </row>
    <row r="54" spans="1:17">
      <c r="A54">
        <v>1.409076</v>
      </c>
      <c r="B54" s="1">
        <v>128.22875199999999</v>
      </c>
      <c r="D54">
        <v>2.1758839999999999</v>
      </c>
      <c r="E54">
        <v>138.755684</v>
      </c>
      <c r="G54">
        <v>2.9268649999999998</v>
      </c>
      <c r="H54">
        <v>143.51910899999999</v>
      </c>
      <c r="J54">
        <v>4.3218480000000001</v>
      </c>
      <c r="K54">
        <v>131.433888</v>
      </c>
      <c r="M54">
        <v>5.1150909999999996</v>
      </c>
      <c r="N54">
        <v>146.28566499999999</v>
      </c>
      <c r="P54">
        <v>5.7918649999999996</v>
      </c>
      <c r="Q54">
        <v>167.07014899999999</v>
      </c>
    </row>
    <row r="55" spans="1:17">
      <c r="A55">
        <v>1.4240759999999999</v>
      </c>
      <c r="B55" s="1">
        <v>130.611885</v>
      </c>
      <c r="D55">
        <v>2.1908840000000001</v>
      </c>
      <c r="E55">
        <v>143.42085299999999</v>
      </c>
      <c r="G55">
        <v>2.941865</v>
      </c>
      <c r="H55">
        <v>153.01723000000001</v>
      </c>
      <c r="J55">
        <v>4.3368479999999998</v>
      </c>
      <c r="K55">
        <v>133.38</v>
      </c>
      <c r="M55">
        <v>5.1300910000000002</v>
      </c>
      <c r="N55">
        <v>148.173554</v>
      </c>
      <c r="P55">
        <v>5.8068650000000002</v>
      </c>
      <c r="Q55">
        <v>179.637775</v>
      </c>
    </row>
    <row r="56" spans="1:17">
      <c r="A56">
        <v>1.439076</v>
      </c>
      <c r="B56" s="1">
        <v>133.183628</v>
      </c>
      <c r="D56">
        <v>2.2058840000000002</v>
      </c>
      <c r="E56">
        <v>144.58604299999999</v>
      </c>
      <c r="G56">
        <v>2.9568650000000001</v>
      </c>
      <c r="H56">
        <v>162.839234</v>
      </c>
      <c r="J56">
        <v>4.3518480000000004</v>
      </c>
      <c r="K56">
        <v>130.908128</v>
      </c>
      <c r="M56">
        <v>5.1450909999999999</v>
      </c>
      <c r="N56">
        <v>150.54360700000001</v>
      </c>
      <c r="P56">
        <v>5.8218649999999998</v>
      </c>
      <c r="Q56">
        <v>185.83897300000001</v>
      </c>
    </row>
    <row r="57" spans="1:17">
      <c r="A57">
        <v>1.4540759999999999</v>
      </c>
      <c r="B57" s="1">
        <v>134.78081399999999</v>
      </c>
      <c r="D57">
        <v>2.2208839999999999</v>
      </c>
      <c r="E57">
        <v>146.137113</v>
      </c>
      <c r="G57">
        <v>2.9718650000000002</v>
      </c>
      <c r="H57">
        <v>172.66205500000001</v>
      </c>
      <c r="J57">
        <v>4.3668480000000001</v>
      </c>
      <c r="K57">
        <v>129.80118400000001</v>
      </c>
      <c r="M57">
        <v>5.1600910000000004</v>
      </c>
      <c r="N57">
        <v>152.61841999999999</v>
      </c>
      <c r="P57">
        <v>5.8368650000000004</v>
      </c>
      <c r="Q57">
        <v>186.86963700000001</v>
      </c>
    </row>
    <row r="58" spans="1:17">
      <c r="A58">
        <v>1.469076</v>
      </c>
      <c r="B58" s="1">
        <v>134.18468999999999</v>
      </c>
      <c r="D58">
        <v>2.235884</v>
      </c>
      <c r="E58">
        <v>146.48996</v>
      </c>
      <c r="G58">
        <v>2.9868649999999999</v>
      </c>
      <c r="H58">
        <v>180.56278399999999</v>
      </c>
      <c r="J58">
        <v>4.3818479999999997</v>
      </c>
      <c r="K58">
        <v>129.07085000000001</v>
      </c>
      <c r="M58">
        <v>5.1750910000000001</v>
      </c>
      <c r="N58">
        <v>150.03504899999999</v>
      </c>
      <c r="P58">
        <v>5.8518650000000001</v>
      </c>
      <c r="Q58">
        <v>186.22432699999999</v>
      </c>
    </row>
    <row r="59" spans="1:17">
      <c r="A59">
        <v>1.484076</v>
      </c>
      <c r="B59" s="1">
        <v>131.12544199999999</v>
      </c>
      <c r="D59">
        <v>2.2508840000000001</v>
      </c>
      <c r="E59">
        <v>146.92156600000001</v>
      </c>
      <c r="G59">
        <v>3.001865</v>
      </c>
      <c r="H59">
        <v>184.66128699999999</v>
      </c>
      <c r="J59">
        <v>4.3968480000000003</v>
      </c>
      <c r="K59">
        <v>128.27607599999999</v>
      </c>
      <c r="M59">
        <v>5.1900909999999998</v>
      </c>
      <c r="N59">
        <v>148.114589</v>
      </c>
      <c r="P59">
        <v>5.8668649999999998</v>
      </c>
      <c r="Q59">
        <v>188.56170399999999</v>
      </c>
    </row>
    <row r="60" spans="1:17">
      <c r="A60">
        <v>1.4990760000000001</v>
      </c>
      <c r="B60" s="1">
        <v>129.159311</v>
      </c>
      <c r="D60">
        <v>2.2658839999999998</v>
      </c>
      <c r="E60">
        <v>147.01948200000001</v>
      </c>
      <c r="G60">
        <v>3.0168650000000001</v>
      </c>
      <c r="H60">
        <v>182.908535</v>
      </c>
      <c r="J60">
        <v>4.411848</v>
      </c>
      <c r="K60">
        <v>126.472843</v>
      </c>
      <c r="M60">
        <v>5.2050910000000004</v>
      </c>
      <c r="N60">
        <v>147.00724099999999</v>
      </c>
      <c r="P60">
        <v>5.8818650000000003</v>
      </c>
      <c r="Q60">
        <v>187.04411500000001</v>
      </c>
    </row>
    <row r="61" spans="1:17">
      <c r="A61">
        <v>1.514076</v>
      </c>
      <c r="B61" s="1">
        <v>126.986756</v>
      </c>
      <c r="D61">
        <v>2.2808839999999999</v>
      </c>
      <c r="E61">
        <v>146.85500400000001</v>
      </c>
      <c r="G61">
        <v>3.0318649999999998</v>
      </c>
      <c r="H61">
        <v>181.785517</v>
      </c>
      <c r="J61">
        <v>4.4268479999999997</v>
      </c>
      <c r="K61">
        <v>124.78764700000001</v>
      </c>
      <c r="M61">
        <v>5.220091</v>
      </c>
      <c r="N61">
        <v>145.629626</v>
      </c>
      <c r="P61">
        <v>5.896865</v>
      </c>
      <c r="Q61">
        <v>186.26833999999999</v>
      </c>
    </row>
    <row r="62" spans="1:17">
      <c r="A62">
        <v>1.5290760000000001</v>
      </c>
      <c r="B62" s="1">
        <v>123.574799</v>
      </c>
      <c r="D62">
        <v>2.295884</v>
      </c>
      <c r="E62">
        <v>146.84295900000001</v>
      </c>
      <c r="G62">
        <v>3.0468649999999999</v>
      </c>
      <c r="H62">
        <v>184.40164300000001</v>
      </c>
      <c r="J62">
        <v>4.4418480000000002</v>
      </c>
      <c r="K62">
        <v>120.991068</v>
      </c>
      <c r="M62">
        <v>5.2350909999999997</v>
      </c>
      <c r="N62">
        <v>144.27578099999999</v>
      </c>
      <c r="P62">
        <v>5.9118649999999997</v>
      </c>
      <c r="Q62">
        <v>185.42441700000001</v>
      </c>
    </row>
    <row r="63" spans="1:17">
      <c r="A63">
        <v>1.544076</v>
      </c>
      <c r="B63" s="1">
        <v>117.14491599999999</v>
      </c>
      <c r="D63">
        <v>2.3108840000000002</v>
      </c>
      <c r="E63">
        <v>147.03347199999999</v>
      </c>
      <c r="G63">
        <v>3.0618650000000001</v>
      </c>
      <c r="H63">
        <v>183.45569900000001</v>
      </c>
      <c r="J63">
        <v>4.4568479999999999</v>
      </c>
      <c r="K63">
        <v>115.90044</v>
      </c>
      <c r="M63">
        <v>5.2500910000000003</v>
      </c>
      <c r="N63">
        <v>143.72382899999999</v>
      </c>
      <c r="P63">
        <v>5.9268650000000003</v>
      </c>
      <c r="Q63">
        <v>184.21516</v>
      </c>
    </row>
    <row r="64" spans="1:17">
      <c r="A64">
        <v>1.5590759999999999</v>
      </c>
      <c r="B64" s="1">
        <v>118.01783399999999</v>
      </c>
      <c r="D64">
        <v>2.3258839999999998</v>
      </c>
      <c r="E64">
        <v>147.505978</v>
      </c>
      <c r="G64">
        <v>3.0768650000000002</v>
      </c>
      <c r="H64">
        <v>182.378424</v>
      </c>
      <c r="J64">
        <v>4.4718479999999996</v>
      </c>
      <c r="K64">
        <v>116.80132999999999</v>
      </c>
      <c r="M64">
        <v>5.265091</v>
      </c>
      <c r="N64">
        <v>144.16457399999999</v>
      </c>
      <c r="P64">
        <v>5.941865</v>
      </c>
      <c r="Q64">
        <v>183.51082400000001</v>
      </c>
    </row>
    <row r="65" spans="1:17">
      <c r="A65">
        <v>1.574076</v>
      </c>
      <c r="B65" s="1">
        <v>118.162223</v>
      </c>
      <c r="D65">
        <v>2.340884</v>
      </c>
      <c r="E65">
        <v>147.95563100000001</v>
      </c>
      <c r="G65">
        <v>3.0918649999999999</v>
      </c>
      <c r="H65">
        <v>182.67815999999999</v>
      </c>
      <c r="J65">
        <v>4.4868480000000002</v>
      </c>
      <c r="K65">
        <v>113.304877</v>
      </c>
      <c r="M65">
        <v>5.2800909999999996</v>
      </c>
      <c r="N65">
        <v>145.17382000000001</v>
      </c>
      <c r="P65">
        <v>5.9568649999999996</v>
      </c>
      <c r="Q65">
        <v>183.86157399999999</v>
      </c>
    </row>
    <row r="68" spans="1:17">
      <c r="A68" t="s">
        <v>3</v>
      </c>
      <c r="B68" s="1">
        <f>SLOPE(B54:B65,A54:A65)</f>
        <v>-96.955540792540717</v>
      </c>
      <c r="D68" t="s">
        <v>3</v>
      </c>
      <c r="E68" s="1">
        <f>SLOPE(E54:E65,D54:D65)</f>
        <v>37.254037995338052</v>
      </c>
      <c r="G68" t="s">
        <v>3</v>
      </c>
      <c r="H68" s="1">
        <f>SLOPE(H54:H65,G54:G65)</f>
        <v>209.77364778554781</v>
      </c>
      <c r="J68" t="s">
        <v>3</v>
      </c>
      <c r="K68" s="1">
        <f>SLOPE(K54:K65,J54:J65)</f>
        <v>-119.43692051282065</v>
      </c>
      <c r="M68" t="s">
        <v>3</v>
      </c>
      <c r="N68" s="1">
        <f>SLOPE(N54:N65,M54:M65)</f>
        <v>-35.451368997668922</v>
      </c>
      <c r="P68" t="s">
        <v>3</v>
      </c>
      <c r="Q68" s="1">
        <f>SLOPE(Q54:Q65,P54:P65)</f>
        <v>46.523257575757846</v>
      </c>
    </row>
    <row r="69" spans="1:17">
      <c r="A69" t="s">
        <v>4</v>
      </c>
      <c r="B69" s="1">
        <f>INTERCEPT(B54:B65,A54:A65)</f>
        <v>271.7133118798414</v>
      </c>
      <c r="D69" t="s">
        <v>4</v>
      </c>
      <c r="E69" s="1">
        <f>INTERCEPT(E54:E65,D54:D65)</f>
        <v>61.659722072603131</v>
      </c>
      <c r="G69" t="s">
        <v>4</v>
      </c>
      <c r="H69" s="1">
        <f>INTERCEPT(H54:H65,G54:G65)</f>
        <v>-456.71300048482181</v>
      </c>
      <c r="J69" t="s">
        <v>4</v>
      </c>
      <c r="K69" s="1">
        <f>INTERCEPT(K54:K65,J54:J65)</f>
        <v>651.13578957013397</v>
      </c>
      <c r="M69" t="s">
        <v>4</v>
      </c>
      <c r="N69" s="1">
        <f>INTERCEPT(N54:N65,M54:M65)</f>
        <v>331.40719602329625</v>
      </c>
      <c r="P69" t="s">
        <v>4</v>
      </c>
      <c r="Q69" s="1">
        <f>INTERCEPT(Q54:Q65,P54:P65)</f>
        <v>-89.584013072350018</v>
      </c>
    </row>
    <row r="71" spans="1:17" s="3" customFormat="1" ht="9" customHeight="1">
      <c r="B71" s="4"/>
    </row>
    <row r="73" spans="1:17" ht="15.75">
      <c r="A73" s="7" t="s">
        <v>14</v>
      </c>
      <c r="B73" s="7"/>
      <c r="D73" s="7" t="s">
        <v>16</v>
      </c>
      <c r="E73" s="7"/>
      <c r="G73" s="7" t="s">
        <v>17</v>
      </c>
      <c r="H73" s="7"/>
      <c r="J73" s="6" t="s">
        <v>14</v>
      </c>
      <c r="K73" s="6"/>
      <c r="M73" s="6" t="s">
        <v>16</v>
      </c>
      <c r="N73" s="6"/>
      <c r="P73" s="6" t="s">
        <v>17</v>
      </c>
      <c r="Q73" s="6"/>
    </row>
    <row r="74" spans="1:17">
      <c r="A74" t="s">
        <v>0</v>
      </c>
      <c r="B74" s="1" t="s">
        <v>1</v>
      </c>
      <c r="D74" t="s">
        <v>0</v>
      </c>
      <c r="E74" t="s">
        <v>1</v>
      </c>
      <c r="G74" t="s">
        <v>0</v>
      </c>
      <c r="H74" t="s">
        <v>1</v>
      </c>
      <c r="J74" t="s">
        <v>0</v>
      </c>
      <c r="K74" t="s">
        <v>1</v>
      </c>
      <c r="M74" t="s">
        <v>0</v>
      </c>
      <c r="N74" t="s">
        <v>1</v>
      </c>
      <c r="P74" t="s">
        <v>0</v>
      </c>
      <c r="Q74" t="s">
        <v>1</v>
      </c>
    </row>
    <row r="75" spans="1:17">
      <c r="A75">
        <v>1.1229370000000001</v>
      </c>
      <c r="B75" s="1">
        <v>118.702466</v>
      </c>
      <c r="D75">
        <v>1.912358</v>
      </c>
      <c r="E75">
        <v>127.294197</v>
      </c>
      <c r="G75">
        <v>2.639297</v>
      </c>
      <c r="H75">
        <v>134.74077399999999</v>
      </c>
      <c r="J75">
        <v>4.2027150000000004</v>
      </c>
      <c r="K75">
        <v>128.346576</v>
      </c>
      <c r="M75">
        <v>4.9856179999999997</v>
      </c>
      <c r="N75">
        <v>124.847151</v>
      </c>
      <c r="P75">
        <v>5.7465929999999998</v>
      </c>
      <c r="Q75">
        <v>142.273326</v>
      </c>
    </row>
    <row r="76" spans="1:17">
      <c r="A76">
        <v>1.137937</v>
      </c>
      <c r="B76" s="1">
        <v>117.63735</v>
      </c>
      <c r="D76">
        <v>1.9273579999999999</v>
      </c>
      <c r="E76">
        <v>127.363653</v>
      </c>
      <c r="G76">
        <v>2.6542970000000001</v>
      </c>
      <c r="H76">
        <v>137.861268</v>
      </c>
      <c r="J76">
        <v>4.2177150000000001</v>
      </c>
      <c r="K76">
        <v>124.64785000000001</v>
      </c>
      <c r="M76">
        <v>5.0006180000000002</v>
      </c>
      <c r="N76">
        <v>124.632929</v>
      </c>
      <c r="P76">
        <v>5.7615930000000004</v>
      </c>
      <c r="Q76">
        <v>143.74413699999999</v>
      </c>
    </row>
    <row r="77" spans="1:17">
      <c r="A77">
        <v>1.1529370000000001</v>
      </c>
      <c r="B77" s="1">
        <v>118.20311599999999</v>
      </c>
      <c r="D77">
        <v>1.942358</v>
      </c>
      <c r="E77">
        <v>127.628708</v>
      </c>
      <c r="G77">
        <v>2.6692969999999998</v>
      </c>
      <c r="H77">
        <v>139.32771099999999</v>
      </c>
      <c r="J77">
        <v>4.2327149999999998</v>
      </c>
      <c r="K77">
        <v>123.94610400000001</v>
      </c>
      <c r="M77">
        <v>5.0156179999999999</v>
      </c>
      <c r="N77">
        <v>124.863804</v>
      </c>
      <c r="P77">
        <v>5.7765930000000001</v>
      </c>
      <c r="Q77">
        <v>145.18988100000001</v>
      </c>
    </row>
    <row r="78" spans="1:17">
      <c r="A78">
        <v>1.167937</v>
      </c>
      <c r="B78" s="1">
        <v>117.601765</v>
      </c>
      <c r="D78">
        <v>1.9573579999999999</v>
      </c>
      <c r="E78">
        <v>127.437636</v>
      </c>
      <c r="G78">
        <v>2.6842969999999999</v>
      </c>
      <c r="H78">
        <v>141.337008</v>
      </c>
      <c r="J78">
        <v>4.2477150000000004</v>
      </c>
      <c r="K78">
        <v>121.788578</v>
      </c>
      <c r="M78">
        <v>5.0306179999999996</v>
      </c>
      <c r="N78">
        <v>126.23268299999999</v>
      </c>
      <c r="P78">
        <v>5.7915929999999998</v>
      </c>
      <c r="Q78">
        <v>146.34097299999999</v>
      </c>
    </row>
    <row r="79" spans="1:17">
      <c r="A79">
        <v>1.1829369999999999</v>
      </c>
      <c r="B79" s="1">
        <v>116.906532</v>
      </c>
      <c r="D79">
        <v>1.9723580000000001</v>
      </c>
      <c r="E79">
        <v>126.720551</v>
      </c>
      <c r="G79">
        <v>2.6992970000000001</v>
      </c>
      <c r="H79">
        <v>143.527367</v>
      </c>
      <c r="J79">
        <v>4.262715</v>
      </c>
      <c r="K79">
        <v>120.17691000000001</v>
      </c>
      <c r="M79">
        <v>5.0456180000000002</v>
      </c>
      <c r="N79">
        <v>127.33786499999999</v>
      </c>
      <c r="P79">
        <v>5.8065930000000003</v>
      </c>
      <c r="Q79">
        <v>146.88189499999999</v>
      </c>
    </row>
    <row r="80" spans="1:17">
      <c r="A80">
        <v>1.197937</v>
      </c>
      <c r="B80" s="1">
        <v>115.773719</v>
      </c>
      <c r="D80">
        <v>1.987358</v>
      </c>
      <c r="E80">
        <v>125.609205</v>
      </c>
      <c r="G80">
        <v>2.7142970000000002</v>
      </c>
      <c r="H80">
        <v>145.133779</v>
      </c>
      <c r="J80">
        <v>4.2777149999999997</v>
      </c>
      <c r="K80">
        <v>119.21631600000001</v>
      </c>
      <c r="M80">
        <v>5.0606179999999998</v>
      </c>
      <c r="N80">
        <v>126.683921</v>
      </c>
      <c r="P80">
        <v>5.821593</v>
      </c>
      <c r="Q80">
        <v>147.10950399999999</v>
      </c>
    </row>
    <row r="81" spans="1:17">
      <c r="A81">
        <v>1.2129369999999999</v>
      </c>
      <c r="B81" s="1">
        <v>113.22749899999999</v>
      </c>
      <c r="D81">
        <v>2.0023580000000001</v>
      </c>
      <c r="E81">
        <v>124.605277</v>
      </c>
      <c r="G81">
        <v>2.7292969999999999</v>
      </c>
      <c r="H81">
        <v>145.93136999999999</v>
      </c>
      <c r="J81">
        <v>4.2927150000000003</v>
      </c>
      <c r="K81">
        <v>118.554149</v>
      </c>
      <c r="M81">
        <v>5.0756180000000004</v>
      </c>
      <c r="N81">
        <v>125.857021</v>
      </c>
      <c r="P81">
        <v>5.8365929999999997</v>
      </c>
      <c r="Q81">
        <v>146.62854200000001</v>
      </c>
    </row>
    <row r="82" spans="1:17">
      <c r="A82">
        <v>1.2279370000000001</v>
      </c>
      <c r="B82" s="1">
        <v>112.330609</v>
      </c>
      <c r="D82">
        <v>2.0173580000000002</v>
      </c>
      <c r="E82">
        <v>123.434917</v>
      </c>
      <c r="G82">
        <v>2.744297</v>
      </c>
      <c r="H82">
        <v>146.50253000000001</v>
      </c>
      <c r="J82">
        <v>4.307715</v>
      </c>
      <c r="K82">
        <v>116.99775700000001</v>
      </c>
      <c r="M82">
        <v>5.0906180000000001</v>
      </c>
      <c r="N82">
        <v>126.245732</v>
      </c>
      <c r="P82">
        <v>5.8515930000000003</v>
      </c>
      <c r="Q82">
        <v>145.82598200000001</v>
      </c>
    </row>
    <row r="83" spans="1:17">
      <c r="A83">
        <v>1.242937</v>
      </c>
      <c r="B83" s="1">
        <v>111.23710699999999</v>
      </c>
      <c r="D83">
        <v>2.0323579999999999</v>
      </c>
      <c r="E83">
        <v>121.50181600000001</v>
      </c>
      <c r="G83">
        <v>2.7592970000000001</v>
      </c>
      <c r="H83">
        <v>146.696517</v>
      </c>
      <c r="J83">
        <v>4.3227149999999996</v>
      </c>
      <c r="K83">
        <v>115.849723</v>
      </c>
      <c r="M83">
        <v>5.1056179999999998</v>
      </c>
      <c r="N83">
        <v>127.02329400000001</v>
      </c>
      <c r="P83">
        <v>5.8665929999999999</v>
      </c>
      <c r="Q83">
        <v>145.72413700000001</v>
      </c>
    </row>
    <row r="84" spans="1:17">
      <c r="A84">
        <v>1.2579370000000001</v>
      </c>
      <c r="B84" s="1">
        <v>104.69438100000001</v>
      </c>
      <c r="D84">
        <v>2.047358</v>
      </c>
      <c r="E84">
        <v>121.982238</v>
      </c>
      <c r="G84">
        <v>2.7742969999999998</v>
      </c>
      <c r="H84">
        <v>146.727698</v>
      </c>
      <c r="J84">
        <v>4.3377150000000002</v>
      </c>
      <c r="K84">
        <v>114.46075399999999</v>
      </c>
      <c r="M84">
        <v>5.1206180000000003</v>
      </c>
      <c r="N84">
        <v>126.71150400000001</v>
      </c>
      <c r="P84">
        <v>5.8815929999999996</v>
      </c>
      <c r="Q84">
        <v>145.96295599999999</v>
      </c>
    </row>
    <row r="85" spans="1:17">
      <c r="A85">
        <v>1.272937</v>
      </c>
      <c r="B85" s="1">
        <v>103.14152900000001</v>
      </c>
      <c r="D85">
        <v>2.0623580000000001</v>
      </c>
      <c r="E85">
        <v>123.022193</v>
      </c>
      <c r="G85">
        <v>2.7892969999999999</v>
      </c>
      <c r="H85">
        <v>147.04096000000001</v>
      </c>
      <c r="J85">
        <v>4.3527149999999999</v>
      </c>
      <c r="K85">
        <v>113.03313900000001</v>
      </c>
      <c r="M85">
        <v>5.135618</v>
      </c>
      <c r="N85">
        <v>125.784521</v>
      </c>
      <c r="P85">
        <v>5.8965930000000002</v>
      </c>
      <c r="Q85">
        <v>146.07811100000001</v>
      </c>
    </row>
    <row r="86" spans="1:17">
      <c r="A86">
        <v>1.2879370000000001</v>
      </c>
      <c r="B86" s="1">
        <v>104.714797</v>
      </c>
      <c r="D86">
        <v>2.0773579999999998</v>
      </c>
      <c r="E86">
        <v>123.380571</v>
      </c>
      <c r="G86">
        <v>2.804297</v>
      </c>
      <c r="H86">
        <v>147.385853</v>
      </c>
      <c r="J86">
        <v>4.3677149999999996</v>
      </c>
      <c r="K86">
        <v>112.966362</v>
      </c>
      <c r="M86">
        <v>5.1506179999999997</v>
      </c>
      <c r="N86">
        <v>125.632966</v>
      </c>
      <c r="P86">
        <v>5.9115929999999999</v>
      </c>
      <c r="Q86">
        <v>146.42902799999999</v>
      </c>
    </row>
    <row r="88" spans="1:17">
      <c r="A88" t="s">
        <v>15</v>
      </c>
      <c r="B88" s="1">
        <f>SLOPE(B75:B86,A75:A86)</f>
        <v>-99.530343123543091</v>
      </c>
      <c r="D88" t="s">
        <v>15</v>
      </c>
      <c r="E88" s="1">
        <f>SLOPE(E75:E86,D75:D86)</f>
        <v>-37.806117948717933</v>
      </c>
      <c r="G88" t="s">
        <v>15</v>
      </c>
      <c r="H88" s="1">
        <f>SLOPE(H75:H86,G75:G86)</f>
        <v>72.268911655011763</v>
      </c>
      <c r="J88" t="s">
        <v>15</v>
      </c>
      <c r="K88" s="1">
        <f>SLOPE(K75:K86,J75:J86)</f>
        <v>-88.579511421911661</v>
      </c>
      <c r="M88" t="s">
        <v>15</v>
      </c>
      <c r="N88" s="1">
        <f>SLOPE(N75:N86,M75:M86)</f>
        <v>7.4107107226107347</v>
      </c>
      <c r="P88" t="s">
        <v>15</v>
      </c>
      <c r="Q88" s="1">
        <f>SLOPE(Q75:Q86,P75:P86)</f>
        <v>15.244086713286746</v>
      </c>
    </row>
    <row r="89" spans="1:17">
      <c r="A89" t="s">
        <v>4</v>
      </c>
      <c r="B89" s="1">
        <f>INTERCEPT(B75:B86,A75:A86)</f>
        <v>232.82513072381442</v>
      </c>
      <c r="D89" t="s">
        <v>4</v>
      </c>
      <c r="E89" s="1">
        <f>INTERCEPT(E75:E86,D75:D86)</f>
        <v>200.41625033894357</v>
      </c>
      <c r="G89" t="s">
        <v>4</v>
      </c>
      <c r="H89" s="1">
        <f>INTERCEPT(H75:H86,G75:G86)</f>
        <v>-53.183570685876049</v>
      </c>
      <c r="J89" t="s">
        <v>4</v>
      </c>
      <c r="K89" s="1">
        <f>INTERCEPT(K75:K86,J75:J86)</f>
        <v>498.74760253784717</v>
      </c>
      <c r="M89" t="s">
        <v>4</v>
      </c>
      <c r="N89" s="1">
        <f>INTERCEPT(N75:N86,M75:M86)</f>
        <v>88.429426177276866</v>
      </c>
      <c r="P89" t="s">
        <v>4</v>
      </c>
      <c r="Q89" s="1">
        <f>INTERCEPT(Q75:Q86,P75:P86)</f>
        <v>56.823173514853892</v>
      </c>
    </row>
    <row r="91" spans="1:17" s="3" customFormat="1" ht="9" customHeight="1">
      <c r="B91" s="4"/>
    </row>
    <row r="93" spans="1:17" ht="15.75">
      <c r="A93" s="8" t="s">
        <v>18</v>
      </c>
      <c r="B93" s="8"/>
      <c r="D93" s="6" t="s">
        <v>19</v>
      </c>
      <c r="E93" s="6"/>
      <c r="G93" s="8" t="s">
        <v>20</v>
      </c>
      <c r="H93" s="8"/>
      <c r="J93" s="6" t="s">
        <v>21</v>
      </c>
      <c r="K93" s="6"/>
      <c r="M93" s="6" t="s">
        <v>19</v>
      </c>
      <c r="N93" s="6"/>
      <c r="P93" t="s">
        <v>22</v>
      </c>
    </row>
    <row r="94" spans="1:17">
      <c r="A94" t="s">
        <v>0</v>
      </c>
      <c r="B94" s="1" t="s">
        <v>1</v>
      </c>
      <c r="D94" t="s">
        <v>0</v>
      </c>
      <c r="E94" t="s">
        <v>1</v>
      </c>
      <c r="G94" t="s">
        <v>0</v>
      </c>
      <c r="H94" t="s">
        <v>1</v>
      </c>
      <c r="J94" t="s">
        <v>0</v>
      </c>
      <c r="K94" t="s">
        <v>1</v>
      </c>
      <c r="M94" t="s">
        <v>0</v>
      </c>
      <c r="N94" t="s">
        <v>1</v>
      </c>
      <c r="P94" t="s">
        <v>0</v>
      </c>
      <c r="Q94" t="s">
        <v>1</v>
      </c>
    </row>
    <row r="95" spans="1:17">
      <c r="A95">
        <v>1.221349</v>
      </c>
      <c r="B95" s="1">
        <v>140.427582</v>
      </c>
      <c r="D95">
        <v>2.0874999999999999</v>
      </c>
      <c r="E95">
        <v>142.179542</v>
      </c>
      <c r="G95">
        <v>2.9973920000000001</v>
      </c>
      <c r="H95">
        <v>170.488013</v>
      </c>
      <c r="J95">
        <v>4.6041439999999998</v>
      </c>
      <c r="K95">
        <v>133.76678100000001</v>
      </c>
      <c r="M95">
        <v>5.4430329999999998</v>
      </c>
      <c r="N95">
        <v>135.94010499999999</v>
      </c>
      <c r="P95">
        <v>6.246327</v>
      </c>
      <c r="Q95">
        <v>156.20066800000001</v>
      </c>
    </row>
    <row r="96" spans="1:17">
      <c r="A96">
        <v>1.2363489999999999</v>
      </c>
      <c r="B96" s="1">
        <v>136.85293200000001</v>
      </c>
      <c r="D96">
        <v>2.1025</v>
      </c>
      <c r="E96">
        <v>139.288408</v>
      </c>
      <c r="G96">
        <v>3.0123920000000002</v>
      </c>
      <c r="H96">
        <v>166.88374400000001</v>
      </c>
      <c r="J96">
        <v>4.6191440000000004</v>
      </c>
      <c r="K96">
        <v>130.40053</v>
      </c>
      <c r="M96">
        <v>5.4580330000000004</v>
      </c>
      <c r="N96">
        <v>136.589956</v>
      </c>
      <c r="P96">
        <v>6.2613269999999996</v>
      </c>
      <c r="Q96">
        <v>157.786438</v>
      </c>
    </row>
    <row r="97" spans="1:17">
      <c r="A97">
        <v>1.251349</v>
      </c>
      <c r="B97" s="1">
        <v>132.68883700000001</v>
      </c>
      <c r="D97">
        <v>2.1175000000000002</v>
      </c>
      <c r="E97">
        <v>136.02174299999999</v>
      </c>
      <c r="G97">
        <v>3.0273919999999999</v>
      </c>
      <c r="H97">
        <v>167.43238700000001</v>
      </c>
      <c r="J97">
        <v>4.634144</v>
      </c>
      <c r="K97">
        <v>126.955196</v>
      </c>
      <c r="M97">
        <v>5.473033</v>
      </c>
      <c r="N97">
        <v>135.628882</v>
      </c>
      <c r="P97">
        <v>6.2763270000000002</v>
      </c>
      <c r="Q97">
        <v>160.00684100000001</v>
      </c>
    </row>
    <row r="98" spans="1:17">
      <c r="A98">
        <v>1.2663489999999999</v>
      </c>
      <c r="B98" s="1">
        <v>127.671482</v>
      </c>
      <c r="D98">
        <v>2.1324999999999998</v>
      </c>
      <c r="E98">
        <v>133.219043</v>
      </c>
      <c r="G98">
        <v>3.042392</v>
      </c>
      <c r="H98">
        <v>167.33375799999999</v>
      </c>
      <c r="J98">
        <v>4.6491439999999997</v>
      </c>
      <c r="K98">
        <v>125.84706199999999</v>
      </c>
      <c r="M98">
        <v>5.4880329999999997</v>
      </c>
      <c r="N98">
        <v>134.54491400000001</v>
      </c>
      <c r="P98">
        <v>6.2913269999999999</v>
      </c>
      <c r="Q98">
        <v>160.47719499999999</v>
      </c>
    </row>
    <row r="99" spans="1:17">
      <c r="A99">
        <v>1.2813490000000001</v>
      </c>
      <c r="B99" s="1">
        <v>125.62421399999999</v>
      </c>
      <c r="D99">
        <v>2.1475</v>
      </c>
      <c r="E99">
        <v>132.627893</v>
      </c>
      <c r="G99">
        <v>3.0573920000000001</v>
      </c>
      <c r="H99">
        <v>166.32142099999999</v>
      </c>
      <c r="J99">
        <v>4.6641440000000003</v>
      </c>
      <c r="K99">
        <v>124.554346</v>
      </c>
      <c r="M99">
        <v>5.5030330000000003</v>
      </c>
      <c r="N99">
        <v>134.836016</v>
      </c>
      <c r="P99">
        <v>6.3063269999999996</v>
      </c>
      <c r="Q99">
        <v>162.79884799999999</v>
      </c>
    </row>
    <row r="100" spans="1:17">
      <c r="A100">
        <v>1.296349</v>
      </c>
      <c r="B100" s="1">
        <v>122.00586</v>
      </c>
      <c r="D100">
        <v>2.1625000000000001</v>
      </c>
      <c r="E100">
        <v>131.361852</v>
      </c>
      <c r="G100">
        <v>3.0723919999999998</v>
      </c>
      <c r="H100">
        <v>164.94727599999999</v>
      </c>
      <c r="J100">
        <v>4.679144</v>
      </c>
      <c r="K100">
        <v>123.331998</v>
      </c>
      <c r="M100">
        <v>5.518033</v>
      </c>
      <c r="N100">
        <v>134.33067500000001</v>
      </c>
      <c r="P100">
        <v>6.3213270000000001</v>
      </c>
      <c r="Q100">
        <v>164.47717299999999</v>
      </c>
    </row>
    <row r="101" spans="1:17">
      <c r="A101">
        <v>1.3113490000000001</v>
      </c>
      <c r="B101" s="1">
        <v>121.472784</v>
      </c>
      <c r="D101">
        <v>2.1775000000000002</v>
      </c>
      <c r="E101">
        <v>131.04665499999999</v>
      </c>
      <c r="G101">
        <v>3.0873919999999999</v>
      </c>
      <c r="H101">
        <v>165.34029699999999</v>
      </c>
      <c r="J101">
        <v>4.6941439999999997</v>
      </c>
      <c r="K101">
        <v>122.026534</v>
      </c>
      <c r="M101">
        <v>5.5330329999999996</v>
      </c>
      <c r="N101">
        <v>133.731461</v>
      </c>
      <c r="P101">
        <v>6.3363269999999998</v>
      </c>
      <c r="Q101">
        <v>162.82996499999999</v>
      </c>
    </row>
    <row r="102" spans="1:17">
      <c r="A102">
        <v>1.326349</v>
      </c>
      <c r="B102" s="1">
        <v>115.577366</v>
      </c>
      <c r="D102">
        <v>2.1924999999999999</v>
      </c>
      <c r="E102">
        <v>130.68014400000001</v>
      </c>
      <c r="G102">
        <v>3.102392</v>
      </c>
      <c r="H102">
        <v>164.978228</v>
      </c>
      <c r="J102">
        <v>4.7091440000000002</v>
      </c>
      <c r="K102">
        <v>118.752341</v>
      </c>
      <c r="M102">
        <v>5.5480330000000002</v>
      </c>
      <c r="N102">
        <v>133.34376800000001</v>
      </c>
      <c r="P102">
        <v>6.3513270000000004</v>
      </c>
      <c r="Q102">
        <v>160.27862500000001</v>
      </c>
    </row>
    <row r="103" spans="1:17">
      <c r="A103">
        <v>1.3413489999999999</v>
      </c>
      <c r="B103" s="1">
        <v>113.715181</v>
      </c>
      <c r="D103">
        <v>2.2075</v>
      </c>
      <c r="E103">
        <v>129.85433399999999</v>
      </c>
      <c r="G103">
        <v>3.1173920000000002</v>
      </c>
      <c r="H103">
        <v>164.07659100000001</v>
      </c>
      <c r="J103">
        <v>4.7241439999999999</v>
      </c>
      <c r="K103">
        <v>115.63762800000001</v>
      </c>
      <c r="M103">
        <v>5.5630329999999999</v>
      </c>
      <c r="N103">
        <v>132.38667000000001</v>
      </c>
      <c r="P103">
        <v>6.3663270000000001</v>
      </c>
      <c r="Q103">
        <v>159.59483800000001</v>
      </c>
    </row>
    <row r="104" spans="1:17">
      <c r="A104">
        <v>1.356349</v>
      </c>
      <c r="B104" s="1">
        <v>113.365993</v>
      </c>
      <c r="D104">
        <v>2.2225000000000001</v>
      </c>
      <c r="E104">
        <v>129.67561799999999</v>
      </c>
      <c r="G104">
        <v>3.1323919999999998</v>
      </c>
      <c r="H104">
        <v>164.95310799999999</v>
      </c>
      <c r="J104">
        <v>4.7391439999999996</v>
      </c>
      <c r="K104">
        <v>115.34966799999999</v>
      </c>
      <c r="M104">
        <v>5.5780329999999996</v>
      </c>
      <c r="N104">
        <v>131.54047700000001</v>
      </c>
      <c r="P104">
        <v>6.3813269999999997</v>
      </c>
      <c r="Q104">
        <v>159.326199</v>
      </c>
    </row>
    <row r="106" spans="1:17">
      <c r="A106" t="s">
        <v>3</v>
      </c>
      <c r="B106" s="1">
        <f>SLOPE(B95:B104,A95:A104)</f>
        <v>-207.39004484848485</v>
      </c>
      <c r="D106" t="s">
        <v>3</v>
      </c>
      <c r="E106">
        <f>SLOPE(E95:E104,D95:D104)</f>
        <v>-86.086882424242404</v>
      </c>
      <c r="G106" t="s">
        <v>3</v>
      </c>
      <c r="H106">
        <f>SLOPE(H95:H104,G95:G104)</f>
        <v>-35.995773333333396</v>
      </c>
      <c r="J106" t="s">
        <v>3</v>
      </c>
      <c r="K106">
        <f>SLOPE(K95:K104,J95:J104)</f>
        <v>-130.42122747474781</v>
      </c>
      <c r="M106" t="s">
        <v>3</v>
      </c>
      <c r="N106">
        <f>SLOPE(N95:N104,M95:M104)</f>
        <v>-33.693302626262536</v>
      </c>
      <c r="P106" t="s">
        <v>3</v>
      </c>
      <c r="Q106">
        <f>SLOPE(Q95:Q104,P95:P104)</f>
        <v>20.559246060606021</v>
      </c>
    </row>
    <row r="107" spans="1:17">
      <c r="A107" t="s">
        <v>4</v>
      </c>
      <c r="B107" s="1">
        <f>INTERCEPT(B95:B104,A95:A104)</f>
        <v>392.23467501292487</v>
      </c>
      <c r="D107" t="s">
        <v>4</v>
      </c>
      <c r="E107">
        <f>INTERCEPT(E95:E104,D95:D104)</f>
        <v>319.11275482424236</v>
      </c>
      <c r="G107" t="s">
        <v>4</v>
      </c>
      <c r="H107">
        <f>INTERCEPT(H95:H104,G95:G104)</f>
        <v>276.5986400231468</v>
      </c>
      <c r="J107" t="s">
        <v>4</v>
      </c>
      <c r="K107">
        <f>INTERCEPT(K95:K104,J95:J104)</f>
        <v>732.94375320504093</v>
      </c>
      <c r="M107" t="s">
        <v>4</v>
      </c>
      <c r="N107">
        <f>INTERCEPT(N95:N104,M95:M104)</f>
        <v>319.9553484010064</v>
      </c>
      <c r="P107" t="s">
        <v>4</v>
      </c>
      <c r="Q107">
        <f>INTERCEPT(Q95:Q104,P95:P104)</f>
        <v>30.570156122902091</v>
      </c>
    </row>
    <row r="109" spans="1:17" s="3" customFormat="1" ht="7.5" customHeight="1">
      <c r="B109" s="4"/>
    </row>
    <row r="111" spans="1:17" ht="15.75">
      <c r="A111" s="7" t="s">
        <v>23</v>
      </c>
      <c r="B111" s="7"/>
      <c r="D111" s="7" t="s">
        <v>24</v>
      </c>
      <c r="E111" s="7"/>
      <c r="G111" s="7" t="s">
        <v>25</v>
      </c>
      <c r="H111" s="7"/>
      <c r="J111" s="6" t="s">
        <v>23</v>
      </c>
      <c r="K111" s="6"/>
      <c r="M111" s="6" t="s">
        <v>24</v>
      </c>
      <c r="N111" s="6"/>
      <c r="P111" s="2" t="s">
        <v>25</v>
      </c>
    </row>
    <row r="112" spans="1:17">
      <c r="A112" t="s">
        <v>0</v>
      </c>
      <c r="B112" s="1" t="s">
        <v>1</v>
      </c>
      <c r="D112" t="s">
        <v>0</v>
      </c>
      <c r="E112" t="s">
        <v>1</v>
      </c>
      <c r="G112" t="s">
        <v>0</v>
      </c>
      <c r="H112" t="s">
        <v>1</v>
      </c>
      <c r="J112" t="s">
        <v>0</v>
      </c>
      <c r="K112" t="s">
        <v>1</v>
      </c>
      <c r="M112" t="s">
        <v>0</v>
      </c>
      <c r="N112" t="s">
        <v>1</v>
      </c>
      <c r="P112" t="s">
        <v>0</v>
      </c>
      <c r="Q112" t="s">
        <v>1</v>
      </c>
    </row>
    <row r="113" spans="1:17">
      <c r="A113">
        <v>0.83177400000000001</v>
      </c>
      <c r="B113" s="1">
        <v>146.337366</v>
      </c>
      <c r="D113">
        <v>1.6645749999999999</v>
      </c>
      <c r="E113">
        <v>148.80869300000001</v>
      </c>
      <c r="G113">
        <v>2.415505</v>
      </c>
      <c r="H113">
        <v>172.768541</v>
      </c>
      <c r="J113">
        <v>3.8188040000000001</v>
      </c>
      <c r="K113">
        <v>126.995364</v>
      </c>
      <c r="M113">
        <v>4.6228740000000004</v>
      </c>
      <c r="N113">
        <v>135.60867500000001</v>
      </c>
      <c r="P113">
        <v>5.2930159999999997</v>
      </c>
      <c r="Q113">
        <v>157.93687</v>
      </c>
    </row>
    <row r="114" spans="1:17">
      <c r="A114">
        <v>0.84677400000000003</v>
      </c>
      <c r="B114" s="1">
        <v>142.774415</v>
      </c>
      <c r="D114">
        <v>1.679575</v>
      </c>
      <c r="E114">
        <v>145.86392900000001</v>
      </c>
      <c r="G114">
        <v>2.4305050000000001</v>
      </c>
      <c r="H114">
        <v>168.93816799999999</v>
      </c>
      <c r="J114">
        <v>3.8338040000000002</v>
      </c>
      <c r="K114">
        <v>127.12276300000001</v>
      </c>
      <c r="M114">
        <v>4.6378740000000001</v>
      </c>
      <c r="N114">
        <v>136.675017</v>
      </c>
      <c r="P114">
        <v>5.3080160000000003</v>
      </c>
      <c r="Q114">
        <v>162.347397</v>
      </c>
    </row>
    <row r="115" spans="1:17">
      <c r="A115">
        <v>0.86177400000000004</v>
      </c>
      <c r="B115" s="1">
        <v>135.92553899999999</v>
      </c>
      <c r="D115">
        <v>1.6945749999999999</v>
      </c>
      <c r="E115">
        <v>141.46123800000001</v>
      </c>
      <c r="G115">
        <v>2.4455049999999998</v>
      </c>
      <c r="H115">
        <v>169.61507800000001</v>
      </c>
      <c r="J115">
        <v>3.8488039999999999</v>
      </c>
      <c r="K115">
        <v>126.06009899999999</v>
      </c>
      <c r="M115">
        <v>4.6528739999999997</v>
      </c>
      <c r="N115">
        <v>137.48514900000001</v>
      </c>
      <c r="P115">
        <v>5.323016</v>
      </c>
      <c r="Q115">
        <v>167.34061800000001</v>
      </c>
    </row>
    <row r="116" spans="1:17">
      <c r="A116">
        <v>0.87677400000000005</v>
      </c>
      <c r="B116" s="1">
        <v>129.66420099999999</v>
      </c>
      <c r="D116">
        <v>1.7095750000000001</v>
      </c>
      <c r="E116">
        <v>139.13672600000001</v>
      </c>
      <c r="G116">
        <v>2.4605049999999999</v>
      </c>
      <c r="H116">
        <v>170.26319799999999</v>
      </c>
      <c r="J116">
        <v>3.863804</v>
      </c>
      <c r="K116">
        <v>125.63889500000001</v>
      </c>
      <c r="M116">
        <v>4.6678740000000003</v>
      </c>
      <c r="N116">
        <v>137.10245900000001</v>
      </c>
      <c r="P116">
        <v>5.3380159999999997</v>
      </c>
      <c r="Q116">
        <v>167.93957900000001</v>
      </c>
    </row>
    <row r="117" spans="1:17">
      <c r="A117">
        <v>0.89177399999999996</v>
      </c>
      <c r="B117" s="1">
        <v>127.40263299999999</v>
      </c>
      <c r="D117">
        <v>1.724575</v>
      </c>
      <c r="E117">
        <v>138.08406500000001</v>
      </c>
      <c r="G117">
        <v>2.4755050000000001</v>
      </c>
      <c r="H117">
        <v>168.49827199999999</v>
      </c>
      <c r="J117">
        <v>3.8788040000000001</v>
      </c>
      <c r="K117">
        <v>123.993315</v>
      </c>
      <c r="M117">
        <v>4.682874</v>
      </c>
      <c r="N117">
        <v>136.43670599999999</v>
      </c>
      <c r="P117">
        <v>5.3530160000000002</v>
      </c>
      <c r="Q117">
        <v>166.64556099999999</v>
      </c>
    </row>
    <row r="118" spans="1:17">
      <c r="A118">
        <v>0.90677399999999997</v>
      </c>
      <c r="B118" s="1">
        <v>123.769153</v>
      </c>
      <c r="D118">
        <v>1.7395750000000001</v>
      </c>
      <c r="E118">
        <v>137.54787899999999</v>
      </c>
      <c r="G118">
        <v>2.4905050000000002</v>
      </c>
      <c r="H118">
        <v>168.10794300000001</v>
      </c>
      <c r="J118">
        <v>3.8938039999999998</v>
      </c>
      <c r="K118">
        <v>121.703001</v>
      </c>
      <c r="M118">
        <v>4.6978739999999997</v>
      </c>
      <c r="N118">
        <v>135.174992</v>
      </c>
      <c r="P118">
        <v>5.3680159999999999</v>
      </c>
      <c r="Q118">
        <v>165.30088000000001</v>
      </c>
    </row>
    <row r="119" spans="1:17">
      <c r="A119">
        <v>0.92177399999999998</v>
      </c>
      <c r="B119" s="1">
        <v>120.397409</v>
      </c>
      <c r="D119">
        <v>1.754575</v>
      </c>
      <c r="E119">
        <v>136.96240800000001</v>
      </c>
      <c r="G119">
        <v>2.5055049999999999</v>
      </c>
      <c r="H119">
        <v>169.365959</v>
      </c>
      <c r="J119">
        <v>3.9088039999999999</v>
      </c>
      <c r="K119">
        <v>120.04040999999999</v>
      </c>
      <c r="M119">
        <v>4.7128740000000002</v>
      </c>
      <c r="N119">
        <v>133.37022200000001</v>
      </c>
      <c r="P119">
        <v>5.3830159999999996</v>
      </c>
      <c r="Q119">
        <v>164.10422800000001</v>
      </c>
    </row>
    <row r="120" spans="1:17">
      <c r="A120">
        <v>0.936774</v>
      </c>
      <c r="B120" s="1">
        <v>117.634604</v>
      </c>
      <c r="D120">
        <v>1.7695749999999999</v>
      </c>
      <c r="E120">
        <v>136.88391999999999</v>
      </c>
      <c r="G120">
        <v>2.520505</v>
      </c>
      <c r="H120">
        <v>170.28786600000001</v>
      </c>
      <c r="J120">
        <v>3.9238040000000001</v>
      </c>
      <c r="K120">
        <v>119.45469199999999</v>
      </c>
      <c r="M120">
        <v>4.7278739999999999</v>
      </c>
      <c r="N120">
        <v>132.11125100000001</v>
      </c>
      <c r="P120">
        <v>5.3980160000000001</v>
      </c>
      <c r="Q120">
        <v>162.35652300000001</v>
      </c>
    </row>
    <row r="121" spans="1:17">
      <c r="A121">
        <v>0.95177400000000001</v>
      </c>
      <c r="B121" s="1">
        <v>116.200928</v>
      </c>
      <c r="D121">
        <v>1.784575</v>
      </c>
      <c r="E121">
        <v>136.688929</v>
      </c>
      <c r="G121">
        <v>2.5355050000000001</v>
      </c>
      <c r="H121">
        <v>170.14416499999999</v>
      </c>
      <c r="J121">
        <v>3.9388040000000002</v>
      </c>
      <c r="K121">
        <v>113.94296199999999</v>
      </c>
      <c r="M121">
        <v>4.7428739999999996</v>
      </c>
      <c r="N121">
        <v>131.02018699999999</v>
      </c>
      <c r="P121">
        <v>5.4130159999999998</v>
      </c>
      <c r="Q121">
        <v>161.93980300000001</v>
      </c>
    </row>
    <row r="122" spans="1:17">
      <c r="A122">
        <v>0.96677400000000002</v>
      </c>
      <c r="B122" s="1">
        <v>113.578614</v>
      </c>
      <c r="D122">
        <v>1.7995749999999999</v>
      </c>
      <c r="E122">
        <v>136.173731</v>
      </c>
      <c r="G122">
        <v>2.5505049999999998</v>
      </c>
      <c r="H122">
        <v>168.93311600000001</v>
      </c>
      <c r="J122">
        <v>3.9538039999999999</v>
      </c>
      <c r="K122">
        <v>111.644631</v>
      </c>
      <c r="M122">
        <v>4.7578740000000002</v>
      </c>
      <c r="N122">
        <v>130.79521500000001</v>
      </c>
      <c r="P122">
        <v>5.4280160000000004</v>
      </c>
      <c r="Q122">
        <v>162.25678400000001</v>
      </c>
    </row>
    <row r="123" spans="1:17">
      <c r="A123">
        <v>0.98177400000000004</v>
      </c>
      <c r="B123" s="1">
        <v>107.75879</v>
      </c>
      <c r="D123">
        <v>1.814575</v>
      </c>
      <c r="E123">
        <v>136.26884999999999</v>
      </c>
      <c r="G123">
        <v>2.5655049999999999</v>
      </c>
      <c r="H123">
        <v>167.98003399999999</v>
      </c>
      <c r="J123">
        <v>3.968804</v>
      </c>
      <c r="K123">
        <v>110.523979</v>
      </c>
      <c r="M123">
        <v>4.7728739999999998</v>
      </c>
      <c r="N123">
        <v>130.13213200000001</v>
      </c>
      <c r="P123">
        <v>5.4430160000000001</v>
      </c>
      <c r="Q123">
        <v>163.47233399999999</v>
      </c>
    </row>
    <row r="125" spans="1:17">
      <c r="A125" t="s">
        <v>3</v>
      </c>
      <c r="B125" s="1">
        <f>SLOPE(B113:B123,A113:A123)</f>
        <v>-242.37232424242418</v>
      </c>
      <c r="D125" t="s">
        <v>3</v>
      </c>
      <c r="E125" s="1">
        <f>SLOPE(E113:E123,D113:D123)</f>
        <v>-73.578304848484976</v>
      </c>
      <c r="G125" t="s">
        <v>3</v>
      </c>
      <c r="H125" s="1">
        <f>SLOPE(H113:H123,G113:G123)</f>
        <v>-13.005126666666671</v>
      </c>
      <c r="J125" t="s">
        <v>3</v>
      </c>
      <c r="K125" s="1">
        <f>SLOPE(K113:K123,J113:J123)</f>
        <v>-119.35889393939404</v>
      </c>
      <c r="M125" t="s">
        <v>3</v>
      </c>
      <c r="N125" s="1">
        <f>SLOPE(N113:N123,M113:M123)</f>
        <v>-50.51255090909099</v>
      </c>
      <c r="P125" t="s">
        <v>3</v>
      </c>
      <c r="Q125" s="1">
        <f>SLOPE(Q113:Q123,P113:P123)</f>
        <v>-1.572740606060606</v>
      </c>
    </row>
    <row r="126" spans="1:17">
      <c r="A126" t="s">
        <v>4</v>
      </c>
      <c r="B126" s="1">
        <f>INTERCEPT(B113:B123,A113:A123)</f>
        <v>345.36270848805452</v>
      </c>
      <c r="D126" t="s">
        <v>4</v>
      </c>
      <c r="E126" s="1">
        <f>INTERCEPT(E113:E123,D113:D123)</f>
        <v>267.43864947498503</v>
      </c>
      <c r="G126" t="s">
        <v>4</v>
      </c>
      <c r="H126" s="1">
        <f>INTERCEPT(H113:H123,G113:G123)</f>
        <v>201.92590935260304</v>
      </c>
      <c r="J126" t="s">
        <v>4</v>
      </c>
      <c r="K126" s="1">
        <f>INTERCEPT(K113:K123,J113:J123)</f>
        <v>585.40742147497008</v>
      </c>
      <c r="M126" t="s">
        <v>4</v>
      </c>
      <c r="N126" s="1">
        <f>INTERCEPT(N113:N123,M113:M123)</f>
        <v>371.47541822585856</v>
      </c>
      <c r="P126" t="s">
        <v>4</v>
      </c>
      <c r="Q126" s="1">
        <f>INTERCEPT(Q113:Q123,P113:P123)</f>
        <v>172.22800373718303</v>
      </c>
    </row>
    <row r="128" spans="1:17" s="3" customFormat="1" ht="11.25" customHeight="1">
      <c r="B128" s="4"/>
    </row>
    <row r="130" spans="1:17" ht="15.75">
      <c r="A130" s="8" t="s">
        <v>26</v>
      </c>
      <c r="B130" s="8"/>
      <c r="D130" s="6" t="s">
        <v>27</v>
      </c>
      <c r="E130" s="6"/>
      <c r="G130" s="8" t="s">
        <v>28</v>
      </c>
      <c r="H130" s="8"/>
      <c r="J130" s="6" t="s">
        <v>29</v>
      </c>
      <c r="K130" s="6"/>
      <c r="M130" t="s">
        <v>27</v>
      </c>
      <c r="P130" t="s">
        <v>30</v>
      </c>
    </row>
    <row r="131" spans="1:17">
      <c r="A131" t="s">
        <v>0</v>
      </c>
      <c r="B131" s="1" t="s">
        <v>1</v>
      </c>
      <c r="D131" t="s">
        <v>0</v>
      </c>
      <c r="E131" t="s">
        <v>1</v>
      </c>
      <c r="G131" t="s">
        <v>0</v>
      </c>
      <c r="H131" t="s">
        <v>1</v>
      </c>
      <c r="J131" t="s">
        <v>0</v>
      </c>
      <c r="K131" t="s">
        <v>1</v>
      </c>
      <c r="M131" t="s">
        <v>0</v>
      </c>
      <c r="N131" t="s">
        <v>1</v>
      </c>
      <c r="P131" t="s">
        <v>0</v>
      </c>
      <c r="Q131" t="s">
        <v>1</v>
      </c>
    </row>
    <row r="132" spans="1:17">
      <c r="A132">
        <v>1.2200059999999999</v>
      </c>
      <c r="B132" s="1">
        <v>117.748865</v>
      </c>
      <c r="D132">
        <v>2.0562360000000002</v>
      </c>
      <c r="E132">
        <v>121.830969</v>
      </c>
      <c r="G132">
        <v>2.8351130000000002</v>
      </c>
      <c r="H132">
        <v>133.39052000000001</v>
      </c>
      <c r="J132">
        <v>4.3945920000000003</v>
      </c>
      <c r="K132">
        <v>112.76862</v>
      </c>
      <c r="M132">
        <v>5.1585999999999999</v>
      </c>
      <c r="N132">
        <v>118.79424899999999</v>
      </c>
      <c r="P132">
        <v>5.9031349999999998</v>
      </c>
      <c r="Q132">
        <v>137.87117599999999</v>
      </c>
    </row>
    <row r="133" spans="1:17">
      <c r="A133">
        <v>1.235006</v>
      </c>
      <c r="B133" s="1">
        <v>116.759169</v>
      </c>
      <c r="D133">
        <v>2.0712359999999999</v>
      </c>
      <c r="E133">
        <v>121.53818699999999</v>
      </c>
      <c r="G133">
        <v>2.8501129999999999</v>
      </c>
      <c r="H133">
        <v>136.66372999999999</v>
      </c>
      <c r="J133">
        <v>4.409592</v>
      </c>
      <c r="K133">
        <v>112.73899400000001</v>
      </c>
      <c r="M133">
        <v>5.1736000000000004</v>
      </c>
      <c r="N133">
        <v>119.654786</v>
      </c>
      <c r="P133">
        <v>5.9181350000000004</v>
      </c>
      <c r="Q133">
        <v>137.17839699999999</v>
      </c>
    </row>
    <row r="134" spans="1:17">
      <c r="A134">
        <v>1.250006</v>
      </c>
      <c r="B134" s="1">
        <v>116.518388</v>
      </c>
      <c r="D134">
        <v>2.086236</v>
      </c>
      <c r="E134">
        <v>121.460981</v>
      </c>
      <c r="G134">
        <v>2.865113</v>
      </c>
      <c r="H134">
        <v>138.66957400000001</v>
      </c>
      <c r="J134">
        <v>4.4245919999999996</v>
      </c>
      <c r="K134">
        <v>112.86481999999999</v>
      </c>
      <c r="M134">
        <v>5.1886000000000001</v>
      </c>
      <c r="N134">
        <v>121.61926699999999</v>
      </c>
      <c r="P134">
        <v>5.933135</v>
      </c>
      <c r="Q134">
        <v>138.47968900000001</v>
      </c>
    </row>
    <row r="135" spans="1:17">
      <c r="A135">
        <v>1.2650060000000001</v>
      </c>
      <c r="B135" s="1">
        <v>114.633548</v>
      </c>
      <c r="D135">
        <v>2.1012360000000001</v>
      </c>
      <c r="E135">
        <v>121.266634</v>
      </c>
      <c r="G135">
        <v>2.8801130000000001</v>
      </c>
      <c r="H135">
        <v>141.12758199999999</v>
      </c>
      <c r="J135">
        <v>4.4395920000000002</v>
      </c>
      <c r="K135">
        <v>111.7564</v>
      </c>
      <c r="M135">
        <v>5.2035999999999998</v>
      </c>
      <c r="N135">
        <v>121.99895100000001</v>
      </c>
      <c r="P135">
        <v>5.9481349999999997</v>
      </c>
      <c r="Q135">
        <v>140.987236</v>
      </c>
    </row>
    <row r="136" spans="1:17">
      <c r="A136">
        <v>1.280006</v>
      </c>
      <c r="B136" s="1">
        <v>112.626673</v>
      </c>
      <c r="D136">
        <v>2.1162359999999998</v>
      </c>
      <c r="E136">
        <v>120.689115</v>
      </c>
      <c r="G136">
        <v>2.8951129999999998</v>
      </c>
      <c r="H136">
        <v>143.82227</v>
      </c>
      <c r="J136">
        <v>4.4545919999999999</v>
      </c>
      <c r="K136">
        <v>110.78019999999999</v>
      </c>
      <c r="M136">
        <v>5.2186000000000003</v>
      </c>
      <c r="N136">
        <v>124.404956</v>
      </c>
      <c r="P136">
        <v>5.9631350000000003</v>
      </c>
      <c r="Q136">
        <v>143.17931400000001</v>
      </c>
    </row>
    <row r="137" spans="1:17">
      <c r="A137">
        <v>1.2950060000000001</v>
      </c>
      <c r="B137" s="1">
        <v>112.429658</v>
      </c>
      <c r="D137">
        <v>2.1312359999999999</v>
      </c>
      <c r="E137">
        <v>121.028514</v>
      </c>
      <c r="G137">
        <v>2.9101129999999999</v>
      </c>
      <c r="H137">
        <v>145.640613</v>
      </c>
      <c r="J137">
        <v>4.4695919999999996</v>
      </c>
      <c r="K137">
        <v>109.02378</v>
      </c>
      <c r="M137">
        <v>5.2336</v>
      </c>
      <c r="N137">
        <v>124.69459000000001</v>
      </c>
      <c r="P137">
        <v>5.978135</v>
      </c>
      <c r="Q137">
        <v>144.24039999999999</v>
      </c>
    </row>
    <row r="138" spans="1:17">
      <c r="A138">
        <v>1.310006</v>
      </c>
      <c r="B138" s="1">
        <v>109.00594</v>
      </c>
      <c r="D138">
        <v>2.146236</v>
      </c>
      <c r="E138">
        <v>120.225696</v>
      </c>
      <c r="G138">
        <v>2.9251130000000001</v>
      </c>
      <c r="H138">
        <v>147.224493</v>
      </c>
      <c r="J138">
        <v>4.4845920000000001</v>
      </c>
      <c r="K138">
        <v>107.72664399999999</v>
      </c>
      <c r="M138">
        <v>5.2485999999999997</v>
      </c>
      <c r="N138">
        <v>125.865343</v>
      </c>
      <c r="P138">
        <v>5.9931349999999997</v>
      </c>
      <c r="Q138">
        <v>145.67259899999999</v>
      </c>
    </row>
    <row r="139" spans="1:17">
      <c r="A139">
        <v>1.3250059999999999</v>
      </c>
      <c r="B139" s="1">
        <v>102.251572</v>
      </c>
      <c r="D139">
        <v>2.1612360000000002</v>
      </c>
      <c r="E139">
        <v>121.051756</v>
      </c>
      <c r="G139">
        <v>2.9401130000000002</v>
      </c>
      <c r="H139">
        <v>148.465756</v>
      </c>
      <c r="J139">
        <v>4.4995919999999998</v>
      </c>
      <c r="K139">
        <v>111.560069</v>
      </c>
      <c r="M139">
        <v>5.2636000000000003</v>
      </c>
      <c r="N139">
        <v>124.984739</v>
      </c>
      <c r="P139">
        <v>6.0081350000000002</v>
      </c>
      <c r="Q139">
        <v>146.20116400000001</v>
      </c>
    </row>
    <row r="140" spans="1:17">
      <c r="A140">
        <v>1.340006</v>
      </c>
      <c r="B140" s="1">
        <v>100.56078100000001</v>
      </c>
      <c r="D140">
        <v>2.1762359999999998</v>
      </c>
      <c r="E140">
        <v>120.432303</v>
      </c>
      <c r="G140">
        <v>2.9551129999999999</v>
      </c>
      <c r="H140">
        <v>149.31061600000001</v>
      </c>
      <c r="J140">
        <v>4.5145920000000004</v>
      </c>
      <c r="K140">
        <v>108.806884</v>
      </c>
      <c r="M140">
        <v>5.2786</v>
      </c>
      <c r="N140">
        <v>124.072745</v>
      </c>
      <c r="P140">
        <v>6.0231349999999999</v>
      </c>
      <c r="Q140">
        <v>145.663275</v>
      </c>
    </row>
    <row r="141" spans="1:17">
      <c r="A141">
        <v>1.3550059999999999</v>
      </c>
      <c r="B141" s="1">
        <v>100.746999</v>
      </c>
      <c r="D141">
        <v>2.191236</v>
      </c>
      <c r="E141">
        <v>121.433592</v>
      </c>
      <c r="G141">
        <v>2.970113</v>
      </c>
      <c r="H141">
        <v>149.44857099999999</v>
      </c>
      <c r="J141">
        <v>4.5295920000000001</v>
      </c>
      <c r="K141">
        <v>106.062454</v>
      </c>
      <c r="M141">
        <v>5.2935999999999996</v>
      </c>
      <c r="N141">
        <v>123.100039</v>
      </c>
      <c r="P141">
        <v>6.0381349999999996</v>
      </c>
      <c r="Q141">
        <v>145.75897800000001</v>
      </c>
    </row>
    <row r="142" spans="1:17">
      <c r="A142">
        <v>1.3700060000000001</v>
      </c>
      <c r="B142" s="1">
        <v>96.320068000000006</v>
      </c>
      <c r="D142">
        <v>2.2062360000000001</v>
      </c>
      <c r="E142">
        <v>120.753547</v>
      </c>
      <c r="G142">
        <v>2.9851130000000001</v>
      </c>
      <c r="H142">
        <v>148.496623</v>
      </c>
      <c r="M142">
        <v>5.3086000000000002</v>
      </c>
      <c r="N142">
        <v>122.126572</v>
      </c>
      <c r="P142">
        <v>6.0531350000000002</v>
      </c>
      <c r="Q142">
        <v>146.58302</v>
      </c>
    </row>
    <row r="143" spans="1:17">
      <c r="A143">
        <v>1.385006</v>
      </c>
      <c r="B143" s="1">
        <v>95.238135</v>
      </c>
      <c r="D143">
        <v>2.2212360000000002</v>
      </c>
      <c r="E143">
        <v>121.43871799999999</v>
      </c>
      <c r="G143">
        <v>3.0001129999999998</v>
      </c>
      <c r="H143">
        <v>148.26086100000001</v>
      </c>
      <c r="M143">
        <v>5.3235999999999999</v>
      </c>
      <c r="N143">
        <v>120.89146100000001</v>
      </c>
      <c r="P143">
        <v>6.0681349999999998</v>
      </c>
      <c r="Q143">
        <v>147.97764699999999</v>
      </c>
    </row>
    <row r="144" spans="1:17">
      <c r="A144">
        <v>1.4000060000000001</v>
      </c>
      <c r="B144" s="1">
        <v>96.257819999999995</v>
      </c>
      <c r="D144">
        <v>2.2362359999999999</v>
      </c>
      <c r="E144">
        <v>121.762483</v>
      </c>
      <c r="G144">
        <v>3.0151129999999999</v>
      </c>
      <c r="H144">
        <v>148.53756000000001</v>
      </c>
      <c r="M144">
        <v>5.3385999999999996</v>
      </c>
      <c r="N144">
        <v>120.118279</v>
      </c>
      <c r="P144">
        <v>6.0831350000000004</v>
      </c>
      <c r="Q144">
        <v>149.66193100000001</v>
      </c>
    </row>
    <row r="146" spans="1:17">
      <c r="A146" t="s">
        <v>3</v>
      </c>
      <c r="B146" s="1">
        <f>SLOPE(B132:B144,A132:A144)</f>
        <v>-144.07114908424904</v>
      </c>
      <c r="D146" t="s">
        <v>3</v>
      </c>
      <c r="E146" s="1">
        <f>SLOPE(E132:E144,D132:D144)</f>
        <v>-1.3653864468864241</v>
      </c>
      <c r="G146" t="s">
        <v>3</v>
      </c>
      <c r="H146" s="1">
        <f>SLOPE(H132:H144,G132:G144)</f>
        <v>83.128532234432328</v>
      </c>
      <c r="J146" t="s">
        <v>3</v>
      </c>
      <c r="K146" s="1">
        <f>SLOPE(K132:K144,J132:J144)</f>
        <v>-43.73725535353536</v>
      </c>
      <c r="M146" t="s">
        <v>3</v>
      </c>
      <c r="N146" s="1">
        <f>SLOPE(N132:N144,M132:M144)</f>
        <v>6.9911230769231345</v>
      </c>
      <c r="P146" t="s">
        <v>3</v>
      </c>
      <c r="Q146" s="1">
        <f>SLOPE(Q132:Q144,P132:P144)</f>
        <v>65.347258608058638</v>
      </c>
    </row>
    <row r="147" spans="1:17">
      <c r="A147" t="s">
        <v>4</v>
      </c>
      <c r="B147" s="1">
        <f>INTERCEPT(B132:B144,A132:A144)</f>
        <v>295.74157865033771</v>
      </c>
      <c r="D147" t="s">
        <v>4</v>
      </c>
      <c r="E147" s="1">
        <f>INTERCEPT(E132:E144,D132:D144)</f>
        <v>124.07755654621972</v>
      </c>
      <c r="G147" t="s">
        <v>4</v>
      </c>
      <c r="H147" s="1">
        <f>INTERCEPT(H132:H144,G132:G144)</f>
        <v>-98.617368079087811</v>
      </c>
      <c r="J147" t="s">
        <v>4</v>
      </c>
      <c r="K147" s="1">
        <f>INTERCEPT(K132:K144,J132:J144)</f>
        <v>305.56854371496729</v>
      </c>
      <c r="M147" t="s">
        <v>4</v>
      </c>
      <c r="N147" s="1">
        <f>INTERCEPT(N132:N144,M132:M144)</f>
        <v>85.793005033845816</v>
      </c>
      <c r="P147" t="s">
        <v>4</v>
      </c>
      <c r="Q147" s="1">
        <f>INTERCEPT(Q132:Q144,P132:P144)</f>
        <v>-247.83072533339211</v>
      </c>
    </row>
  </sheetData>
  <mergeCells count="37">
    <mergeCell ref="A130:B130"/>
    <mergeCell ref="D130:E130"/>
    <mergeCell ref="J130:K130"/>
    <mergeCell ref="G130:H130"/>
    <mergeCell ref="A111:B111"/>
    <mergeCell ref="D111:E111"/>
    <mergeCell ref="G111:H111"/>
    <mergeCell ref="J111:K111"/>
    <mergeCell ref="M111:N111"/>
    <mergeCell ref="P73:Q73"/>
    <mergeCell ref="A93:B93"/>
    <mergeCell ref="D93:E93"/>
    <mergeCell ref="G93:H93"/>
    <mergeCell ref="J93:K93"/>
    <mergeCell ref="M93:N93"/>
    <mergeCell ref="A73:B73"/>
    <mergeCell ref="D73:E73"/>
    <mergeCell ref="G73:H73"/>
    <mergeCell ref="J73:K73"/>
    <mergeCell ref="M73:N73"/>
    <mergeCell ref="A2:B2"/>
    <mergeCell ref="D2:E2"/>
    <mergeCell ref="G2:H2"/>
    <mergeCell ref="J2:K2"/>
    <mergeCell ref="M2:N2"/>
    <mergeCell ref="P26:Q26"/>
    <mergeCell ref="A52:B52"/>
    <mergeCell ref="D52:E52"/>
    <mergeCell ref="G52:H52"/>
    <mergeCell ref="J52:K52"/>
    <mergeCell ref="A26:B26"/>
    <mergeCell ref="D26:E26"/>
    <mergeCell ref="G26:H26"/>
    <mergeCell ref="J26:K26"/>
    <mergeCell ref="M26:N26"/>
    <mergeCell ref="M52:N52"/>
    <mergeCell ref="P52:Q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43EB-BDB8-4073-A7FD-490895D77B75}">
  <dimension ref="A1:Q44"/>
  <sheetViews>
    <sheetView tabSelected="1" topLeftCell="A22" workbookViewId="0">
      <selection activeCell="D22" sqref="D22"/>
    </sheetView>
  </sheetViews>
  <sheetFormatPr defaultRowHeight="14.25"/>
  <cols>
    <col min="1" max="1" width="6" bestFit="1" customWidth="1"/>
    <col min="3" max="3" width="11.25" bestFit="1" customWidth="1"/>
    <col min="8" max="8" width="18.75" bestFit="1" customWidth="1"/>
    <col min="9" max="9" width="1.75" style="9" customWidth="1"/>
    <col min="10" max="10" width="6.5" bestFit="1" customWidth="1"/>
    <col min="11" max="12" width="12.5" bestFit="1" customWidth="1"/>
    <col min="16" max="16" width="14.5" bestFit="1" customWidth="1"/>
    <col min="17" max="17" width="9.375" bestFit="1" customWidth="1"/>
  </cols>
  <sheetData>
    <row r="1" spans="1:17" ht="15.75" thickBot="1">
      <c r="A1" s="10" t="str">
        <f>IF(H1="LOW","TABLE FOR LOW VS THE REST", IF(H1 = "MID", "TABLE FOR MID VS THE REST", IF(H1 = "HIGH", "TABLE FOR HIGH VS THE REST")))</f>
        <v>TABLE FOR MID VS THE REST</v>
      </c>
      <c r="B1" s="10"/>
      <c r="C1" s="10"/>
      <c r="D1" s="10"/>
      <c r="E1" s="10"/>
      <c r="F1" s="10"/>
      <c r="G1" s="11" t="s">
        <v>54</v>
      </c>
      <c r="H1" s="12" t="s">
        <v>58</v>
      </c>
      <c r="J1">
        <v>0.3</v>
      </c>
      <c r="K1">
        <v>0.3</v>
      </c>
      <c r="L1">
        <v>0.3</v>
      </c>
      <c r="M1" s="5" t="s">
        <v>57</v>
      </c>
      <c r="N1">
        <v>6.7000000000000002E-3</v>
      </c>
      <c r="P1" s="5" t="s">
        <v>60</v>
      </c>
      <c r="Q1" s="1">
        <f>100-((COUNTIF(H3:H44,0)/A44)*100)</f>
        <v>28.571428571428569</v>
      </c>
    </row>
    <row r="2" spans="1:17" ht="15.75" thickTop="1">
      <c r="A2" s="5" t="s">
        <v>53</v>
      </c>
      <c r="B2" s="5" t="s">
        <v>3</v>
      </c>
      <c r="C2" s="5" t="s">
        <v>4</v>
      </c>
      <c r="D2" s="5" t="s">
        <v>7</v>
      </c>
      <c r="E2" s="5" t="s">
        <v>31</v>
      </c>
      <c r="F2" s="5" t="s">
        <v>55</v>
      </c>
      <c r="G2" s="5" t="s">
        <v>56</v>
      </c>
      <c r="H2" s="5" t="s">
        <v>59</v>
      </c>
    </row>
    <row r="3" spans="1:17">
      <c r="A3">
        <v>1</v>
      </c>
      <c r="B3">
        <v>-17.72</v>
      </c>
      <c r="C3">
        <v>140.63</v>
      </c>
      <c r="D3">
        <f>IF(AND(SEARCH("LOW", E3)=1, $H$1="LOW"),1,0)</f>
        <v>0</v>
      </c>
      <c r="E3" t="s">
        <v>34</v>
      </c>
      <c r="F3" t="str">
        <f>IF(SEARCH("LOW",E3)=1, "LOW", IF(SEARCH("MID",E3)=1,"MID", IF(SEARCH("HIGH",E3)=1, "HIGH","ERR…")))</f>
        <v>LOW</v>
      </c>
      <c r="G3">
        <f>(IF(J1+(K1*B3)+(L1*C3)&gt;0,1,0))</f>
        <v>1</v>
      </c>
      <c r="H3">
        <f>IF(G3=D3, " ", 0)</f>
        <v>0</v>
      </c>
      <c r="J3">
        <f>J1+(D3-G3)*N1</f>
        <v>0.29330000000000001</v>
      </c>
      <c r="K3">
        <f>K1+(D3-G3)*B3*$N$1</f>
        <v>0.41872399999999999</v>
      </c>
      <c r="L3">
        <f>L1+(D3-G3)*C3*$N$1</f>
        <v>-0.64222099999999993</v>
      </c>
    </row>
    <row r="4" spans="1:17">
      <c r="A4">
        <f>A3+1</f>
        <v>2</v>
      </c>
      <c r="B4">
        <v>106.77997480392156</v>
      </c>
      <c r="C4">
        <v>-56.925682357940843</v>
      </c>
      <c r="D4">
        <f>IF(AND(SEARCH("MID", E4)=1, $H$1="MID"),1,0)</f>
        <v>1</v>
      </c>
      <c r="E4" t="s">
        <v>32</v>
      </c>
      <c r="F4" t="str">
        <f>IF(SEARCH("MID",E4)=1, "MID", IF(SEARCH("HIGH",E4)=1,"HIGH", IF(SEARCH("LOW",E4)=1, "LOW","ERR…")))</f>
        <v>MID</v>
      </c>
      <c r="G4">
        <f>IF(J3+(K3*B4)+(L3*C4) &gt;0,1,0)</f>
        <v>1</v>
      </c>
      <c r="H4" t="str">
        <f t="shared" ref="H4:H44" si="0">IF(G4=D4, " ", 0)</f>
        <v xml:space="preserve"> </v>
      </c>
      <c r="J4">
        <f>J3+(D4-G4)*$N$1</f>
        <v>0.29330000000000001</v>
      </c>
      <c r="K4">
        <f>K3+(D4-G4)*B4*$N$1</f>
        <v>0.41872399999999999</v>
      </c>
      <c r="L4">
        <f>L3+(D4-G4)*C4*$N$1</f>
        <v>-0.64222099999999993</v>
      </c>
    </row>
    <row r="5" spans="1:17">
      <c r="A5">
        <f t="shared" ref="A5:A44" si="1">A4+1</f>
        <v>3</v>
      </c>
      <c r="B5">
        <v>142.11174862745099</v>
      </c>
      <c r="C5">
        <v>-198.93912565775886</v>
      </c>
      <c r="D5">
        <f>IF(AND(SEARCH("HIGH", E5)=1, $H$1="HIGH"),1,0)</f>
        <v>0</v>
      </c>
      <c r="E5" t="s">
        <v>33</v>
      </c>
      <c r="F5" t="str">
        <f t="shared" ref="F5:F44" si="2">IF(SEARCH("HIGH",E5)=1, "HIGH", IF(SEARCH("MID",E5)=1,"MID", IF(SEARCH("LOW",E5)=1, "LOW","ERR…")))</f>
        <v>HIGH</v>
      </c>
      <c r="G5">
        <f>IF(J4+(K4*B5)+(L4*C5) &gt;0,1,0)</f>
        <v>1</v>
      </c>
      <c r="H5">
        <f t="shared" si="0"/>
        <v>0</v>
      </c>
      <c r="J5">
        <f>J4+(D5-G5)*$N$1</f>
        <v>0.28660000000000002</v>
      </c>
      <c r="K5">
        <f>K4+(D5-G5)*B5*$N$1</f>
        <v>-0.5334247158039217</v>
      </c>
      <c r="L5">
        <f>L4+(D5-G5)*C5*$N$1</f>
        <v>0.69067114190698442</v>
      </c>
    </row>
    <row r="6" spans="1:17">
      <c r="A6">
        <f t="shared" si="1"/>
        <v>4</v>
      </c>
      <c r="B6">
        <v>-149.11099999999999</v>
      </c>
      <c r="C6">
        <v>714.55899999999997</v>
      </c>
      <c r="D6">
        <f t="shared" ref="D6" si="3">IF(AND(SEARCH("LOW", E6)=1, $H$1="LOW"),1,0)</f>
        <v>0</v>
      </c>
      <c r="E6" t="s">
        <v>34</v>
      </c>
      <c r="F6" t="str">
        <f t="shared" ref="F6" si="4">IF(SEARCH("LOW",E6)=1, "LOW", IF(SEARCH("MID",E6)=1,"MID", IF(SEARCH("HIGH",E6)=1, "HIGH","ERR…")))</f>
        <v>LOW</v>
      </c>
      <c r="G6">
        <f t="shared" ref="G6:G44" si="5">IF(J5+(K5*B6)+(L5*C6) &gt;0,1,0)</f>
        <v>1</v>
      </c>
      <c r="H6">
        <f t="shared" si="0"/>
        <v>0</v>
      </c>
      <c r="J6">
        <f>J5+(D6-G6)*$N$1</f>
        <v>0.27990000000000004</v>
      </c>
      <c r="K6">
        <f>K5+(D6-G6)*B6*$N$1</f>
        <v>0.46561898419607828</v>
      </c>
      <c r="L6">
        <f>L5+(D6-G6)*C6*$N$1</f>
        <v>-4.0968741580930157</v>
      </c>
    </row>
    <row r="7" spans="1:17">
      <c r="A7">
        <f t="shared" si="1"/>
        <v>5</v>
      </c>
      <c r="B7">
        <v>-49.228700000000003</v>
      </c>
      <c r="C7">
        <v>374.11660000000001</v>
      </c>
      <c r="D7">
        <f t="shared" ref="D7" si="6">IF(AND(SEARCH("MID", E7)=1, $H$1="MID"),1,0)</f>
        <v>1</v>
      </c>
      <c r="E7" t="s">
        <v>32</v>
      </c>
      <c r="F7" t="str">
        <f t="shared" ref="F7" si="7">IF(SEARCH("MID",E7)=1, "MID", IF(SEARCH("HIGH",E7)=1,"HIGH", IF(SEARCH("LOW",E7)=1, "LOW","ERR…")))</f>
        <v>MID</v>
      </c>
      <c r="G7">
        <f t="shared" si="5"/>
        <v>0</v>
      </c>
      <c r="H7">
        <f t="shared" si="0"/>
        <v>0</v>
      </c>
      <c r="J7">
        <f>J6+(D7-G7)*$N$1</f>
        <v>0.28660000000000002</v>
      </c>
      <c r="K7">
        <f>K6+(D7-G7)*B7*$N$1</f>
        <v>0.13578669419607825</v>
      </c>
      <c r="L7">
        <f>L6+(D7-G7)*C7*$N$1</f>
        <v>-1.5902929380930155</v>
      </c>
    </row>
    <row r="8" spans="1:17">
      <c r="A8">
        <f t="shared" si="1"/>
        <v>6</v>
      </c>
      <c r="B8">
        <v>56.269576470588333</v>
      </c>
      <c r="C8">
        <v>-124.11895304764761</v>
      </c>
      <c r="D8">
        <f t="shared" ref="D8" si="8">IF(AND(SEARCH("HIGH", E8)=1, $H$1="HIGH"),1,0)</f>
        <v>0</v>
      </c>
      <c r="E8" t="s">
        <v>33</v>
      </c>
      <c r="F8" t="str">
        <f t="shared" si="2"/>
        <v>HIGH</v>
      </c>
      <c r="G8">
        <f t="shared" si="5"/>
        <v>1</v>
      </c>
      <c r="H8">
        <f t="shared" si="0"/>
        <v>0</v>
      </c>
      <c r="J8">
        <f>J7+(D8-G8)*$N$1</f>
        <v>0.27990000000000004</v>
      </c>
      <c r="K8">
        <f>K7+(D8-G8)*B8*$N$1</f>
        <v>-0.24121946815686357</v>
      </c>
      <c r="L8">
        <f>L7+(D8-G8)*C8*$N$1</f>
        <v>-0.75869595267377654</v>
      </c>
    </row>
    <row r="9" spans="1:17">
      <c r="A9">
        <f t="shared" si="1"/>
        <v>7</v>
      </c>
      <c r="B9">
        <v>-70.3</v>
      </c>
      <c r="C9">
        <v>247.64417576224645</v>
      </c>
      <c r="D9">
        <f t="shared" ref="D9" si="9">IF(AND(SEARCH("LOW", E9)=1, $H$1="LOW"),1,0)</f>
        <v>0</v>
      </c>
      <c r="E9" t="s">
        <v>35</v>
      </c>
      <c r="F9" t="str">
        <f t="shared" ref="F9" si="10">IF(SEARCH("LOW",E9)=1, "LOW", IF(SEARCH("MID",E9)=1,"MID", IF(SEARCH("HIGH",E9)=1, "HIGH","ERR…")))</f>
        <v>LOW</v>
      </c>
      <c r="G9">
        <f t="shared" si="5"/>
        <v>0</v>
      </c>
      <c r="H9" t="str">
        <f t="shared" si="0"/>
        <v xml:space="preserve"> </v>
      </c>
      <c r="J9">
        <f t="shared" ref="J9:J44" si="11">J8+(D9-G9)*$N$1</f>
        <v>0.27990000000000004</v>
      </c>
      <c r="K9">
        <f t="shared" ref="K9:K44" si="12">K8+(D9-G9)*B9*$N$1</f>
        <v>-0.24121946815686357</v>
      </c>
      <c r="L9">
        <f t="shared" ref="L9:L44" si="13">L8+(D9-G9)*C9*$N$1</f>
        <v>-0.75869595267377654</v>
      </c>
    </row>
    <row r="10" spans="1:17">
      <c r="A10">
        <f t="shared" si="1"/>
        <v>8</v>
      </c>
      <c r="B10">
        <v>9.4607776143790758</v>
      </c>
      <c r="C10">
        <v>118.3970087635595</v>
      </c>
      <c r="D10">
        <f t="shared" ref="D10" si="14">IF(AND(SEARCH("MID", E10)=1, $H$1="MID"),1,0)</f>
        <v>1</v>
      </c>
      <c r="E10" t="s">
        <v>36</v>
      </c>
      <c r="F10" t="str">
        <f t="shared" ref="F10" si="15">IF(SEARCH("MID",E10)=1, "MID", IF(SEARCH("HIGH",E10)=1,"HIGH", IF(SEARCH("LOW",E10)=1, "LOW","ERR…")))</f>
        <v>MID</v>
      </c>
      <c r="G10">
        <f t="shared" si="5"/>
        <v>0</v>
      </c>
      <c r="H10">
        <f t="shared" si="0"/>
        <v>0</v>
      </c>
      <c r="J10">
        <f t="shared" si="11"/>
        <v>0.28660000000000002</v>
      </c>
      <c r="K10">
        <f t="shared" si="12"/>
        <v>-0.17783225814052378</v>
      </c>
      <c r="L10">
        <f t="shared" si="13"/>
        <v>3.4564006042072104E-2</v>
      </c>
    </row>
    <row r="11" spans="1:17">
      <c r="A11">
        <f t="shared" si="1"/>
        <v>9</v>
      </c>
      <c r="B11">
        <v>133.66860735294114</v>
      </c>
      <c r="C11">
        <v>-267.67183471665714</v>
      </c>
      <c r="D11">
        <f t="shared" ref="D11" si="16">IF(AND(SEARCH("HIGH", E11)=1, $H$1="HIGH"),1,0)</f>
        <v>0</v>
      </c>
      <c r="E11" t="s">
        <v>37</v>
      </c>
      <c r="F11" t="str">
        <f t="shared" si="2"/>
        <v>HIGH</v>
      </c>
      <c r="G11">
        <f t="shared" si="5"/>
        <v>0</v>
      </c>
      <c r="H11" t="str">
        <f t="shared" si="0"/>
        <v xml:space="preserve"> </v>
      </c>
      <c r="J11">
        <f t="shared" si="11"/>
        <v>0.28660000000000002</v>
      </c>
      <c r="K11">
        <f t="shared" si="12"/>
        <v>-0.17783225814052378</v>
      </c>
      <c r="L11">
        <f t="shared" si="13"/>
        <v>3.4564006042072104E-2</v>
      </c>
    </row>
    <row r="12" spans="1:17">
      <c r="A12">
        <f t="shared" si="1"/>
        <v>10</v>
      </c>
      <c r="B12">
        <v>-73.942908791208907</v>
      </c>
      <c r="C12">
        <v>467.80659958977407</v>
      </c>
      <c r="D12">
        <f t="shared" ref="D12" si="17">IF(AND(SEARCH("LOW", E12)=1, $H$1="LOW"),1,0)</f>
        <v>0</v>
      </c>
      <c r="E12" t="s">
        <v>35</v>
      </c>
      <c r="F12" t="str">
        <f t="shared" ref="F12" si="18">IF(SEARCH("LOW",E12)=1, "LOW", IF(SEARCH("MID",E12)=1,"MID", IF(SEARCH("HIGH",E12)=1, "HIGH","ERR…")))</f>
        <v>LOW</v>
      </c>
      <c r="G12">
        <f t="shared" si="5"/>
        <v>1</v>
      </c>
      <c r="H12">
        <f t="shared" si="0"/>
        <v>0</v>
      </c>
      <c r="J12">
        <f t="shared" si="11"/>
        <v>0.27990000000000004</v>
      </c>
      <c r="K12">
        <f t="shared" si="12"/>
        <v>0.31758523076057593</v>
      </c>
      <c r="L12">
        <f t="shared" si="13"/>
        <v>-3.0997402112094141</v>
      </c>
    </row>
    <row r="13" spans="1:17">
      <c r="A13">
        <f t="shared" si="1"/>
        <v>11</v>
      </c>
      <c r="B13">
        <v>-0.19522309523811299</v>
      </c>
      <c r="C13">
        <v>138.33281236913768</v>
      </c>
      <c r="D13">
        <f t="shared" ref="D13" si="19">IF(AND(SEARCH("MID", E13)=1, $H$1="MID"),1,0)</f>
        <v>1</v>
      </c>
      <c r="E13" t="s">
        <v>36</v>
      </c>
      <c r="F13" t="str">
        <f t="shared" ref="F13" si="20">IF(SEARCH("MID",E13)=1, "MID", IF(SEARCH("HIGH",E13)=1,"HIGH", IF(SEARCH("LOW",E13)=1, "LOW","ERR…")))</f>
        <v>MID</v>
      </c>
      <c r="G13">
        <f t="shared" si="5"/>
        <v>0</v>
      </c>
      <c r="H13">
        <f t="shared" si="0"/>
        <v>0</v>
      </c>
      <c r="J13">
        <f t="shared" si="11"/>
        <v>0.28660000000000002</v>
      </c>
      <c r="K13">
        <f t="shared" si="12"/>
        <v>0.31627723602248059</v>
      </c>
      <c r="L13">
        <f t="shared" si="13"/>
        <v>-2.1729103683361917</v>
      </c>
    </row>
    <row r="14" spans="1:17">
      <c r="A14">
        <f t="shared" si="1"/>
        <v>12</v>
      </c>
      <c r="B14">
        <v>76.962325490196136</v>
      </c>
      <c r="C14">
        <v>-304.69812399532185</v>
      </c>
      <c r="D14">
        <f t="shared" ref="D14" si="21">IF(AND(SEARCH("HIGH", E14)=1, $H$1="HIGH"),1,0)</f>
        <v>0</v>
      </c>
      <c r="E14" t="s">
        <v>37</v>
      </c>
      <c r="F14" t="str">
        <f t="shared" si="2"/>
        <v>HIGH</v>
      </c>
      <c r="G14">
        <f t="shared" si="5"/>
        <v>1</v>
      </c>
      <c r="H14">
        <f t="shared" si="0"/>
        <v>0</v>
      </c>
      <c r="J14">
        <f t="shared" si="11"/>
        <v>0.27990000000000004</v>
      </c>
      <c r="K14">
        <f t="shared" si="12"/>
        <v>-0.19937034476183357</v>
      </c>
      <c r="L14">
        <f t="shared" si="13"/>
        <v>-0.13143293756753538</v>
      </c>
    </row>
    <row r="15" spans="1:17">
      <c r="A15">
        <f t="shared" si="1"/>
        <v>13</v>
      </c>
      <c r="B15">
        <v>-96.955540792540717</v>
      </c>
      <c r="C15">
        <v>271.7133118798414</v>
      </c>
      <c r="D15">
        <f t="shared" ref="D15" si="22">IF(AND(SEARCH("LOW", E15)=1, $H$1="LOW"),1,0)</f>
        <v>0</v>
      </c>
      <c r="E15" t="s">
        <v>38</v>
      </c>
      <c r="F15" t="str">
        <f t="shared" ref="F15" si="23">IF(SEARCH("LOW",E15)=1, "LOW", IF(SEARCH("MID",E15)=1,"MID", IF(SEARCH("HIGH",E15)=1, "HIGH","ERR…")))</f>
        <v>LOW</v>
      </c>
      <c r="G15">
        <f t="shared" si="5"/>
        <v>0</v>
      </c>
      <c r="H15" t="str">
        <f t="shared" si="0"/>
        <v xml:space="preserve"> </v>
      </c>
      <c r="J15">
        <f t="shared" si="11"/>
        <v>0.27990000000000004</v>
      </c>
      <c r="K15">
        <f t="shared" si="12"/>
        <v>-0.19937034476183357</v>
      </c>
      <c r="L15">
        <f t="shared" si="13"/>
        <v>-0.13143293756753538</v>
      </c>
    </row>
    <row r="16" spans="1:17">
      <c r="A16">
        <f t="shared" si="1"/>
        <v>14</v>
      </c>
      <c r="B16">
        <v>37.254037995338052</v>
      </c>
      <c r="C16">
        <v>61.66</v>
      </c>
      <c r="D16">
        <f t="shared" ref="D16" si="24">IF(AND(SEARCH("MID", E16)=1, $H$1="MID"),1,0)</f>
        <v>1</v>
      </c>
      <c r="E16" t="s">
        <v>39</v>
      </c>
      <c r="F16" t="str">
        <f t="shared" ref="F16" si="25">IF(SEARCH("MID",E16)=1, "MID", IF(SEARCH("HIGH",E16)=1,"HIGH", IF(SEARCH("LOW",E16)=1, "LOW","ERR…")))</f>
        <v>MID</v>
      </c>
      <c r="G16">
        <f t="shared" si="5"/>
        <v>0</v>
      </c>
      <c r="H16">
        <f t="shared" si="0"/>
        <v>0</v>
      </c>
      <c r="J16">
        <f t="shared" si="11"/>
        <v>0.28660000000000002</v>
      </c>
      <c r="K16">
        <f t="shared" si="12"/>
        <v>5.0231709806931396E-2</v>
      </c>
      <c r="L16">
        <f t="shared" si="13"/>
        <v>0.28168906243246461</v>
      </c>
    </row>
    <row r="17" spans="1:12">
      <c r="A17">
        <f t="shared" si="1"/>
        <v>15</v>
      </c>
      <c r="B17">
        <v>209.77364778554781</v>
      </c>
      <c r="C17">
        <v>-456.71300048482181</v>
      </c>
      <c r="D17">
        <f t="shared" ref="D17" si="26">IF(AND(SEARCH("HIGH", E17)=1, $H$1="HIGH"),1,0)</f>
        <v>0</v>
      </c>
      <c r="E17" t="s">
        <v>40</v>
      </c>
      <c r="F17" t="str">
        <f t="shared" si="2"/>
        <v>HIGH</v>
      </c>
      <c r="G17">
        <f t="shared" si="5"/>
        <v>0</v>
      </c>
      <c r="H17" t="str">
        <f t="shared" si="0"/>
        <v xml:space="preserve"> </v>
      </c>
      <c r="J17">
        <f t="shared" si="11"/>
        <v>0.28660000000000002</v>
      </c>
      <c r="K17">
        <f t="shared" si="12"/>
        <v>5.0231709806931396E-2</v>
      </c>
      <c r="L17">
        <f t="shared" si="13"/>
        <v>0.28168906243246461</v>
      </c>
    </row>
    <row r="18" spans="1:12">
      <c r="A18">
        <f t="shared" si="1"/>
        <v>16</v>
      </c>
      <c r="B18">
        <v>-119.43692051282065</v>
      </c>
      <c r="C18">
        <v>651.13578957013397</v>
      </c>
      <c r="D18">
        <f t="shared" ref="D18" si="27">IF(AND(SEARCH("LOW", E18)=1, $H$1="LOW"),1,0)</f>
        <v>0</v>
      </c>
      <c r="E18" t="s">
        <v>38</v>
      </c>
      <c r="F18" t="str">
        <f t="shared" ref="F18" si="28">IF(SEARCH("LOW",E18)=1, "LOW", IF(SEARCH("MID",E18)=1,"MID", IF(SEARCH("HIGH",E18)=1, "HIGH","ERR…")))</f>
        <v>LOW</v>
      </c>
      <c r="G18">
        <f t="shared" si="5"/>
        <v>1</v>
      </c>
      <c r="H18">
        <f t="shared" si="0"/>
        <v>0</v>
      </c>
      <c r="J18">
        <f t="shared" si="11"/>
        <v>0.27990000000000004</v>
      </c>
      <c r="K18">
        <f t="shared" si="12"/>
        <v>0.85045907724282976</v>
      </c>
      <c r="L18">
        <f t="shared" si="13"/>
        <v>-4.0809207276874329</v>
      </c>
    </row>
    <row r="19" spans="1:12">
      <c r="A19">
        <f t="shared" si="1"/>
        <v>17</v>
      </c>
      <c r="B19">
        <v>-35.451368997668922</v>
      </c>
      <c r="C19">
        <v>331.40719602329625</v>
      </c>
      <c r="D19">
        <f t="shared" ref="D19" si="29">IF(AND(SEARCH("MID", E19)=1, $H$1="MID"),1,0)</f>
        <v>1</v>
      </c>
      <c r="E19" t="s">
        <v>39</v>
      </c>
      <c r="F19" t="str">
        <f t="shared" ref="F19" si="30">IF(SEARCH("MID",E19)=1, "MID", IF(SEARCH("HIGH",E19)=1,"HIGH", IF(SEARCH("LOW",E19)=1, "LOW","ERR…")))</f>
        <v>MID</v>
      </c>
      <c r="G19">
        <f t="shared" si="5"/>
        <v>0</v>
      </c>
      <c r="H19">
        <f t="shared" si="0"/>
        <v>0</v>
      </c>
      <c r="J19">
        <f t="shared" si="11"/>
        <v>0.28660000000000002</v>
      </c>
      <c r="K19">
        <f t="shared" si="12"/>
        <v>0.61293490495844805</v>
      </c>
      <c r="L19">
        <f t="shared" si="13"/>
        <v>-1.860492514331348</v>
      </c>
    </row>
    <row r="20" spans="1:12">
      <c r="A20">
        <f t="shared" si="1"/>
        <v>18</v>
      </c>
      <c r="B20">
        <v>46.523257575757846</v>
      </c>
      <c r="C20">
        <v>-89.584013072350018</v>
      </c>
      <c r="D20">
        <f t="shared" ref="D20" si="31">IF(AND(SEARCH("HIGH", E20)=1, $H$1="HIGH"),1,0)</f>
        <v>0</v>
      </c>
      <c r="E20" t="s">
        <v>40</v>
      </c>
      <c r="F20" t="str">
        <f t="shared" si="2"/>
        <v>HIGH</v>
      </c>
      <c r="G20">
        <f t="shared" si="5"/>
        <v>1</v>
      </c>
      <c r="H20">
        <f t="shared" si="0"/>
        <v>0</v>
      </c>
      <c r="J20">
        <f t="shared" si="11"/>
        <v>0.27990000000000004</v>
      </c>
      <c r="K20">
        <f t="shared" si="12"/>
        <v>0.30122907920087044</v>
      </c>
      <c r="L20">
        <f t="shared" si="13"/>
        <v>-1.2602796267466028</v>
      </c>
    </row>
    <row r="21" spans="1:12">
      <c r="A21">
        <f t="shared" si="1"/>
        <v>19</v>
      </c>
      <c r="B21">
        <v>-99.530343123543091</v>
      </c>
      <c r="C21">
        <v>232.82513072381442</v>
      </c>
      <c r="D21">
        <f t="shared" ref="D21" si="32">IF(AND(SEARCH("LOW", E21)=1, $H$1="LOW"),1,0)</f>
        <v>0</v>
      </c>
      <c r="E21" t="s">
        <v>41</v>
      </c>
      <c r="F21" t="str">
        <f t="shared" ref="F21" si="33">IF(SEARCH("LOW",E21)=1, "LOW", IF(SEARCH("MID",E21)=1,"MID", IF(SEARCH("HIGH",E21)=1, "HIGH","ERR…")))</f>
        <v>LOW</v>
      </c>
      <c r="G21">
        <f t="shared" si="5"/>
        <v>0</v>
      </c>
      <c r="H21" t="str">
        <f t="shared" si="0"/>
        <v xml:space="preserve"> </v>
      </c>
      <c r="J21">
        <f t="shared" si="11"/>
        <v>0.27990000000000004</v>
      </c>
      <c r="K21">
        <f t="shared" si="12"/>
        <v>0.30122907920087044</v>
      </c>
      <c r="L21">
        <f t="shared" si="13"/>
        <v>-1.2602796267466028</v>
      </c>
    </row>
    <row r="22" spans="1:12">
      <c r="A22">
        <f t="shared" si="1"/>
        <v>20</v>
      </c>
      <c r="B22">
        <v>-37.806117948717933</v>
      </c>
      <c r="C22">
        <v>200.41625033894357</v>
      </c>
      <c r="D22">
        <f t="shared" ref="D22" si="34">IF(AND(SEARCH("MID", E22)=1, $H$1="MID"),1,0)</f>
        <v>1</v>
      </c>
      <c r="E22" t="s">
        <v>42</v>
      </c>
      <c r="F22" t="str">
        <f t="shared" ref="F22" si="35">IF(SEARCH("MID",E22)=1, "MID", IF(SEARCH("HIGH",E22)=1,"HIGH", IF(SEARCH("LOW",E22)=1, "LOW","ERR…")))</f>
        <v>MID</v>
      </c>
      <c r="G22">
        <f t="shared" si="5"/>
        <v>0</v>
      </c>
      <c r="H22">
        <f t="shared" si="0"/>
        <v>0</v>
      </c>
      <c r="J22">
        <f t="shared" si="11"/>
        <v>0.28660000000000002</v>
      </c>
      <c r="K22">
        <f t="shared" si="12"/>
        <v>4.7928088944460268E-2</v>
      </c>
      <c r="L22">
        <f t="shared" si="13"/>
        <v>8.2509250524319233E-2</v>
      </c>
    </row>
    <row r="23" spans="1:12">
      <c r="A23">
        <f t="shared" si="1"/>
        <v>21</v>
      </c>
      <c r="B23">
        <v>72.268911655011763</v>
      </c>
      <c r="C23">
        <v>-53.183570685876049</v>
      </c>
      <c r="D23">
        <f t="shared" ref="D23" si="36">IF(AND(SEARCH("HIGH", E23)=1, $H$1="HIGH"),1,0)</f>
        <v>0</v>
      </c>
      <c r="E23" t="s">
        <v>43</v>
      </c>
      <c r="F23" t="str">
        <f t="shared" si="2"/>
        <v>HIGH</v>
      </c>
      <c r="G23">
        <f t="shared" si="5"/>
        <v>0</v>
      </c>
      <c r="H23" t="str">
        <f t="shared" si="0"/>
        <v xml:space="preserve"> </v>
      </c>
      <c r="J23">
        <f t="shared" si="11"/>
        <v>0.28660000000000002</v>
      </c>
      <c r="K23">
        <f t="shared" si="12"/>
        <v>4.7928088944460268E-2</v>
      </c>
      <c r="L23">
        <f t="shared" si="13"/>
        <v>8.2509250524319233E-2</v>
      </c>
    </row>
    <row r="24" spans="1:12">
      <c r="A24">
        <f t="shared" si="1"/>
        <v>22</v>
      </c>
      <c r="B24">
        <v>-88.579511421911661</v>
      </c>
      <c r="C24">
        <v>498.74760253784717</v>
      </c>
      <c r="D24">
        <f t="shared" ref="D24" si="37">IF(AND(SEARCH("LOW", E24)=1, $H$1="LOW"),1,0)</f>
        <v>0</v>
      </c>
      <c r="E24" t="s">
        <v>41</v>
      </c>
      <c r="F24" t="str">
        <f t="shared" ref="F24" si="38">IF(SEARCH("LOW",E24)=1, "LOW", IF(SEARCH("MID",E24)=1,"MID", IF(SEARCH("HIGH",E24)=1, "HIGH","ERR…")))</f>
        <v>LOW</v>
      </c>
      <c r="G24">
        <f t="shared" si="5"/>
        <v>1</v>
      </c>
      <c r="H24">
        <f t="shared" si="0"/>
        <v>0</v>
      </c>
      <c r="J24">
        <f t="shared" si="11"/>
        <v>0.27990000000000004</v>
      </c>
      <c r="K24">
        <f t="shared" si="12"/>
        <v>0.64141081547126833</v>
      </c>
      <c r="L24">
        <f t="shared" si="13"/>
        <v>-3.2590996864792565</v>
      </c>
    </row>
    <row r="25" spans="1:12">
      <c r="A25">
        <f t="shared" si="1"/>
        <v>23</v>
      </c>
      <c r="B25">
        <v>7.4107107226107347</v>
      </c>
      <c r="C25">
        <v>88.429426177276866</v>
      </c>
      <c r="D25">
        <f t="shared" ref="D25" si="39">IF(AND(SEARCH("MID", E25)=1, $H$1="MID"),1,0)</f>
        <v>1</v>
      </c>
      <c r="E25" t="s">
        <v>42</v>
      </c>
      <c r="F25" t="str">
        <f t="shared" ref="F25" si="40">IF(SEARCH("MID",E25)=1, "MID", IF(SEARCH("HIGH",E25)=1,"HIGH", IF(SEARCH("LOW",E25)=1, "LOW","ERR…")))</f>
        <v>MID</v>
      </c>
      <c r="G25">
        <f t="shared" si="5"/>
        <v>0</v>
      </c>
      <c r="H25">
        <f t="shared" si="0"/>
        <v>0</v>
      </c>
      <c r="J25">
        <f t="shared" si="11"/>
        <v>0.28660000000000002</v>
      </c>
      <c r="K25">
        <f t="shared" si="12"/>
        <v>0.69106257731276022</v>
      </c>
      <c r="L25">
        <f t="shared" si="13"/>
        <v>-2.6666225310915017</v>
      </c>
    </row>
    <row r="26" spans="1:12">
      <c r="A26">
        <f t="shared" si="1"/>
        <v>24</v>
      </c>
      <c r="B26">
        <v>15.244086713286746</v>
      </c>
      <c r="C26">
        <v>56.823173514853892</v>
      </c>
      <c r="D26">
        <f t="shared" ref="D26" si="41">IF(AND(SEARCH("HIGH", E26)=1, $H$1="HIGH"),1,0)</f>
        <v>0</v>
      </c>
      <c r="E26" t="s">
        <v>43</v>
      </c>
      <c r="F26" t="str">
        <f t="shared" si="2"/>
        <v>HIGH</v>
      </c>
      <c r="G26">
        <f t="shared" si="5"/>
        <v>0</v>
      </c>
      <c r="H26" t="str">
        <f t="shared" si="0"/>
        <v xml:space="preserve"> </v>
      </c>
      <c r="J26">
        <f t="shared" si="11"/>
        <v>0.28660000000000002</v>
      </c>
      <c r="K26">
        <f t="shared" si="12"/>
        <v>0.69106257731276022</v>
      </c>
      <c r="L26">
        <f t="shared" si="13"/>
        <v>-2.6666225310915017</v>
      </c>
    </row>
    <row r="27" spans="1:12">
      <c r="A27">
        <f t="shared" si="1"/>
        <v>25</v>
      </c>
      <c r="B27">
        <v>-207.39004484848485</v>
      </c>
      <c r="C27">
        <v>392.23467501292487</v>
      </c>
      <c r="D27">
        <f t="shared" ref="D27" si="42">IF(AND(SEARCH("LOW", E27)=1, $H$1="LOW"),1,0)</f>
        <v>0</v>
      </c>
      <c r="E27" t="s">
        <v>44</v>
      </c>
      <c r="F27" t="str">
        <f t="shared" ref="F27" si="43">IF(SEARCH("LOW",E27)=1, "LOW", IF(SEARCH("MID",E27)=1,"MID", IF(SEARCH("HIGH",E27)=1, "HIGH","ERR…")))</f>
        <v>LOW</v>
      </c>
      <c r="G27">
        <f t="shared" si="5"/>
        <v>0</v>
      </c>
      <c r="H27" t="str">
        <f t="shared" si="0"/>
        <v xml:space="preserve"> </v>
      </c>
      <c r="J27">
        <f t="shared" si="11"/>
        <v>0.28660000000000002</v>
      </c>
      <c r="K27">
        <f t="shared" si="12"/>
        <v>0.69106257731276022</v>
      </c>
      <c r="L27">
        <f t="shared" si="13"/>
        <v>-2.6666225310915017</v>
      </c>
    </row>
    <row r="28" spans="1:12">
      <c r="A28">
        <f t="shared" si="1"/>
        <v>26</v>
      </c>
      <c r="B28">
        <v>-86.086882424242404</v>
      </c>
      <c r="C28">
        <v>319.11275482424236</v>
      </c>
      <c r="D28">
        <f t="shared" ref="D28" si="44">IF(AND(SEARCH("MID", E28)=1, $H$1="MID"),1,0)</f>
        <v>1</v>
      </c>
      <c r="E28" t="s">
        <v>45</v>
      </c>
      <c r="F28" t="str">
        <f t="shared" ref="F28" si="45">IF(SEARCH("MID",E28)=1, "MID", IF(SEARCH("HIGH",E28)=1,"HIGH", IF(SEARCH("LOW",E28)=1, "LOW","ERR…")))</f>
        <v>MID</v>
      </c>
      <c r="G28">
        <f t="shared" si="5"/>
        <v>0</v>
      </c>
      <c r="H28">
        <f t="shared" si="0"/>
        <v>0</v>
      </c>
      <c r="J28">
        <f t="shared" si="11"/>
        <v>0.29330000000000001</v>
      </c>
      <c r="K28">
        <f t="shared" si="12"/>
        <v>0.11428046507033607</v>
      </c>
      <c r="L28">
        <f t="shared" si="13"/>
        <v>-0.52856707376907774</v>
      </c>
    </row>
    <row r="29" spans="1:12">
      <c r="A29">
        <f t="shared" si="1"/>
        <v>27</v>
      </c>
      <c r="B29">
        <v>-35.995773333333396</v>
      </c>
      <c r="C29">
        <v>276.5986400231468</v>
      </c>
      <c r="D29">
        <f t="shared" ref="D29" si="46">IF(AND(SEARCH("HIGH", E29)=1, $H$1="HIGH"),1,0)</f>
        <v>0</v>
      </c>
      <c r="E29" t="s">
        <v>46</v>
      </c>
      <c r="F29" t="str">
        <f t="shared" si="2"/>
        <v>HIGH</v>
      </c>
      <c r="G29">
        <f t="shared" si="5"/>
        <v>0</v>
      </c>
      <c r="H29" t="str">
        <f t="shared" si="0"/>
        <v xml:space="preserve"> </v>
      </c>
      <c r="J29">
        <f t="shared" si="11"/>
        <v>0.29330000000000001</v>
      </c>
      <c r="K29">
        <f t="shared" si="12"/>
        <v>0.11428046507033607</v>
      </c>
      <c r="L29">
        <f t="shared" si="13"/>
        <v>-0.52856707376907774</v>
      </c>
    </row>
    <row r="30" spans="1:12">
      <c r="A30">
        <f t="shared" si="1"/>
        <v>28</v>
      </c>
      <c r="B30">
        <v>-130.42122747474781</v>
      </c>
      <c r="C30">
        <v>732.94375320504093</v>
      </c>
      <c r="D30">
        <f t="shared" ref="D30" si="47">IF(AND(SEARCH("LOW", E30)=1, $H$1="LOW"),1,0)</f>
        <v>0</v>
      </c>
      <c r="E30" t="s">
        <v>44</v>
      </c>
      <c r="F30" t="str">
        <f t="shared" ref="F30" si="48">IF(SEARCH("LOW",E30)=1, "LOW", IF(SEARCH("MID",E30)=1,"MID", IF(SEARCH("HIGH",E30)=1, "HIGH","ERR…")))</f>
        <v>LOW</v>
      </c>
      <c r="G30">
        <f t="shared" si="5"/>
        <v>0</v>
      </c>
      <c r="H30" t="str">
        <f t="shared" si="0"/>
        <v xml:space="preserve"> </v>
      </c>
      <c r="J30">
        <f t="shared" si="11"/>
        <v>0.29330000000000001</v>
      </c>
      <c r="K30">
        <f t="shared" si="12"/>
        <v>0.11428046507033607</v>
      </c>
      <c r="L30">
        <f t="shared" si="13"/>
        <v>-0.52856707376907774</v>
      </c>
    </row>
    <row r="31" spans="1:12">
      <c r="A31">
        <f t="shared" si="1"/>
        <v>29</v>
      </c>
      <c r="B31">
        <v>-33.693302626262536</v>
      </c>
      <c r="C31">
        <v>319.9553484010064</v>
      </c>
      <c r="D31">
        <f t="shared" ref="D31" si="49">IF(AND(SEARCH("MID", E31)=1, $H$1="MID"),1,0)</f>
        <v>1</v>
      </c>
      <c r="E31" t="s">
        <v>45</v>
      </c>
      <c r="F31" t="str">
        <f t="shared" ref="F31" si="50">IF(SEARCH("MID",E31)=1, "MID", IF(SEARCH("HIGH",E31)=1,"HIGH", IF(SEARCH("LOW",E31)=1, "LOW","ERR…")))</f>
        <v>MID</v>
      </c>
      <c r="G31">
        <f t="shared" si="5"/>
        <v>0</v>
      </c>
      <c r="H31">
        <f t="shared" si="0"/>
        <v>0</v>
      </c>
      <c r="J31">
        <f t="shared" si="11"/>
        <v>0.3</v>
      </c>
      <c r="K31">
        <f t="shared" si="12"/>
        <v>-0.11146466252562293</v>
      </c>
      <c r="L31">
        <f t="shared" si="13"/>
        <v>1.6151337605176654</v>
      </c>
    </row>
    <row r="32" spans="1:12">
      <c r="A32">
        <f t="shared" si="1"/>
        <v>30</v>
      </c>
      <c r="B32">
        <v>20.559246060606021</v>
      </c>
      <c r="C32">
        <v>30.570156122902091</v>
      </c>
      <c r="D32">
        <f t="shared" ref="D32" si="51">IF(AND(SEARCH("HIGH", E32)=1, $H$1="HIGH"),1,0)</f>
        <v>0</v>
      </c>
      <c r="E32" t="s">
        <v>46</v>
      </c>
      <c r="F32" t="str">
        <f t="shared" si="2"/>
        <v>HIGH</v>
      </c>
      <c r="G32">
        <f t="shared" si="5"/>
        <v>1</v>
      </c>
      <c r="H32">
        <f t="shared" si="0"/>
        <v>0</v>
      </c>
      <c r="J32">
        <f t="shared" si="11"/>
        <v>0.29330000000000001</v>
      </c>
      <c r="K32">
        <f t="shared" si="12"/>
        <v>-0.24921161113168327</v>
      </c>
      <c r="L32">
        <f t="shared" si="13"/>
        <v>1.4103137144942215</v>
      </c>
    </row>
    <row r="33" spans="1:12">
      <c r="A33">
        <f t="shared" si="1"/>
        <v>31</v>
      </c>
      <c r="B33">
        <v>-242.37232424242418</v>
      </c>
      <c r="C33">
        <v>345.36270848805452</v>
      </c>
      <c r="D33">
        <f t="shared" ref="D33" si="52">IF(AND(SEARCH("LOW", E33)=1, $H$1="LOW"),1,0)</f>
        <v>0</v>
      </c>
      <c r="E33" t="s">
        <v>47</v>
      </c>
      <c r="F33" t="str">
        <f t="shared" ref="F33" si="53">IF(SEARCH("LOW",E33)=1, "LOW", IF(SEARCH("MID",E33)=1,"MID", IF(SEARCH("HIGH",E33)=1, "HIGH","ERR…")))</f>
        <v>LOW</v>
      </c>
      <c r="G33">
        <f t="shared" si="5"/>
        <v>1</v>
      </c>
      <c r="H33">
        <f t="shared" si="0"/>
        <v>0</v>
      </c>
      <c r="J33">
        <f t="shared" si="11"/>
        <v>0.28660000000000002</v>
      </c>
      <c r="K33">
        <f t="shared" si="12"/>
        <v>1.3746829612925588</v>
      </c>
      <c r="L33">
        <f t="shared" si="13"/>
        <v>-0.90361643237574407</v>
      </c>
    </row>
    <row r="34" spans="1:12">
      <c r="A34">
        <f t="shared" si="1"/>
        <v>32</v>
      </c>
      <c r="B34">
        <v>-73.578304848484976</v>
      </c>
      <c r="C34">
        <v>267.43864947498503</v>
      </c>
      <c r="D34">
        <f t="shared" ref="D34" si="54">IF(AND(SEARCH("MID", E34)=1, $H$1="MID"),1,0)</f>
        <v>1</v>
      </c>
      <c r="E34" t="s">
        <v>48</v>
      </c>
      <c r="F34" t="str">
        <f t="shared" ref="F34" si="55">IF(SEARCH("MID",E34)=1, "MID", IF(SEARCH("HIGH",E34)=1,"HIGH", IF(SEARCH("LOW",E34)=1, "LOW","ERR…")))</f>
        <v>MID</v>
      </c>
      <c r="G34">
        <f t="shared" si="5"/>
        <v>0</v>
      </c>
      <c r="H34">
        <f t="shared" si="0"/>
        <v>0</v>
      </c>
      <c r="J34">
        <f t="shared" si="11"/>
        <v>0.29330000000000001</v>
      </c>
      <c r="K34">
        <f t="shared" si="12"/>
        <v>0.8817083188077095</v>
      </c>
      <c r="L34">
        <f t="shared" si="13"/>
        <v>0.88822251910665573</v>
      </c>
    </row>
    <row r="35" spans="1:12">
      <c r="A35">
        <f t="shared" si="1"/>
        <v>33</v>
      </c>
      <c r="B35">
        <v>-13.005126666666671</v>
      </c>
      <c r="C35">
        <v>201.92590935260304</v>
      </c>
      <c r="D35">
        <f t="shared" ref="D35" si="56">IF(AND(SEARCH("HIGH", E35)=1, $H$1="HIGH"),1,0)</f>
        <v>0</v>
      </c>
      <c r="E35" t="s">
        <v>49</v>
      </c>
      <c r="F35" t="str">
        <f t="shared" si="2"/>
        <v>HIGH</v>
      </c>
      <c r="G35">
        <f t="shared" si="5"/>
        <v>1</v>
      </c>
      <c r="H35">
        <f t="shared" si="0"/>
        <v>0</v>
      </c>
      <c r="J35">
        <f t="shared" si="11"/>
        <v>0.28660000000000002</v>
      </c>
      <c r="K35">
        <f t="shared" si="12"/>
        <v>0.9688426674743762</v>
      </c>
      <c r="L35">
        <f t="shared" si="13"/>
        <v>-0.4646810735557847</v>
      </c>
    </row>
    <row r="36" spans="1:12">
      <c r="A36">
        <f t="shared" si="1"/>
        <v>34</v>
      </c>
      <c r="B36">
        <v>-119.35889393939404</v>
      </c>
      <c r="C36">
        <v>585.40742147497008</v>
      </c>
      <c r="D36">
        <f t="shared" ref="D36" si="57">IF(AND(SEARCH("LOW", E36)=1, $H$1="LOW"),1,0)</f>
        <v>0</v>
      </c>
      <c r="E36" t="s">
        <v>47</v>
      </c>
      <c r="F36" t="str">
        <f t="shared" ref="F36" si="58">IF(SEARCH("LOW",E36)=1, "LOW", IF(SEARCH("MID",E36)=1,"MID", IF(SEARCH("HIGH",E36)=1, "HIGH","ERR…")))</f>
        <v>LOW</v>
      </c>
      <c r="G36">
        <f t="shared" si="5"/>
        <v>0</v>
      </c>
      <c r="H36" t="str">
        <f t="shared" si="0"/>
        <v xml:space="preserve"> </v>
      </c>
      <c r="J36">
        <f t="shared" si="11"/>
        <v>0.28660000000000002</v>
      </c>
      <c r="K36">
        <f t="shared" si="12"/>
        <v>0.9688426674743762</v>
      </c>
      <c r="L36">
        <f t="shared" si="13"/>
        <v>-0.4646810735557847</v>
      </c>
    </row>
    <row r="37" spans="1:12">
      <c r="A37">
        <f t="shared" si="1"/>
        <v>35</v>
      </c>
      <c r="B37">
        <v>-50.51255090909099</v>
      </c>
      <c r="C37">
        <v>371.47541822585856</v>
      </c>
      <c r="D37">
        <f t="shared" ref="D37" si="59">IF(AND(SEARCH("MID", E37)=1, $H$1="MID"),1,0)</f>
        <v>1</v>
      </c>
      <c r="E37" t="s">
        <v>48</v>
      </c>
      <c r="F37" t="str">
        <f t="shared" ref="F37" si="60">IF(SEARCH("MID",E37)=1, "MID", IF(SEARCH("HIGH",E37)=1,"HIGH", IF(SEARCH("LOW",E37)=1, "LOW","ERR…")))</f>
        <v>MID</v>
      </c>
      <c r="G37">
        <f t="shared" si="5"/>
        <v>0</v>
      </c>
      <c r="H37">
        <f t="shared" si="0"/>
        <v>0</v>
      </c>
      <c r="J37">
        <f t="shared" si="11"/>
        <v>0.29330000000000001</v>
      </c>
      <c r="K37">
        <f t="shared" si="12"/>
        <v>0.63040857638346659</v>
      </c>
      <c r="L37">
        <f t="shared" si="13"/>
        <v>2.0242042285574677</v>
      </c>
    </row>
    <row r="38" spans="1:12">
      <c r="A38">
        <f t="shared" si="1"/>
        <v>36</v>
      </c>
      <c r="B38">
        <v>-1.572740606060606</v>
      </c>
      <c r="C38">
        <v>172.22800373718303</v>
      </c>
      <c r="D38">
        <f t="shared" ref="D38" si="61">IF(AND(SEARCH("HIGH", E38)=1, $H$1="HIGH"),1,0)</f>
        <v>0</v>
      </c>
      <c r="E38" t="s">
        <v>49</v>
      </c>
      <c r="F38" t="str">
        <f t="shared" si="2"/>
        <v>HIGH</v>
      </c>
      <c r="G38">
        <f t="shared" si="5"/>
        <v>1</v>
      </c>
      <c r="H38">
        <f t="shared" si="0"/>
        <v>0</v>
      </c>
      <c r="J38">
        <f t="shared" si="11"/>
        <v>0.28660000000000002</v>
      </c>
      <c r="K38">
        <f t="shared" si="12"/>
        <v>0.64094593844407266</v>
      </c>
      <c r="L38">
        <f t="shared" si="13"/>
        <v>0.87027660351834135</v>
      </c>
    </row>
    <row r="39" spans="1:12">
      <c r="A39">
        <f t="shared" si="1"/>
        <v>37</v>
      </c>
      <c r="B39">
        <v>-144.07114908424904</v>
      </c>
      <c r="C39">
        <v>295.74157865033771</v>
      </c>
      <c r="D39">
        <f t="shared" ref="D39" si="62">IF(AND(SEARCH("LOW", E39)=1, $H$1="LOW"),1,0)</f>
        <v>0</v>
      </c>
      <c r="E39" t="s">
        <v>50</v>
      </c>
      <c r="F39" t="str">
        <f t="shared" ref="F39" si="63">IF(SEARCH("LOW",E39)=1, "LOW", IF(SEARCH("MID",E39)=1,"MID", IF(SEARCH("HIGH",E39)=1, "HIGH","ERR…")))</f>
        <v>LOW</v>
      </c>
      <c r="G39">
        <f t="shared" si="5"/>
        <v>1</v>
      </c>
      <c r="H39">
        <f t="shared" si="0"/>
        <v>0</v>
      </c>
      <c r="J39">
        <f t="shared" si="11"/>
        <v>0.27990000000000004</v>
      </c>
      <c r="K39">
        <f t="shared" si="12"/>
        <v>1.6062226373085413</v>
      </c>
      <c r="L39">
        <f t="shared" si="13"/>
        <v>-1.1111919734389215</v>
      </c>
    </row>
    <row r="40" spans="1:12">
      <c r="A40">
        <f t="shared" si="1"/>
        <v>38</v>
      </c>
      <c r="B40">
        <v>-1.3653864468864241</v>
      </c>
      <c r="C40">
        <v>124.07755654621972</v>
      </c>
      <c r="D40">
        <f t="shared" ref="D40" si="64">IF(AND(SEARCH("MID", E40)=1, $H$1="MID"),1,0)</f>
        <v>1</v>
      </c>
      <c r="E40" t="s">
        <v>51</v>
      </c>
      <c r="F40" t="str">
        <f t="shared" ref="F40" si="65">IF(SEARCH("MID",E40)=1, "MID", IF(SEARCH("HIGH",E40)=1,"HIGH", IF(SEARCH("LOW",E40)=1, "LOW","ERR…")))</f>
        <v>MID</v>
      </c>
      <c r="G40">
        <f t="shared" si="5"/>
        <v>0</v>
      </c>
      <c r="H40">
        <f t="shared" si="0"/>
        <v>0</v>
      </c>
      <c r="J40">
        <f t="shared" si="11"/>
        <v>0.28660000000000002</v>
      </c>
      <c r="K40">
        <f t="shared" si="12"/>
        <v>1.5970745481144022</v>
      </c>
      <c r="L40">
        <f t="shared" si="13"/>
        <v>-0.27987234457924937</v>
      </c>
    </row>
    <row r="41" spans="1:12">
      <c r="A41">
        <f t="shared" si="1"/>
        <v>39</v>
      </c>
      <c r="B41">
        <v>83.128532234432328</v>
      </c>
      <c r="C41">
        <v>-98.617368079087811</v>
      </c>
      <c r="D41">
        <f t="shared" ref="D41" si="66">IF(AND(SEARCH("HIGH", E41)=1, $H$1="HIGH"),1,0)</f>
        <v>0</v>
      </c>
      <c r="E41" t="s">
        <v>52</v>
      </c>
      <c r="F41" t="str">
        <f t="shared" si="2"/>
        <v>HIGH</v>
      </c>
      <c r="G41">
        <f t="shared" si="5"/>
        <v>1</v>
      </c>
      <c r="H41">
        <f t="shared" si="0"/>
        <v>0</v>
      </c>
      <c r="J41">
        <f t="shared" si="11"/>
        <v>0.27990000000000004</v>
      </c>
      <c r="K41">
        <f t="shared" si="12"/>
        <v>1.0401133821437056</v>
      </c>
      <c r="L41">
        <f t="shared" si="13"/>
        <v>0.38086402155063903</v>
      </c>
    </row>
    <row r="42" spans="1:12">
      <c r="A42">
        <f t="shared" si="1"/>
        <v>40</v>
      </c>
      <c r="B42">
        <v>-43.73725535353536</v>
      </c>
      <c r="C42">
        <v>305.56854371496729</v>
      </c>
      <c r="D42">
        <f t="shared" ref="D42" si="67">IF(AND(SEARCH("LOW", E42)=1, $H$1="LOW"),1,0)</f>
        <v>0</v>
      </c>
      <c r="E42" t="s">
        <v>50</v>
      </c>
      <c r="F42" t="str">
        <f t="shared" ref="F42" si="68">IF(SEARCH("LOW",E42)=1, "LOW", IF(SEARCH("MID",E42)=1,"MID", IF(SEARCH("HIGH",E42)=1, "HIGH","ERR…")))</f>
        <v>LOW</v>
      </c>
      <c r="G42">
        <f t="shared" si="5"/>
        <v>1</v>
      </c>
      <c r="H42">
        <f t="shared" si="0"/>
        <v>0</v>
      </c>
      <c r="J42">
        <f t="shared" si="11"/>
        <v>0.27320000000000005</v>
      </c>
      <c r="K42">
        <f t="shared" si="12"/>
        <v>1.3331529930123924</v>
      </c>
      <c r="L42">
        <f t="shared" si="13"/>
        <v>-1.6664452213396421</v>
      </c>
    </row>
    <row r="43" spans="1:12">
      <c r="A43">
        <f t="shared" si="1"/>
        <v>41</v>
      </c>
      <c r="B43">
        <v>6.9911230769231345</v>
      </c>
      <c r="C43">
        <v>85.793005033845816</v>
      </c>
      <c r="D43">
        <f t="shared" ref="D43" si="69">IF(AND(SEARCH("MID", E43)=1, $H$1="MID"),1,0)</f>
        <v>1</v>
      </c>
      <c r="E43" t="s">
        <v>51</v>
      </c>
      <c r="F43" t="str">
        <f t="shared" ref="F43" si="70">IF(SEARCH("MID",E43)=1, "MID", IF(SEARCH("HIGH",E43)=1,"HIGH", IF(SEARCH("LOW",E43)=1, "LOW","ERR…")))</f>
        <v>MID</v>
      </c>
      <c r="G43">
        <f t="shared" si="5"/>
        <v>0</v>
      </c>
      <c r="H43">
        <f t="shared" si="0"/>
        <v>0</v>
      </c>
      <c r="J43">
        <f t="shared" si="11"/>
        <v>0.27990000000000004</v>
      </c>
      <c r="K43">
        <f t="shared" si="12"/>
        <v>1.3799935176277773</v>
      </c>
      <c r="L43">
        <f t="shared" si="13"/>
        <v>-1.0916320876128751</v>
      </c>
    </row>
    <row r="44" spans="1:12">
      <c r="A44">
        <f t="shared" si="1"/>
        <v>42</v>
      </c>
      <c r="B44">
        <v>65.347258608058638</v>
      </c>
      <c r="C44">
        <v>-247.83072533339211</v>
      </c>
      <c r="D44">
        <f t="shared" ref="D44" si="71">IF(AND(SEARCH("HIGH", E44)=1, $H$1="HIGH"),1,0)</f>
        <v>0</v>
      </c>
      <c r="E44" t="s">
        <v>52</v>
      </c>
      <c r="F44" t="str">
        <f t="shared" si="2"/>
        <v>HIGH</v>
      </c>
      <c r="G44">
        <f t="shared" si="5"/>
        <v>1</v>
      </c>
      <c r="H44">
        <f t="shared" si="0"/>
        <v>0</v>
      </c>
      <c r="J44">
        <f t="shared" si="11"/>
        <v>0.27320000000000005</v>
      </c>
      <c r="K44">
        <f t="shared" si="12"/>
        <v>0.94216688495378442</v>
      </c>
      <c r="L44">
        <f t="shared" si="13"/>
        <v>0.56883377212085207</v>
      </c>
    </row>
  </sheetData>
  <autoFilter ref="A2:H44" xr:uid="{558743EB-BDB8-4073-A7FD-490895D77B75}"/>
  <mergeCells count="1">
    <mergeCell ref="A1:F1"/>
  </mergeCells>
  <conditionalFormatting sqref="H3:H44">
    <cfRule type="cellIs" dxfId="0" priority="1" operator="equal">
      <formula>0</formula>
    </cfRule>
  </conditionalFormatting>
  <dataValidations count="1">
    <dataValidation type="list" allowBlank="1" showInputMessage="1" showErrorMessage="1" sqref="H1" xr:uid="{BF65B111-D7D9-4681-9566-640BEB91D2F2}">
      <formula1>$F$3:$F$44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2CCC-E87C-4BD5-9158-AE7CB85B3F00}">
  <dimension ref="A1"/>
  <sheetViews>
    <sheetView workbookViewId="0">
      <selection activeCell="C1" sqref="A1:C2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F0_Hz</vt:lpstr>
      <vt:lpstr>PERCEPTRON_SIM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Adedeji Babatunde</dc:creator>
  <cp:lastModifiedBy>Adedeji Babatunde</cp:lastModifiedBy>
  <dcterms:created xsi:type="dcterms:W3CDTF">2025-05-05T16:23:07Z</dcterms:created>
  <dcterms:modified xsi:type="dcterms:W3CDTF">2025-05-07T16:12:25Z</dcterms:modified>
</cp:coreProperties>
</file>