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Koleman's Pc\Documents\"/>
    </mc:Choice>
  </mc:AlternateContent>
  <bookViews>
    <workbookView xWindow="0" yWindow="0" windowWidth="17256" windowHeight="5628" firstSheet="1" activeTab="2" xr2:uid="{00000000-000D-0000-FFFF-FFFF00000000}"/>
  </bookViews>
  <sheets>
    <sheet name="Documentation" sheetId="8" r:id="rId1"/>
    <sheet name="Campground Mortgage" sheetId="17" r:id="rId2"/>
    <sheet name="Campground Research" sheetId="18" r:id="rId3"/>
  </sheets>
  <definedNames>
    <definedName name="Amortization_Schedule">'Campground Mortgage'!$G$2:$K$21</definedName>
    <definedName name="Down_Payment">'Campground Mortgage'!$B$6</definedName>
    <definedName name="Interest_Rate_Schedule">'Campground Mortgage'!$A$9:$D$26</definedName>
    <definedName name="Loan_Amount">'Campground Mortgage'!$B$7</definedName>
    <definedName name="Monthly_Payment">'Campground Mortgage'!$C$5:$C$7</definedName>
    <definedName name="Mortage_Payment">'Campground Mortgage'!$A$2:$D$7</definedName>
    <definedName name="Price">'Campground Mortgage'!$B$5</definedName>
    <definedName name="Rate">'Campground Mortgage'!$D$3</definedName>
    <definedName name="Term_Years">'Campground Mortgage'!$D$4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8" l="1"/>
  <c r="D11" i="18"/>
  <c r="E11" i="18"/>
  <c r="B11" i="18"/>
  <c r="C8" i="18"/>
  <c r="D8" i="18"/>
  <c r="E8" i="18"/>
  <c r="B8" i="18"/>
  <c r="K20" i="17"/>
  <c r="B11" i="17" l="1"/>
  <c r="C9" i="18"/>
  <c r="D9" i="18"/>
  <c r="E9" i="18"/>
  <c r="B9" i="18"/>
  <c r="D6" i="17"/>
  <c r="C7" i="18"/>
  <c r="D7" i="18"/>
  <c r="E7" i="18"/>
  <c r="B7" i="18"/>
  <c r="I6" i="17"/>
  <c r="H7" i="17" s="1"/>
  <c r="I7" i="17"/>
  <c r="H8" i="17" s="1"/>
  <c r="I8" i="17"/>
  <c r="H9" i="17" s="1"/>
  <c r="I9" i="17"/>
  <c r="H10" i="17" s="1"/>
  <c r="I10" i="17"/>
  <c r="H11" i="17" s="1"/>
  <c r="I11" i="17"/>
  <c r="H12" i="17" s="1"/>
  <c r="I12" i="17"/>
  <c r="H13" i="17" s="1"/>
  <c r="I13" i="17"/>
  <c r="H14" i="17" s="1"/>
  <c r="I14" i="17"/>
  <c r="H15" i="17" s="1"/>
  <c r="I15" i="17"/>
  <c r="H16" i="17" s="1"/>
  <c r="J16" i="17" s="1"/>
  <c r="I16" i="17"/>
  <c r="H17" i="17" s="1"/>
  <c r="I17" i="17"/>
  <c r="H18" i="17" s="1"/>
  <c r="I18" i="17"/>
  <c r="J15" i="17" l="1"/>
  <c r="J11" i="17"/>
  <c r="J7" i="17"/>
  <c r="K17" i="17"/>
  <c r="K11" i="17"/>
  <c r="J10" i="17"/>
  <c r="K15" i="17"/>
  <c r="J14" i="17"/>
  <c r="K14" i="17" s="1"/>
  <c r="J17" i="17"/>
  <c r="J13" i="17"/>
  <c r="K13" i="17" s="1"/>
  <c r="J9" i="17"/>
  <c r="K9" i="17" s="1"/>
  <c r="K10" i="17"/>
  <c r="J18" i="17"/>
  <c r="J12" i="17"/>
  <c r="K12" i="17" s="1"/>
  <c r="J8" i="17"/>
  <c r="K8" i="17" s="1"/>
  <c r="K18" i="17"/>
  <c r="K16" i="17"/>
  <c r="K7" i="17"/>
  <c r="D7" i="17"/>
  <c r="D11" i="17" s="1"/>
  <c r="C11" i="17"/>
  <c r="B7" i="17"/>
  <c r="I4" i="17" l="1"/>
  <c r="I5" i="17"/>
  <c r="H6" i="17" s="1"/>
  <c r="H4" i="17"/>
  <c r="J6" i="17" l="1"/>
  <c r="K6" i="17" s="1"/>
  <c r="H5" i="17"/>
  <c r="J4" i="17"/>
  <c r="K4" i="17" l="1"/>
  <c r="J5" i="17"/>
  <c r="J19" i="17" s="1"/>
  <c r="K5" i="17"/>
  <c r="K19" i="17" l="1"/>
  <c r="K21" i="17" s="1"/>
</calcChain>
</file>

<file path=xl/sharedStrings.xml><?xml version="1.0" encoding="utf-8"?>
<sst xmlns="http://schemas.openxmlformats.org/spreadsheetml/2006/main" count="48" uniqueCount="34">
  <si>
    <t>Note: Do not edit this sheet. If your name does not appear in cell B6, please download a new copy of the file from the SAM website.</t>
  </si>
  <si>
    <t>KOLEMAN PARSLEY</t>
  </si>
  <si>
    <t>Author:</t>
  </si>
  <si>
    <r>
      <rPr>
        <b/>
        <sz val="11"/>
        <color rgb="FF000000"/>
        <rFont val="Century Gothic"/>
        <family val="2"/>
      </rPr>
      <t xml:space="preserve">Shelly Cashman </t>
    </r>
    <r>
      <rPr>
        <sz val="11"/>
        <color rgb="FF000000"/>
        <rFont val="Century Gothic"/>
        <family val="2"/>
      </rPr>
      <t>Excel 2016 | Module 4: SAM Project 1a</t>
    </r>
  </si>
  <si>
    <t>Camp Millowski</t>
  </si>
  <si>
    <t>Date</t>
  </si>
  <si>
    <t>Item</t>
  </si>
  <si>
    <t>Price</t>
  </si>
  <si>
    <t>Down Payment</t>
  </si>
  <si>
    <t>Loan Amount</t>
  </si>
  <si>
    <t>Rate</t>
  </si>
  <si>
    <t>Monthly Payment</t>
  </si>
  <si>
    <t>Total Interest</t>
  </si>
  <si>
    <t>Total Cost</t>
  </si>
  <si>
    <t>Campground</t>
  </si>
  <si>
    <t>Term (Years)</t>
  </si>
  <si>
    <t>Varying Interest Rate Schedule</t>
  </si>
  <si>
    <t>Amortization Schedule</t>
  </si>
  <si>
    <t>Year</t>
  </si>
  <si>
    <t>Beginning Balance</t>
  </si>
  <si>
    <t>Ending Balance</t>
  </si>
  <si>
    <t>Paid on Principal</t>
  </si>
  <si>
    <t>Interest Paid</t>
  </si>
  <si>
    <t>Subtotal</t>
  </si>
  <si>
    <t>Mortgage Loan Payment Calculator</t>
  </si>
  <si>
    <t>Year Purchased</t>
  </si>
  <si>
    <t>Camp Name</t>
  </si>
  <si>
    <t>Camp Serenity</t>
  </si>
  <si>
    <t>Tame River</t>
  </si>
  <si>
    <t>Camp Shepard</t>
  </si>
  <si>
    <t>Firefly Pines</t>
  </si>
  <si>
    <t>Current Year of Mortgage</t>
  </si>
  <si>
    <t>FINANCIAL FUNCTIONS, DATA TABLES, AND AMORTIZATION SCHEDULES</t>
  </si>
  <si>
    <t>Mortage Balance at End of Current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</si>
</sst>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_([$$-409]* #,##0.00_);_([$$-409]* \(#,##0.00\);_([$$-409]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Century Gothic"/>
      <family val="2"/>
    </font>
    <font>
      <sz val="10"/>
      <name val="Century Gothic"/>
      <family val="2"/>
    </font>
    <font>
      <i/>
      <sz val="10"/>
      <color rgb="FFCC6600"/>
      <name val="Century Gothic"/>
      <family val="2"/>
    </font>
    <font>
      <sz val="11"/>
      <color rgb="FF000000"/>
      <name val="Century Gothic"/>
      <family val="2"/>
    </font>
    <font>
      <sz val="28"/>
      <color rgb="FF0070C0"/>
      <name val="Century Gothic"/>
      <family val="2"/>
    </font>
    <font>
      <b/>
      <sz val="11"/>
      <color rgb="FF000000"/>
      <name val="Century Gothic"/>
      <family val="2"/>
    </font>
    <font>
      <sz val="10"/>
      <color rgb="FF0070C0"/>
      <name val="Century Gothic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0" tint="-0.499984740745262"/>
      </bottom>
      <diagonal/>
    </border>
    <border>
      <left style="thin">
        <color theme="9" tint="-0.499984740745262"/>
      </left>
      <right/>
      <top/>
      <bottom style="medium">
        <color theme="0" tint="-0.499984740745262"/>
      </bottom>
      <diagonal/>
    </border>
  </borders>
  <cellStyleXfs count="9">
    <xf numFmtId="0" fontId="0" fillId="0" borderId="0"/>
    <xf numFmtId="0" fontId="1" fillId="0" borderId="0"/>
    <xf numFmtId="0" fontId="5" fillId="2" borderId="0">
      <alignment vertical="top" wrapText="1"/>
    </xf>
    <xf numFmtId="0" fontId="6" fillId="2" borderId="0">
      <alignment vertical="top" wrapText="1"/>
    </xf>
    <xf numFmtId="0" fontId="5" fillId="2" borderId="0">
      <alignment vertical="top" wrapText="1"/>
    </xf>
    <xf numFmtId="0" fontId="1" fillId="0" borderId="0"/>
    <xf numFmtId="44" fontId="10" fillId="0" borderId="0" applyFont="0" applyFill="0" applyBorder="0" applyAlignment="0" applyProtection="0"/>
    <xf numFmtId="0" fontId="11" fillId="4" borderId="0" applyNumberFormat="0" applyBorder="0" applyAlignment="0" applyProtection="0"/>
    <xf numFmtId="43" fontId="10" fillId="0" borderId="0" applyFont="0" applyFill="0" applyBorder="0" applyAlignment="0" applyProtection="0"/>
  </cellStyleXfs>
  <cellXfs count="56">
    <xf numFmtId="0" fontId="0" fillId="0" borderId="0" xfId="0"/>
    <xf numFmtId="0" fontId="5" fillId="2" borderId="0" xfId="2">
      <alignment vertical="top" wrapText="1"/>
    </xf>
    <xf numFmtId="0" fontId="6" fillId="2" borderId="0" xfId="3">
      <alignment vertical="top" wrapText="1"/>
    </xf>
    <xf numFmtId="0" fontId="5" fillId="2" borderId="0" xfId="4">
      <alignment vertical="top" wrapText="1"/>
    </xf>
    <xf numFmtId="0" fontId="3" fillId="2" borderId="0" xfId="5" applyFont="1" applyFill="1" applyBorder="1" applyAlignment="1">
      <alignment horizontal="left"/>
    </xf>
    <xf numFmtId="0" fontId="3" fillId="2" borderId="1" xfId="5" applyFont="1" applyFill="1" applyBorder="1" applyAlignment="1">
      <alignment horizontal="left"/>
    </xf>
    <xf numFmtId="0" fontId="1" fillId="0" borderId="0" xfId="5" applyFill="1"/>
    <xf numFmtId="0" fontId="3" fillId="2" borderId="1" xfId="5" applyFont="1" applyFill="1" applyBorder="1" applyAlignment="1">
      <alignment horizontal="left" wrapText="1"/>
    </xf>
    <xf numFmtId="0" fontId="1" fillId="0" borderId="0" xfId="5" applyFill="1" applyAlignment="1">
      <alignment wrapText="1"/>
    </xf>
    <xf numFmtId="0" fontId="8" fillId="2" borderId="1" xfId="5" applyFont="1" applyFill="1" applyBorder="1" applyAlignment="1">
      <alignment horizontal="left" wrapText="1"/>
    </xf>
    <xf numFmtId="0" fontId="3" fillId="2" borderId="0" xfId="5" applyFont="1" applyFill="1" applyBorder="1" applyAlignment="1">
      <alignment horizontal="right"/>
    </xf>
    <xf numFmtId="0" fontId="4" fillId="3" borderId="2" xfId="5" applyFont="1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5" fontId="0" fillId="0" borderId="5" xfId="0" applyNumberFormat="1" applyBorder="1"/>
    <xf numFmtId="44" fontId="0" fillId="0" borderId="6" xfId="0" applyNumberFormat="1" applyBorder="1"/>
    <xf numFmtId="44" fontId="0" fillId="0" borderId="7" xfId="0" applyNumberFormat="1" applyBorder="1"/>
    <xf numFmtId="164" fontId="0" fillId="0" borderId="5" xfId="0" applyNumberFormat="1" applyBorder="1"/>
    <xf numFmtId="44" fontId="0" fillId="0" borderId="6" xfId="6" applyFont="1" applyBorder="1"/>
    <xf numFmtId="44" fontId="0" fillId="0" borderId="7" xfId="6" applyFont="1" applyBorder="1"/>
    <xf numFmtId="0" fontId="0" fillId="0" borderId="6" xfId="0" applyBorder="1" applyAlignment="1">
      <alignment horizontal="right"/>
    </xf>
    <xf numFmtId="164" fontId="0" fillId="0" borderId="0" xfId="0" applyNumberFormat="1"/>
    <xf numFmtId="0" fontId="9" fillId="4" borderId="0" xfId="7" applyFont="1" applyAlignment="1"/>
    <xf numFmtId="0" fontId="0" fillId="0" borderId="5" xfId="0" applyNumberFormat="1" applyBorder="1"/>
    <xf numFmtId="44" fontId="0" fillId="0" borderId="6" xfId="6" applyNumberFormat="1" applyFont="1" applyBorder="1"/>
    <xf numFmtId="0" fontId="0" fillId="0" borderId="8" xfId="0" applyBorder="1"/>
    <xf numFmtId="44" fontId="0" fillId="0" borderId="8" xfId="0" applyNumberFormat="1" applyBorder="1"/>
    <xf numFmtId="164" fontId="0" fillId="0" borderId="9" xfId="0" applyNumberFormat="1" applyBorder="1"/>
    <xf numFmtId="43" fontId="0" fillId="0" borderId="9" xfId="8" applyFont="1" applyBorder="1"/>
    <xf numFmtId="0" fontId="0" fillId="0" borderId="11" xfId="0" applyBorder="1"/>
    <xf numFmtId="165" fontId="0" fillId="0" borderId="6" xfId="6" applyNumberFormat="1" applyFont="1" applyBorder="1"/>
    <xf numFmtId="43" fontId="0" fillId="0" borderId="10" xfId="8" applyFont="1" applyBorder="1"/>
    <xf numFmtId="0" fontId="2" fillId="2" borderId="0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9" fillId="4" borderId="0" xfId="7" applyFont="1" applyAlignment="1">
      <alignment horizontal="center"/>
    </xf>
    <xf numFmtId="0" fontId="6" fillId="2" borderId="0" xfId="3" applyAlignment="1">
      <alignment horizontal="center" vertical="top" wrapText="1"/>
    </xf>
    <xf numFmtId="0" fontId="0" fillId="0" borderId="12" xfId="0" applyBorder="1"/>
    <xf numFmtId="0" fontId="0" fillId="0" borderId="9" xfId="0" applyBorder="1"/>
    <xf numFmtId="44" fontId="0" fillId="0" borderId="9" xfId="6" applyFont="1" applyBorder="1"/>
    <xf numFmtId="44" fontId="0" fillId="0" borderId="9" xfId="6" applyNumberFormat="1" applyFont="1" applyBorder="1"/>
    <xf numFmtId="0" fontId="0" fillId="0" borderId="13" xfId="0" applyBorder="1"/>
    <xf numFmtId="44" fontId="0" fillId="0" borderId="13" xfId="6" applyFont="1" applyBorder="1"/>
    <xf numFmtId="44" fontId="0" fillId="0" borderId="13" xfId="6" applyNumberFormat="1" applyFont="1" applyBorder="1"/>
    <xf numFmtId="0" fontId="0" fillId="0" borderId="10" xfId="0" applyBorder="1"/>
    <xf numFmtId="44" fontId="0" fillId="0" borderId="10" xfId="6" applyFont="1" applyBorder="1"/>
    <xf numFmtId="0" fontId="0" fillId="0" borderId="14" xfId="0" applyBorder="1"/>
    <xf numFmtId="44" fontId="0" fillId="0" borderId="14" xfId="6" applyFont="1" applyBorder="1"/>
    <xf numFmtId="44" fontId="0" fillId="0" borderId="14" xfId="6" applyNumberFormat="1" applyFont="1" applyBorder="1"/>
    <xf numFmtId="0" fontId="0" fillId="0" borderId="15" xfId="0" applyBorder="1"/>
    <xf numFmtId="44" fontId="0" fillId="0" borderId="6" xfId="0" applyNumberFormat="1" applyBorder="1" applyProtection="1">
      <protection locked="0"/>
    </xf>
    <xf numFmtId="164" fontId="0" fillId="0" borderId="5" xfId="0" applyNumberFormat="1" applyBorder="1" applyProtection="1">
      <protection locked="0"/>
    </xf>
    <xf numFmtId="44" fontId="0" fillId="0" borderId="7" xfId="0" applyNumberFormat="1" applyBorder="1" applyAlignment="1">
      <alignment wrapText="1"/>
    </xf>
    <xf numFmtId="8" fontId="0" fillId="0" borderId="7" xfId="0" applyNumberFormat="1" applyBorder="1"/>
  </cellXfs>
  <cellStyles count="9">
    <cellStyle name="Accent6" xfId="7" builtinId="49"/>
    <cellStyle name="Comma" xfId="8" builtinId="3"/>
    <cellStyle name="Currency" xfId="6" builtinId="4"/>
    <cellStyle name="Normal" xfId="0" builtinId="0"/>
    <cellStyle name="Normal 2" xfId="1" xr:uid="{00000000-0005-0000-0000-000004000000}"/>
    <cellStyle name="Normal 2 2" xfId="5" xr:uid="{00000000-0005-0000-0000-000005000000}"/>
    <cellStyle name="Project Header" xfId="4" xr:uid="{00000000-0005-0000-0000-000006000000}"/>
    <cellStyle name="Student Name" xfId="3" xr:uid="{00000000-0005-0000-0000-000007000000}"/>
    <cellStyle name="Submission" xfId="2" xr:uid="{00000000-0005-0000-0000-000008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264987</xdr:colOff>
      <xdr:row>2</xdr:row>
      <xdr:rowOff>0</xdr:rowOff>
    </xdr:from>
    <xdr:to>
      <xdr:col>0</xdr:col>
      <xdr:colOff>1270827</xdr:colOff>
      <xdr:row>2</xdr:row>
      <xdr:rowOff>367102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4987" y="638175"/>
          <a:ext cx="1005840" cy="3671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727902</xdr:colOff>
      <xdr:row>15</xdr:row>
      <xdr:rowOff>28576</xdr:rowOff>
    </xdr:from>
    <xdr:to>
      <xdr:col>0</xdr:col>
      <xdr:colOff>1270827</xdr:colOff>
      <xdr:row>24</xdr:row>
      <xdr:rowOff>95251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27902" y="3171826"/>
          <a:ext cx="542925" cy="152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61152</xdr:colOff>
      <xdr:row>2</xdr:row>
      <xdr:rowOff>0</xdr:rowOff>
    </xdr:from>
    <xdr:to>
      <xdr:col>8</xdr:col>
      <xdr:colOff>0</xdr:colOff>
      <xdr:row>2</xdr:row>
      <xdr:rowOff>314325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/>
        </xdr:cNvSpPr>
      </xdr:nvSpPr>
      <xdr:spPr>
        <a:xfrm>
          <a:off x="8690802" y="638175"/>
          <a:ext cx="1119948" cy="3143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zoomScaleNormal="100" workbookViewId="0">
      <selection activeCell="E1" sqref="E1"/>
    </sheetView>
  </sheetViews>
  <sheetFormatPr defaultColWidth="8.88671875" defaultRowHeight="13.2" x14ac:dyDescent="0.25"/>
  <cols>
    <col min="1" max="1" width="21.33203125" style="6" customWidth="1"/>
    <col min="2" max="2" width="76.5546875" style="6" customWidth="1"/>
    <col min="3" max="3" width="5" style="6" customWidth="1"/>
    <col min="4" max="16384" width="8.88671875" style="6"/>
  </cols>
  <sheetData>
    <row r="1" spans="1:3" ht="32.25" customHeight="1" x14ac:dyDescent="0.25">
      <c r="A1" s="4"/>
      <c r="B1" s="4"/>
      <c r="C1" s="5"/>
    </row>
    <row r="2" spans="1:3" s="8" customFormat="1" ht="18" customHeight="1" x14ac:dyDescent="0.25">
      <c r="A2" s="4"/>
      <c r="B2" s="3" t="s">
        <v>3</v>
      </c>
      <c r="C2" s="7"/>
    </row>
    <row r="3" spans="1:3" s="8" customFormat="1" ht="36.6" x14ac:dyDescent="0.25">
      <c r="A3" s="4"/>
      <c r="B3" s="2" t="s">
        <v>4</v>
      </c>
      <c r="C3" s="9"/>
    </row>
    <row r="4" spans="1:3" ht="13.8" x14ac:dyDescent="0.25">
      <c r="A4" s="4"/>
      <c r="B4" s="1" t="s">
        <v>32</v>
      </c>
      <c r="C4" s="5"/>
    </row>
    <row r="5" spans="1:3" ht="15.75" customHeight="1" x14ac:dyDescent="0.25">
      <c r="A5" s="4"/>
      <c r="B5" s="4"/>
      <c r="C5" s="5"/>
    </row>
    <row r="6" spans="1:3" x14ac:dyDescent="0.25">
      <c r="A6" s="10" t="s">
        <v>2</v>
      </c>
      <c r="B6" s="11" t="s">
        <v>1</v>
      </c>
      <c r="C6" s="5"/>
    </row>
    <row r="7" spans="1:3" x14ac:dyDescent="0.25">
      <c r="A7" s="4"/>
      <c r="B7" s="4"/>
      <c r="C7" s="5"/>
    </row>
    <row r="8" spans="1:3" x14ac:dyDescent="0.25">
      <c r="A8" s="33" t="s">
        <v>0</v>
      </c>
      <c r="B8" s="33"/>
      <c r="C8" s="34"/>
    </row>
    <row r="9" spans="1:3" x14ac:dyDescent="0.25">
      <c r="A9" s="33"/>
      <c r="B9" s="33"/>
      <c r="C9" s="34"/>
    </row>
    <row r="10" spans="1:3" ht="13.8" thickBot="1" x14ac:dyDescent="0.3">
      <c r="A10" s="35"/>
      <c r="B10" s="35"/>
      <c r="C10" s="36"/>
    </row>
    <row r="11" spans="1:3" ht="13.8" thickTop="1" x14ac:dyDescent="0.25"/>
  </sheetData>
  <mergeCells count="1">
    <mergeCell ref="A8:C10"/>
  </mergeCells>
  <dataValidations count="2">
    <dataValidation allowBlank="1" showInputMessage="1" showErrorMessage="1" error="                                                                " sqref="J2:J3" xr:uid="{00000000-0002-0000-0000-000000000000}"/>
    <dataValidation allowBlank="1" error="pavI8MeUFtEyxX2I4tkya7f63e85-b2fd-458c-891d-33c048f87f43" sqref="A1:C1 A2:C3 A4:C11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zoomScale="115" zoomScaleNormal="115" workbookViewId="0">
      <selection activeCell="D6" sqref="D6"/>
    </sheetView>
  </sheetViews>
  <sheetFormatPr defaultRowHeight="14.4" x14ac:dyDescent="0.3"/>
  <cols>
    <col min="1" max="1" width="14.88671875" customWidth="1"/>
    <col min="2" max="2" width="17.109375" customWidth="1"/>
    <col min="3" max="3" width="18.109375" customWidth="1"/>
    <col min="4" max="4" width="15.109375" customWidth="1"/>
    <col min="5" max="5" width="3.88671875" customWidth="1"/>
    <col min="6" max="6" width="4.5546875" customWidth="1"/>
    <col min="8" max="8" width="17.44140625" bestFit="1" customWidth="1"/>
    <col min="9" max="9" width="16" customWidth="1"/>
    <col min="10" max="10" width="15.88671875" bestFit="1" customWidth="1"/>
    <col min="11" max="11" width="12.33203125" bestFit="1" customWidth="1"/>
  </cols>
  <sheetData>
    <row r="1" spans="1:11" ht="34.5" customHeight="1" thickBot="1" x14ac:dyDescent="0.35">
      <c r="A1" s="38" t="s">
        <v>4</v>
      </c>
      <c r="B1" s="38"/>
      <c r="C1" s="38"/>
      <c r="D1" s="38"/>
      <c r="G1" s="39"/>
      <c r="H1" s="51"/>
    </row>
    <row r="2" spans="1:11" ht="15" thickBot="1" x14ac:dyDescent="0.35">
      <c r="A2" s="37" t="s">
        <v>24</v>
      </c>
      <c r="B2" s="37"/>
      <c r="C2" s="37"/>
      <c r="D2" s="37"/>
      <c r="G2" s="37" t="s">
        <v>17</v>
      </c>
      <c r="H2" s="37"/>
      <c r="I2" s="37"/>
      <c r="J2" s="37"/>
      <c r="K2" s="37"/>
    </row>
    <row r="3" spans="1:11" x14ac:dyDescent="0.3">
      <c r="A3" s="12" t="s">
        <v>5</v>
      </c>
      <c r="B3" s="15">
        <v>43327</v>
      </c>
      <c r="C3" s="12" t="s">
        <v>10</v>
      </c>
      <c r="D3" s="53">
        <v>5.7500000000000002E-2</v>
      </c>
      <c r="G3" s="43" t="s">
        <v>18</v>
      </c>
      <c r="H3" s="43" t="s">
        <v>19</v>
      </c>
      <c r="I3" s="43" t="s">
        <v>20</v>
      </c>
      <c r="J3" s="43" t="s">
        <v>21</v>
      </c>
      <c r="K3" s="43" t="s">
        <v>22</v>
      </c>
    </row>
    <row r="4" spans="1:11" x14ac:dyDescent="0.3">
      <c r="A4" s="13" t="s">
        <v>6</v>
      </c>
      <c r="B4" s="21" t="s">
        <v>14</v>
      </c>
      <c r="C4" s="13" t="s">
        <v>15</v>
      </c>
      <c r="D4" s="13">
        <v>15</v>
      </c>
      <c r="G4" s="43">
        <v>1</v>
      </c>
      <c r="H4" s="44">
        <f>Loan_Amount</f>
        <v>388800</v>
      </c>
      <c r="I4" s="44">
        <f t="shared" ref="I4:I18" si="0">IF($G$4&lt;=Term_Years,(PV(Rate/12,12*(Term_Years-G4),(PMT(Rate/12,Term_Years*12,Loan_Amount)))),0)</f>
        <v>371973.53203811805</v>
      </c>
      <c r="J4" s="45">
        <f>H4-I4</f>
        <v>16826.46796188195</v>
      </c>
      <c r="K4" s="45">
        <f>IF(H4,12*$D$5-J4,0)</f>
        <v>21917.092038118048</v>
      </c>
    </row>
    <row r="5" spans="1:11" x14ac:dyDescent="0.3">
      <c r="A5" s="13" t="s">
        <v>7</v>
      </c>
      <c r="B5" s="52">
        <v>486000</v>
      </c>
      <c r="C5" s="13" t="s">
        <v>11</v>
      </c>
      <c r="D5" s="31">
        <v>3228.63</v>
      </c>
      <c r="G5" s="40">
        <v>2</v>
      </c>
      <c r="H5" s="41">
        <f>I4</f>
        <v>371973.53203811805</v>
      </c>
      <c r="I5" s="41">
        <f t="shared" si="0"/>
        <v>354153.63224670006</v>
      </c>
      <c r="J5" s="42">
        <f t="shared" ref="J5:J18" si="1">H5-I5</f>
        <v>17819.899791417993</v>
      </c>
      <c r="K5" s="42">
        <f t="shared" ref="K5:K18" si="2">IF(H5,12*$D$5-J5,0)</f>
        <v>20923.660208582005</v>
      </c>
    </row>
    <row r="6" spans="1:11" x14ac:dyDescent="0.3">
      <c r="A6" s="13" t="s">
        <v>8</v>
      </c>
      <c r="B6" s="52">
        <v>97200</v>
      </c>
      <c r="C6" s="13" t="s">
        <v>12</v>
      </c>
      <c r="D6" s="19">
        <f>12*D4*D5-B7</f>
        <v>192353.40000000002</v>
      </c>
      <c r="G6" s="40">
        <v>3</v>
      </c>
      <c r="H6" s="41">
        <f t="shared" ref="H6:H18" si="3">I5</f>
        <v>354153.63224670006</v>
      </c>
      <c r="I6" s="41">
        <f t="shared" si="0"/>
        <v>335281.64857814187</v>
      </c>
      <c r="J6" s="42">
        <f t="shared" si="1"/>
        <v>18871.983668558183</v>
      </c>
      <c r="K6" s="42">
        <f t="shared" si="2"/>
        <v>19871.576331441815</v>
      </c>
    </row>
    <row r="7" spans="1:11" ht="15" thickBot="1" x14ac:dyDescent="0.35">
      <c r="A7" s="14" t="s">
        <v>9</v>
      </c>
      <c r="B7" s="17">
        <f>Price-Down_Payment</f>
        <v>388800</v>
      </c>
      <c r="C7" s="14" t="s">
        <v>13</v>
      </c>
      <c r="D7" s="20">
        <f>Price+D6</f>
        <v>678353.4</v>
      </c>
      <c r="G7" s="40">
        <v>4</v>
      </c>
      <c r="H7" s="41">
        <f t="shared" si="3"/>
        <v>335281.64857814187</v>
      </c>
      <c r="I7" s="41">
        <f t="shared" si="0"/>
        <v>315295.46617784287</v>
      </c>
      <c r="J7" s="42">
        <f t="shared" si="1"/>
        <v>19986.182400299003</v>
      </c>
      <c r="K7" s="42">
        <f t="shared" si="2"/>
        <v>18757.377599700994</v>
      </c>
    </row>
    <row r="8" spans="1:11" x14ac:dyDescent="0.3">
      <c r="G8" s="40">
        <v>5</v>
      </c>
      <c r="H8" s="41">
        <f t="shared" si="3"/>
        <v>315295.46617784287</v>
      </c>
      <c r="I8" s="41">
        <f t="shared" si="0"/>
        <v>294129.30294066702</v>
      </c>
      <c r="J8" s="42">
        <f t="shared" si="1"/>
        <v>21166.163237175846</v>
      </c>
      <c r="K8" s="42">
        <f t="shared" si="2"/>
        <v>17577.396762824152</v>
      </c>
    </row>
    <row r="9" spans="1:11" x14ac:dyDescent="0.3">
      <c r="A9" s="37" t="s">
        <v>16</v>
      </c>
      <c r="B9" s="37"/>
      <c r="C9" s="37"/>
      <c r="D9" s="37"/>
      <c r="G9" s="40">
        <v>6</v>
      </c>
      <c r="H9" s="41">
        <f t="shared" si="3"/>
        <v>294129.30294066702</v>
      </c>
      <c r="I9" s="41">
        <f t="shared" si="0"/>
        <v>271713.49299708963</v>
      </c>
      <c r="J9" s="42">
        <f t="shared" si="1"/>
        <v>22415.809943577391</v>
      </c>
      <c r="K9" s="42">
        <f t="shared" si="2"/>
        <v>16327.750056422607</v>
      </c>
    </row>
    <row r="10" spans="1:11" ht="15" thickBot="1" x14ac:dyDescent="0.35">
      <c r="A10" s="30" t="s">
        <v>10</v>
      </c>
      <c r="B10" s="30" t="s">
        <v>11</v>
      </c>
      <c r="C10" s="30" t="s">
        <v>12</v>
      </c>
      <c r="D10" s="30" t="s">
        <v>13</v>
      </c>
      <c r="G10" s="40">
        <v>7</v>
      </c>
      <c r="H10" s="41">
        <f t="shared" si="3"/>
        <v>271713.49299708963</v>
      </c>
      <c r="I10" s="41">
        <f t="shared" si="0"/>
        <v>247974.25741640301</v>
      </c>
      <c r="J10" s="42">
        <f t="shared" si="1"/>
        <v>23739.235580686625</v>
      </c>
      <c r="K10" s="42">
        <f t="shared" si="2"/>
        <v>15004.324419313372</v>
      </c>
    </row>
    <row r="11" spans="1:11" x14ac:dyDescent="0.3">
      <c r="A11" s="26"/>
      <c r="B11" s="27">
        <f>D5</f>
        <v>3228.63</v>
      </c>
      <c r="C11" s="27">
        <f>D6</f>
        <v>192353.40000000002</v>
      </c>
      <c r="D11" s="27">
        <f>D7</f>
        <v>678353.4</v>
      </c>
      <c r="G11" s="40">
        <v>8</v>
      </c>
      <c r="H11" s="41">
        <f t="shared" si="3"/>
        <v>247974.25741640301</v>
      </c>
      <c r="I11" s="41">
        <f t="shared" si="0"/>
        <v>222833.46137227857</v>
      </c>
      <c r="J11" s="42">
        <f t="shared" si="1"/>
        <v>25140.796044124436</v>
      </c>
      <c r="K11" s="42">
        <f t="shared" si="2"/>
        <v>13602.763955875562</v>
      </c>
    </row>
    <row r="12" spans="1:11" x14ac:dyDescent="0.3">
      <c r="A12" s="28">
        <v>3.5000000000000003E-2</v>
      </c>
      <c r="B12" s="29">
        <f t="dataTable" ref="B12:D26" dt2D="0" dtr="0" r1="D3"/>
        <v>3228.63</v>
      </c>
      <c r="C12" s="29">
        <v>192353.40000000002</v>
      </c>
      <c r="D12" s="29">
        <v>678353.4</v>
      </c>
      <c r="G12" s="40">
        <v>9</v>
      </c>
      <c r="H12" s="41">
        <f t="shared" si="3"/>
        <v>222833.46137227857</v>
      </c>
      <c r="I12" s="41">
        <f t="shared" si="0"/>
        <v>196208.35697142401</v>
      </c>
      <c r="J12" s="42">
        <f t="shared" si="1"/>
        <v>26625.104400854558</v>
      </c>
      <c r="K12" s="42">
        <f t="shared" si="2"/>
        <v>12118.45559914544</v>
      </c>
    </row>
    <row r="13" spans="1:11" x14ac:dyDescent="0.3">
      <c r="A13" s="28">
        <v>3.7499999999999999E-2</v>
      </c>
      <c r="B13" s="29">
        <v>3228.63</v>
      </c>
      <c r="C13" s="29">
        <v>192353.40000000002</v>
      </c>
      <c r="D13" s="29">
        <v>678353.4</v>
      </c>
      <c r="G13" s="40">
        <v>10</v>
      </c>
      <c r="H13" s="41">
        <f t="shared" si="3"/>
        <v>196208.35697142401</v>
      </c>
      <c r="I13" s="41">
        <f t="shared" si="0"/>
        <v>168011.31089888801</v>
      </c>
      <c r="J13" s="42">
        <f t="shared" si="1"/>
        <v>28197.046072536003</v>
      </c>
      <c r="K13" s="42">
        <f t="shared" si="2"/>
        <v>10546.513927463995</v>
      </c>
    </row>
    <row r="14" spans="1:11" x14ac:dyDescent="0.3">
      <c r="A14" s="28">
        <v>0.04</v>
      </c>
      <c r="B14" s="29">
        <v>3228.63</v>
      </c>
      <c r="C14" s="29">
        <v>192353.40000000002</v>
      </c>
      <c r="D14" s="29">
        <v>678353.4</v>
      </c>
      <c r="G14" s="40">
        <v>11</v>
      </c>
      <c r="H14" s="41">
        <f t="shared" si="3"/>
        <v>168011.31089888801</v>
      </c>
      <c r="I14" s="41">
        <f t="shared" si="0"/>
        <v>138149.51598359016</v>
      </c>
      <c r="J14" s="42">
        <f t="shared" si="1"/>
        <v>29861.794915297854</v>
      </c>
      <c r="K14" s="42">
        <f t="shared" si="2"/>
        <v>8881.7650847021432</v>
      </c>
    </row>
    <row r="15" spans="1:11" x14ac:dyDescent="0.3">
      <c r="A15" s="28">
        <v>4.2500000000000003E-2</v>
      </c>
      <c r="B15" s="29">
        <v>3228.63</v>
      </c>
      <c r="C15" s="29">
        <v>192353.40000000002</v>
      </c>
      <c r="D15" s="29">
        <v>678353.4</v>
      </c>
      <c r="G15" s="40">
        <v>12</v>
      </c>
      <c r="H15" s="41">
        <f t="shared" si="3"/>
        <v>138149.51598359016</v>
      </c>
      <c r="I15" s="41">
        <f t="shared" si="0"/>
        <v>106524.68573472743</v>
      </c>
      <c r="J15" s="42">
        <f t="shared" si="1"/>
        <v>31624.830248862723</v>
      </c>
      <c r="K15" s="42">
        <f t="shared" si="2"/>
        <v>7118.7297511372744</v>
      </c>
    </row>
    <row r="16" spans="1:11" x14ac:dyDescent="0.3">
      <c r="A16" s="28">
        <v>4.4999999999999998E-2</v>
      </c>
      <c r="B16" s="29">
        <v>3228.63</v>
      </c>
      <c r="C16" s="29">
        <v>192353.40000000002</v>
      </c>
      <c r="D16" s="29">
        <v>678353.4</v>
      </c>
      <c r="G16" s="40">
        <v>13</v>
      </c>
      <c r="H16" s="41">
        <f t="shared" si="3"/>
        <v>106524.68573472743</v>
      </c>
      <c r="I16" s="41">
        <f t="shared" si="0"/>
        <v>73032.730843662706</v>
      </c>
      <c r="J16" s="42">
        <f t="shared" si="1"/>
        <v>33491.954891064728</v>
      </c>
      <c r="K16" s="42">
        <f t="shared" si="2"/>
        <v>5251.6051089352695</v>
      </c>
    </row>
    <row r="17" spans="1:11" x14ac:dyDescent="0.3">
      <c r="A17" s="28">
        <v>4.7500000000000001E-2</v>
      </c>
      <c r="B17" s="29">
        <v>3228.63</v>
      </c>
      <c r="C17" s="29">
        <v>192353.40000000002</v>
      </c>
      <c r="D17" s="29">
        <v>678353.4</v>
      </c>
      <c r="G17" s="40">
        <v>14</v>
      </c>
      <c r="H17" s="41">
        <f t="shared" si="3"/>
        <v>73032.730843662706</v>
      </c>
      <c r="I17" s="41">
        <f t="shared" si="0"/>
        <v>37563.416586538646</v>
      </c>
      <c r="J17" s="42">
        <f t="shared" si="1"/>
        <v>35469.314257124061</v>
      </c>
      <c r="K17" s="42">
        <f t="shared" si="2"/>
        <v>3274.2457428759371</v>
      </c>
    </row>
    <row r="18" spans="1:11" x14ac:dyDescent="0.3">
      <c r="A18" s="28">
        <v>0.05</v>
      </c>
      <c r="B18" s="29">
        <v>3228.63</v>
      </c>
      <c r="C18" s="29">
        <v>192353.40000000002</v>
      </c>
      <c r="D18" s="29">
        <v>678353.4</v>
      </c>
      <c r="G18" s="48">
        <v>15</v>
      </c>
      <c r="H18" s="49">
        <f t="shared" si="3"/>
        <v>37563.416586538646</v>
      </c>
      <c r="I18" s="49">
        <f t="shared" si="0"/>
        <v>0</v>
      </c>
      <c r="J18" s="50">
        <f t="shared" si="1"/>
        <v>37563.416586538646</v>
      </c>
      <c r="K18" s="50">
        <f t="shared" si="2"/>
        <v>1180.1434134613519</v>
      </c>
    </row>
    <row r="19" spans="1:11" x14ac:dyDescent="0.3">
      <c r="A19" s="28">
        <v>5.2499999999999998E-2</v>
      </c>
      <c r="B19" s="29">
        <v>3228.63</v>
      </c>
      <c r="C19" s="29">
        <v>192353.40000000002</v>
      </c>
      <c r="D19" s="29">
        <v>678353.4</v>
      </c>
      <c r="G19" s="40"/>
      <c r="H19" s="40"/>
      <c r="I19" s="40" t="s">
        <v>23</v>
      </c>
      <c r="J19" s="41">
        <f>SUM(J4:J18)</f>
        <v>388800</v>
      </c>
      <c r="K19" s="41">
        <f>SUM(K4:K18)</f>
        <v>192353.39999999997</v>
      </c>
    </row>
    <row r="20" spans="1:11" x14ac:dyDescent="0.3">
      <c r="A20" s="28">
        <v>5.5E-2</v>
      </c>
      <c r="B20" s="29">
        <v>3228.63</v>
      </c>
      <c r="C20" s="29">
        <v>192353.40000000002</v>
      </c>
      <c r="D20" s="29">
        <v>678353.4</v>
      </c>
      <c r="G20" s="40"/>
      <c r="H20" s="40"/>
      <c r="I20" s="40" t="s">
        <v>8</v>
      </c>
      <c r="J20" s="41"/>
      <c r="K20" s="41" t="str">
        <f>I20</f>
        <v>Down Payment</v>
      </c>
    </row>
    <row r="21" spans="1:11" x14ac:dyDescent="0.3">
      <c r="A21" s="28">
        <v>5.7500000000000002E-2</v>
      </c>
      <c r="B21" s="29">
        <v>3228.63</v>
      </c>
      <c r="C21" s="29">
        <v>192353.40000000002</v>
      </c>
      <c r="D21" s="29">
        <v>678353.4</v>
      </c>
      <c r="G21" s="46"/>
      <c r="H21" s="46"/>
      <c r="I21" s="46" t="s">
        <v>13</v>
      </c>
      <c r="J21" s="47"/>
      <c r="K21" s="47" t="e">
        <f>J19+K19+K20</f>
        <v>#VALUE!</v>
      </c>
    </row>
    <row r="22" spans="1:11" x14ac:dyDescent="0.3">
      <c r="A22" s="28">
        <v>0.06</v>
      </c>
      <c r="B22" s="29">
        <v>3228.63</v>
      </c>
      <c r="C22" s="29">
        <v>192353.40000000002</v>
      </c>
      <c r="D22" s="29">
        <v>678353.4</v>
      </c>
    </row>
    <row r="23" spans="1:11" x14ac:dyDescent="0.3">
      <c r="A23" s="28">
        <v>6.2499999999999903E-2</v>
      </c>
      <c r="B23" s="29">
        <v>3228.63</v>
      </c>
      <c r="C23" s="29">
        <v>192353.40000000002</v>
      </c>
      <c r="D23" s="29">
        <v>678353.4</v>
      </c>
    </row>
    <row r="24" spans="1:11" x14ac:dyDescent="0.3">
      <c r="A24" s="28">
        <v>6.4999999999999905E-2</v>
      </c>
      <c r="B24" s="29">
        <v>3228.63</v>
      </c>
      <c r="C24" s="29">
        <v>192353.40000000002</v>
      </c>
      <c r="D24" s="29">
        <v>678353.4</v>
      </c>
    </row>
    <row r="25" spans="1:11" x14ac:dyDescent="0.3">
      <c r="A25" s="28">
        <v>6.7499999999999893E-2</v>
      </c>
      <c r="B25" s="29">
        <v>3228.63</v>
      </c>
      <c r="C25" s="29">
        <v>192353.40000000002</v>
      </c>
      <c r="D25" s="29">
        <v>678353.4</v>
      </c>
    </row>
    <row r="26" spans="1:11" x14ac:dyDescent="0.3">
      <c r="A26" s="28">
        <v>6.9999999999999896E-2</v>
      </c>
      <c r="B26" s="32">
        <v>3228.63</v>
      </c>
      <c r="C26" s="32">
        <v>192353.40000000002</v>
      </c>
      <c r="D26" s="32">
        <v>678353.4</v>
      </c>
    </row>
    <row r="27" spans="1:11" x14ac:dyDescent="0.3">
      <c r="A27" s="22"/>
    </row>
    <row r="28" spans="1:11" x14ac:dyDescent="0.3">
      <c r="A28" s="22"/>
    </row>
    <row r="29" spans="1:11" x14ac:dyDescent="0.3">
      <c r="A29" s="22"/>
    </row>
    <row r="30" spans="1:11" x14ac:dyDescent="0.3">
      <c r="A30" s="22"/>
    </row>
    <row r="31" spans="1:11" x14ac:dyDescent="0.3">
      <c r="A31" s="22"/>
    </row>
    <row r="32" spans="1:11" x14ac:dyDescent="0.3">
      <c r="A32" s="22"/>
    </row>
  </sheetData>
  <sheetProtection sheet="1" objects="1" scenarios="1"/>
  <mergeCells count="4">
    <mergeCell ref="A2:D2"/>
    <mergeCell ref="A9:D9"/>
    <mergeCell ref="A1:D1"/>
    <mergeCell ref="G2:K2"/>
  </mergeCells>
  <conditionalFormatting sqref="A11:D26">
    <cfRule type="cellIs" dxfId="0" priority="1" operator="equal">
      <formula>$D$3</formula>
    </cfRule>
  </conditionalFormatting>
  <dataValidations count="1">
    <dataValidation allowBlank="1" error="pavI8MeUFtEyxX2I4tkya7f63e85-b2fd-458c-891d-33c048f87f43" sqref="A1:K32" xr:uid="{00000000-0002-0000-0100-000000000000}"/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>
      <selection activeCell="A11" sqref="A11"/>
    </sheetView>
  </sheetViews>
  <sheetFormatPr defaultRowHeight="14.4" x14ac:dyDescent="0.3"/>
  <cols>
    <col min="1" max="1" width="23.5546875" bestFit="1" customWidth="1"/>
    <col min="2" max="2" width="29.44140625" customWidth="1"/>
    <col min="3" max="3" width="14" bestFit="1" customWidth="1"/>
    <col min="4" max="4" width="12.5546875" bestFit="1" customWidth="1"/>
    <col min="5" max="5" width="13.88671875" bestFit="1" customWidth="1"/>
  </cols>
  <sheetData>
    <row r="1" spans="1:5" ht="15" thickBot="1" x14ac:dyDescent="0.35">
      <c r="A1" s="23" t="s">
        <v>26</v>
      </c>
      <c r="B1" s="23" t="s">
        <v>30</v>
      </c>
      <c r="C1" s="23" t="s">
        <v>27</v>
      </c>
      <c r="D1" s="23" t="s">
        <v>28</v>
      </c>
      <c r="E1" s="23" t="s">
        <v>29</v>
      </c>
    </row>
    <row r="2" spans="1:5" x14ac:dyDescent="0.3">
      <c r="A2" s="12" t="s">
        <v>25</v>
      </c>
      <c r="B2" s="24">
        <v>2013</v>
      </c>
      <c r="C2" s="24">
        <v>2010</v>
      </c>
      <c r="D2" s="24">
        <v>2009</v>
      </c>
      <c r="E2" s="24">
        <v>2005</v>
      </c>
    </row>
    <row r="3" spans="1:5" x14ac:dyDescent="0.3">
      <c r="A3" s="13" t="s">
        <v>7</v>
      </c>
      <c r="B3" s="16">
        <v>500500</v>
      </c>
      <c r="C3" s="16">
        <v>580000</v>
      </c>
      <c r="D3" s="16">
        <v>425000</v>
      </c>
      <c r="E3" s="16">
        <v>320000</v>
      </c>
    </row>
    <row r="4" spans="1:5" ht="15" thickBot="1" x14ac:dyDescent="0.35">
      <c r="A4" s="14" t="s">
        <v>9</v>
      </c>
      <c r="B4" s="17">
        <v>340340</v>
      </c>
      <c r="C4" s="17">
        <v>487200</v>
      </c>
      <c r="D4" s="17">
        <v>280500</v>
      </c>
      <c r="E4" s="17">
        <v>240000</v>
      </c>
    </row>
    <row r="5" spans="1:5" x14ac:dyDescent="0.3">
      <c r="A5" s="12" t="s">
        <v>10</v>
      </c>
      <c r="B5" s="18">
        <v>5.2549999999999999E-2</v>
      </c>
      <c r="C5" s="18">
        <v>6.3589999999999994E-2</v>
      </c>
      <c r="D5" s="18">
        <v>4.5859999999999998E-2</v>
      </c>
      <c r="E5" s="18">
        <v>5.1249999999999997E-2</v>
      </c>
    </row>
    <row r="6" spans="1:5" x14ac:dyDescent="0.3">
      <c r="A6" s="13" t="s">
        <v>15</v>
      </c>
      <c r="B6" s="13">
        <v>15</v>
      </c>
      <c r="C6" s="13">
        <v>15</v>
      </c>
      <c r="D6" s="13">
        <v>20</v>
      </c>
      <c r="E6" s="13">
        <v>15</v>
      </c>
    </row>
    <row r="7" spans="1:5" x14ac:dyDescent="0.3">
      <c r="A7" s="13" t="s">
        <v>11</v>
      </c>
      <c r="B7" s="25">
        <f>-PMT(B5/12,B6*12,B4)</f>
        <v>2736.812255984376</v>
      </c>
      <c r="C7" s="25">
        <f t="shared" ref="C7:E7" si="0">-PMT(C5/12,C6*12,C4)</f>
        <v>4206.361992531075</v>
      </c>
      <c r="D7" s="25">
        <f t="shared" si="0"/>
        <v>1787.6293424969283</v>
      </c>
      <c r="E7" s="25">
        <f t="shared" si="0"/>
        <v>1913.5690045048393</v>
      </c>
    </row>
    <row r="8" spans="1:5" x14ac:dyDescent="0.3">
      <c r="A8" s="13" t="s">
        <v>12</v>
      </c>
      <c r="B8" s="25">
        <f>(B6*B7*12)-B4</f>
        <v>152286.20607718767</v>
      </c>
      <c r="C8" s="25">
        <f t="shared" ref="C8:E8" si="1">(C6*C7*12)-C4</f>
        <v>269945.1586555934</v>
      </c>
      <c r="D8" s="25">
        <f t="shared" si="1"/>
        <v>148531.04219926283</v>
      </c>
      <c r="E8" s="25">
        <f t="shared" si="1"/>
        <v>104442.42081087106</v>
      </c>
    </row>
    <row r="9" spans="1:5" ht="15" thickBot="1" x14ac:dyDescent="0.35">
      <c r="A9" s="14" t="s">
        <v>13</v>
      </c>
      <c r="B9" s="17">
        <f>B3+B8</f>
        <v>652786.20607718767</v>
      </c>
      <c r="C9" s="17">
        <f t="shared" ref="C9:E9" si="2">C3+C8</f>
        <v>849945.1586555934</v>
      </c>
      <c r="D9" s="17">
        <f t="shared" si="2"/>
        <v>573531.04219926288</v>
      </c>
      <c r="E9" s="17">
        <f t="shared" si="2"/>
        <v>424442.42081087106</v>
      </c>
    </row>
    <row r="10" spans="1:5" x14ac:dyDescent="0.3">
      <c r="A10" s="12" t="s">
        <v>31</v>
      </c>
      <c r="B10" s="24">
        <v>5</v>
      </c>
      <c r="C10" s="24">
        <v>8</v>
      </c>
      <c r="D10" s="24">
        <v>9</v>
      </c>
      <c r="E10" s="24">
        <v>13</v>
      </c>
    </row>
    <row r="11" spans="1:5" ht="29.4" thickBot="1" x14ac:dyDescent="0.35">
      <c r="A11" s="54" t="s">
        <v>33</v>
      </c>
      <c r="B11" s="55">
        <f>PV(B5/12,(B6-B10)*12,-B7)</f>
        <v>255022.9537249959</v>
      </c>
      <c r="C11" s="55">
        <f t="shared" ref="C11:E11" si="3">PV(C5/12,(C6-C10)*12,-C7)</f>
        <v>284573.82069180574</v>
      </c>
      <c r="D11" s="55">
        <f t="shared" si="3"/>
        <v>185040.72658998845</v>
      </c>
      <c r="E11" s="55">
        <f t="shared" si="3"/>
        <v>43562.090175914353</v>
      </c>
    </row>
  </sheetData>
  <dataValidations count="1">
    <dataValidation allowBlank="1" error="pavI8MeUFtEyxX2I4tkya7f63e85-b2fd-458c-891d-33c048f87f43" sqref="A1:E11" xr:uid="{00000000-0002-0000-0200-000000000000}"/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{a7f63e85-b2fd-458c-891d-33c048f87f43}</UserID>
  <AssignmentID>{a7f63e85-b2fd-458c-891d-33c048f87f43}</AssignmentID>
</GradingEngineProps>
</file>

<file path=customXml/itemProps1.xml><?xml version="1.0" encoding="utf-8"?>
<ds:datastoreItem xmlns:ds="http://schemas.openxmlformats.org/officeDocument/2006/customXml" ds:itemID="{BDD05144-2EFB-4AF5-8FD5-A3D710D8B62F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Documentation</vt:lpstr>
      <vt:lpstr>Campground Mortgage</vt:lpstr>
      <vt:lpstr>Campground Research</vt:lpstr>
      <vt:lpstr>Amortization_Schedule</vt:lpstr>
      <vt:lpstr>Down_Payment</vt:lpstr>
      <vt:lpstr>Interest_Rate_Schedule</vt:lpstr>
      <vt:lpstr>Loan_Amount</vt:lpstr>
      <vt:lpstr>Monthly_Payment</vt:lpstr>
      <vt:lpstr>Mortage_Payment</vt:lpstr>
      <vt:lpstr>Price</vt:lpstr>
      <vt:lpstr>Rate</vt:lpstr>
      <vt:lpstr>Term_Years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2018 Cengage Learning. All rights reserved.</dc:creator>
  <cp:lastModifiedBy>Koleman's Pc</cp:lastModifiedBy>
  <dcterms:created xsi:type="dcterms:W3CDTF">2015-10-29T04:32:13Z</dcterms:created>
  <dcterms:modified xsi:type="dcterms:W3CDTF">2018-01-26T17:45:49Z</dcterms:modified>
</cp:coreProperties>
</file>