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9"/>
  <workbookPr/>
  <mc:AlternateContent xmlns:mc="http://schemas.openxmlformats.org/markup-compatibility/2006">
    <mc:Choice Requires="x15">
      <x15ac:absPath xmlns:x15ac="http://schemas.microsoft.com/office/spreadsheetml/2010/11/ac" url="C:\Users\Алиса\OneDrive\Рабочий стол\"/>
    </mc:Choice>
  </mc:AlternateContent>
  <xr:revisionPtr revIDLastSave="31" documentId="11_33A0A40234607BB9DD42D53FC756E8FAB835033B" xr6:coauthVersionLast="47" xr6:coauthVersionMax="47" xr10:uidLastSave="{82EC4667-D766-420A-BAA4-BBDADFD4D75F}"/>
  <bookViews>
    <workbookView xWindow="7020" yWindow="4320" windowWidth="28800" windowHeight="15435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M12" i="1"/>
  <c r="K12" i="1"/>
  <c r="H16" i="1" l="1"/>
  <c r="J12" i="1"/>
  <c r="I12" i="1"/>
  <c r="H12" i="1"/>
  <c r="P22" i="1"/>
  <c r="O22" i="1"/>
  <c r="N22" i="1"/>
  <c r="M22" i="1"/>
  <c r="L22" i="1"/>
  <c r="K22" i="1"/>
  <c r="J22" i="1"/>
  <c r="I22" i="1"/>
  <c r="H22" i="1"/>
  <c r="P15" i="1"/>
  <c r="O15" i="1"/>
  <c r="N15" i="1"/>
  <c r="M15" i="1"/>
  <c r="L15" i="1"/>
  <c r="K15" i="1"/>
  <c r="J15" i="1"/>
  <c r="I15" i="1"/>
  <c r="H15" i="1"/>
  <c r="R3" i="1"/>
  <c r="P7" i="1"/>
  <c r="O7" i="1"/>
  <c r="N7" i="1"/>
  <c r="M7" i="1"/>
  <c r="L7" i="1"/>
  <c r="K7" i="1"/>
  <c r="J7" i="1"/>
  <c r="I7" i="1"/>
  <c r="Q22" i="1"/>
  <c r="Q15" i="1"/>
  <c r="Q7" i="1"/>
  <c r="H7" i="1"/>
  <c r="G19" i="1"/>
  <c r="G18" i="1"/>
  <c r="G17" i="1"/>
  <c r="G16" i="1"/>
  <c r="G11" i="1"/>
  <c r="G10" i="1"/>
  <c r="G9" i="1"/>
  <c r="G8" i="1"/>
  <c r="Q4" i="1" l="1"/>
  <c r="Q11" i="1" s="1"/>
  <c r="Q19" i="1" s="1"/>
  <c r="P4" i="1"/>
  <c r="P18" i="1" s="1"/>
  <c r="O4" i="1"/>
  <c r="O19" i="1" s="1"/>
  <c r="N4" i="1"/>
  <c r="N19" i="1" s="1"/>
  <c r="M4" i="1"/>
  <c r="M19" i="1" s="1"/>
  <c r="L4" i="1"/>
  <c r="K4" i="1"/>
  <c r="K19" i="1" s="1"/>
  <c r="J4" i="1"/>
  <c r="J19" i="1" s="1"/>
  <c r="I4" i="1"/>
  <c r="H4" i="1"/>
  <c r="H18" i="1" s="1"/>
  <c r="L18" i="1" l="1"/>
  <c r="I19" i="1"/>
  <c r="R4" i="1"/>
  <c r="J16" i="1"/>
  <c r="Q8" i="1"/>
  <c r="Q16" i="1" s="1"/>
  <c r="I16" i="1"/>
  <c r="L16" i="1"/>
  <c r="I18" i="1"/>
  <c r="M16" i="1"/>
  <c r="M18" i="1"/>
  <c r="Q10" i="1"/>
  <c r="L17" i="1"/>
  <c r="P17" i="1"/>
  <c r="J18" i="1"/>
  <c r="N18" i="1"/>
  <c r="H19" i="1"/>
  <c r="R11" i="1"/>
  <c r="P19" i="1"/>
  <c r="K16" i="1"/>
  <c r="I17" i="1"/>
  <c r="M17" i="1"/>
  <c r="Q9" i="1"/>
  <c r="Q17" i="1" s="1"/>
  <c r="K18" i="1"/>
  <c r="O18" i="1"/>
  <c r="H17" i="1"/>
  <c r="J17" i="1"/>
  <c r="R9" i="1"/>
  <c r="K17" i="1"/>
  <c r="O17" i="1"/>
  <c r="Q18" i="1" l="1"/>
  <c r="R10" i="1"/>
  <c r="P16" i="1"/>
  <c r="P12" i="1"/>
  <c r="O16" i="1"/>
  <c r="O12" i="1"/>
  <c r="N12" i="1"/>
  <c r="S7" i="1"/>
  <c r="N17" i="1"/>
  <c r="L19" i="1"/>
  <c r="L24" i="1" s="1"/>
  <c r="N16" i="1"/>
  <c r="N24" i="1" s="1"/>
  <c r="N25" i="1" s="1"/>
  <c r="N23" i="1" s="1"/>
  <c r="N26" i="1" s="1"/>
  <c r="R8" i="1"/>
  <c r="P24" i="1"/>
  <c r="P25" i="1" s="1"/>
  <c r="P23" i="1" s="1"/>
  <c r="P26" i="1" s="1"/>
  <c r="I24" i="1"/>
  <c r="I25" i="1" s="1"/>
  <c r="M24" i="1"/>
  <c r="M25" i="1" s="1"/>
  <c r="M23" i="1" s="1"/>
  <c r="M26" i="1" s="1"/>
  <c r="K24" i="1"/>
  <c r="J24" i="1"/>
  <c r="J25" i="1" s="1"/>
  <c r="J23" i="1" s="1"/>
  <c r="J26" i="1" s="1"/>
  <c r="Q24" i="1"/>
  <c r="Q25" i="1" s="1"/>
  <c r="Q23" i="1" s="1"/>
  <c r="Q26" i="1" s="1"/>
  <c r="O24" i="1"/>
  <c r="I23" i="1" l="1"/>
  <c r="I26" i="1" s="1"/>
  <c r="Q27" i="1"/>
  <c r="N27" i="1"/>
  <c r="P27" i="1"/>
  <c r="J27" i="1"/>
  <c r="M27" i="1"/>
  <c r="K25" i="1"/>
  <c r="K23" i="1" s="1"/>
  <c r="K26" i="1" s="1"/>
  <c r="O25" i="1"/>
  <c r="O23" i="1" s="1"/>
  <c r="O26" i="1" s="1"/>
  <c r="L25" i="1"/>
  <c r="L23" i="1" s="1"/>
  <c r="L26" i="1" s="1"/>
  <c r="I27" i="1" l="1"/>
  <c r="O27" i="1"/>
  <c r="K27" i="1"/>
  <c r="L27" i="1"/>
  <c r="H24" i="1"/>
  <c r="H25" i="1"/>
  <c r="R24" i="1"/>
  <c r="H23" i="1"/>
  <c r="H26" i="1"/>
  <c r="R23" i="1"/>
  <c r="R25" i="1"/>
  <c r="H27" i="1"/>
  <c r="R27" i="1"/>
  <c r="R26" i="1"/>
</calcChain>
</file>

<file path=xl/sharedStrings.xml><?xml version="1.0" encoding="utf-8"?>
<sst xmlns="http://schemas.openxmlformats.org/spreadsheetml/2006/main" count="37" uniqueCount="33">
  <si>
    <t>Категория</t>
  </si>
  <si>
    <t>Вовлеченность специалистов по времени (%)</t>
  </si>
  <si>
    <t>Зарплата в час (с учетом подоходного налога)</t>
  </si>
  <si>
    <t>Количество</t>
  </si>
  <si>
    <t>№№</t>
  </si>
  <si>
    <t>Составление презентации, распределение ролей</t>
  </si>
  <si>
    <t>Диаграмма Ганта, SMART цель, Рыбная кость, GTD, SWOT, PEST, План успеха проекта</t>
  </si>
  <si>
    <t>Cоставление подробного ТЗ</t>
  </si>
  <si>
    <t>Проектирование дизайна приложения</t>
  </si>
  <si>
    <t>Разработка сайта (фронтенд)</t>
  </si>
  <si>
    <t>Разработка сайта (бэкенд), БД</t>
  </si>
  <si>
    <t>Поднятие сервера и отладка багов</t>
  </si>
  <si>
    <t>Договор с партнерами</t>
  </si>
  <si>
    <t>Реклама и набор аудитории</t>
  </si>
  <si>
    <t>всего</t>
  </si>
  <si>
    <t>Руководитель проекта</t>
  </si>
  <si>
    <t>Трудоемкость</t>
  </si>
  <si>
    <t>дизайнер</t>
  </si>
  <si>
    <t>Время</t>
  </si>
  <si>
    <t>back-end разработчик</t>
  </si>
  <si>
    <t>front-end разработчик</t>
  </si>
  <si>
    <t>Распределение времени по задачам для специалистов</t>
  </si>
  <si>
    <t>Номер задачи</t>
  </si>
  <si>
    <t>Трудоемкость проекта</t>
  </si>
  <si>
    <t>Ставка отчисления в фонды</t>
  </si>
  <si>
    <t>Накладные расходы</t>
  </si>
  <si>
    <t>Распредедение стоимости работ по задачам для специалистов</t>
  </si>
  <si>
    <t>Категории расходов</t>
  </si>
  <si>
    <t>Итого</t>
  </si>
  <si>
    <t>ФОТ</t>
  </si>
  <si>
    <t>Зарплата</t>
  </si>
  <si>
    <t>Отчисления в фонды</t>
  </si>
  <si>
    <t>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</si>
</sst>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1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vertical="center" wrapText="1"/>
    </xf>
    <xf numFmtId="9" fontId="2" fillId="7" borderId="4" xfId="0" applyNumberFormat="1" applyFont="1" applyFill="1" applyBorder="1" applyAlignment="1">
      <alignment horizontal="right" vertical="center"/>
    </xf>
    <xf numFmtId="4" fontId="2" fillId="7" borderId="4" xfId="0" applyNumberFormat="1" applyFont="1" applyFill="1" applyBorder="1" applyAlignment="1">
      <alignment horizontal="right" vertical="center" wrapText="1"/>
    </xf>
    <xf numFmtId="0" fontId="2" fillId="7" borderId="4" xfId="0" applyFont="1" applyFill="1" applyBorder="1" applyAlignment="1">
      <alignment horizontal="right" vertical="center" wrapText="1"/>
    </xf>
    <xf numFmtId="0" fontId="1" fillId="10" borderId="3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center" vertical="center" wrapText="1"/>
    </xf>
    <xf numFmtId="1" fontId="2" fillId="12" borderId="1" xfId="0" applyNumberFormat="1" applyFont="1" applyFill="1" applyBorder="1" applyAlignment="1">
      <alignment horizontal="right" vertical="center"/>
    </xf>
    <xf numFmtId="0" fontId="2" fillId="8" borderId="3" xfId="0" applyFont="1" applyFill="1" applyBorder="1" applyAlignment="1">
      <alignment vertical="center" wrapText="1"/>
    </xf>
    <xf numFmtId="4" fontId="2" fillId="8" borderId="3" xfId="0" applyNumberFormat="1" applyFont="1" applyFill="1" applyBorder="1" applyAlignment="1">
      <alignment vertical="center" wrapText="1"/>
    </xf>
    <xf numFmtId="164" fontId="2" fillId="13" borderId="1" xfId="0" applyNumberFormat="1" applyFont="1" applyFill="1" applyBorder="1" applyAlignment="1">
      <alignment horizontal="right" vertical="center"/>
    </xf>
    <xf numFmtId="9" fontId="2" fillId="13" borderId="1" xfId="0" applyNumberFormat="1" applyFont="1" applyFill="1" applyBorder="1" applyAlignment="1">
      <alignment horizontal="right" vertical="center"/>
    </xf>
    <xf numFmtId="4" fontId="2" fillId="13" borderId="3" xfId="0" applyNumberFormat="1" applyFont="1" applyFill="1" applyBorder="1" applyAlignment="1">
      <alignment vertical="center" wrapText="1"/>
    </xf>
    <xf numFmtId="9" fontId="2" fillId="0" borderId="0" xfId="0" applyNumberFormat="1" applyFont="1"/>
    <xf numFmtId="1" fontId="2" fillId="0" borderId="0" xfId="0" applyNumberFormat="1" applyFont="1"/>
    <xf numFmtId="0" fontId="2" fillId="0" borderId="0" xfId="0" applyFont="1" applyAlignment="1">
      <alignment vertical="top"/>
    </xf>
    <xf numFmtId="0" fontId="2" fillId="8" borderId="4" xfId="0" applyFont="1" applyFill="1" applyBorder="1" applyAlignment="1">
      <alignment horizontal="right" vertical="top"/>
    </xf>
    <xf numFmtId="4" fontId="2" fillId="8" borderId="4" xfId="0" applyNumberFormat="1" applyFont="1" applyFill="1" applyBorder="1" applyAlignment="1">
      <alignment horizontal="right" vertical="top"/>
    </xf>
    <xf numFmtId="0" fontId="0" fillId="0" borderId="0" xfId="0" applyAlignment="1">
      <alignment vertical="top"/>
    </xf>
    <xf numFmtId="0" fontId="2" fillId="3" borderId="5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9" fontId="2" fillId="3" borderId="3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/>
    </xf>
    <xf numFmtId="0" fontId="2" fillId="8" borderId="0" xfId="0" applyFont="1" applyFill="1" applyAlignment="1">
      <alignment vertical="center" wrapText="1"/>
    </xf>
    <xf numFmtId="0" fontId="2" fillId="8" borderId="0" xfId="0" applyFont="1" applyFill="1" applyAlignment="1">
      <alignment horizontal="right" vertical="top"/>
    </xf>
    <xf numFmtId="0" fontId="2" fillId="8" borderId="1" xfId="0" applyFont="1" applyFill="1" applyBorder="1" applyAlignment="1">
      <alignment horizontal="right" vertical="center"/>
    </xf>
    <xf numFmtId="0" fontId="1" fillId="9" borderId="5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1"/>
  <sheetViews>
    <sheetView tabSelected="1" topLeftCell="G1" zoomScale="80" zoomScaleNormal="80" workbookViewId="0">
      <selection activeCell="P4" sqref="P4"/>
    </sheetView>
  </sheetViews>
  <sheetFormatPr defaultColWidth="9.140625" defaultRowHeight="15"/>
  <cols>
    <col min="1" max="1" width="9.140625" style="1" customWidth="1"/>
    <col min="2" max="2" width="27" style="1" bestFit="1" customWidth="1"/>
    <col min="3" max="3" width="28.42578125" style="1" bestFit="1" customWidth="1"/>
    <col min="4" max="4" width="23.5703125" style="1" bestFit="1" customWidth="1"/>
    <col min="5" max="5" width="11.5703125" style="1" bestFit="1" customWidth="1"/>
    <col min="6" max="6" width="9.140625" style="1" customWidth="1"/>
    <col min="7" max="7" width="22.28515625" style="1" customWidth="1"/>
    <col min="8" max="17" width="21.42578125" style="19" customWidth="1"/>
    <col min="18" max="18" width="12.28515625" style="1" bestFit="1" customWidth="1"/>
    <col min="19" max="16384" width="9.140625" style="1"/>
  </cols>
  <sheetData>
    <row r="1" spans="2:19" ht="15.75" thickBot="1"/>
    <row r="2" spans="2:19" ht="75.75" thickBot="1">
      <c r="B2" s="2" t="s">
        <v>0</v>
      </c>
      <c r="C2" s="3" t="s">
        <v>1</v>
      </c>
      <c r="D2" s="3" t="s">
        <v>2</v>
      </c>
      <c r="E2" s="3" t="s">
        <v>3</v>
      </c>
      <c r="G2" s="4" t="s">
        <v>4</v>
      </c>
      <c r="H2" s="23" t="s">
        <v>5</v>
      </c>
      <c r="I2" s="24" t="s">
        <v>6</v>
      </c>
      <c r="J2" s="25" t="s">
        <v>7</v>
      </c>
      <c r="K2" s="26" t="s">
        <v>8</v>
      </c>
      <c r="L2" s="26" t="s">
        <v>9</v>
      </c>
      <c r="M2" s="26" t="s">
        <v>10</v>
      </c>
      <c r="N2" s="26" t="s">
        <v>11</v>
      </c>
      <c r="O2" s="26" t="s">
        <v>12</v>
      </c>
      <c r="P2" s="26" t="s">
        <v>13</v>
      </c>
      <c r="Q2" s="27">
        <v>10</v>
      </c>
      <c r="R2" s="1" t="s">
        <v>14</v>
      </c>
    </row>
    <row r="3" spans="2:19" ht="30.75" customHeight="1" thickBot="1">
      <c r="B3" s="5" t="s">
        <v>15</v>
      </c>
      <c r="C3" s="6">
        <v>0.1</v>
      </c>
      <c r="D3" s="7">
        <v>210</v>
      </c>
      <c r="E3" s="8">
        <v>1</v>
      </c>
      <c r="G3" s="4" t="s">
        <v>16</v>
      </c>
      <c r="H3" s="28">
        <v>4.4999999999999998E-2</v>
      </c>
      <c r="I3" s="29">
        <v>7.0000000000000007E-2</v>
      </c>
      <c r="J3" s="28">
        <v>3.5000000000000003E-2</v>
      </c>
      <c r="K3" s="28">
        <v>0.12</v>
      </c>
      <c r="L3" s="28">
        <v>0.19</v>
      </c>
      <c r="M3" s="28">
        <v>0.19</v>
      </c>
      <c r="N3" s="28">
        <v>9.4E-2</v>
      </c>
      <c r="O3" s="28">
        <v>9.5000000000000001E-2</v>
      </c>
      <c r="P3" s="28">
        <v>0.16</v>
      </c>
      <c r="Q3" s="28">
        <v>0</v>
      </c>
      <c r="R3" s="17">
        <f>SUM(H3:Q3)</f>
        <v>0.999</v>
      </c>
    </row>
    <row r="4" spans="2:19" ht="15.75" thickBot="1">
      <c r="B4" s="5" t="s">
        <v>17</v>
      </c>
      <c r="C4" s="6">
        <v>0.15</v>
      </c>
      <c r="D4" s="7">
        <v>210</v>
      </c>
      <c r="E4" s="8">
        <v>1</v>
      </c>
      <c r="G4" s="4" t="s">
        <v>18</v>
      </c>
      <c r="H4" s="30">
        <f t="shared" ref="H4:Q4" si="0">H3*$C$8</f>
        <v>20.97</v>
      </c>
      <c r="I4" s="30">
        <f t="shared" si="0"/>
        <v>32.620000000000005</v>
      </c>
      <c r="J4" s="30">
        <f t="shared" si="0"/>
        <v>16.310000000000002</v>
      </c>
      <c r="K4" s="30">
        <f t="shared" si="0"/>
        <v>55.919999999999995</v>
      </c>
      <c r="L4" s="30">
        <f t="shared" si="0"/>
        <v>88.54</v>
      </c>
      <c r="M4" s="30">
        <f t="shared" si="0"/>
        <v>88.54</v>
      </c>
      <c r="N4" s="30">
        <f t="shared" si="0"/>
        <v>43.804000000000002</v>
      </c>
      <c r="O4" s="30">
        <f t="shared" si="0"/>
        <v>44.27</v>
      </c>
      <c r="P4" s="30">
        <f t="shared" si="0"/>
        <v>74.56</v>
      </c>
      <c r="Q4" s="30">
        <f t="shared" si="0"/>
        <v>0</v>
      </c>
      <c r="R4" s="18">
        <f>SUM(H4:Q4)</f>
        <v>465.53400000000005</v>
      </c>
    </row>
    <row r="5" spans="2:19" ht="15.75" thickBot="1">
      <c r="B5" s="5" t="s">
        <v>19</v>
      </c>
      <c r="C5" s="6">
        <v>0.25</v>
      </c>
      <c r="D5" s="7">
        <v>210</v>
      </c>
      <c r="E5" s="8">
        <v>2</v>
      </c>
    </row>
    <row r="6" spans="2:19" ht="15.75" customHeight="1" thickBot="1">
      <c r="B6" s="5" t="s">
        <v>20</v>
      </c>
      <c r="C6" s="6">
        <v>0.5</v>
      </c>
      <c r="D6" s="7">
        <v>210</v>
      </c>
      <c r="E6" s="8">
        <v>2</v>
      </c>
      <c r="G6" s="36" t="s">
        <v>21</v>
      </c>
      <c r="H6" s="37"/>
      <c r="I6" s="37"/>
      <c r="J6" s="37"/>
      <c r="K6" s="37"/>
      <c r="L6" s="37"/>
      <c r="M6" s="37"/>
      <c r="N6" s="37"/>
      <c r="O6" s="37"/>
      <c r="P6" s="37"/>
      <c r="Q6" s="38"/>
    </row>
    <row r="7" spans="2:19" ht="75.75" thickBot="1">
      <c r="G7" s="9" t="s">
        <v>22</v>
      </c>
      <c r="H7" s="31" t="str">
        <f>$H$2</f>
        <v>Составление презентации, распределение ролей</v>
      </c>
      <c r="I7" s="31" t="str">
        <f>$I$2</f>
        <v>Диаграмма Ганта, SMART цель, Рыбная кость, GTD, SWOT, PEST, План успеха проекта</v>
      </c>
      <c r="J7" s="31" t="str">
        <f>$J$2</f>
        <v>Cоставление подробного ТЗ</v>
      </c>
      <c r="K7" s="31" t="str">
        <f>$K$2</f>
        <v>Проектирование дизайна приложения</v>
      </c>
      <c r="L7" s="31" t="str">
        <f>$L$2</f>
        <v>Разработка сайта (фронтенд)</v>
      </c>
      <c r="M7" s="31" t="str">
        <f>$M$2</f>
        <v>Разработка сайта (бэкенд), БД</v>
      </c>
      <c r="N7" s="31" t="str">
        <f>$N$2</f>
        <v>Поднятие сервера и отладка багов</v>
      </c>
      <c r="O7" s="31" t="str">
        <f>$O$2</f>
        <v>Договор с партнерами</v>
      </c>
      <c r="P7" s="31" t="str">
        <f>$P$2</f>
        <v>Реклама и набор аудитории</v>
      </c>
      <c r="Q7" s="32">
        <f>$Q$2</f>
        <v>10</v>
      </c>
      <c r="R7" s="1" t="s">
        <v>14</v>
      </c>
      <c r="S7" s="1">
        <f>SUM(H8:Q11)</f>
        <v>466</v>
      </c>
    </row>
    <row r="8" spans="2:19" ht="15.75" thickBot="1">
      <c r="B8" s="10" t="s">
        <v>23</v>
      </c>
      <c r="C8" s="11">
        <v>466</v>
      </c>
      <c r="G8" s="12" t="str">
        <f>$B$3</f>
        <v>Руководитель проекта</v>
      </c>
      <c r="H8" s="20">
        <v>5</v>
      </c>
      <c r="I8" s="20">
        <v>8</v>
      </c>
      <c r="J8" s="20">
        <v>2</v>
      </c>
      <c r="K8" s="20">
        <v>4</v>
      </c>
      <c r="L8" s="20">
        <v>4</v>
      </c>
      <c r="M8" s="20">
        <v>4</v>
      </c>
      <c r="N8" s="20">
        <v>4</v>
      </c>
      <c r="O8" s="20">
        <v>30</v>
      </c>
      <c r="P8" s="20">
        <v>5</v>
      </c>
      <c r="Q8" s="20">
        <f t="shared" ref="I8:Q8" si="1">ROUND($C3/$E3*Q$4, 0)</f>
        <v>0</v>
      </c>
      <c r="R8" s="1">
        <f>SUM(H8:P8)</f>
        <v>66</v>
      </c>
    </row>
    <row r="9" spans="2:19" ht="15.75" thickBot="1">
      <c r="B9" s="10" t="s">
        <v>24</v>
      </c>
      <c r="C9" s="14">
        <v>0.27100000000000002</v>
      </c>
      <c r="G9" s="12" t="str">
        <f>$B$4</f>
        <v>дизайнер</v>
      </c>
      <c r="H9" s="20">
        <v>5</v>
      </c>
      <c r="I9" s="20">
        <v>8</v>
      </c>
      <c r="J9" s="20">
        <v>4</v>
      </c>
      <c r="K9" s="20">
        <v>40</v>
      </c>
      <c r="L9" s="20">
        <v>10</v>
      </c>
      <c r="M9" s="20">
        <v>10</v>
      </c>
      <c r="N9" s="20">
        <v>10</v>
      </c>
      <c r="O9" s="20">
        <v>5</v>
      </c>
      <c r="P9" s="20">
        <v>50</v>
      </c>
      <c r="Q9" s="20">
        <f t="shared" ref="H9:Q9" si="2">ROUND($C4/$E4*Q$4, 0)</f>
        <v>0</v>
      </c>
      <c r="R9" s="1">
        <f>SUM(H9:Q9)</f>
        <v>142</v>
      </c>
    </row>
    <row r="10" spans="2:19" ht="15.75" thickBot="1">
      <c r="B10" s="10" t="s">
        <v>25</v>
      </c>
      <c r="C10" s="15">
        <v>0.2</v>
      </c>
      <c r="G10" s="12" t="str">
        <f>$B$5</f>
        <v>back-end разработчик</v>
      </c>
      <c r="H10" s="20">
        <v>5</v>
      </c>
      <c r="I10" s="20">
        <v>8</v>
      </c>
      <c r="J10" s="20">
        <v>5</v>
      </c>
      <c r="K10" s="20">
        <v>6</v>
      </c>
      <c r="L10" s="20">
        <v>25</v>
      </c>
      <c r="M10" s="20">
        <v>50</v>
      </c>
      <c r="N10" s="20">
        <v>15</v>
      </c>
      <c r="O10" s="20">
        <v>5</v>
      </c>
      <c r="P10" s="20">
        <v>10</v>
      </c>
      <c r="Q10" s="20">
        <f t="shared" ref="H10:Q10" si="3">ROUND($C5/$E5*Q$4, 0)</f>
        <v>0</v>
      </c>
      <c r="R10" s="1">
        <f>SUM(H10:Q10)</f>
        <v>129</v>
      </c>
    </row>
    <row r="11" spans="2:19" ht="15.75" thickBot="1">
      <c r="G11" s="12" t="str">
        <f>$B$6</f>
        <v>front-end разработчик</v>
      </c>
      <c r="H11" s="20">
        <v>5</v>
      </c>
      <c r="I11" s="20">
        <v>8</v>
      </c>
      <c r="J11" s="20">
        <v>5</v>
      </c>
      <c r="K11" s="20">
        <v>6</v>
      </c>
      <c r="L11" s="20">
        <v>50</v>
      </c>
      <c r="M11" s="20">
        <v>25</v>
      </c>
      <c r="N11" s="20">
        <v>15</v>
      </c>
      <c r="O11" s="20">
        <v>5</v>
      </c>
      <c r="P11" s="20">
        <v>10</v>
      </c>
      <c r="Q11" s="20">
        <f t="shared" ref="H11:Q11" si="4">ROUND($C6/$E6*Q$4, 0)</f>
        <v>0</v>
      </c>
      <c r="R11" s="1">
        <f>SUM(H11:Q11)</f>
        <v>129</v>
      </c>
    </row>
    <row r="12" spans="2:19" ht="15.75" thickBot="1">
      <c r="G12" s="33"/>
      <c r="H12" s="35">
        <f>SUM(H8:H11)</f>
        <v>20</v>
      </c>
      <c r="I12" s="35">
        <f>SUM(I8:I11)</f>
        <v>32</v>
      </c>
      <c r="J12" s="35">
        <f>SUM(J8:J11)</f>
        <v>16</v>
      </c>
      <c r="K12" s="35">
        <f>SUM(K8:K11)</f>
        <v>56</v>
      </c>
      <c r="L12" s="35">
        <f>SUM(L8:L11)</f>
        <v>89</v>
      </c>
      <c r="M12" s="35">
        <f>SUM(M8:M11)</f>
        <v>89</v>
      </c>
      <c r="N12" s="35">
        <f>SUM(N8:N11)</f>
        <v>44</v>
      </c>
      <c r="O12" s="35">
        <f>SUM(O8:O11)</f>
        <v>45</v>
      </c>
      <c r="P12" s="35">
        <f>SUM(P8:P11)</f>
        <v>75</v>
      </c>
      <c r="Q12" s="34"/>
    </row>
    <row r="13" spans="2:19" ht="15.75" customHeight="1" thickBot="1"/>
    <row r="14" spans="2:19" ht="15.75" thickBot="1">
      <c r="G14" s="36" t="s">
        <v>26</v>
      </c>
      <c r="H14" s="37"/>
      <c r="I14" s="37"/>
      <c r="J14" s="37"/>
      <c r="K14" s="37"/>
      <c r="L14" s="37"/>
      <c r="M14" s="37"/>
      <c r="N14" s="37"/>
      <c r="O14" s="37"/>
      <c r="P14" s="37"/>
      <c r="Q14" s="38"/>
    </row>
    <row r="15" spans="2:19" ht="75.75" thickBot="1">
      <c r="G15" s="9" t="s">
        <v>22</v>
      </c>
      <c r="H15" s="31" t="str">
        <f>$H$2</f>
        <v>Составление презентации, распределение ролей</v>
      </c>
      <c r="I15" s="31" t="str">
        <f>$I$2</f>
        <v>Диаграмма Ганта, SMART цель, Рыбная кость, GTD, SWOT, PEST, План успеха проекта</v>
      </c>
      <c r="J15" s="31" t="str">
        <f>$J$2</f>
        <v>Cоставление подробного ТЗ</v>
      </c>
      <c r="K15" s="31" t="str">
        <f>$K$2</f>
        <v>Проектирование дизайна приложения</v>
      </c>
      <c r="L15" s="31" t="str">
        <f>$L$2</f>
        <v>Разработка сайта (фронтенд)</v>
      </c>
      <c r="M15" s="31" t="str">
        <f>$M$2</f>
        <v>Разработка сайта (бэкенд), БД</v>
      </c>
      <c r="N15" s="31" t="str">
        <f>$N$2</f>
        <v>Поднятие сервера и отладка багов</v>
      </c>
      <c r="O15" s="31" t="str">
        <f>$O$2</f>
        <v>Договор с партнерами</v>
      </c>
      <c r="P15" s="31" t="str">
        <f>$P$2</f>
        <v>Реклама и набор аудитории</v>
      </c>
      <c r="Q15" s="32">
        <f>$Q$2</f>
        <v>10</v>
      </c>
    </row>
    <row r="16" spans="2:19" ht="15.75" thickBot="1">
      <c r="G16" s="12" t="str">
        <f>$B$3</f>
        <v>Руководитель проекта</v>
      </c>
      <c r="H16" s="21">
        <f>H8*$D3</f>
        <v>1050</v>
      </c>
      <c r="I16" s="21">
        <f t="shared" ref="H16:Q16" si="5">I8*$D3</f>
        <v>1680</v>
      </c>
      <c r="J16" s="21">
        <f t="shared" si="5"/>
        <v>420</v>
      </c>
      <c r="K16" s="21">
        <f t="shared" si="5"/>
        <v>840</v>
      </c>
      <c r="L16" s="21">
        <f t="shared" si="5"/>
        <v>840</v>
      </c>
      <c r="M16" s="21">
        <f t="shared" si="5"/>
        <v>840</v>
      </c>
      <c r="N16" s="21">
        <f t="shared" si="5"/>
        <v>840</v>
      </c>
      <c r="O16" s="21">
        <f t="shared" si="5"/>
        <v>6300</v>
      </c>
      <c r="P16" s="21">
        <f t="shared" si="5"/>
        <v>1050</v>
      </c>
      <c r="Q16" s="21">
        <f t="shared" si="5"/>
        <v>0</v>
      </c>
    </row>
    <row r="17" spans="6:18" ht="15.75" thickBot="1">
      <c r="G17" s="12" t="str">
        <f>$B$4</f>
        <v>дизайнер</v>
      </c>
      <c r="H17" s="21">
        <f t="shared" ref="H17:Q17" si="6">H9*$D4</f>
        <v>1050</v>
      </c>
      <c r="I17" s="21">
        <f t="shared" si="6"/>
        <v>1680</v>
      </c>
      <c r="J17" s="21">
        <f t="shared" si="6"/>
        <v>840</v>
      </c>
      <c r="K17" s="21">
        <f t="shared" si="6"/>
        <v>8400</v>
      </c>
      <c r="L17" s="21">
        <f t="shared" si="6"/>
        <v>2100</v>
      </c>
      <c r="M17" s="21">
        <f t="shared" si="6"/>
        <v>2100</v>
      </c>
      <c r="N17" s="21">
        <f t="shared" si="6"/>
        <v>2100</v>
      </c>
      <c r="O17" s="21">
        <f t="shared" si="6"/>
        <v>1050</v>
      </c>
      <c r="P17" s="21">
        <f t="shared" si="6"/>
        <v>10500</v>
      </c>
      <c r="Q17" s="21">
        <f t="shared" si="6"/>
        <v>0</v>
      </c>
    </row>
    <row r="18" spans="6:18" ht="15.75" thickBot="1">
      <c r="G18" s="12" t="str">
        <f>$B$5</f>
        <v>back-end разработчик</v>
      </c>
      <c r="H18" s="21">
        <f t="shared" ref="H18:Q18" si="7">H10*$D5</f>
        <v>1050</v>
      </c>
      <c r="I18" s="21">
        <f t="shared" si="7"/>
        <v>1680</v>
      </c>
      <c r="J18" s="21">
        <f t="shared" si="7"/>
        <v>1050</v>
      </c>
      <c r="K18" s="21">
        <f t="shared" si="7"/>
        <v>1260</v>
      </c>
      <c r="L18" s="21">
        <f t="shared" si="7"/>
        <v>5250</v>
      </c>
      <c r="M18" s="21">
        <f t="shared" si="7"/>
        <v>10500</v>
      </c>
      <c r="N18" s="21">
        <f t="shared" si="7"/>
        <v>3150</v>
      </c>
      <c r="O18" s="21">
        <f t="shared" si="7"/>
        <v>1050</v>
      </c>
      <c r="P18" s="21">
        <f t="shared" si="7"/>
        <v>2100</v>
      </c>
      <c r="Q18" s="21">
        <f t="shared" si="7"/>
        <v>0</v>
      </c>
    </row>
    <row r="19" spans="6:18" ht="15.75" thickBot="1">
      <c r="G19" s="12" t="str">
        <f>$B$6</f>
        <v>front-end разработчик</v>
      </c>
      <c r="H19" s="21">
        <f t="shared" ref="H19:Q19" si="8">H11*$D6</f>
        <v>1050</v>
      </c>
      <c r="I19" s="21">
        <f t="shared" si="8"/>
        <v>1680</v>
      </c>
      <c r="J19" s="21">
        <f t="shared" si="8"/>
        <v>1050</v>
      </c>
      <c r="K19" s="21">
        <f t="shared" si="8"/>
        <v>1260</v>
      </c>
      <c r="L19" s="21">
        <f t="shared" si="8"/>
        <v>10500</v>
      </c>
      <c r="M19" s="21">
        <f t="shared" si="8"/>
        <v>5250</v>
      </c>
      <c r="N19" s="21">
        <f t="shared" si="8"/>
        <v>3150</v>
      </c>
      <c r="O19" s="21">
        <f t="shared" si="8"/>
        <v>1050</v>
      </c>
      <c r="P19" s="21">
        <f t="shared" si="8"/>
        <v>2100</v>
      </c>
      <c r="Q19" s="21">
        <f t="shared" si="8"/>
        <v>0</v>
      </c>
    </row>
    <row r="20" spans="6:18" ht="15.75" thickBot="1"/>
    <row r="21" spans="6:18" ht="15.75" thickBot="1">
      <c r="G21" s="36" t="s">
        <v>27</v>
      </c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8"/>
    </row>
    <row r="22" spans="6:18" ht="75.75" thickBot="1">
      <c r="G22" s="9" t="s">
        <v>22</v>
      </c>
      <c r="H22" s="31" t="str">
        <f>$H$2</f>
        <v>Составление презентации, распределение ролей</v>
      </c>
      <c r="I22" s="31" t="str">
        <f>$I$2</f>
        <v>Диаграмма Ганта, SMART цель, Рыбная кость, GTD, SWOT, PEST, План успеха проекта</v>
      </c>
      <c r="J22" s="31" t="str">
        <f>$J$2</f>
        <v>Cоставление подробного ТЗ</v>
      </c>
      <c r="K22" s="31" t="str">
        <f>$K$2</f>
        <v>Проектирование дизайна приложения</v>
      </c>
      <c r="L22" s="31" t="str">
        <f>$L$2</f>
        <v>Разработка сайта (фронтенд)</v>
      </c>
      <c r="M22" s="31" t="str">
        <f>$M$2</f>
        <v>Разработка сайта (бэкенд), БД</v>
      </c>
      <c r="N22" s="31" t="str">
        <f>$N$2</f>
        <v>Поднятие сервера и отладка багов</v>
      </c>
      <c r="O22" s="31" t="str">
        <f>$O$2</f>
        <v>Договор с партнерами</v>
      </c>
      <c r="P22" s="31" t="str">
        <f>$P$2</f>
        <v>Реклама и набор аудитории</v>
      </c>
      <c r="Q22" s="32">
        <f>$Q$2</f>
        <v>10</v>
      </c>
      <c r="R22" s="32" t="s">
        <v>28</v>
      </c>
    </row>
    <row r="23" spans="6:18" ht="15.75" thickBot="1">
      <c r="G23" s="12" t="s">
        <v>29</v>
      </c>
      <c r="H23" s="21">
        <f>H24+H25</f>
        <v>8007.3</v>
      </c>
      <c r="I23" s="21">
        <f t="shared" ref="I23:Q23" si="9">I24+I25</f>
        <v>12811.68</v>
      </c>
      <c r="J23" s="21">
        <f t="shared" si="9"/>
        <v>6939.66</v>
      </c>
      <c r="K23" s="21">
        <f t="shared" si="9"/>
        <v>18149.88</v>
      </c>
      <c r="L23" s="21">
        <f t="shared" si="9"/>
        <v>43773.24</v>
      </c>
      <c r="M23" s="21">
        <f t="shared" si="9"/>
        <v>43773.24</v>
      </c>
      <c r="N23" s="21">
        <f t="shared" si="9"/>
        <v>19751.34</v>
      </c>
      <c r="O23" s="21">
        <f t="shared" si="9"/>
        <v>14680.05</v>
      </c>
      <c r="P23" s="21">
        <f t="shared" si="9"/>
        <v>25356.45</v>
      </c>
      <c r="Q23" s="21">
        <f t="shared" si="9"/>
        <v>0</v>
      </c>
      <c r="R23" s="13">
        <f>SUM(H23:Q23)</f>
        <v>193242.84</v>
      </c>
    </row>
    <row r="24" spans="6:18" ht="15.75" thickBot="1">
      <c r="G24" s="12" t="s">
        <v>30</v>
      </c>
      <c r="H24" s="21">
        <f>SUMPRODUCT(H16:H19,$E$3:$E$6)</f>
        <v>6300</v>
      </c>
      <c r="I24" s="21">
        <f t="shared" ref="H24:Q24" si="10">SUMPRODUCT(I16:I19,$E$3:$E$6)</f>
        <v>10080</v>
      </c>
      <c r="J24" s="21">
        <f t="shared" si="10"/>
        <v>5460</v>
      </c>
      <c r="K24" s="21">
        <f t="shared" si="10"/>
        <v>14280</v>
      </c>
      <c r="L24" s="21">
        <f t="shared" si="10"/>
        <v>34440</v>
      </c>
      <c r="M24" s="21">
        <f t="shared" si="10"/>
        <v>34440</v>
      </c>
      <c r="N24" s="21">
        <f t="shared" si="10"/>
        <v>15540</v>
      </c>
      <c r="O24" s="21">
        <f t="shared" si="10"/>
        <v>11550</v>
      </c>
      <c r="P24" s="21">
        <f t="shared" si="10"/>
        <v>19950</v>
      </c>
      <c r="Q24" s="21">
        <f t="shared" si="10"/>
        <v>0</v>
      </c>
      <c r="R24" s="13">
        <f>SUM(H24:Q24)</f>
        <v>152040</v>
      </c>
    </row>
    <row r="25" spans="6:18" ht="15.75" thickBot="1">
      <c r="G25" s="12" t="s">
        <v>31</v>
      </c>
      <c r="H25" s="21">
        <f t="shared" ref="H25:Q25" si="11">H$24*$C$9</f>
        <v>1707.3000000000002</v>
      </c>
      <c r="I25" s="21">
        <f t="shared" si="11"/>
        <v>2731.6800000000003</v>
      </c>
      <c r="J25" s="21">
        <f t="shared" si="11"/>
        <v>1479.66</v>
      </c>
      <c r="K25" s="21">
        <f t="shared" si="11"/>
        <v>3869.88</v>
      </c>
      <c r="L25" s="21">
        <f t="shared" si="11"/>
        <v>9333.24</v>
      </c>
      <c r="M25" s="21">
        <f t="shared" si="11"/>
        <v>9333.24</v>
      </c>
      <c r="N25" s="21">
        <f t="shared" si="11"/>
        <v>4211.34</v>
      </c>
      <c r="O25" s="21">
        <f t="shared" si="11"/>
        <v>3130.05</v>
      </c>
      <c r="P25" s="21">
        <f t="shared" si="11"/>
        <v>5406.4500000000007</v>
      </c>
      <c r="Q25" s="21">
        <f t="shared" si="11"/>
        <v>0</v>
      </c>
      <c r="R25" s="13">
        <f>SUM(H25:Q25)</f>
        <v>41202.839999999997</v>
      </c>
    </row>
    <row r="26" spans="6:18" ht="15.75" thickBot="1">
      <c r="G26" s="12" t="s">
        <v>25</v>
      </c>
      <c r="H26" s="21">
        <f>H23*($C$10)/(100%-$C$10)</f>
        <v>2001.825</v>
      </c>
      <c r="I26" s="21">
        <f t="shared" ref="I26:Q26" si="12">I23*($C$10)/(100%-$C$10)</f>
        <v>3202.92</v>
      </c>
      <c r="J26" s="21">
        <f t="shared" si="12"/>
        <v>1734.915</v>
      </c>
      <c r="K26" s="21">
        <f t="shared" si="12"/>
        <v>4537.47</v>
      </c>
      <c r="L26" s="21">
        <f t="shared" si="12"/>
        <v>10943.309999999998</v>
      </c>
      <c r="M26" s="21">
        <f t="shared" si="12"/>
        <v>10943.309999999998</v>
      </c>
      <c r="N26" s="21">
        <f t="shared" si="12"/>
        <v>4937.835</v>
      </c>
      <c r="O26" s="21">
        <f t="shared" si="12"/>
        <v>3670.0125000000003</v>
      </c>
      <c r="P26" s="21">
        <f t="shared" si="12"/>
        <v>6339.1125000000011</v>
      </c>
      <c r="Q26" s="21">
        <f t="shared" si="12"/>
        <v>0</v>
      </c>
      <c r="R26" s="13">
        <f>SUM(H26:Q26)</f>
        <v>48310.71</v>
      </c>
    </row>
    <row r="27" spans="6:18" ht="15.75" thickBot="1">
      <c r="F27"/>
      <c r="G27" s="12" t="s">
        <v>32</v>
      </c>
      <c r="H27" s="21">
        <f>H23+H26</f>
        <v>10009.125</v>
      </c>
      <c r="I27" s="21">
        <f t="shared" ref="I27:Q27" si="13">I23+I26</f>
        <v>16014.6</v>
      </c>
      <c r="J27" s="21">
        <f t="shared" si="13"/>
        <v>8674.5750000000007</v>
      </c>
      <c r="K27" s="21">
        <f t="shared" si="13"/>
        <v>22687.350000000002</v>
      </c>
      <c r="L27" s="21">
        <f t="shared" si="13"/>
        <v>54716.549999999996</v>
      </c>
      <c r="M27" s="21">
        <f t="shared" si="13"/>
        <v>54716.549999999996</v>
      </c>
      <c r="N27" s="21">
        <f t="shared" si="13"/>
        <v>24689.174999999999</v>
      </c>
      <c r="O27" s="21">
        <f t="shared" si="13"/>
        <v>18350.0625</v>
      </c>
      <c r="P27" s="21">
        <f t="shared" si="13"/>
        <v>31695.5625</v>
      </c>
      <c r="Q27" s="21">
        <f t="shared" si="13"/>
        <v>0</v>
      </c>
      <c r="R27" s="16">
        <f>SUM(H27:Q27)</f>
        <v>241553.55</v>
      </c>
    </row>
    <row r="28" spans="6:18">
      <c r="F28"/>
      <c r="G28"/>
      <c r="H28" s="22"/>
      <c r="I28" s="22"/>
    </row>
    <row r="29" spans="6:18">
      <c r="F29"/>
      <c r="G29"/>
      <c r="H29" s="22"/>
      <c r="I29" s="22"/>
    </row>
    <row r="30" spans="6:18">
      <c r="F30"/>
      <c r="G30"/>
      <c r="H30" s="22"/>
      <c r="I30" s="22"/>
    </row>
    <row r="31" spans="6:18">
      <c r="F31"/>
      <c r="G31"/>
      <c r="H31" s="22"/>
      <c r="I31" s="22"/>
    </row>
  </sheetData>
  <mergeCells count="3">
    <mergeCell ref="G6:Q6"/>
    <mergeCell ref="G14:Q14"/>
    <mergeCell ref="G21:R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Никита Трунов</dc:creator>
  <cp:keywords/>
  <dc:description/>
  <cp:lastModifiedBy>Матросова Алиса</cp:lastModifiedBy>
  <cp:revision/>
  <dcterms:created xsi:type="dcterms:W3CDTF">2021-10-09T18:55:26Z</dcterms:created>
  <dcterms:modified xsi:type="dcterms:W3CDTF">2021-11-11T10:16:25Z</dcterms:modified>
  <cp:category/>
  <cp:contentStatus/>
</cp:coreProperties>
</file>