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Google Диск\College HW\Theory-of-possibilities\6 Точечное и доверительное оценивание\3 Решение Задач\"/>
    </mc:Choice>
  </mc:AlternateContent>
  <xr:revisionPtr revIDLastSave="0" documentId="13_ncr:1_{1B2B875F-1ED9-40D8-8919-FC688A1A3A90}" xr6:coauthVersionLast="47" xr6:coauthVersionMax="47" xr10:uidLastSave="{00000000-0000-0000-0000-000000000000}"/>
  <bookViews>
    <workbookView xWindow="-120" yWindow="-120" windowWidth="24240" windowHeight="13740" firstSheet="2" activeTab="5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 1" sheetId="8" r:id="rId3"/>
    <sheet name="Построение дов. интервала" sheetId="12" r:id="rId4"/>
    <sheet name="Для отчётов" sheetId="13" r:id="rId5"/>
    <sheet name="Отчёт 2 Точечное и дов. оцен" sheetId="11" r:id="rId6"/>
  </sheets>
  <definedNames>
    <definedName name="Итого_детей_возраста_1_9_лет" localSheetId="3">#REF!</definedName>
    <definedName name="Итого_детей_возраста_1_9_лет">#REF!</definedName>
    <definedName name="Итого_детей_возраста_10_16_лет" localSheetId="3">#REF!</definedName>
    <definedName name="Итого_детей_возраста_10_16_лет">#REF!</definedName>
    <definedName name="ЛПР_от_InCamp" localSheetId="3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3" l="1"/>
  <c r="R9" i="13" s="1"/>
  <c r="T9" i="13" s="1"/>
  <c r="Q11" i="13"/>
  <c r="Q10" i="13"/>
  <c r="Q9" i="13"/>
  <c r="S9" i="13" s="1"/>
  <c r="R8" i="13"/>
  <c r="T8" i="13" s="1"/>
  <c r="Q8" i="13"/>
  <c r="S8" i="13" s="1"/>
  <c r="S7" i="13"/>
  <c r="Q7" i="13"/>
  <c r="R7" i="13" s="1"/>
  <c r="T7" i="13" s="1"/>
  <c r="T6" i="13"/>
  <c r="S6" i="13"/>
  <c r="U6" i="13" s="1"/>
  <c r="R6" i="13"/>
  <c r="Q6" i="13"/>
  <c r="D108" i="11"/>
  <c r="D107" i="11"/>
  <c r="D106" i="11"/>
  <c r="D105" i="11"/>
  <c r="E105" i="11"/>
  <c r="E108" i="11"/>
  <c r="E107" i="11"/>
  <c r="E106" i="11"/>
  <c r="D9" i="11"/>
  <c r="C60" i="12"/>
  <c r="D63" i="12"/>
  <c r="D39" i="12"/>
  <c r="C57" i="12"/>
  <c r="C59" i="12" s="1"/>
  <c r="C56" i="12"/>
  <c r="F29" i="12"/>
  <c r="E28" i="12"/>
  <c r="F23" i="12"/>
  <c r="F21" i="12"/>
  <c r="D34" i="12"/>
  <c r="U9" i="13" l="1"/>
  <c r="U7" i="13"/>
  <c r="U8" i="13"/>
  <c r="B63" i="12"/>
  <c r="F39" i="12"/>
  <c r="C41" i="12" s="1"/>
  <c r="F63" i="12"/>
  <c r="C65" i="12" s="1"/>
  <c r="B39" i="12"/>
  <c r="C111" i="11" l="1"/>
  <c r="C106" i="11"/>
  <c r="C107" i="11"/>
  <c r="C108" i="11"/>
  <c r="C105" i="11"/>
  <c r="C110" i="11"/>
  <c r="C109" i="11"/>
  <c r="D7" i="11"/>
  <c r="D8" i="11"/>
  <c r="O8" i="8"/>
  <c r="C29" i="7"/>
  <c r="C15" i="7"/>
  <c r="V48" i="8"/>
  <c r="V50" i="8" s="1"/>
  <c r="N41" i="8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F106" i="11" l="1"/>
  <c r="G106" i="11" s="1"/>
  <c r="F107" i="11"/>
  <c r="G107" i="11" s="1"/>
  <c r="F105" i="11"/>
  <c r="G105" i="11" s="1"/>
  <c r="F108" i="11"/>
  <c r="G108" i="11" s="1"/>
  <c r="N40" i="8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8" i="7"/>
  <c r="C17" i="7"/>
  <c r="C16" i="7"/>
  <c r="C14" i="7"/>
  <c r="C13" i="7"/>
  <c r="F12" i="6"/>
  <c r="G12" i="6" s="1"/>
  <c r="H12" i="6" s="1"/>
  <c r="I12" i="6" s="1"/>
  <c r="J12" i="6" s="1"/>
  <c r="C30" i="7" l="1"/>
  <c r="N43" i="8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<sst xmlns="http://schemas.openxmlformats.org/spreadsheetml/2006/main" count="604" uniqueCount="303">
  <si>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</si>
  <si>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</si>
  <si>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</si>
  <si>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</si>
  <si>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</si>
  <si>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</si>
  <si>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</si>
  <si>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</si>
  <si>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</si>
  <si>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</si>
  <si>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</si>
  <si>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</si>
  <si>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</si>
  <si>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</si>
  <si>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</si>
  <si>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</si>
  <si>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</si>
  <si>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</si>
  <si>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</si>
  <si>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</si>
  <si>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</si>
  <si>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</si>
  <si>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</si>
  <si>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</si>
  <si>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</si>
  <si>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</si>
  <si>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</si>
  <si>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</si>
  <si>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</si>
  <si>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</si>
  <si>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</si>
  <si>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</si>
  <si>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</si>
  <si>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</si>
  <si>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</si>
  <si>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</si>
  <si>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</si>
  <si>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</si>
  <si>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</si>
  <si>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</si>
  <si>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</si>
  <si>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</si>
  <si>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</si>
  <si>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</si>
  <si>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</si>
  <si>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</si>
  <si>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</si>
  <si>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</si>
  <si>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</si>
  <si>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</si>
  <si>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</si>
  <si>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</si>
  <si>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</si>
  <si>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</si>
  <si>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</si>
  <si>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</si>
  <si>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</si>
  <si>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</si>
  <si>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</si>
  <si>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</si>
  <si>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</si>
  <si>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</si>
  <si>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</si>
  <si>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</si>
  <si>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</si>
  <si>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</si>
  <si>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</si>
  <si>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</si>
  <si>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</si>
  <si>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</si>
  <si>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</si>
  <si>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</si>
  <si>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</si>
  <si>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</si>
  <si>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</si>
  <si>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</si>
  <si>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</si>
  <si>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</si>
  <si>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</si>
  <si>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</si>
  <si>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</si>
  <si>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</si>
  <si>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</si>
  <si>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</si>
  <si>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</si>
  <si>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</si>
  <si>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</si>
  <si>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</si>
  <si>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</si>
  <si>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</si>
  <si>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</si>
  <si>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</si>
  <si>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</si>
  <si>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</si>
  <si>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</si>
  <si>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</si>
  <si>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</si>
  <si>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</si>
  <si>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</si>
  <si>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</si>
  <si>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</si>
  <si>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</si>
  <si>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</si>
  <si>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</si>
  <si>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</si>
  <si>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</si>
  <si>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</si>
  <si>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</si>
  <si>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</si>
  <si>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</si>
  <si>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</si>
  <si>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</si>
  <si>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</si>
  <si>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</si>
  <si>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</si>
  <si>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</si>
  <si>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</si>
  <si>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</si>
  <si>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</si>
  <si>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</si>
  <si>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</si>
  <si>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</si>
  <si>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</si>
  <si>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</si>
  <si>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</si>
  <si>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</si>
  <si>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</si>
  <si>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</si>
  <si>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</si>
  <si>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</si>
  <si>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</si>
  <si>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</si>
  <si>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</si>
  <si>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</si>
  <si>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</si>
  <si>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</si>
  <si>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</si>
  <si>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</si>
  <si>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</si>
  <si>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</si>
  <si>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</si>
  <si>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</si>
  <si>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</si>
  <si>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</si>
  <si>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</si>
  <si>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</si>
  <si>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</si>
  <si>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</si>
  <si>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</si>
  <si>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</si>
  <si>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</si>
  <si>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</si>
  <si>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</si>
  <si>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</si>
  <si>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</si>
  <si>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</si>
  <si>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</si>
  <si>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</si>
  <si>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</si>
  <si>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</si>
  <si>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</si>
  <si>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</si>
  <si>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</si>
  <si>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</si>
  <si>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</si>
  <si>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</si>
  <si>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</si>
  <si>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</si>
  <si>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</si>
  <si>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</si>
  <si>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</si>
  <si>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</si>
  <si>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</si>
  <si>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</si>
  <si>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</si>
  <si>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</si>
  <si>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</si>
  <si>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</si>
  <si>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</si>
  <si>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</si>
  <si>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</si>
  <si>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</si>
  <si>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Математическое ожидание</t>
  </si>
  <si>
    <t>μ</t>
  </si>
  <si>
    <t>ср. ар. всех эл. Набора</t>
  </si>
  <si>
    <t>ср. ар. всех эл. Набора
Также, как и выборочное среднее</t>
  </si>
  <si>
    <t xml:space="preserve">Количество измерений n = </t>
  </si>
  <si>
    <t>Пусть мой уровень доверия a =</t>
  </si>
  <si>
    <t>Вычисляю z-оценку</t>
  </si>
  <si>
    <t xml:space="preserve">z-оценка = </t>
  </si>
  <si>
    <t>&lt;</t>
  </si>
  <si>
    <t>x¯ + z σ/√n</t>
  </si>
  <si>
    <t>x¯ -z σ/√n</t>
  </si>
  <si>
    <t xml:space="preserve">n = </t>
  </si>
  <si>
    <t xml:space="preserve">P(T&lt;t) = </t>
  </si>
  <si>
    <t>t</t>
  </si>
  <si>
    <t>x¯ -t s/√n</t>
  </si>
  <si>
    <t>x¯ + t s/√n</t>
  </si>
  <si>
    <t>x¯ = μ =</t>
  </si>
  <si>
    <t>Отчёт 2:</t>
  </si>
  <si>
    <t>1) Описание данных</t>
  </si>
  <si>
    <t>объём выборки n =  _____</t>
  </si>
  <si>
    <t>выборочное среднее x¯ = _____</t>
  </si>
  <si>
    <t xml:space="preserve">Точечная оценка - </t>
  </si>
  <si>
    <t>это выборочная характеристика, используемая в качестве приближенного значения неизвестной генеральной характеристики.</t>
  </si>
  <si>
    <t>1. математического ожидания μ</t>
  </si>
  <si>
    <t>2. стандартного отклонения генеральной совокупности</t>
  </si>
  <si>
    <t>Выборочное среднее x¯ - т.к. представляет из себя несмещённую оценку</t>
  </si>
  <si>
    <t>Выборочная дисперсия - не подходит, т.к. является смещённой оценкой.</t>
  </si>
  <si>
    <t xml:space="preserve">Несмещённая оценка - </t>
  </si>
  <si>
    <t xml:space="preserve">Смещёнаня оценка - </t>
  </si>
  <si>
    <t>Исправленная дисперсия - подходит, т.к. является хорошой оценкой дисперсии</t>
  </si>
  <si>
    <t>можно взять в качестве точечных оценок и почему:</t>
  </si>
  <si>
    <t>оценка, имеющая тенденцию искажать оцениваемый параметр в одном конкретном направлении</t>
  </si>
  <si>
    <t>оценка, которая с равной вероятностью может представлять как завышенный, так и заниженное значение оцениваемого параметра</t>
  </si>
  <si>
    <t xml:space="preserve"> использовать при построении доверительного интервала и почему.</t>
  </si>
  <si>
    <t>2) Построение доверительного интервала</t>
  </si>
  <si>
    <t>1) Укажите следующие значения:</t>
  </si>
  <si>
    <t>2) Объясните какие выборочные характеристики</t>
  </si>
  <si>
    <t>3) Какие вероятностные распределения вы будете</t>
  </si>
  <si>
    <t>а. Доверительный интервал: _____</t>
  </si>
  <si>
    <t>b. Граница ошибки: _____</t>
  </si>
  <si>
    <t>Используя Нормальное распределение</t>
  </si>
  <si>
    <t>Используя распределение Стьюдента</t>
  </si>
  <si>
    <t>Рассчёты на листе "Построение дов. интервала"</t>
  </si>
  <si>
    <t>a. Доверительный интервал</t>
  </si>
  <si>
    <t>b. Граница ошибки</t>
  </si>
  <si>
    <t>1) При заданном уровне доверии a = 0.9 рассчитайте:</t>
  </si>
  <si>
    <t>2) Сколько площади в обоих хвостах в сумме y</t>
  </si>
  <si>
    <t>Вся площадь под графиком берётся за 1</t>
  </si>
  <si>
    <t>Поэтому</t>
  </si>
  <si>
    <t>y = 1 - a = 1 - 0.9 = 0.1</t>
  </si>
  <si>
    <t>3) Сколько площади в каждом хвосте</t>
  </si>
  <si>
    <t>y/2 = y / 2 = 0.1 / 2 = 0.05</t>
  </si>
  <si>
    <t>4) Рисуночки</t>
  </si>
  <si>
    <t>5) Некоторые студенты считают, что 90% доверительный интервал содержит 90% данных.
Используйте вашу выборку и подсчитайте,
сколько значений данных находится в пределах доверительного интервала.
Какой это процент?
Этот процент близок к 90%?
Объясните, почему этот процент должен или не должен быть близок к 90%.</t>
  </si>
  <si>
    <t>Доверительный интервал при Нормальном Распределении имеет границы</t>
  </si>
  <si>
    <t>[8.92; 10.3]</t>
  </si>
  <si>
    <t>У меня в этом промежутке находится 7 значений</t>
  </si>
  <si>
    <t>Объем выборки n = 95</t>
  </si>
  <si>
    <t>7 от 95 это 7.37%</t>
  </si>
  <si>
    <t>Этот процент далёк от 90%</t>
  </si>
  <si>
    <t>Процент данных содержащихся в пределах доверительного интервала может сильно отличаться от % площади, которые покрывает этот интервал.</t>
  </si>
  <si>
    <t>Это связано с тем, что данные могут располагаться по разному в рамках заданного интервала.</t>
  </si>
  <si>
    <t>Их расположение зависит от распределения, по которому они размещаются.</t>
  </si>
  <si>
    <t>6) Что такое доверительный интервал по простому?</t>
  </si>
  <si>
    <t>в разных ситуациях.</t>
  </si>
  <si>
    <t>некоторый параметр лежит в заданом диапозоне.</t>
  </si>
  <si>
    <t>Гарантия даётся с разным кол. процентов вероятности, поэтому размер доверительного интервала выбирается по разному</t>
  </si>
  <si>
    <t>7) Доверительный интервал для данного исследования</t>
  </si>
  <si>
    <t>от 8.92</t>
  </si>
  <si>
    <t>до 10.3</t>
  </si>
  <si>
    <t>лет</t>
  </si>
  <si>
    <t>3) Анализ доверительного оценивания</t>
  </si>
  <si>
    <t>Уровень доверия a</t>
  </si>
  <si>
    <t>Граница ошибки</t>
  </si>
  <si>
    <t>Доверительный интервал</t>
  </si>
  <si>
    <t>z-оценка</t>
  </si>
  <si>
    <t xml:space="preserve">Математичческое ожидание μ = </t>
  </si>
  <si>
    <t>Нижняя граница Дов. Интервала (x¯ -z σ/√n)</t>
  </si>
  <si>
    <t>Верхняя граница Дов. Интервала (x¯ + z σ/√n)</t>
  </si>
  <si>
    <t>2. Что происходит с границей ошибки по мере увеличения уровня доверия?</t>
  </si>
  <si>
    <t>Увеличивается или уменьшается длина доверительного интервала?</t>
  </si>
  <si>
    <t>Объясните, почему это происходит.</t>
  </si>
  <si>
    <t>0) Собранные данные</t>
  </si>
  <si>
    <t>Граница ошибки = расстояние от середины доверительного интеврала, до любой из его границ!</t>
  </si>
  <si>
    <t>T (большое) - Случайная велиичина</t>
  </si>
  <si>
    <t>t-оценка (Конкретное значение случайной величины)</t>
  </si>
  <si>
    <t>Центр дов. Интервала</t>
  </si>
  <si>
    <t>* Чем ниже в таблице, тем больше уровень доверия и тем больше размер интервала</t>
  </si>
  <si>
    <t>По мере увеличения ур. Доверия a граница ошибки увеличивается</t>
  </si>
  <si>
    <t>Чем больше ур. Доверия, тем больше данных в ключаются и тем больше размер доверительного интервала.</t>
  </si>
  <si>
    <t>Т.к. граница ошибки считается, как расстояние от центра дов. Интервала, до его границы получается, что чем больше дов. Интервал и его уровень доверия, тем больше граница ошибки.</t>
  </si>
  <si>
    <t>Длина доверительного интервала увеличивается. Это происходит из-за того, что чем больше ур. Доверия, тем больше и длина интервала, т.к. покрывается больше данных.</t>
  </si>
  <si>
    <t>Объяснил выше.</t>
  </si>
  <si>
    <t>Математичческое ожидание x¯ = μ =</t>
  </si>
  <si>
    <t>Стандартное отклонение σ = s =</t>
  </si>
  <si>
    <t>Известное стандартное отклонение σ = s =</t>
  </si>
  <si>
    <t>Границы дов. Интервала с уровнем доверия = 0.9</t>
  </si>
  <si>
    <t xml:space="preserve">Граница ошибки = </t>
  </si>
  <si>
    <t>(Выбранный мною уровень доверия)</t>
  </si>
  <si>
    <t>При распределении Стьюдента Граница ошбики &lt; чем при Нормальном распределении</t>
  </si>
  <si>
    <t>Это значит, что Распределение Стьюдента лучше подходит для описания этого набора данных?</t>
  </si>
  <si>
    <t>*Размер выборки = 95 эл.</t>
  </si>
  <si>
    <t>σ = s =</t>
  </si>
  <si>
    <t>Собранные данные в виде таблички</t>
  </si>
  <si>
    <t>Нужны для встаки в отчёт</t>
  </si>
  <si>
    <t>Собранные данные</t>
  </si>
  <si>
    <t>Зеленый</t>
  </si>
  <si>
    <t>Красный</t>
  </si>
  <si>
    <t>Умеренные выбросы</t>
  </si>
  <si>
    <t>Экстремальные выбросы</t>
  </si>
  <si>
    <t>σ = s</t>
  </si>
  <si>
    <t>Известное выборочное стандартное отклонение σ = s =</t>
  </si>
  <si>
    <t>выборочное стандартное отклонение σ = s = _____</t>
  </si>
  <si>
    <t>Нормальное распределение должно дать лучшие оценки, чем распределение Стьюдента</t>
  </si>
  <si>
    <t xml:space="preserve">т.к. объём моей выборки n = 95, что больше 30. </t>
  </si>
  <si>
    <t>Однако даже при большом наборе данных распределение Стьюдента иногда даёт более хорошие результаты</t>
  </si>
  <si>
    <r>
      <rPr>
        <b/>
        <sz val="11"/>
        <color theme="1"/>
        <rFont val="Calibri"/>
        <family val="2"/>
        <charset val="204"/>
        <scheme val="minor"/>
      </rPr>
      <t>Доверительный интервал</t>
    </r>
    <r>
      <rPr>
        <sz val="11"/>
        <color theme="1"/>
        <rFont val="Calibri"/>
        <family val="2"/>
        <scheme val="minor"/>
      </rPr>
      <t xml:space="preserve"> - это интервал, который можно задать для того, чтобы гарантировать что </t>
    </r>
  </si>
  <si>
    <r>
      <rPr>
        <b/>
        <sz val="11"/>
        <color theme="1"/>
        <rFont val="Calibri"/>
        <family val="2"/>
        <charset val="204"/>
        <scheme val="minor"/>
      </rPr>
      <t>В моём исследовании доверительный интервал</t>
    </r>
    <r>
      <rPr>
        <sz val="11"/>
        <color theme="1"/>
        <rFont val="Calibri"/>
        <family val="2"/>
        <scheme val="minor"/>
      </rPr>
      <t xml:space="preserve"> показывает, что скорее всего возраст ребенка в лагере будет принадлежать диапозону</t>
    </r>
  </si>
  <si>
    <t>*Дальнейшие рассчёты решил делать с Нормальным распределением</t>
  </si>
  <si>
    <t>Верх. граница (x¯ + z σ/√n)</t>
  </si>
  <si>
    <t>Ниж. граница (x¯ -z σ/√n)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</si>
</sst>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5"/>
      <color rgb="FF444444"/>
      <name val="PT Serif"/>
      <family val="1"/>
      <charset val="204"/>
    </font>
    <font>
      <i/>
      <u/>
      <sz val="11"/>
      <color theme="1"/>
      <name val="Calibri"/>
      <family val="2"/>
      <charset val="204"/>
      <scheme val="minor"/>
    </font>
    <font>
      <sz val="11"/>
      <color theme="9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/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  <xf numFmtId="0" fontId="20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vertical="top"/>
    </xf>
    <xf numFmtId="0" fontId="23" fillId="0" borderId="0" xfId="0" applyFont="1"/>
    <xf numFmtId="0" fontId="7" fillId="0" borderId="0" xfId="2"/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left" vertical="top"/>
    </xf>
    <xf numFmtId="164" fontId="1" fillId="0" borderId="1" xfId="0" applyNumberFormat="1" applyFont="1" applyBorder="1"/>
    <xf numFmtId="0" fontId="0" fillId="2" borderId="0" xfId="0" applyFill="1"/>
    <xf numFmtId="164" fontId="0" fillId="2" borderId="0" xfId="0" applyNumberFormat="1" applyFill="1"/>
    <xf numFmtId="0" fontId="10" fillId="0" borderId="0" xfId="0" applyFont="1"/>
    <xf numFmtId="164" fontId="10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24" fillId="0" borderId="1" xfId="0" applyFont="1" applyBorder="1"/>
    <xf numFmtId="0" fontId="19" fillId="0" borderId="1" xfId="0" applyFont="1" applyBorder="1"/>
    <xf numFmtId="0" fontId="1" fillId="0" borderId="10" xfId="0" applyFont="1" applyBorder="1"/>
    <xf numFmtId="0" fontId="0" fillId="0" borderId="10" xfId="0" applyBorder="1"/>
    <xf numFmtId="0" fontId="2" fillId="0" borderId="0" xfId="0" applyFont="1" applyAlignment="1">
      <alignment wrapText="1"/>
    </xf>
    <xf numFmtId="0" fontId="25" fillId="0" borderId="0" xfId="0" applyFont="1"/>
    <xf numFmtId="0" fontId="20" fillId="0" borderId="1" xfId="0" applyFont="1" applyBorder="1"/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color rgb="FF9C0006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customXml" Target="../ink/ink1.xml"/><Relationship Id="rId11" Type="http://schemas.openxmlformats.org/officeDocument/2006/relationships/customXml" Target="../ink/ink3.xml"/><Relationship Id="rId5" Type="http://schemas.openxmlformats.org/officeDocument/2006/relationships/image" Target="../media/image15.png"/><Relationship Id="rId10" Type="http://schemas.openxmlformats.org/officeDocument/2006/relationships/customXml" Target="../ink/ink2.xml"/><Relationship Id="rId4" Type="http://schemas.openxmlformats.org/officeDocument/2006/relationships/image" Target="../media/image14.png"/><Relationship Id="rId9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29.png"/><Relationship Id="rId26" Type="http://schemas.openxmlformats.org/officeDocument/2006/relationships/image" Target="../media/image33.png"/><Relationship Id="rId39" Type="http://schemas.openxmlformats.org/officeDocument/2006/relationships/customXml" Target="../ink/ink19.xml"/><Relationship Id="rId3" Type="http://schemas.openxmlformats.org/officeDocument/2006/relationships/customXml" Target="../ink/ink4.xml"/><Relationship Id="rId21" Type="http://schemas.openxmlformats.org/officeDocument/2006/relationships/customXml" Target="../ink/ink10.xml"/><Relationship Id="rId34" Type="http://schemas.openxmlformats.org/officeDocument/2006/relationships/image" Target="../media/image37.png"/><Relationship Id="rId42" Type="http://schemas.openxmlformats.org/officeDocument/2006/relationships/image" Target="../media/image19.emf"/><Relationship Id="rId12" Type="http://schemas.openxmlformats.org/officeDocument/2006/relationships/image" Target="../media/image26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39.png"/><Relationship Id="rId2" Type="http://schemas.openxmlformats.org/officeDocument/2006/relationships/image" Target="../media/image17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29" Type="http://schemas.openxmlformats.org/officeDocument/2006/relationships/customXml" Target="../ink/ink14.xml"/><Relationship Id="rId41" Type="http://schemas.openxmlformats.org/officeDocument/2006/relationships/image" Target="../media/image18.emf"/><Relationship Id="rId1" Type="http://schemas.openxmlformats.org/officeDocument/2006/relationships/image" Target="../media/image16.jpeg"/><Relationship Id="rId11" Type="http://schemas.openxmlformats.org/officeDocument/2006/relationships/customXml" Target="../ink/ink5.xml"/><Relationship Id="rId24" Type="http://schemas.openxmlformats.org/officeDocument/2006/relationships/image" Target="../media/image32.png"/><Relationship Id="rId32" Type="http://schemas.openxmlformats.org/officeDocument/2006/relationships/image" Target="../media/image36.png"/><Relationship Id="rId37" Type="http://schemas.openxmlformats.org/officeDocument/2006/relationships/customXml" Target="../ink/ink18.xml"/><Relationship Id="rId40" Type="http://schemas.openxmlformats.org/officeDocument/2006/relationships/image" Target="../media/image40.png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34.png"/><Relationship Id="rId36" Type="http://schemas.openxmlformats.org/officeDocument/2006/relationships/image" Target="../media/image38.png"/><Relationship Id="rId10" Type="http://schemas.openxmlformats.org/officeDocument/2006/relationships/image" Target="../media/image250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14" Type="http://schemas.openxmlformats.org/officeDocument/2006/relationships/image" Target="../media/image27.png"/><Relationship Id="rId22" Type="http://schemas.openxmlformats.org/officeDocument/2006/relationships/image" Target="../media/image31.png"/><Relationship Id="rId27" Type="http://schemas.openxmlformats.org/officeDocument/2006/relationships/customXml" Target="../ink/ink13.xml"/><Relationship Id="rId30" Type="http://schemas.openxmlformats.org/officeDocument/2006/relationships/image" Target="../media/image35.png"/><Relationship Id="rId35" Type="http://schemas.openxmlformats.org/officeDocument/2006/relationships/customXml" Target="../ink/ink17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32</xdr:row>
      <xdr:rowOff>104774</xdr:rowOff>
    </xdr:from>
    <xdr:to>
      <xdr:col>15</xdr:col>
      <xdr:colOff>139524</xdr:colOff>
      <xdr:row>51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16</xdr:row>
      <xdr:rowOff>180975</xdr:rowOff>
    </xdr:from>
    <xdr:to>
      <xdr:col>12</xdr:col>
      <xdr:colOff>90092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28</xdr:row>
      <xdr:rowOff>248576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170520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5A0C617-A815-4AAD-86A0-C50A796C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50807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0A70EA-D794-4E22-9659-2659DA80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083DBF1-BDE5-4F1C-AE16-A6F2410ED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778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38214</xdr:rowOff>
    </xdr:from>
    <xdr:to>
      <xdr:col>2</xdr:col>
      <xdr:colOff>580833</xdr:colOff>
      <xdr:row>51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F015F56-D72F-4B1D-846C-6425182F5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8012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8</xdr:col>
      <xdr:colOff>437779</xdr:colOff>
      <xdr:row>53</xdr:row>
      <xdr:rowOff>9429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EC22559-6728-486F-BD17-26E946F00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9334500"/>
          <a:ext cx="2971429" cy="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75870</xdr:colOff>
      <xdr:row>55</xdr:row>
      <xdr:rowOff>0</xdr:rowOff>
    </xdr:from>
    <xdr:to>
      <xdr:col>17</xdr:col>
      <xdr:colOff>76230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5E0EAC7E-C28C-4CD1-B48E-5BE399E349A1}"/>
                </a:ext>
              </a:extLst>
            </xdr14:cNvPr>
            <xdr14:cNvContentPartPr/>
          </xdr14:nvContentPartPr>
          <xdr14:nvPr macro=""/>
          <xdr14:xfrm>
            <a:off x="10534320" y="12658260"/>
            <a:ext cx="3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525680" y="126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352230</xdr:colOff>
      <xdr:row>55</xdr:row>
      <xdr:rowOff>0</xdr:rowOff>
    </xdr:from>
    <xdr:to>
      <xdr:col>18</xdr:col>
      <xdr:colOff>352590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8C4FDAEB-842A-444F-9178-0DC73A2843FC}"/>
                </a:ext>
              </a:extLst>
            </xdr14:cNvPr>
            <xdr14:cNvContentPartPr/>
          </xdr14:nvContentPartPr>
          <xdr14:nvPr macro=""/>
          <xdr14:xfrm>
            <a:off x="11420280" y="12268020"/>
            <a:ext cx="3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11640" y="122593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371070</xdr:colOff>
      <xdr:row>55</xdr:row>
      <xdr:rowOff>0</xdr:rowOff>
    </xdr:from>
    <xdr:to>
      <xdr:col>17</xdr:col>
      <xdr:colOff>371430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9E91631E-A1BA-4001-8692-DC66072B2C55}"/>
                </a:ext>
              </a:extLst>
            </xdr14:cNvPr>
            <xdr14:cNvContentPartPr/>
          </xdr14:nvContentPartPr>
          <xdr14:nvPr macro=""/>
          <xdr14:xfrm>
            <a:off x="10829520" y="12401220"/>
            <a:ext cx="360" cy="36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820880" y="123925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8</xdr:col>
      <xdr:colOff>19701</xdr:colOff>
      <xdr:row>29</xdr:row>
      <xdr:rowOff>152641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C14306F-66AF-4322-B4CB-A07D64A8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3451412"/>
          <a:ext cx="3144461" cy="236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3147550</xdr:colOff>
      <xdr:row>54</xdr:row>
      <xdr:rowOff>0</xdr:rowOff>
    </xdr:from>
    <xdr:to>
      <xdr:col>2</xdr:col>
      <xdr:colOff>4781550</xdr:colOff>
      <xdr:row>68</xdr:row>
      <xdr:rowOff>85725</xdr:rowOff>
    </xdr:to>
    <xdr:pic>
      <xdr:nvPicPr>
        <xdr:cNvPr id="16" name="Нормальное_Расп" descr="fb2012a3-249b-4c5c-804d-2ff5dbfe7962">
          <a:extLst>
            <a:ext uri="{FF2B5EF4-FFF2-40B4-BE49-F238E27FC236}">
              <a16:creationId xmlns:a16="http://schemas.microsoft.com/office/drawing/2014/main" id="{C12B18B2-B528-4C9F-986F-A052182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6300" y="10487025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53</xdr:row>
      <xdr:rowOff>190500</xdr:rowOff>
    </xdr:from>
    <xdr:to>
      <xdr:col>4</xdr:col>
      <xdr:colOff>2292346</xdr:colOff>
      <xdr:row>68</xdr:row>
      <xdr:rowOff>76200</xdr:rowOff>
    </xdr:to>
    <xdr:pic>
      <xdr:nvPicPr>
        <xdr:cNvPr id="17" name="T_Расп" descr="fb2012a3-249b-4c5c-804d-2ff5dbfe7962">
          <a:extLst>
            <a:ext uri="{FF2B5EF4-FFF2-40B4-BE49-F238E27FC236}">
              <a16:creationId xmlns:a16="http://schemas.microsoft.com/office/drawing/2014/main" id="{CEE59455-1A34-4D3C-B7DA-2174A5C8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0477500"/>
          <a:ext cx="4940296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2426985</xdr:colOff>
      <xdr:row>54</xdr:row>
      <xdr:rowOff>135885</xdr:rowOff>
    </xdr:from>
    <xdr:to>
      <xdr:col>2</xdr:col>
      <xdr:colOff>2562345</xdr:colOff>
      <xdr:row>55</xdr:row>
      <xdr:rowOff>86505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14:cNvPr>
            <xdr14:cNvContentPartPr/>
          </xdr14:nvContentPartPr>
          <xdr14:nvPr macro=""/>
          <xdr14:xfrm>
            <a:off x="6570360" y="10613385"/>
            <a:ext cx="135360" cy="1411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61360" y="10604385"/>
              <a:ext cx="1530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2685465</xdr:colOff>
      <xdr:row>54</xdr:row>
      <xdr:rowOff>123285</xdr:rowOff>
    </xdr:from>
    <xdr:to>
      <xdr:col>2</xdr:col>
      <xdr:colOff>2752785</xdr:colOff>
      <xdr:row>55</xdr:row>
      <xdr:rowOff>56985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14:cNvPr>
            <xdr14:cNvContentPartPr/>
          </xdr14:nvContentPartPr>
          <xdr14:nvPr macro=""/>
          <xdr14:xfrm>
            <a:off x="6828840" y="10600785"/>
            <a:ext cx="67320" cy="1242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20200" y="10592145"/>
              <a:ext cx="849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157620</xdr:colOff>
      <xdr:row>54</xdr:row>
      <xdr:rowOff>96780</xdr:rowOff>
    </xdr:from>
    <xdr:to>
      <xdr:col>4</xdr:col>
      <xdr:colOff>230700</xdr:colOff>
      <xdr:row>55</xdr:row>
      <xdr:rowOff>58920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14:cNvPr>
            <xdr14:cNvContentPartPr/>
          </xdr14:nvContentPartPr>
          <xdr14:nvPr macro=""/>
          <xdr14:xfrm>
            <a:off x="12549645" y="10583805"/>
            <a:ext cx="73080" cy="15264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769120" y="10537065"/>
              <a:ext cx="907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2706465</xdr:colOff>
      <xdr:row>54</xdr:row>
      <xdr:rowOff>94260</xdr:rowOff>
    </xdr:from>
    <xdr:to>
      <xdr:col>4</xdr:col>
      <xdr:colOff>19020</xdr:colOff>
      <xdr:row>55</xdr:row>
      <xdr:rowOff>61800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14:cNvPr>
            <xdr14:cNvContentPartPr/>
          </xdr14:nvContentPartPr>
          <xdr14:nvPr macro=""/>
          <xdr14:xfrm>
            <a:off x="12269565" y="10581285"/>
            <a:ext cx="141480" cy="15804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489400" y="10534205"/>
              <a:ext cx="159120" cy="1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514305</xdr:colOff>
      <xdr:row>61</xdr:row>
      <xdr:rowOff>135465</xdr:rowOff>
    </xdr:from>
    <xdr:to>
      <xdr:col>2</xdr:col>
      <xdr:colOff>1020825</xdr:colOff>
      <xdr:row>62</xdr:row>
      <xdr:rowOff>92925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14:cNvPr>
            <xdr14:cNvContentPartPr/>
          </xdr14:nvContentPartPr>
          <xdr14:nvPr macro=""/>
          <xdr14:xfrm>
            <a:off x="4657680" y="11946465"/>
            <a:ext cx="506520" cy="14796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49040" y="11937825"/>
              <a:ext cx="5241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4156785</xdr:colOff>
      <xdr:row>61</xdr:row>
      <xdr:rowOff>139425</xdr:rowOff>
    </xdr:from>
    <xdr:to>
      <xdr:col>2</xdr:col>
      <xdr:colOff>4604985</xdr:colOff>
      <xdr:row>62</xdr:row>
      <xdr:rowOff>100845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14:cNvPr>
            <xdr14:cNvContentPartPr/>
          </xdr14:nvContentPartPr>
          <xdr14:nvPr macro=""/>
          <xdr14:xfrm>
            <a:off x="8300160" y="11950425"/>
            <a:ext cx="448200" cy="15192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91520" y="11941785"/>
              <a:ext cx="4658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738105</xdr:colOff>
      <xdr:row>61</xdr:row>
      <xdr:rowOff>132885</xdr:rowOff>
    </xdr:from>
    <xdr:to>
      <xdr:col>3</xdr:col>
      <xdr:colOff>1197825</xdr:colOff>
      <xdr:row>62</xdr:row>
      <xdr:rowOff>101145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14:cNvPr>
            <xdr14:cNvContentPartPr/>
          </xdr14:nvContentPartPr>
          <xdr14:nvPr macro=""/>
          <xdr14:xfrm>
            <a:off x="10301205" y="11953410"/>
            <a:ext cx="459720" cy="15876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96887" y="11897145"/>
              <a:ext cx="47734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1596530</xdr:colOff>
      <xdr:row>61</xdr:row>
      <xdr:rowOff>140592</xdr:rowOff>
    </xdr:from>
    <xdr:to>
      <xdr:col>4</xdr:col>
      <xdr:colOff>2091728</xdr:colOff>
      <xdr:row>62</xdr:row>
      <xdr:rowOff>113892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14:cNvPr>
            <xdr14:cNvContentPartPr/>
          </xdr14:nvContentPartPr>
          <xdr14:nvPr macro=""/>
          <xdr14:xfrm>
            <a:off x="13988555" y="11961117"/>
            <a:ext cx="495198" cy="16380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228206" y="11930285"/>
              <a:ext cx="517307" cy="18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2981025</xdr:colOff>
      <xdr:row>52</xdr:row>
      <xdr:rowOff>114045</xdr:rowOff>
    </xdr:from>
    <xdr:to>
      <xdr:col>2</xdr:col>
      <xdr:colOff>2981385</xdr:colOff>
      <xdr:row>52</xdr:row>
      <xdr:rowOff>114405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14:cNvPr>
            <xdr14:cNvContentPartPr/>
          </xdr14:nvContentPartPr>
          <xdr14:nvPr macro=""/>
          <xdr14:xfrm>
            <a:off x="7124400" y="10210545"/>
            <a:ext cx="360" cy="3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15760" y="10201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1047465</xdr:colOff>
      <xdr:row>66</xdr:row>
      <xdr:rowOff>112665</xdr:rowOff>
    </xdr:from>
    <xdr:to>
      <xdr:col>2</xdr:col>
      <xdr:colOff>1471185</xdr:colOff>
      <xdr:row>67</xdr:row>
      <xdr:rowOff>88845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14:cNvPr>
            <xdr14:cNvContentPartPr/>
          </xdr14:nvContentPartPr>
          <xdr14:nvPr macro=""/>
          <xdr14:xfrm>
            <a:off x="5190840" y="12876165"/>
            <a:ext cx="423720" cy="16668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2200" y="12867184"/>
              <a:ext cx="441360" cy="184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2256345</xdr:colOff>
      <xdr:row>66</xdr:row>
      <xdr:rowOff>133185</xdr:rowOff>
    </xdr:from>
    <xdr:to>
      <xdr:col>2</xdr:col>
      <xdr:colOff>2545065</xdr:colOff>
      <xdr:row>67</xdr:row>
      <xdr:rowOff>103245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14:cNvPr>
            <xdr14:cNvContentPartPr/>
          </xdr14:nvContentPartPr>
          <xdr14:nvPr macro=""/>
          <xdr14:xfrm>
            <a:off x="6399720" y="12896685"/>
            <a:ext cx="288720" cy="16056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390731" y="12888045"/>
              <a:ext cx="30633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3056985</xdr:colOff>
      <xdr:row>66</xdr:row>
      <xdr:rowOff>133185</xdr:rowOff>
    </xdr:from>
    <xdr:to>
      <xdr:col>2</xdr:col>
      <xdr:colOff>3454785</xdr:colOff>
      <xdr:row>67</xdr:row>
      <xdr:rowOff>73005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14:cNvPr>
            <xdr14:cNvContentPartPr/>
          </xdr14:nvContentPartPr>
          <xdr14:nvPr macro=""/>
          <xdr14:xfrm>
            <a:off x="7200360" y="12896685"/>
            <a:ext cx="397800" cy="13032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91720" y="12887685"/>
              <a:ext cx="4154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1457070</xdr:colOff>
      <xdr:row>66</xdr:row>
      <xdr:rowOff>94830</xdr:rowOff>
    </xdr:from>
    <xdr:to>
      <xdr:col>3</xdr:col>
      <xdr:colOff>1876830</xdr:colOff>
      <xdr:row>67</xdr:row>
      <xdr:rowOff>83610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14:cNvPr>
            <xdr14:cNvContentPartPr/>
          </xdr14:nvContentPartPr>
          <xdr14:nvPr macro=""/>
          <xdr14:xfrm>
            <a:off x="11020170" y="12867855"/>
            <a:ext cx="419760" cy="17928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30128" y="12840165"/>
              <a:ext cx="437385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2677035</xdr:colOff>
      <xdr:row>66</xdr:row>
      <xdr:rowOff>133155</xdr:rowOff>
    </xdr:from>
    <xdr:to>
      <xdr:col>3</xdr:col>
      <xdr:colOff>2749755</xdr:colOff>
      <xdr:row>67</xdr:row>
      <xdr:rowOff>57855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14:cNvPr>
            <xdr14:cNvContentPartPr/>
          </xdr14:nvContentPartPr>
          <xdr14:nvPr macro=""/>
          <xdr14:xfrm>
            <a:off x="12240135" y="12906180"/>
            <a:ext cx="72720" cy="11520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16760" y="12868965"/>
              <a:ext cx="903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2431485</xdr:colOff>
      <xdr:row>66</xdr:row>
      <xdr:rowOff>121635</xdr:rowOff>
    </xdr:from>
    <xdr:to>
      <xdr:col>3</xdr:col>
      <xdr:colOff>2531283</xdr:colOff>
      <xdr:row>67</xdr:row>
      <xdr:rowOff>82695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14:cNvPr>
            <xdr14:cNvContentPartPr/>
          </xdr14:nvContentPartPr>
          <xdr14:nvPr macro=""/>
          <xdr14:xfrm>
            <a:off x="11994585" y="12894660"/>
            <a:ext cx="99798" cy="151560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252128" y="12857106"/>
              <a:ext cx="120302" cy="169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552210</xdr:colOff>
      <xdr:row>66</xdr:row>
      <xdr:rowOff>107205</xdr:rowOff>
    </xdr:from>
    <xdr:to>
      <xdr:col>4</xdr:col>
      <xdr:colOff>979530</xdr:colOff>
      <xdr:row>67</xdr:row>
      <xdr:rowOff>107505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14:cNvPr>
            <xdr14:cNvContentPartPr/>
          </xdr14:nvContentPartPr>
          <xdr14:nvPr macro=""/>
          <xdr14:xfrm>
            <a:off x="12944235" y="12880230"/>
            <a:ext cx="427320" cy="19080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2183120" y="12823981"/>
              <a:ext cx="444960" cy="208407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4105275</xdr:colOff>
          <xdr:row>45</xdr:row>
          <xdr:rowOff>9525</xdr:rowOff>
        </xdr:to>
        <xdr:pic>
          <xdr:nvPicPr>
            <xdr:cNvPr id="28" name="Рисунок 27">
              <a:extLst>
                <a:ext uri="{FF2B5EF4-FFF2-40B4-BE49-F238E27FC236}">
                  <a16:creationId xmlns:a16="http://schemas.microsoft.com/office/drawing/2014/main" id="{17740BE5-82D8-442E-9259-3CA699D623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Построение дов. интервала'!$A$37:$F$41" spid="_x0000_s5270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4733925" y="7781925"/>
              <a:ext cx="4105275" cy="962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0</xdr:rowOff>
        </xdr:from>
        <xdr:to>
          <xdr:col>4</xdr:col>
          <xdr:colOff>1285875</xdr:colOff>
          <xdr:row>45</xdr:row>
          <xdr:rowOff>9525</xdr:rowOff>
        </xdr:to>
        <xdr:pic>
          <xdr:nvPicPr>
            <xdr:cNvPr id="29" name="Рисунок 28">
              <a:extLst>
                <a:ext uri="{FF2B5EF4-FFF2-40B4-BE49-F238E27FC236}">
                  <a16:creationId xmlns:a16="http://schemas.microsoft.com/office/drawing/2014/main" id="{36D5EFD2-15F0-43B9-95C6-697B8CCED1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Построение дов. интервала'!$A$61:$F$65" spid="_x0000_s5271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9572625" y="7781925"/>
              <a:ext cx="4105275" cy="962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0:57:12.2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8.07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93 187,'-3'0,"1"0,-1 1,1-1,0 1,-1 0,1 0,0 0,0 0,-1 0,1 0,0 0,0 1,0-1,1 1,-1 0,0-1,0 1,1 0,-1 0,1 0,0 0,-1 0,1 0,-1 5,-4 8,0 0,-6 31,1-5,10-38,-1 1,1-1,0 1,0-1,0 1,0-1,1 1,-1-1,1 1,0 0,0-1,0 1,1 0,-1-1,3 7,-2-8,1 0,-1 0,1-1,0 1,-1 0,1-1,0 1,0-1,0 0,0 0,0 0,0 0,1 0,-1 0,0 0,0-1,1 1,-1-1,0 0,1 1,-1-1,1 0,-1-1,0 1,4-1,-1 1,1-1,-1 0,1 0,-1 0,1-1,-1 0,0 0,0 0,0-1,0 1,0-1,0 0,-1-1,1 1,-1-1,0 0,0 0,-1 0,1-1,-1 1,0-1,0 0,0 0,-1 0,0 0,3-11,-2 9,-2 1,1-1,-1 0,0 0,0-1,-1 1,0 0,0 0,-1 0,0 0,0 0,0 0,-1 0,0 0,-1 1,1-1,-1 0,-1 1,1 0,-8-9,-1 0,2 2</inkml:trace>
  <inkml:trace contextRef="#ctx0" brushRef="#br0" timeOffset="621.5">384 425,'-5'0,"-1"4,-4 2,-1 0</inkml:trace>
  <inkml:trace contextRef="#ctx0" brushRef="#br0" timeOffset="1872.07">754 54,'-3'0,"1"1,0-1,-1 1,1 0,0 0,0 0,0 0,0 0,0 1,0-1,0 1,0-1,0 1,0 0,1-1,-1 1,-1 3,-25 39,23-37,-1 6,-1 0,2 0,-1 1,-4 23,8-30,0 0,1 0,0 0,1 0,0 0,0 0,0 0,1 0,0 0,0 0,4 10,-4-14,0-1,0 0,0 1,1-1,-1 0,1 0,0 0,0 0,0-1,0 1,0 0,0-1,0 1,0-1,0 0,1 0,-1 0,1 0,-1 0,0 0,1-1,0 1,-1-1,1 0,-1 0,1 0,-1 0,1 0,0 0,3-1,-1 0,-1 0,1 0,-1-1,0 1,1-1,-1 0,0 0,0 0,0-1,0 0,-1 1,1-1,-1-1,1 1,-1 0,4-6,0-3,-1 0,0 0,-1-1,-1 0,0 0,0 0,2-21,-5 25,0 0,0 0,-1 1,0-1,-1 0,0 0,-1 0,1 0,-2 1,1-1,-1 1,-6-12,-2 3</inkml:trace>
  <inkml:trace contextRef="#ctx0" brushRef="#br0" timeOffset="3239.75">1072 1,'0'14,"0"23,-1-1,-8 51,9-86,-1 0,1 0,0 1,0-1,0 0,0 1,0-1,0 0,0 0,0 1,1-1,-1 0,0 0,1 1,-1-1,1 0,-1 0,1 0,0 0,-1 0,1 0,0 0,0 0,0 0,0 0,0 0,0 0,0-1,0 1,0 0,0-1,0 1,2 0,5 1,1 1,-1-2,0 1,14 0,-16-2,0 0,0 1,0 0,0 0,0 0,-1 1,8 2,-11-3,0 1,0-1,0 0,0 1,0-1,0 1,0-1,0 1,-1 0,1 0,-1-1,1 1,-1 1,0-1,0 0,0 0,0 0,0 0,0 1,-1-1,1 0,-1 1,1-1,-1 1,0-1,0 1,0-1,-1 0,1 1,0-1,-1 0,0 3,-1-2,0 1,1-2,-1 1,0 0,-1 0,1-1,0 1,-1-1,1 1,-1-1,0 0,0 0,0 0,0-1,0 1,0-1,0 0,-1 1,1-2,-1 1,-5 1,-42 1,-24 5,36-4,26-6</inkml:trace>
  <inkml:trace contextRef="#ctx0" brushRef="#br0" timeOffset="3858.2">1125 28,'4'0,"7"0,5 0,5 0,3 0,2 0,1 0,-4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04.2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67,'-3'0,"0"1,0 0,1 0,-1 0,0 0,1 0,-1 0,0 1,1-1,0 1,-1 0,1 0,0 0,0 0,0 0,0 0,-2 5,-1-2,1 1,1 1,-1-1,1 0,0 1,-2 7,1 0,1 1,1-1,0 1,1 0,0 0,1-1,1 1,1 0,0 0,4 16,-4-29,-1 1,0-1,1 1,-1-1,1 0,0 0,0 0,0 0,0 0,0 0,0-1,0 1,1-1,-1 1,0-1,1 0,0 0,-1 0,1 0,-1 0,1-1,0 1,0-1,-1 0,1 0,0 0,0 0,-1 0,1 0,0-1,0 1,3-2,1 0,0 0,0 0,-1-1,1 0,-1 0,1-1,-1 1,0-2,0 1,0 0,6-8,-4 3,0 0,0-1,-1 0,-1-1,0 1,9-22,-13 28,-1 0,0 0,0 0,0 0,-1 0,0 0,1-1,-1 1,-1 0,1 0,-1 0,1 0,-1 0,0 0,-1 0,1 0,-1 0,1 1,-1-1,0 0,-1 1,1 0,-6-6,6 6,-66-65,62 63,1 1,-1 0,-1 0,1 0,-1 1,1-1,-1 2,0-1,0 1,-13-3,0 3</inkml:trace>
  <inkml:trace contextRef="#ctx0" brushRef="#br0" timeOffset="586.29">298 252,'0'4,"0"7,-5 5,0 5,-6-1,-4 0,-4 1,0 2,0-3,3 0,-1-4,3-5</inkml:trace>
  <inkml:trace contextRef="#ctx0" brushRef="#br0" timeOffset="2033.99">536 41,'-2'0,"0"0,0 0,0 0,0 1,0-1,0 1,0-1,0 1,0 0,0 0,0 0,0 0,1 0,-1 0,0 0,1 0,-1 1,1-1,-1 1,1-1,0 1,-2 2,1 1,0-1,0 1,0-1,1 1,-1 0,1-1,0 1,0 0,1 8,-1-6,1 0,0 0,1 0,0-1,0 1,0 0,1 0,0 0,0-1,1 1,-1-1,2 0,-1 1,5 5,-5-9,0 0,1 0,-1 0,1 0,0-1,0 1,0-1,0 0,0-1,0 1,1-1,-1 1,0-1,1-1,-1 1,1-1,-1 1,1-1,-1 0,1-1,-1 1,1-1,-1 0,9-3,-5 1,-1 0,0-1,0 1,0-2,0 1,-1-1,0 0,0 0,0-1,0 0,-1 0,0 0,5-8,-6 8,-1 0,1-1,-1 1,0-1,-1 0,1 0,-1 0,-1 0,1-1,-1 1,-1 0,1-13,-2 17,1 0,-1 0,0 0,1 0,-1 0,-1 0,1 1,0-1,-1 0,1 1,-1-1,0 1,0-1,0 1,0 0,0 0,-1 0,1 0,-1 0,1 1,-1-1,0 1,1-1,-1 1,0 0,0 0,0 0,0 1,0-1,0 1,0-1,-4 1,-18-1,2 0</inkml:trace>
  <inkml:trace contextRef="#ctx0" brushRef="#br0" timeOffset="3091.98">1065 14,'-3'0,"-1"1,1-1,0 1,0 0,0 0,0 0,0 1,0-1,0 1,0-1,1 1,-1 0,1 0,-1 0,1 1,0-1,-1 0,1 1,-2 3,-33 59,30-51,7-13,-1 0,0 0,1 0,-1 0,1 1,-1-1,1 0,0 0,-1 0,1 0,0 1,0-1,0 0,0 0,0 0,0 1,0-1,0 0,0 0,0 1,1-1,-1 0,1 0,-1 0,1 0,-1 0,1 0,-1 0,1 0,0 0,0 0,0 0,-1 0,1 0,0 0,0-1,0 1,0 0,0-1,0 1,1-1,-1 1,0-1,0 0,0 1,0-1,1 0,1 0,10 2,0 0,0-1,25-2,-14 0,-22 1,0 0,1 0,-1 0,0 0,0 0,0 0,0 0,0 1,0-1,0 1,0 0,0-1,0 1,0 0,0 0,0 0,0 1,0-1,-1 0,1 1,-1-1,1 1,-1-1,1 1,-1 0,0 0,0-1,0 1,0 0,0 0,0 0,-1 0,1 0,0 0,-1 1,0-1,0 0,1 0,-1 0,0 0,-1 0,1 1,-1 2,-1 3,0 0,-1 0,0-1,0 1,-1-1,0 0,0 0,0 0,-1-1,-7 9,0-4,0-1,0 0,-1 0,0-1,-27 14,24-16</inkml:trace>
  <inkml:trace contextRef="#ctx0" brushRef="#br0" timeOffset="3652.41">1039 41,'4'0,"7"0,9 0,12 0,8 0,7-5,4-1,3-4,-4-1,-10 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28.1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40.2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31,'-1'-1,"0"-1,0 1,0 0,0 0,0-1,0 1,-1 0,1 0,0 0,-1 1,1-1,0 0,-1 0,1 1,-1-1,1 1,-1-1,1 1,-1 0,0-1,1 1,-1 0,1 0,-1 0,1 0,-1 1,0-1,1 0,-1 1,1-1,-1 1,1-1,-1 1,1 0,0 0,-1-1,1 1,0 0,-1 0,1 0,0 0,0 1,-2 1,1 1,0 0,0-1,0 1,0 0,1 0,-1 0,1 0,0 1,0-1,1 0,-1 0,1 1,0-1,0 0,2 7,1-1,0-1,1 1,0-1,1 0,0 0,1 0,-1 0,2-1,-1 0,10 8,-10-10,1 1,-1 0,0 1,-1-1,1 1,-2 0,1 1,-1-1,0 1,-1-1,0 1,3 12,-6-19,0 0,0 0,0 0,0 0,0 0,0 0,0 0,0 0,-1 0,1 0,-1 0,0 0,1 0,-1 0,0-1,0 1,0 0,0-1,-1 1,1 0,0-1,-1 0,1 1,-1-1,1 0,-1 0,0 1,1-1,-1-1,0 1,0 0,0 0,0-1,0 1,1-1,-1 1,0-1,0 0,-4 0,1 0,0 0,0 0,0 0,0-1,0 0,0 0,1 0,-1 0,0-1,1 0,-1 0,1 0,-1-1,1 1,-6-6,5 3,0-1,0 1,0-1,1 0,-1-1,2 1,-1-1,1 0,0 0,0 0,0 0,1 0,1-1,-1 1,1-1,0 1,1-10,0 11,1 0,0 0,0 0,0 0,1 0,0 1,0-1,1 1,-1-1,1 1,0 0,1 0,-1 0,1 0,0 1,0-1,1 1,-1 0,1 1,0-1,0 1,6-4,6-1,-10 4,1 1,-1-1,-1 0,1-1,7-6,-12 10,-1 0,0-1,0 1,0 0,0-1,0 1,-1 0,1-1,0 1,0-1,-1 1,1-1,-1 1,0-1,1 0,-1 1,0-1,0 0,0 1,0-1,0 0,0 1,-1-1,1 1,-1-1,1 0,-1 1,1-1,-1 1,0-1,-1-1,-8-12</inkml:trace>
  <inkml:trace contextRef="#ctx0" brushRef="#br0" timeOffset="854.11">318 349,'0'4,"0"7,0 5,0 5,0 3,-5-3,-1-4</inkml:trace>
  <inkml:trace contextRef="#ctx0" brushRef="#br0" timeOffset="4280.72">636 58,'-3'0,"1"0,-1 1,1 0,0-1,-1 1,1 0,0 0,-1 0,1 0,0 0,0 1,0-1,0 1,0-1,0 1,1 0,-1 0,0 0,1 0,0 0,-1 0,1 0,0 0,0 0,0 1,0-1,1 0,-1 1,0-1,1 5,-1-4,0 0,1-1,0 1,0 0,0 0,0 0,0 0,0-1,1 1,-1 0,1 0,0 0,0-1,0 1,0-1,0 1,1-1,-1 1,1-1,0 0,0 1,-1-1,1 0,0 0,1 0,3 2,-1-2,0 0,0 0,0-1,0 1,0-2,0 1,0 0,0-1,0 0,0 0,0 0,0-1,0 0,0 0,0 0,0 0,0-1,0 0,0 0,-1 0,1-1,3-2,-4 2,-1 1,0-1,0 1,0-1,0 0,0 0,-1 0,0 0,1-1,-1 1,0-1,0 1,-1-1,1 0,-1 0,0 0,0 0,0 0,0 0,-1 0,0 0,0 0,0 0,0 0,0 0,-1 0,-2-7,3 11,0-1,0 0,0 1,0-1,0 0,0 1,0-1,-1 1,1-1,0 1,0-1,-1 1,1-1,0 0,-1 1,1 0,-1-1,1 1,0-1,-1 1,1-1,-1 1,1 0,-1-1,1 1,-2-1,-6 13,1 26,16 28,-6-53,0 0,-1 0,0 19,-2-28,0 0,-1 0,1 0,-1 0,0 0,0 0,0-1,-1 1,1 0,-1-1,0 1,0-1,0 1,0-1,-6 5,4-3,-1 0,0-1,0 0,-1 0,0 0,1-1,-13 6,-1-2</inkml:trace>
  <inkml:trace contextRef="#ctx0" brushRef="#br0" timeOffset="6231.1">980 58,'8'0,"0"1,0 0,0 1,0 0,0 0,0 1,0 0,-1 0,0 1,1 0,-1 0,0 1,-1-1,12 11,-15-11,1-1,-1 1,0-1,0 1,0 0,0 0,0 0,-1 1,0-1,0 1,0-1,-1 1,1 0,-1-1,0 1,0 0,-1 0,0 0,0 0,0 0,0 0,-1-1,1 1,-1 0,0 0,-3 5,2-7,0 0,0 0,-1 0,1 0,-1 0,0-1,0 1,0-1,0 1,-1-1,1 0,0 0,-1-1,0 1,1-1,-1 0,-4 1,-67 13,25-16,48 0,1 1,-1 0,0 0,0-1,1 1,-1-1,0 1,0-1,1 0,-1 0,1 0,-1 0,1 0,-1 0,1 0,0 0,-1 0,1-1,0 1,0-1,0 1,0-1,0 1,-1-3,2 3,0 0,0 1,0-1,0 0,0 0,0 1,1-1,-1 0,0 1,0-1,1 0,-1 1,0-1,1 0,-1 1,1-1,-1 1,1-1,-1 1,1-1,-1 1,1-1,-1 1,1-1,0 1,-1 0,1-1,0 1,-1 0,1 0,0-1,-1 1,1 0,0 0,0 0,-1 0,1 0,0 0,0 0,-1 0,1 0,0 0,-1 1,1-1,0 0,0 0,0 1,37 11,-24 0,0 0,22 27,20 17,-51-52,0 0,0 0,0-1,0 0,0 0,1 0,0-1,-1 1,12 2,-2-4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1.1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109 1,'-6'0,"1"0,0 1,-1-1,1 1,0 1,0-1,0 1,0 0,0 0,0 0,0 0,1 1,-1 0,1 0,0 0,-1 1,-4 5,7-7,1 1,-1 0,0-1,1 1,-1 0,1 0,0 0,0 0,0 0,1 0,-1 0,1 0,-1 0,1 0,0 0,0 0,1 0,-1 0,0 1,1-1,0 0,0 0,0 0,0-1,0 1,1 0,-1 0,1-1,0 1,0 0,3 2,-3-1,1-1,0 0,-1 0,1-1,0 1,1-1,-1 1,0-1,1 0,-1 0,1-1,0 1,0-1,-1 0,1 0,0 0,0 0,0-1,0 1,0-1,0 0,0 0,0-1,0 1,0-1,0 0,0 0,0 0,0 0,-1-1,1 0,4-2,0 0,-1-1,0 0,0 0,0 0,0-1,-1 0,0 0,0-1,-1 0,0 0,0 0,0 0,-1-1,4-8,0-3,-8 19,0 0,0 0,0 0,0 0,0 0,0 1,0-1,0 0,0 0,0 0,0 0,0 0,0 0,0 0,0 0,0 0,0 0,0 0,0 0,0 1,0-1,0 0,0 0,0 0,0 0,0 0,0 0,0 0,0 0,1 0,-1 0,0 0,0 0,0 0,0 0,0 0,0 0,0 0,0 0,0 0,0 0,0 0,0 0,1 0,-1 0,0 0,0 0,0 0,0 0,0 0,0 0,0 0,0 0,0 0,0 0,0 0,0 0,1 0,-1 0,-3 34,1-13,2 22,0-21,0 1,-2 0,0 0,-6 24,7-42,0-1,-1 1,1-1,-1 0,1 0,-1 0,-1 0,1 0,0 0,-1-1,0 1,0-1,0 1,0-1,-1 0,1 0,-1-1,0 1,1-1,-1 0,-1 0,1 0,0 0,0-1,0 0,-8 2,-5-3</inkml:trace>
  <inkml:trace contextRef="#ctx0" brushRef="#br0" timeOffset="541">320 318,'0'4,"0"7,0 5,0 5,-5 3,-5-3,-6-4,-5-6,2-8,3-6</inkml:trace>
  <inkml:trace contextRef="#ctx0" brushRef="#br0" timeOffset="1964.15">717 106,'-2'0,"0"1,0-1,0 1,0-1,0 1,0 0,0 0,1 0,-1 0,0 0,1 0,-1 1,1-1,-1 0,1 1,0 0,-1-1,1 1,-2 3,-20 39,19-34,-7 13,1 1,-9 31,17-48,0 0,1 1,0-1,0 1,0 0,1-1,0 1,0 0,1-1,0 1,1-1,2 9,-2-13,0 0,0 0,0 0,0-1,1 1,-1-1,1 0,0 0,-1 0,1 0,0 0,0 0,0-1,1 1,-1-1,0 0,1 0,-1 0,0-1,1 1,-1-1,1 0,-1 0,1 0,-1 0,6-1,-5 1,1-1,0 1,0-1,0 0,-1 0,1-1,0 1,-1-1,1 0,-1 0,0 0,1-1,-1 0,0 0,-1 0,1 0,0 0,4-6,-6 5,0 1,0-1,-1 0,1 1,-1-1,0 0,0 0,0 0,0 0,-1 0,1 0,-1 0,0 0,0 0,-1 0,1 0,-1 0,0 0,0 0,0 0,-1 0,1 1,-1-1,-4-6,3 6,-1 0,1 0,-1 0,-1 0,1 1,0 0,-1 0,0 0,1 0,-1 1,0-1,0 1,-1 0,1 1,0 0,-1-1,-8 1,-40-1,30 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5.2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80,'0'-2,"1"1,-1-1,1 1,-1-1,1 1,0-1,0 1,-1 0,1-1,0 1,0 0,1 0,-1 0,0 0,0 0,1 0,1-2,29-15,-29 16,7-3,35-18,-42 22,0 0,-1 0,1 0,0 0,-1 1,1-1,0 1,0-1,0 1,-1 0,1 0,0 0,4 1,-6 0,1 0,-1 0,0 0,0 0,0 0,0 1,0-1,0 0,0 0,0 1,0-1,-1 0,1 1,0-1,-1 1,1-1,-1 1,0-1,1 1,-1-1,0 1,0 0,0-1,0 1,0-1,-1 1,1 1,-11 49,9-44,-5 18,0-1,-1 0,-2 0,-15 29,17-42</inkml:trace>
  <inkml:trace contextRef="#ctx0" brushRef="#br0" timeOffset="1002.54">425 53,'-5'0,"0"1,1 0,-1 1,1-1,-1 1,1-1,-1 1,1 1,0-1,0 1,0-1,0 1,1 0,-1 1,1-1,0 0,0 1,0 0,0 0,0 0,1 0,-3 6,2-4,0-1,0 1,1 0,0 0,0 0,1 0,-1 1,1-1,1 0,-1 1,1-1,0 0,0 1,1-1,0 0,2 10,-2-15,-1 0,1 0,-1 1,1-1,-1 0,1 0,0 0,-1 0,1 0,0 0,0 0,0 0,0 0,0 0,0 0,0-1,0 1,0 0,0-1,1 1,-1-1,0 1,0-1,1 0,-1 1,3-1,-1 0,0 0,0-1,0 0,0 1,0-1,0 0,0-1,0 1,-1 0,1-1,2-1,9-7,-1 0,-1-1,14-15,-25 26,8-11,1 0,-1 0,-1 0,10-16,-17 24,0 1,0 0,0 0,0-1,0 1,-1-1,1 1,-1 0,0-1,1 1,-1-1,0 1,-1-5,1 5,-1 1,0-1,1 1,-1 0,0-1,0 1,0 0,0-1,0 1,0 0,0 0,-1 0,1 0,0 0,0 0,-1 1,1-1,-1 0,1 1,-1-1,1 1,-1-1,1 1,-3 0,-15-4</inkml:trace>
  <inkml:trace contextRef="#ctx0" brushRef="#br0" timeOffset="1572.37">610 292,'0'4,"-5"2,-5 0,-2 3,-3 0,-3-1,1 2,-1 0,3-2</inkml:trace>
  <inkml:trace contextRef="#ctx0" brushRef="#br0" timeOffset="3362.25">928 27,'5'0,"0"0,1 1,-1-1,0 1,0 0,1 1,-1-1,0 1,0 0,0 1,-1-1,1 1,-1 0,1 0,-1 0,5 5,-7-6,0 1,0-1,0 1,-1-1,1 1,-1 0,0 0,0-1,0 1,0 0,0 0,-1 0,1 0,-1 0,0 0,1 0,-2 1,1-1,0 0,-1 0,1 0,-1 0,0 0,0 0,0-1,0 1,0 0,-1 0,-3 4,3-4,0 1,0-1,-1 1,0-1,1 0,-1 0,0-1,0 1,-1 0,1-1,0 0,-1 0,0 0,1 0,-1-1,0 1,0-1,-7 1,41-4,-23 0,1 2,-1-1,1 1,0 0,-1 0,1 1,8 2,-12-3,-1 1,0 0,0 0,0 1,0-1,0 1,0-1,0 1,0 0,-1 0,1 0,-1 0,4 5,-5-6,0 1,0 0,0-1,0 1,0 0,-1-1,1 1,-1 0,1 0,-1-1,0 1,0 0,0 0,0 0,0 0,0-1,0 1,-1 3,-1-1,1-1,-1 1,0-1,0 0,0 0,0 0,-1 0,1 0,-1 0,1-1,-1 1,0-1,0 0,0 0,-1 0,1 0,0 0,-1-1,1 0,-1 1,0-1,-6 1,-24 2,-1-1,-38-2,45-1,16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02.9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28,'-10'0,"1"1,0 0,0 0,0 1,0 0,0 0,0 1,-11 6,17-8,1 0,0 0,-1 1,1-1,0 1,-1-1,1 1,0 0,0 0,1 0,-1 0,0 0,1 0,-1 0,1 1,0-1,-1 1,1-1,0 1,1-1,-1 1,0 0,1-1,-1 1,1 0,0-1,0 1,0 0,0 0,1-1,-1 1,2 4,-2-6,1 1,-1-1,1 1,-1-1,1 1,0-1,-1 1,1-1,0 0,0 1,0-1,0 0,0 0,0 0,1 0,-1 0,0 0,1 0,-1 0,0 0,1 0,-1-1,1 1,-1-1,1 1,1-1,1 1,0-1,0 0,0-1,0 1,0-1,0 0,-1 0,1 0,0 0,5-3,5-3,0-1,-1-1,0 0,17-14,-26 18,1 1,0-1,-1 0,0 0,0 0,-1-1,1 0,-1 1,0-1,-1 0,1-1,1-8,-6 35,1 0,2 38,0-9,-1-32,0 0,-1 0,-1 0,-1 0,-5 18,7-31,-1 1,0 0,0-1,0 1,-1-1,1 0,-1 0,0 0,0 0,-1-1,1 1,-1-1,0 0,0 0,0 0,0 0,0-1,-1 1,1-1,-1 0,1-1,-7 2,-6 0</inkml:trace>
  <inkml:trace contextRef="#ctx0" brushRef="#br0" timeOffset="556.54">318 319,'0'4,"0"7,0 5,0 5,0 3,-5-3,-1 1,-4-5,-5-4,0-1,-2-2,2-2</inkml:trace>
  <inkml:trace contextRef="#ctx0" brushRef="#br0" timeOffset="3545.54">742 28,'-5'1,"0"0,1 0,-1 1,0 0,1 0,0 0,-1 1,1-1,0 1,0 0,0 0,1 0,-1 1,1-1,0 1,-6 7,1 0,1 0,-1 0,2 0,0 1,-6 15,10-19,0 1,1-1,0 0,1 1,-1-1,2 0,-1 1,3 11,-2-18,-1 0,1 1,-1-1,1 0,0 1,0-1,0 0,0 0,1 0,-1 0,0 0,1 0,-1-1,4 4,-3-4,-1-1,0 1,1-1,-1 1,1-1,0 1,-1-1,1 0,-1 0,1 0,-1 0,1 0,0 0,-1 0,1 0,-1-1,1 1,-1-1,1 1,-1-1,1 1,-1-1,1 0,1-2,5-2,-1 0,0-1,0 0,-1 0,0 0,0-1,0 0,-1-1,0 1,0-1,-1 0,4-8,-3 4,-1 0,0 0,0 0,-1 0,-1 0,0-1,-1 1,0-15,-3 10</inkml:trace>
  <inkml:trace contextRef="#ctx0" brushRef="#br0" timeOffset="4707.96">1006 1,'5'5,"1"0,0-1,1 0,-1 0,1 0,0-1,0 0,0 0,14 3,25 12,-44-17,1 0,-1 0,0 0,0 1,0-1,0 0,0 1,0 0,-1-1,1 1,-1 0,1 0,-1 0,1 0,-1 0,0 0,0 0,0 0,0 1,-1-1,1 0,0 3,-1-1,0 0,0 0,-1 0,1 0,-1 0,0 0,0-1,-1 1,1 0,-1-1,0 1,-2 4,-5 5,-1 0,0-1,0 0,-1-1,-21 17,-11 3,22-16,-36 32,45-33</inkml:trace>
  <inkml:trace contextRef="#ctx0" brushRef="#br0" timeOffset="5351.19">980 186,'4'0,"2"4,4 3,5-2,5 0,2-2,3-1,2 0,-4-2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2.7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184 1,'-6'1,"1"0,0 0,-1 0,1 1,0 0,0 0,0 0,0 1,0 0,0 0,1 0,0 0,-1 1,1 0,1 0,-6 6,-4 5,1 1,1-1,-13 26,18-30,0 1,1 0,0 0,1 1,0 0,-2 14,6-24,-1 0,1 0,0 0,0-1,0 1,0 0,0 0,0 0,1-1,-1 1,1 0,0 0,0-1,0 1,0-1,0 1,1-1,-1 1,1-1,-1 0,1 0,0 1,0-1,0-1,0 1,0 0,1 0,-1-1,1 1,-1-1,1 0,-1 0,1 0,0 0,2 1,2-1,1 0,-1 0,0-1,1 0,-1 0,0-1,0 0,1 0,-1-1,0 1,0-2,7-2,-11 4,-1 0,1 0,0-1,0 1,-1-1,1 1,-1-1,1 0,-1 0,0 0,0 0,0-1,0 1,0 0,0-1,-1 0,1 1,-1-1,0 0,0 0,0 1,0-1,0 0,0 0,-1 0,0 0,1 0,-1 0,0-1,-1 1,1-3,-1 4,0 0,1 0,-1 0,0 0,0 0,0 0,0 0,-1 1,1-1,0 0,-1 1,1-1,-1 1,1-1,-1 1,0 0,0 0,1 0,-1 0,0 0,0 0,0 0,-3 0,-49-8,30 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0.9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99 6,'-4'0,"0"0,0 0,0 0,0 1,0 0,0 0,0 0,0 0,0 0,0 1,1 0,-1 0,1 0,-1 0,1 0,0 1,-1-1,2 1,-1 0,0 0,0 0,1 0,0 1,-1-1,1 1,1-1,-1 1,0 0,1 0,0-1,0 1,0 0,0 0,1 0,-1 0,1 6,0-7,0 0,0 0,1-1,-1 1,1 0,-1-1,1 1,0-1,0 1,0-1,0 1,0-1,1 0,-1 1,1-1,-1 0,1 0,0 0,0 0,0 0,0-1,0 1,0-1,0 1,1-1,-1 0,1 1,-1-1,1-1,-1 1,1 0,-1-1,1 1,0-1,-1 0,1 1,0-1,-1-1,1 1,4-1,-1 0,1 0,-1 0,0 0,1-1,-1 0,0 0,0-1,-1 0,1 0,0 0,-1-1,0 1,0-1,0-1,0 1,5-7,-6 4,0 0,0-1,0 0,-1 1,3-12,-5 17,-1-1,1 0,0 0,-1 1,1-1,-1 0,0 0,0 1,0-1,0 0,-1 0,1 0,-1 1,0-1,1 0,-1 1,0-1,-3-4,4 7,0-1,-1 1,1 0,0 0,0 0,0 0,0 0,0 0,-1 0,1 0,0 0,0-1,0 1,0 0,-1 0,1 0,0 0,0 0,0 0,0 0,-1 0,1 0,0 0,0 0,0 0,0 0,-1 0,1 1,0-1,0 0,0 0,0 0,0 0,-1 0,1 0,0 0,0 0,0 0,0 1,0-1,0 0,-1 0,1 0,0 0,0 0,0 1,0-1,0 0,0 0,0 0,0 1,-6 14,0 17,7 39,0-56,0 0,-1 0,-1-1,0 1,-1 0,-4 15,3-24,-1 1,1-1,-1 0,0 0,-1 0,1 0,-1-1,-1 0,1 0,-1 0,1-1,-1 0,0 0,-1 0,1-1,-1 0,1 0,-1-1,-12 3,1-3</inkml:trace>
  <inkml:trace contextRef="#ctx0" brushRef="#br0" timeOffset="511.01">284 271,'0'4,"0"7,0 5,0 5,-5-2,-1 1,-4-3,-1 0,-2-2,0-5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6.9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1 231,'0'-5,"1"1,0-1,0 0,0 1,0-1,1 1,0 0,0 0,0-1,0 1,1 0,-1 1,4-5,48-47,-26 28,-28 26,0 1,0-1,1 1,-1-1,0 1,1-1,-1 0,0 1,1-1,-1 1,1 0,-1-1,1 1,-1-1,1 1,-1 0,1-1,-1 1,1 0,0 0,-1-1,1 1,0 0,-1 0,1 0,-1 0,1 0,0 0,-1 0,1 0,0 0,-1 0,1 0,0 0,-1 0,1 1,-1-1,2 1,-1 1,0 0,-1 0,1 0,0 0,-1 0,0 0,1 0,-1 0,0 0,0 0,0 4,-10 61,-2-20,-1 2,-8 65,21-104</inkml:trace>
  <inkml:trace contextRef="#ctx0" brushRef="#br0" timeOffset="997.83">371 126,'-2'0,"0"1,1-1,-1 1,1 0,-1-1,1 1,-1 0,1 0,-1 0,1 0,0 0,-1 1,1-1,0 0,0 1,0-1,0 1,0-1,0 1,0 1,-18 39,15-32,-10 20,-19 48,31-73,1 1,-1-1,1 1,0 0,1-1,-1 1,1-1,0 1,1 0,-1-1,3 10,-3-13,1 0,0 0,0-1,0 1,-1 0,2 0,-1-1,0 1,0-1,0 1,1-1,-1 1,1-1,-1 0,1 0,0 1,-1-1,1 0,0-1,0 1,3 1,-1-1,0-1,0 1,0-1,0 0,0 0,0 0,0 0,0-1,0 0,5-1,-2 0,-1 0,1 0,-1-1,1 0,-1 0,0-1,-1 0,1 0,0 0,-1-1,0 1,6-9,-3 0,-1 0,-1-1,-1 0,0 0,5-19,-8 25,0 0,-1 0,0 0,0 0,-1 0,0-1,0 1,-1 0,0 0,-1 0,-2-9,-6 1,-2 5</inkml:trace>
  <inkml:trace contextRef="#ctx0" brushRef="#br0" timeOffset="1589.46">636 390,'0'4,"0"7,0 5,0 5,-5-1,-1 0,-4-3,-1 0,2-3</inkml:trace>
  <inkml:trace contextRef="#ctx0" brushRef="#br0" timeOffset="3291.69">900 20,'51'-10,"-43"8,0 0,0 0,0 1,0-1,0 2,11 0,-17 0,0 0,0 1,0-1,0 1,0 0,0 0,0 0,0 0,-1 0,1 0,0 0,0 0,-1 1,1-1,-1 1,0-1,1 1,-1 0,0-1,0 1,0 0,0 0,0 0,0 0,-1 0,1 0,0 0,-1 0,0 3,3 10,0 1,-2 0,0 0,-1 0,0 0,-2 0,-3 19,4-29,0 0,0 0,-1 0,0-1,0 1,0 0,-1-1,0 1,0-1,0 0,-1 0,0 0,0 0,0-1,0 0,-1 1,1-2,-1 1,0 0,-1-1,-7 4,-2-1,-41 13,54-18,-1 0,1-1,0 1,0-1,0 0,0 1,0-1,-1 0,1 0,0-1,0 1,0 0,0-1,-1 1,1-1,0 0,0 0,0 0,0 0,-2-2,3 3,1 0,-1-1,1 1,-1-1,1 1,0 0,-1-1,1 1,0-1,0 1,-1-1,1 1,0-1,0 0,0 1,-1-1,1 1,0-1,0 1,0-1,0 0,0 1,0-1,0 1,1-1,-1 1,0-1,0 0,0 1,0-1,1 1,-1-1,0 1,1-1,-1 1,0-1,1 1,-1 0,0-1,1 1,-1-1,1 1,-1 0,1-1,-1 1,1 0,-1 0,1-1,-1 1,1 0,-1 0,1 0,0 0,-1 0,1 0,-1 0,1 0,-1 0,2 0,36-2,-28 6,-1 1,1-1,-1 2,1-1,-2 2,1-1,15 15,-18-14,0-1,1 0,0-1,0 0,0 0,1 0,0-1,0 0,0 0,0-1,0 0,1-1,10 2,31-1,-28-4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0:57:12.2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0:57:12.2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19.4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85 20,'-3'0,"0"0,0 0,1 0,-1 1,0 0,0-1,1 1,-1 0,1 0,-1 0,1 1,-1-1,1 1,0-1,-1 1,1 0,0 0,0-1,-2 4,1 0,-1 0,1 1,0-1,1 0,-1 1,1 0,0 0,-1 9,0 3,0 0,2 0,0 1,4 35,-2-49,0-1,-1 0,2 0,-1 0,0 0,1 0,0 0,0-1,0 1,0 0,1-1,-1 0,1 1,0-1,0 0,0 0,1-1,-1 1,0-1,1 0,0 1,0-1,-1-1,1 1,0-1,0 1,1-1,-1-1,0 1,0 0,0-1,1 0,-1 0,0 0,0-1,0 1,1-1,-1 0,0 0,0 0,0-1,0 1,0-1,-1 0,1 0,0-1,-1 1,0-1,1 0,-1 0,3-3,0-1,-1 0,0 0,0-1,-1 0,0 0,0 0,-1 0,0 0,0-1,-1 1,0-1,-1 0,1 0,-1-15,-1 18,0 1,-1-1,1 1,-1-1,0 1,0-1,-1 1,1-1,-1 1,-1 0,1 0,-1 0,1 0,-2 0,1 1,0-1,-1 1,0 0,0 0,0 0,0 0,-1 1,-8-5,-22-10,20 11</inkml:trace>
  <inkml:trace contextRef="#ctx0" brushRef="#br0" timeOffset="906.18">376 311,'0'4,"0"6,-5 6,-5 1,-2 1,2-3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2.2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81 2,'-3'-1,"0"1,0 0,0 0,0 0,0 0,0 0,0 1,0-1,0 1,0 0,0 0,1 0,-1 0,0 0,1 1,-1-1,1 1,-1 0,1 0,0 0,0 0,0 0,0 0,0 1,0-1,0 0,1 1,-1 0,1-1,0 1,0 0,0 0,0-1,0 1,1 0,-1 0,1 0,0 0,0 0,0 6,0-6,0 0,1 1,-1-1,1 1,-1-1,1 0,0 0,0 1,1-1,-1 0,1 0,-1 0,1 0,0-1,0 1,0 0,0-1,1 1,-1-1,1 0,0 0,-1 0,1 0,0 0,0-1,0 1,0-1,0 0,1 0,-1 0,0 0,0-1,1 1,-1-1,1 0,-1 0,0 0,1 0,-1 0,0-1,1 0,-1 1,0-1,0-1,1 1,-1 0,0-1,0 1,-1-1,1 0,0 0,0 0,-1-1,0 1,1-1,-1 1,3-6,2-1,-2-1,1 1,-1-2,-1 1,0 0,0-1,-1 0,2-15,-7 96,4-49,-2 0,-1 0,-4 27,4-42,0-1,-1 1,1-1,-1 0,0 0,-1 0,1 0,-1 0,0 0,0-1,0 1,-1-1,1 0,-1 0,0 0,-1-1,-7 7,-16 8,19-12,-1 0,1 0,-1-1,0 0,-13 4,3-4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6.8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65 22,'-3'0,"0"1,0 0,1 0,-1 0,0 0,1 1,-1-1,1 1,-1-1,1 1,0 0,-1 0,1 0,0 0,0 0,1 1,-1-1,0 1,1-1,-1 1,1-1,0 1,0 0,0 0,0-1,1 1,-1 0,1 0,0 0,-1 0,1 0,1 0,-1 0,0 0,1 0,-1-1,1 1,2 4,-3-6,0-1,0 1,0-1,1 0,-1 1,0-1,0 0,1 1,-1-1,0 0,1 0,-1 1,0-1,1 0,-1 0,0 1,1-1,-1 0,1 0,-1 0,0 0,1 0,-1 1,1-1,-1 0,0 0,1 0,-1 0,1 0,-1 0,1-1,-1 1,0 0,1 0,15-12,10-25,-24 34,7-14,-8 12,1 1,0 0,0 0,0 0,0 0,1 0,0 1,0-1,0 1,0 0,4-4,-6 7,0 0,0 0,0 1,1-1,-1 0,0 0,0 1,0-1,0 1,0-1,0 1,-1-1,1 1,0 0,0 0,0-1,0 1,-1 0,1 0,0 0,-1 0,1 0,-1-1,2 3,12 26,-3-4,-2 1,-1 0,0 0,4 39,-10-54,-1 0,-1 0,0-1,0 1,-1 0,0 0,-1-1,-1 1,1-1,-2 1,1-1,-1 0,-1 0,-7 11,10-18,-1 0,0 1,0-1,0-1,-1 1,1 0,-1-1,0 1,1-1,-1 0,0-1,0 1,0 0,-1-1,1 0,-6 1,2-1,0 0,0-1,1 0,-1 0,0 0,0-1,1 0,-11-4,0-1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4.5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102 3,'-1'4,"-1"-1,1 1,-1 0,0-1,0 1,0-1,0 0,0 0,-1 1,0-1,1-1,-1 1,-6 4,-12 15,15-10,1 0,0 0,0 0,2 1,-1 0,2 0,0 0,-1 14,-3 11,5-30,0 0,0-1,1 1,0-1,0 1,1 0,-1-1,4 10,-4-15,1-1,-1 1,1-1,-1 1,1-1,0 0,0 1,0-1,0 0,0 0,0 1,0-1,0 0,0 0,1 0,-1-1,0 1,3 1,-2-1,0-1,0 0,1 1,-1-1,0 0,0 0,1 0,-1-1,0 1,0 0,1-1,-1 1,0-1,0 0,0 0,4-2,4-2,-1 0,0 0,0-1,0-1,0 1,-1-1,0-1,-1 0,0 0,0 0,0-1,-1 0,-1 0,1 0,-1-1,-1 0,0 0,0 0,-1-1,-1 1,1-1,-2 1,1-1,-1-15,-1 16,-5-42,5 49,-1 1,0 0,0-1,0 1,0 0,0 0,0 0,0 0,-1 0,1 0,-1 0,0 0,1 0,-1 1,0-1,0 1,0-1,-4-1,-11-4</inkml:trace>
  <inkml:trace contextRef="#ctx0" brushRef="#br0" timeOffset="563.61">393 320,'0'4,"-5"2,-5 5,-2 4,-3 0,2 2,-3-2,2 1,-1-3,2-7,4-5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46.5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238 21,'-1'-1,"1"0,0 0,0 0,-1 0,1 0,0 0,-1 0,1 0,-1 0,0 0,1 1,-1-1,0 0,1 0,-1 1,0-1,0 0,1 1,-1-1,0 1,0-1,0 1,0-1,0 1,0 0,0 0,0-1,0 1,0 0,0 0,0 0,0 0,0 0,-1 0,-37 5,33-3,1 1,-1 0,1 0,0 0,0 0,0 1,0 0,1 0,0 1,0-1,-4 6,-39 63,19-27,23-39,1 0,0 0,0 0,1 0,0 0,0 1,1-1,0 1,-2 9,4-15,0 0,0 1,0-1,0 0,0 0,0 0,1 1,-1-1,1 0,0 0,-1 0,1 0,0 0,0 0,0 0,1 0,-1 0,0-1,1 1,-1 0,1-1,0 1,-1-1,1 0,0 1,0-1,0 0,0 0,0 0,0 0,0-1,0 1,0-1,0 1,0-1,4 1,-1 0,0 0,0-1,0 1,0-1,0 0,0 0,0 0,0-1,0 0,-1 0,1 0,0-1,0 1,-1-1,1 0,-1 0,1-1,-1 0,0 1,0-1,0-1,0 1,-1 0,1-1,-1 0,0 0,0 0,0 0,-1 0,0-1,4-6,0-7,-1 1,0-1,-1 1,-1-1,0 0,-2-1,0-25,-1 21</inkml:trace>
  <inkml:trace contextRef="#ctx0" brushRef="#br0" timeOffset="552.53">291 338,'0'4,"-5"2,-5 0,-6 3,-1 5,-1 0,-2-3,2-2</inkml:trace>
  <inkml:trace contextRef="#ctx0" brushRef="#br0" timeOffset="2266.23">741 74,'-5'0,"0"0,0 1,1-1,-1 1,0 1,1-1,-1 0,1 1,-1 0,1 0,0 1,0-1,0 1,0 0,0 0,0 0,1 0,0 1,0-1,0 1,0 0,0 0,-3 8,0 0,0 1,2 0,-1 0,2 0,0 0,0 1,0 19,2-29,1 0,-1 0,1 0,0 0,1 0,-1 0,1 0,-1 0,1 0,0 0,1-1,-1 1,1 0,-1-1,1 1,0-1,1 0,-1 1,0-1,1 0,5 4,-5-5,0-1,0 1,0-1,0 0,1 0,-1-1,0 1,1-1,-1 1,0-1,1 0,-1 0,1-1,-1 1,0-1,0 1,1-1,-1 0,0 0,0-1,0 1,0-1,0 1,0-1,5-4,1-2,-1-1,0 0,0 0,-1 0,0-1,-1 0,0-1,-1 1,0-1,0 0,-1 0,0-1,-1 1,-1-1,2-21,-6 13,-3 4</inkml:trace>
  <inkml:trace contextRef="#ctx0" brushRef="#br0" timeOffset="3399.01">1085 47,'-1'0,"0"0,-1 1,1-1,0 1,0-1,0 1,0-1,1 1,-1-1,0 1,0 0,0 0,0-1,1 1,-1 0,0 0,1 0,-1 0,1 0,-1 0,1 0,-1 0,1 0,0 0,-1 0,1 0,0 2,-6 38,4-29,-13 31,12-38,0 0,1 0,0 1,0-1,1 1,-2 6,3-11,0 0,0-1,0 1,0 0,1 0,-1 0,0 0,0 0,1 0,-1-1,0 1,1 0,-1 0,1-1,-1 1,1 0,-1 0,1-1,-1 1,1 0,0-1,0 1,-1-1,1 1,0-1,0 0,-1 1,1-1,0 0,1 1,34 6,-14-3,-21-4,0 0,1 0,-1 1,0-1,0 1,0-1,1 1,-1-1,0 1,0 0,0-1,0 1,0 0,0 0,0 0,0 0,0 0,-1 0,1 0,0 0,-1 0,1 0,-1 1,1-1,-1 0,1 0,-1 1,0-1,0 0,1 0,-1 1,0-1,0 0,0 1,-1-1,1 0,0 0,0 1,-1-1,1 0,0 0,-1 1,0-1,1 0,-1 0,0 0,1 0,-1 0,0 0,-1 1,-2 2,1 0,-1 0,0 0,0-1,0 0,-1 1,1-2,-1 1,0 0,1-1,-9 2,-77 8,45-7,42-5,1 1,-1-1,1 0,0 0,-1 0,1 0,-1-1,1 1,0-1,-1 1,1-1,0 0,-4-2,-5-5</inkml:trace>
  <inkml:trace contextRef="#ctx0" brushRef="#br0" timeOffset="3976.81">1085 47,'4'0,"7"0,5 0,4 0,9 0,8-5,6-1,5 1,0 0,-10-2,-10-2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2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174 89,'-7'0,"1"1,-1 1,1-1,0 1,-1 0,1 1,0-1,1 1,-1 0,0 1,1-1,-1 1,1 0,0 0,1 1,-1 0,-5 7,1-2,1 1,1 1,-1-1,2 1,0 0,0 0,-6 23,11-33,1-1,-1 1,1 0,-1 0,1 0,0-1,0 1,0 0,0 0,0 0,1 0,-1-1,0 1,1 0,-1 0,1 0,0-1,-1 1,1 0,0-1,0 1,0-1,0 1,1-1,0 2,2-1,-1 0,0 1,1-2,-1 1,1 0,0-1,-1 0,1 0,0 0,0 0,5 0,4 0,-1 0,0-1,0-1,1 0,-1-1,23-5,-30 4,0 1,0-1,0 1,0-2,0 1,-1 0,0-1,1 0,-1 0,-1 0,1 0,0-1,-1 1,0-1,0 0,-1 0,4-9,-4 10,-1 0,1-1,-1 1,0-1,0 1,-1-1,0 1,1-1,-1 0,-1 1,1-1,-1 1,0-1,0 1,0-1,0 1,-1-1,0 1,0 0,0 0,-5-7,-4-1</inkml:trace>
  <inkml:trace contextRef="#ctx0" brushRef="#br0" timeOffset="632.4">254 327,'0'4,"0"7,-5 1,-1 2,-4 0,-1 2,-2-2,0-4</inkml:trace>
  <inkml:trace contextRef="#ctx0" brushRef="#br0" timeOffset="1919.35">571 89,'-2'0,"0"1,1 0,-1 0,0 0,1 0,-1 0,1 0,-1 1,1-1,0 0,-1 1,1-1,0 1,0-1,0 1,0 0,-1 2,-14 31,15-32,0-1,0 1,0-1,0 1,0-1,1 1,-1 0,1 0,0-1,0 1,0 0,0-1,1 1,-1 0,0-1,1 1,0 0,0-1,0 1,0-1,0 1,0-1,1 0,-1 1,1-1,0 0,-1 0,1 0,0 0,0 0,1-1,-1 1,0 0,0-1,1 0,2 2,0-2,0 1,0-1,0 0,0 0,0-1,0 1,1-1,-1 0,0-1,0 1,0-1,0 0,0 0,0-1,0 1,0-1,-1 0,9-5,-7 2,-1 1,0-1,0 0,0-1,0 1,-1-1,0 0,0 0,0 0,-1-1,0 1,-1-1,1 0,-1 1,0-1,-1 0,2-13,-3 17,1-1,-1 1,0-1,0 1,0-1,0 1,-1-1,0 1,1-1,-1 1,0-1,-1 1,1 0,-1 0,1 0,-1 0,0 0,0 0,0 0,0 0,-1 1,1-1,-1 1,0 0,1 0,-1 0,0 0,0 0,0 1,-1-1,1 1,0 0,-1 0,1 0,0 0,-1 0,-5 1,3 0,0 0,-1 1,1-1,0 1,-1 1,-10 3,9-2,-11 3</inkml:trace>
  <inkml:trace contextRef="#ctx0" brushRef="#br0" timeOffset="3187.97">1021 36,'-4'1,"0"0,1 0,-1 0,1 1,0-1,-1 1,1 0,0 0,0 0,0 1,0-1,1 1,-1-1,0 1,1 0,0 0,0 0,0 1,0-1,-1 4,-4 6,1-1,0 1,1 0,-4 17,8-28,1 0,-1-1,1 1,0 0,0 0,0-1,0 1,0 0,0 0,0-1,0 1,1 0,0 2,-1-3,1-1,-1 1,1 0,-1-1,1 1,-1-1,1 1,-1-1,1 1,0-1,-1 1,1-1,0 0,-1 1,1-1,0 0,-1 0,1 1,0-1,0 0,-1 0,2 0,5 0,0-1,-1 0,1 0,0-1,-1 0,7-3,31-5,-43 10,0 0,1 0,-1 0,1 0,-1 0,1 1,-1-1,0 0,1 1,-1-1,0 1,1-1,-1 1,0 0,0-1,1 1,-1 0,0 0,0 0,0 0,0 0,0 0,0 0,0 0,-1 1,1-1,0 0,-1 0,1 1,-1-1,1 0,-1 1,0-1,1 1,-1-1,0 1,0-1,0 0,0 1,0-1,0 1,0-1,-1 0,1 1,-1-1,1 1,-1-1,0 3,-2 2,0 1,0-1,-1 0,0 0,0 0,0 0,-1-1,-6 7,5-7,1-1,-1 0,0-1,0 0,0 0,0 0,-1 0,1-1,-1 0,1-1,-1 1,0-1,0 0,0-1,0 0,0 0,1 0,-1-1,-7-2,-3-3</inkml:trace>
  <inkml:trace contextRef="#ctx0" brushRef="#br0" timeOffset="3752.03">995 63,'4'0,"7"0,0-5,4-1,3 0,4 2,2 0,1 2,2-3,0-2,0 2,-5-4,-5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11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10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9">
  <autoFilter ref="M6:Q8" xr:uid="{EC3B0B9B-8CA8-4416-9DEB-D591998580DC}"/>
  <tableColumns count="5">
    <tableColumn id="1" xr3:uid="{54C86844-940F-48BE-922A-AA91752E5E69}" name="Характеристика" dataDxfId="8"/>
    <tableColumn id="2" xr3:uid="{2072FF2B-F5F3-44C9-B42C-6A7AC5F7F16A}" name="Обозначение" dataDxfId="7"/>
    <tableColumn id="3" xr3:uid="{F4CEECB2-8E4E-422B-9D05-FC0C141CB6FD}" name="Значение" dataDxfId="6">
      <calculatedColumnFormula>SQRT(O9)</calculatedColumnFormula>
    </tableColumn>
    <tableColumn id="4" xr3:uid="{1BE92A35-B850-4632-AA77-CC3BC3B09E8A}" name="Что характерезует" dataDxfId="5"/>
    <tableColumn id="5" xr3:uid="{4F332153-DAF2-4B1A-8CB0-1425471C2D91}" name="Как вычисляется" dataDxfId="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3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650D0E-342C-4621-98B2-393E4229402B}" name="Возраст_детей2" displayName="Возраст_детей2" ref="A6:A101" totalsRowShown="0" headerRowCellStyle="Обычный 2" dataCellStyle="Обычный 2">
  <autoFilter ref="A6:A101" xr:uid="{CD7AE642-6C0B-49D1-8F5F-3087D7F8D5CC}"/>
  <sortState xmlns:xlrd2="http://schemas.microsoft.com/office/spreadsheetml/2017/richdata2" ref="A7:A101">
    <sortCondition ref="A308:A403"/>
  </sortState>
  <tableColumns count="1">
    <tableColumn id="1" xr3:uid="{409E97EE-3F8A-4879-A579-727C3EBB7D57}" name="Возраст детей" dataCellStyle="Обычный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C18-C17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9"/>
  </sheetPr>
  <dimension ref="A1:J399"/>
  <sheetViews>
    <sheetView zoomScale="85" zoomScaleNormal="85" workbookViewId="0">
      <selection activeCell="B29" sqref="B29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sheetPr>
    <tabColor theme="9"/>
  </sheetPr>
  <dimension ref="A1:O82"/>
  <sheetViews>
    <sheetView topLeftCell="A24" zoomScale="85" zoomScaleNormal="85" workbookViewId="0">
      <selection activeCell="B29" sqref="B29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ht="30">
      <c r="A15" t="s">
        <v>182</v>
      </c>
      <c r="B15" t="s">
        <v>183</v>
      </c>
      <c r="C15" s="12">
        <f>SUM(Возраст_детей[Возраст детей])/COUNT(Возраст_детей[Возраст детей])</f>
        <v>9.6105263157894729</v>
      </c>
      <c r="D15" s="16" t="s">
        <v>184</v>
      </c>
      <c r="E15" s="16" t="s">
        <v>185</v>
      </c>
    </row>
    <row r="16" spans="1:5">
      <c r="A16" t="s">
        <v>174</v>
      </c>
      <c r="B16" t="s">
        <v>54</v>
      </c>
      <c r="C16" s="12">
        <f>SUM(Возраст_детей[Возраст детей])/COUNT(Возраст_детей[Возраст детей])</f>
        <v>9.6105263157894729</v>
      </c>
      <c r="D16" s="16" t="s">
        <v>63</v>
      </c>
      <c r="E16" s="16" t="s">
        <v>63</v>
      </c>
    </row>
    <row r="17" spans="1:15" ht="105">
      <c r="A17" t="s">
        <v>56</v>
      </c>
      <c r="B17" t="s">
        <v>57</v>
      </c>
      <c r="C17">
        <f>_xlfn.QUARTILE.INC(Возраст_детей[Возраст детей],1)</f>
        <v>7</v>
      </c>
      <c r="D17" s="16" t="s">
        <v>64</v>
      </c>
      <c r="E17" s="16" t="s">
        <v>65</v>
      </c>
    </row>
    <row r="18" spans="1:15" ht="30">
      <c r="A18" t="s">
        <v>58</v>
      </c>
      <c r="B18" t="s">
        <v>59</v>
      </c>
      <c r="C18">
        <f>_xlfn.QUARTILE.INC(Возраст_детей[Возраст детей],3)</f>
        <v>11</v>
      </c>
      <c r="D18" s="16"/>
      <c r="E18" s="16" t="s">
        <v>66</v>
      </c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20">
      <c r="A26" s="27" t="s">
        <v>60</v>
      </c>
      <c r="B26" s="39" t="s">
        <v>61</v>
      </c>
      <c r="C26" s="39">
        <f>C18-C17</f>
        <v>4</v>
      </c>
      <c r="D26" s="27" t="s">
        <v>67</v>
      </c>
      <c r="E26" s="27" t="s">
        <v>68</v>
      </c>
    </row>
    <row r="27" spans="1:15" ht="107.25" customHeight="1">
      <c r="A27" s="43" t="s">
        <v>165</v>
      </c>
      <c r="B27" s="40" t="s">
        <v>62</v>
      </c>
      <c r="C27" s="41">
        <f>_xlfn.VAR.P(Возраст_детей[Возраст детей])</f>
        <v>16.574626038781162</v>
      </c>
      <c r="D27" s="42" t="s">
        <v>161</v>
      </c>
      <c r="E27" s="43"/>
    </row>
    <row r="28" spans="1:15" ht="64.5" customHeight="1">
      <c r="A28" s="27" t="s">
        <v>164</v>
      </c>
      <c r="B28" s="39" t="s">
        <v>70</v>
      </c>
      <c r="C28" s="44">
        <f>_xlfn.VAR.S(Возраст_детей[Возраст детей])</f>
        <v>16.750951847704371</v>
      </c>
      <c r="D28" s="45" t="s">
        <v>161</v>
      </c>
      <c r="E28" s="27"/>
      <c r="G28" s="82" t="s">
        <v>166</v>
      </c>
      <c r="H28" s="83"/>
      <c r="I28" s="83"/>
      <c r="J28" s="83"/>
      <c r="K28" s="83"/>
      <c r="L28" s="83"/>
      <c r="M28" s="83"/>
      <c r="N28" s="83"/>
      <c r="O28" s="83"/>
    </row>
    <row r="29" spans="1:15" ht="93" customHeight="1">
      <c r="A29" s="27" t="s">
        <v>163</v>
      </c>
      <c r="B29" s="39" t="s">
        <v>292</v>
      </c>
      <c r="C29" s="44">
        <f>SQRT(_xlfn.VAR.S(Возраст_детей[Возраст детей]))</f>
        <v>4.0927926709893789</v>
      </c>
      <c r="D29" s="45" t="s">
        <v>162</v>
      </c>
      <c r="E29" s="27" t="s">
        <v>71</v>
      </c>
      <c r="G29" s="83"/>
      <c r="H29" s="83"/>
      <c r="I29" s="83"/>
      <c r="J29" s="83"/>
      <c r="K29" s="83"/>
      <c r="L29" s="83"/>
      <c r="M29" s="83"/>
      <c r="N29" s="83"/>
      <c r="O29" s="83"/>
    </row>
    <row r="30" spans="1:15" ht="162" customHeight="1">
      <c r="A30" s="27" t="s">
        <v>43</v>
      </c>
      <c r="B30" s="39" t="s">
        <v>72</v>
      </c>
      <c r="C30" s="46">
        <f>C29/C16</f>
        <v>0.42586561198684669</v>
      </c>
      <c r="D30" s="47" t="s">
        <v>167</v>
      </c>
      <c r="E30" s="27"/>
      <c r="G30" s="83"/>
      <c r="H30" s="83"/>
      <c r="I30" s="83"/>
      <c r="J30" s="83"/>
      <c r="K30" s="83"/>
      <c r="L30" s="83"/>
      <c r="M30" s="83"/>
      <c r="N30" s="83"/>
      <c r="O30" s="83"/>
    </row>
    <row r="31" spans="1:15">
      <c r="F31" s="17"/>
      <c r="G31" s="82" t="s">
        <v>168</v>
      </c>
      <c r="H31" s="83"/>
      <c r="I31" s="83"/>
      <c r="J31" s="83"/>
      <c r="K31" s="83"/>
      <c r="L31" s="83"/>
      <c r="M31" s="83"/>
      <c r="N31" s="83"/>
      <c r="O31" s="83"/>
    </row>
    <row r="33" spans="1:2">
      <c r="A33" s="14" t="s">
        <v>44</v>
      </c>
    </row>
    <row r="34" spans="1:2">
      <c r="A34" s="14" t="s">
        <v>73</v>
      </c>
    </row>
    <row r="35" spans="1:2">
      <c r="A35" t="s">
        <v>85</v>
      </c>
    </row>
    <row r="36" spans="1:2">
      <c r="A36" s="14" t="s">
        <v>78</v>
      </c>
    </row>
    <row r="37" spans="1:2">
      <c r="A37" s="19" t="s">
        <v>74</v>
      </c>
      <c r="B37" t="s">
        <v>75</v>
      </c>
    </row>
    <row r="38" spans="1:2">
      <c r="A38" s="19" t="s">
        <v>76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77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83</v>
      </c>
    </row>
    <row r="45" spans="1:2">
      <c r="A45" s="19" t="s">
        <v>79</v>
      </c>
      <c r="B45" t="s">
        <v>75</v>
      </c>
    </row>
    <row r="46" spans="1:2">
      <c r="A46" t="s">
        <v>76</v>
      </c>
      <c r="B46">
        <f>B38</f>
        <v>2</v>
      </c>
    </row>
    <row r="47" spans="1:2">
      <c r="A47" s="19" t="s">
        <v>80</v>
      </c>
      <c r="B47">
        <f>B39-B46</f>
        <v>5</v>
      </c>
    </row>
    <row r="48" spans="1:2">
      <c r="A48" s="19" t="s">
        <v>84</v>
      </c>
      <c r="B48">
        <f>B40-B39</f>
        <v>2</v>
      </c>
    </row>
    <row r="49" spans="1:5">
      <c r="A49" s="19" t="s">
        <v>81</v>
      </c>
      <c r="B49">
        <f>B41-B39</f>
        <v>4</v>
      </c>
    </row>
    <row r="50" spans="1:5">
      <c r="A50" s="19" t="s">
        <v>82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86</v>
      </c>
    </row>
    <row r="55" spans="1:5">
      <c r="E55" t="s">
        <v>87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88</v>
      </c>
      <c r="B81" t="s">
        <v>91</v>
      </c>
      <c r="C81" s="18">
        <f>SKEW(Возраст_детей[Возраст детей])</f>
        <v>1.5182607207914853</v>
      </c>
      <c r="D81" s="21" t="s">
        <v>92</v>
      </c>
    </row>
    <row r="82" spans="1:4" ht="75">
      <c r="A82" t="s">
        <v>89</v>
      </c>
      <c r="B82" t="s">
        <v>90</v>
      </c>
      <c r="C82" s="18">
        <f>KURT(Возраст_детей[Возраст детей])</f>
        <v>4.026404197317472</v>
      </c>
      <c r="D82" s="17" t="s">
        <v>93</v>
      </c>
    </row>
  </sheetData>
  <mergeCells count="2">
    <mergeCell ref="G28:O30"/>
    <mergeCell ref="G31:O31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sheetPr>
    <tabColor theme="4"/>
  </sheetPr>
  <dimension ref="A1:X99"/>
  <sheetViews>
    <sheetView topLeftCell="N1" zoomScaleNormal="100" workbookViewId="0">
      <selection activeCell="N8" sqref="N8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114</v>
      </c>
      <c r="B1" s="31" t="s">
        <v>115</v>
      </c>
      <c r="U1" s="31" t="s">
        <v>114</v>
      </c>
      <c r="V1" s="31" t="s">
        <v>118</v>
      </c>
    </row>
    <row r="3" spans="1:24">
      <c r="A3" s="14" t="s">
        <v>94</v>
      </c>
      <c r="B3" s="14"/>
      <c r="C3" s="14"/>
      <c r="F3" s="14" t="s">
        <v>95</v>
      </c>
      <c r="M3" s="26" t="s">
        <v>96</v>
      </c>
      <c r="U3" s="14" t="s">
        <v>119</v>
      </c>
    </row>
    <row r="4" spans="1:24">
      <c r="A4" s="1" t="s">
        <v>38</v>
      </c>
      <c r="B4" s="33" t="s">
        <v>127</v>
      </c>
      <c r="C4" s="33" t="s">
        <v>128</v>
      </c>
      <c r="M4" t="s">
        <v>97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98</v>
      </c>
      <c r="U5" s="25" t="s">
        <v>120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121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163</v>
      </c>
      <c r="N8" s="39" t="s">
        <v>292</v>
      </c>
      <c r="O8" s="44">
        <f>SQRT(_xlfn.VAR.S(Возраст_детей[Возраст детей]))</f>
        <v>4.0927926709893789</v>
      </c>
      <c r="P8" s="27" t="s">
        <v>162</v>
      </c>
      <c r="Q8" s="27" t="s">
        <v>71</v>
      </c>
      <c r="R8" s="27"/>
      <c r="U8" s="25" t="s">
        <v>122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123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99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124</v>
      </c>
      <c r="V11">
        <f>_xlfn.PERCENTILE.INC(Возраст_детей[Возраст детей],0.9)</f>
        <v>14</v>
      </c>
      <c r="W11" s="32" t="s">
        <v>125</v>
      </c>
      <c r="X11" s="17" t="s">
        <v>126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106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102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146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107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100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101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103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104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177</v>
      </c>
      <c r="M23" s="14" t="s">
        <v>105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108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109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110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111</v>
      </c>
      <c r="U28" s="14" t="s">
        <v>147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170</v>
      </c>
      <c r="N29" s="84" t="s">
        <v>169</v>
      </c>
      <c r="O29" s="84"/>
      <c r="P29" s="84"/>
      <c r="U29" s="55" t="s">
        <v>148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112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113</v>
      </c>
      <c r="U31" s="57" t="s">
        <v>149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150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132</v>
      </c>
      <c r="G33" s="17" t="s">
        <v>134</v>
      </c>
      <c r="M33" s="14" t="s">
        <v>133</v>
      </c>
      <c r="U33" s="56" t="s">
        <v>178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130</v>
      </c>
      <c r="P35" s="29" t="s">
        <v>129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116</v>
      </c>
      <c r="G36" s="17" t="s">
        <v>117</v>
      </c>
      <c r="M36" t="s">
        <v>131</v>
      </c>
      <c r="P36" s="38" t="s">
        <v>171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151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145</v>
      </c>
      <c r="U39" s="35" t="s">
        <v>152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153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135</v>
      </c>
      <c r="N41">
        <f>N38-1.5*N40</f>
        <v>1</v>
      </c>
      <c r="P41" t="s">
        <v>143</v>
      </c>
      <c r="U41" t="s">
        <v>154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136</v>
      </c>
      <c r="N42">
        <f>N38+1.5*N40</f>
        <v>13</v>
      </c>
      <c r="P42" t="s">
        <v>143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137</v>
      </c>
      <c r="N43">
        <f>N38-3*N40</f>
        <v>-5</v>
      </c>
      <c r="P43" t="s">
        <v>144</v>
      </c>
      <c r="U43" s="14" t="s">
        <v>155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138</v>
      </c>
      <c r="N44">
        <f>N38+3*N40</f>
        <v>19</v>
      </c>
      <c r="P44" t="s">
        <v>144</v>
      </c>
      <c r="U44" t="s">
        <v>156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172</v>
      </c>
      <c r="U45" s="17" t="s">
        <v>157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158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175</v>
      </c>
      <c r="V48" s="12">
        <f>SUM(Возраст_детей[Возраст детей])/COUNT(Возраст_детей[Возраст детей])</f>
        <v>9.6105263157894729</v>
      </c>
      <c r="X48" t="s">
        <v>173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276</v>
      </c>
      <c r="V49" s="12">
        <f>SQRT(_xlfn.VAR.S(Возраст_детей[Возраст детей]))</f>
        <v>4.0927926709893789</v>
      </c>
      <c r="X49" s="17" t="s">
        <v>176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159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142</v>
      </c>
      <c r="U51" s="36" t="s">
        <v>160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139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140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141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2" priority="1" operator="between">
      <formula>$N$42</formula>
      <formula>$N$44</formula>
    </cfRule>
    <cfRule type="cellIs" dxfId="1" priority="2" operator="between">
      <formula>$N$41</formula>
      <formula>$N$43</formula>
    </cfRule>
    <cfRule type="cellIs" dxfId="0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B577-D07D-482D-A1E7-73B335BDD6B0}">
  <sheetPr>
    <tabColor theme="9"/>
  </sheetPr>
  <dimension ref="A19:I74"/>
  <sheetViews>
    <sheetView topLeftCell="A43" workbookViewId="0">
      <selection activeCell="F61" sqref="A61:F65"/>
    </sheetView>
  </sheetViews>
  <sheetFormatPr defaultRowHeight="15"/>
  <cols>
    <col min="2" max="2" width="14.28515625" customWidth="1"/>
    <col min="3" max="3" width="9.140625" customWidth="1"/>
    <col min="6" max="6" width="10.5703125" bestFit="1" customWidth="1"/>
    <col min="9" max="9" width="11" customWidth="1"/>
  </cols>
  <sheetData>
    <row r="19" spans="2:6">
      <c r="B19" t="s">
        <v>179</v>
      </c>
    </row>
    <row r="21" spans="2:6">
      <c r="B21" s="78" t="s">
        <v>275</v>
      </c>
      <c r="C21" s="78"/>
      <c r="D21" s="78"/>
      <c r="E21" s="78"/>
      <c r="F21" s="79">
        <f>SUM(Возраст_детей[Возраст детей])/COUNT(Возраст_детей[Возраст детей])</f>
        <v>9.6105263157894729</v>
      </c>
    </row>
    <row r="23" spans="2:6">
      <c r="B23" s="78" t="s">
        <v>276</v>
      </c>
      <c r="C23" s="78"/>
      <c r="D23" s="78"/>
      <c r="E23" s="78"/>
      <c r="F23" s="79">
        <f>SQRT(_xlfn.VAR.S(Возраст_детей[Возраст детей]))</f>
        <v>4.0927926709893789</v>
      </c>
    </row>
    <row r="26" spans="2:6">
      <c r="B26" t="s">
        <v>180</v>
      </c>
    </row>
    <row r="28" spans="2:6">
      <c r="B28" t="s">
        <v>186</v>
      </c>
      <c r="E28">
        <f>COUNTA(Возраст_детей[Возраст детей])</f>
        <v>95</v>
      </c>
    </row>
    <row r="29" spans="2:6">
      <c r="B29" t="s">
        <v>277</v>
      </c>
      <c r="F29" s="12">
        <f>SQRT(_xlfn.VAR.S(Возраст_детей[Возраст детей]))</f>
        <v>4.0927926709893789</v>
      </c>
    </row>
    <row r="30" spans="2:6">
      <c r="B30" t="s">
        <v>187</v>
      </c>
      <c r="F30">
        <v>0.9</v>
      </c>
    </row>
    <row r="32" spans="2:6">
      <c r="B32" t="s">
        <v>188</v>
      </c>
    </row>
    <row r="34" spans="1:9">
      <c r="B34" t="s">
        <v>189</v>
      </c>
      <c r="D34" s="59">
        <f>_xlfn.NORM.S.INV((F30+1)/2)</f>
        <v>1.6448536269514715</v>
      </c>
    </row>
    <row r="37" spans="1:9">
      <c r="B37" s="60" t="s">
        <v>192</v>
      </c>
      <c r="C37" s="60" t="s">
        <v>190</v>
      </c>
      <c r="D37" s="60" t="s">
        <v>183</v>
      </c>
      <c r="E37" s="60" t="s">
        <v>190</v>
      </c>
      <c r="F37" s="60" t="s">
        <v>191</v>
      </c>
      <c r="I37" s="12"/>
    </row>
    <row r="38" spans="1:9">
      <c r="A38" s="61" t="s">
        <v>278</v>
      </c>
    </row>
    <row r="39" spans="1:9">
      <c r="B39" s="62">
        <f>F21-D34*F29/ SQRT(E28)</f>
        <v>8.9198330856791355</v>
      </c>
      <c r="C39" s="63" t="s">
        <v>190</v>
      </c>
      <c r="D39" s="64">
        <f>SUM(Возраст_детей[Возраст детей])/COUNT(Возраст_детей[Возраст детей])</f>
        <v>9.6105263157894729</v>
      </c>
      <c r="E39" s="63" t="s">
        <v>190</v>
      </c>
      <c r="F39" s="62">
        <f>F21+D34*F29/ SQRT(E28)</f>
        <v>10.30121954589981</v>
      </c>
    </row>
    <row r="41" spans="1:9">
      <c r="A41" s="80" t="s">
        <v>279</v>
      </c>
      <c r="C41" s="81">
        <f>(F39-D39)</f>
        <v>0.69069323011033745</v>
      </c>
    </row>
    <row r="42" spans="1:9">
      <c r="A42" s="80" t="s">
        <v>265</v>
      </c>
    </row>
    <row r="44" spans="1:9">
      <c r="B44" t="s">
        <v>181</v>
      </c>
    </row>
    <row r="45" spans="1:9">
      <c r="B45" s="75" t="s">
        <v>266</v>
      </c>
    </row>
    <row r="46" spans="1:9">
      <c r="B46" s="75" t="s">
        <v>267</v>
      </c>
    </row>
    <row r="56" spans="1:6">
      <c r="B56" t="s">
        <v>284</v>
      </c>
      <c r="C56" s="12">
        <f>SQRT(_xlfn.VAR.S(Возраст_детей[Возраст детей]))</f>
        <v>4.0927926709893789</v>
      </c>
    </row>
    <row r="57" spans="1:6">
      <c r="B57" t="s">
        <v>193</v>
      </c>
      <c r="C57">
        <f>COUNTA(Возраст_детей[Возраст детей])</f>
        <v>95</v>
      </c>
    </row>
    <row r="58" spans="1:6">
      <c r="B58" t="s">
        <v>194</v>
      </c>
      <c r="C58">
        <v>0.9</v>
      </c>
      <c r="D58" t="s">
        <v>280</v>
      </c>
    </row>
    <row r="59" spans="1:6">
      <c r="B59" t="s">
        <v>195</v>
      </c>
      <c r="C59">
        <f>_xlfn.T.INV(C58,C57-1)</f>
        <v>1.2906227080477188</v>
      </c>
    </row>
    <row r="60" spans="1:6">
      <c r="B60" t="s">
        <v>198</v>
      </c>
      <c r="C60">
        <f>SUM(Возраст_детей[Возраст детей])/COUNT(Возраст_детей[Возраст детей])</f>
        <v>9.6105263157894729</v>
      </c>
    </row>
    <row r="61" spans="1:6">
      <c r="B61" s="60" t="s">
        <v>196</v>
      </c>
      <c r="C61" s="60" t="s">
        <v>190</v>
      </c>
      <c r="D61" s="60" t="s">
        <v>183</v>
      </c>
      <c r="E61" s="60" t="s">
        <v>190</v>
      </c>
      <c r="F61" s="60" t="s">
        <v>197</v>
      </c>
    </row>
    <row r="62" spans="1:6">
      <c r="A62" s="61" t="s">
        <v>278</v>
      </c>
    </row>
    <row r="63" spans="1:6">
      <c r="B63" s="62">
        <f>C60-C59*C56/SQRT(C57)</f>
        <v>9.0685787816934607</v>
      </c>
      <c r="C63" s="63" t="s">
        <v>190</v>
      </c>
      <c r="D63" s="64">
        <f>SUM(Возраст_детей[Возраст детей])/COUNT(Возраст_детей[Возраст детей])</f>
        <v>9.6105263157894729</v>
      </c>
      <c r="E63" s="63" t="s">
        <v>190</v>
      </c>
      <c r="F63" s="62">
        <f>C60+C59*C56/SQRT(C57)</f>
        <v>10.152473849885485</v>
      </c>
    </row>
    <row r="65" spans="1:3">
      <c r="A65" s="80" t="s">
        <v>279</v>
      </c>
      <c r="C65" s="12">
        <f>F63-D63</f>
        <v>0.54194753409601226</v>
      </c>
    </row>
    <row r="68" spans="1:3">
      <c r="C68" s="67" t="s">
        <v>281</v>
      </c>
    </row>
    <row r="69" spans="1:3">
      <c r="C69" s="67" t="s">
        <v>282</v>
      </c>
    </row>
    <row r="70" spans="1:3">
      <c r="C70" s="67" t="s">
        <v>283</v>
      </c>
    </row>
    <row r="71" spans="1:3">
      <c r="C71" s="67"/>
    </row>
    <row r="72" spans="1:3">
      <c r="C72" s="67"/>
    </row>
    <row r="73" spans="1:3">
      <c r="C73" s="67"/>
    </row>
    <row r="74" spans="1:3">
      <c r="C74" s="6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472C-CCBF-4AA2-AE4F-CA9D721C9438}">
  <sheetPr>
    <tabColor theme="9"/>
  </sheetPr>
  <dimension ref="A1:U17"/>
  <sheetViews>
    <sheetView topLeftCell="N1" zoomScaleNormal="100" workbookViewId="0">
      <selection activeCell="R16" sqref="R16"/>
    </sheetView>
  </sheetViews>
  <sheetFormatPr defaultRowHeight="15"/>
  <cols>
    <col min="16" max="16" width="26.140625" customWidth="1"/>
    <col min="17" max="17" width="11.7109375" customWidth="1"/>
    <col min="18" max="19" width="25.85546875" customWidth="1"/>
    <col min="20" max="20" width="21.85546875" bestFit="1" customWidth="1"/>
    <col min="21" max="21" width="16.140625" bestFit="1" customWidth="1"/>
  </cols>
  <sheetData>
    <row r="1" spans="1:21">
      <c r="A1" t="s">
        <v>285</v>
      </c>
    </row>
    <row r="2" spans="1:21">
      <c r="A2" t="s">
        <v>286</v>
      </c>
    </row>
    <row r="4" spans="1:21" ht="15.75">
      <c r="A4" s="14"/>
      <c r="B4" s="14"/>
      <c r="C4" s="14"/>
      <c r="D4" s="14"/>
      <c r="E4" s="14" t="s">
        <v>287</v>
      </c>
      <c r="F4" s="14"/>
      <c r="G4" s="14"/>
      <c r="H4" s="14"/>
      <c r="I4" s="14"/>
      <c r="J4" s="14"/>
      <c r="P4" s="93"/>
      <c r="Q4" s="34"/>
      <c r="R4" s="86" t="s">
        <v>256</v>
      </c>
      <c r="S4" s="86"/>
      <c r="T4" s="34"/>
      <c r="U4" s="34"/>
    </row>
    <row r="5" spans="1:21">
      <c r="A5" s="34">
        <v>2</v>
      </c>
      <c r="B5" s="34">
        <v>3</v>
      </c>
      <c r="C5" s="34">
        <v>4</v>
      </c>
      <c r="D5" s="34">
        <v>4</v>
      </c>
      <c r="E5" s="34">
        <v>4</v>
      </c>
      <c r="F5" s="34">
        <v>5</v>
      </c>
      <c r="G5" s="34">
        <v>5</v>
      </c>
      <c r="H5" s="34">
        <v>5</v>
      </c>
      <c r="I5" s="34">
        <v>5</v>
      </c>
      <c r="J5" s="34">
        <v>5</v>
      </c>
      <c r="P5" s="72" t="s">
        <v>254</v>
      </c>
      <c r="Q5" s="72" t="s">
        <v>257</v>
      </c>
      <c r="R5" s="73" t="s">
        <v>302</v>
      </c>
      <c r="S5" s="73" t="s">
        <v>301</v>
      </c>
      <c r="T5" s="77" t="s">
        <v>268</v>
      </c>
      <c r="U5" s="73" t="s">
        <v>255</v>
      </c>
    </row>
    <row r="6" spans="1:21">
      <c r="A6" s="34">
        <v>6</v>
      </c>
      <c r="B6" s="34">
        <v>6</v>
      </c>
      <c r="C6" s="34">
        <v>6</v>
      </c>
      <c r="D6" s="34">
        <v>6</v>
      </c>
      <c r="E6" s="34">
        <v>6</v>
      </c>
      <c r="F6" s="34">
        <v>6</v>
      </c>
      <c r="G6" s="34">
        <v>6</v>
      </c>
      <c r="H6" s="34">
        <v>6</v>
      </c>
      <c r="I6" s="34">
        <v>6</v>
      </c>
      <c r="J6" s="34">
        <v>6</v>
      </c>
      <c r="P6" s="34">
        <v>0.5</v>
      </c>
      <c r="Q6" s="34">
        <f>_xlfn.NORM.S.INV((P6+1)/2)</f>
        <v>0.67448975019608193</v>
      </c>
      <c r="R6" s="74">
        <f>Q12-Q6*Q11/SQRT(Q10)</f>
        <v>9.3273001997352019</v>
      </c>
      <c r="S6" s="74">
        <f>Q12+Q6*Q11/SQRT(Q10)</f>
        <v>9.893752431843744</v>
      </c>
      <c r="T6" s="74">
        <f>R6+(S6-R6)/2</f>
        <v>9.6105263157894729</v>
      </c>
      <c r="U6" s="74">
        <f>S6-T6</f>
        <v>0.28322611605427106</v>
      </c>
    </row>
    <row r="7" spans="1:21">
      <c r="A7" s="34">
        <v>7</v>
      </c>
      <c r="B7" s="34">
        <v>7</v>
      </c>
      <c r="C7" s="34">
        <v>7</v>
      </c>
      <c r="D7" s="34">
        <v>7</v>
      </c>
      <c r="E7" s="34">
        <v>7</v>
      </c>
      <c r="F7" s="34">
        <v>7</v>
      </c>
      <c r="G7" s="34">
        <v>7</v>
      </c>
      <c r="H7" s="34">
        <v>8</v>
      </c>
      <c r="I7" s="34">
        <v>8</v>
      </c>
      <c r="J7" s="34">
        <v>8</v>
      </c>
      <c r="P7" s="34">
        <v>0.8</v>
      </c>
      <c r="Q7" s="34">
        <f t="shared" ref="Q7:Q9" si="0">_xlfn.NORM.S.INV((P7+1)/2)</f>
        <v>1.2815515655446006</v>
      </c>
      <c r="R7" s="74">
        <f>Q12-Q7*Q11/SQRT(Q10)</f>
        <v>9.0723878602726185</v>
      </c>
      <c r="S7" s="74">
        <f>Q12+Q7*Q11/SQRT(Q10)</f>
        <v>10.148664771306327</v>
      </c>
      <c r="T7" s="74">
        <f t="shared" ref="T7:T9" si="1">R7+(S7-R7)/2</f>
        <v>9.6105263157894729</v>
      </c>
      <c r="U7" s="74">
        <f t="shared" ref="U7:U9" si="2">S7-T7</f>
        <v>0.53813845551685446</v>
      </c>
    </row>
    <row r="8" spans="1:21">
      <c r="A8" s="34">
        <v>8</v>
      </c>
      <c r="B8" s="34">
        <v>8</v>
      </c>
      <c r="C8" s="34">
        <v>8</v>
      </c>
      <c r="D8" s="34">
        <v>8</v>
      </c>
      <c r="E8" s="34">
        <v>8</v>
      </c>
      <c r="F8" s="34">
        <v>8</v>
      </c>
      <c r="G8" s="34">
        <v>8</v>
      </c>
      <c r="H8" s="34">
        <v>8</v>
      </c>
      <c r="I8" s="34">
        <v>8</v>
      </c>
      <c r="J8" s="34">
        <v>8</v>
      </c>
      <c r="P8" s="34">
        <v>0.95</v>
      </c>
      <c r="Q8" s="34">
        <f t="shared" si="0"/>
        <v>1.9599639845400536</v>
      </c>
      <c r="R8" s="74">
        <f>Q12-Q8*Q11/SQRT(Q10)</f>
        <v>8.7875145698197876</v>
      </c>
      <c r="S8" s="74">
        <f>Q12+Q8*Q11/SQRT(Q10)</f>
        <v>10.433538061759158</v>
      </c>
      <c r="T8" s="74">
        <f t="shared" si="1"/>
        <v>9.6105263157894729</v>
      </c>
      <c r="U8" s="74">
        <f t="shared" si="2"/>
        <v>0.82301174596968529</v>
      </c>
    </row>
    <row r="9" spans="1:21">
      <c r="A9" s="34">
        <v>8</v>
      </c>
      <c r="B9" s="34">
        <v>8</v>
      </c>
      <c r="C9" s="34">
        <v>8</v>
      </c>
      <c r="D9" s="34">
        <v>8</v>
      </c>
      <c r="E9" s="34">
        <v>9</v>
      </c>
      <c r="F9" s="34">
        <v>9</v>
      </c>
      <c r="G9" s="34">
        <v>9</v>
      </c>
      <c r="H9" s="34">
        <v>9</v>
      </c>
      <c r="I9" s="34">
        <v>9</v>
      </c>
      <c r="J9" s="34">
        <v>9</v>
      </c>
      <c r="P9" s="34">
        <v>0.99</v>
      </c>
      <c r="Q9" s="34">
        <f t="shared" si="0"/>
        <v>2.5758293035488999</v>
      </c>
      <c r="R9" s="74">
        <f>Q12-Q9*Q11/SQRT(Q10)</f>
        <v>8.5289055364509458</v>
      </c>
      <c r="S9" s="74">
        <f>Q12+Q9*Q11/SQRT(Q10)</f>
        <v>10.692147095128</v>
      </c>
      <c r="T9" s="74">
        <f t="shared" si="1"/>
        <v>9.6105263157894729</v>
      </c>
      <c r="U9" s="74">
        <f t="shared" si="2"/>
        <v>1.0816207793385271</v>
      </c>
    </row>
    <row r="10" spans="1:21">
      <c r="A10" s="34">
        <v>9</v>
      </c>
      <c r="B10" s="34">
        <v>10</v>
      </c>
      <c r="C10" s="34">
        <v>10</v>
      </c>
      <c r="D10" s="34">
        <v>10</v>
      </c>
      <c r="E10" s="34">
        <v>10</v>
      </c>
      <c r="F10" s="34">
        <v>10</v>
      </c>
      <c r="G10" s="34">
        <v>10</v>
      </c>
      <c r="H10" s="34">
        <v>10</v>
      </c>
      <c r="I10" s="34">
        <v>10</v>
      </c>
      <c r="J10" s="34">
        <v>10</v>
      </c>
      <c r="P10" t="s">
        <v>186</v>
      </c>
      <c r="Q10">
        <f>COUNTA(Возраст_детей[Возраст детей])</f>
        <v>95</v>
      </c>
    </row>
    <row r="11" spans="1:21">
      <c r="A11" s="34">
        <v>11</v>
      </c>
      <c r="B11" s="34">
        <v>11</v>
      </c>
      <c r="C11" s="34">
        <v>11</v>
      </c>
      <c r="D11" s="34">
        <v>11</v>
      </c>
      <c r="E11" s="34">
        <v>11</v>
      </c>
      <c r="F11" s="34">
        <v>11</v>
      </c>
      <c r="G11" s="34">
        <v>11</v>
      </c>
      <c r="H11" s="34">
        <v>11</v>
      </c>
      <c r="I11" s="34">
        <v>11</v>
      </c>
      <c r="J11" s="34">
        <v>11</v>
      </c>
      <c r="P11" t="s">
        <v>293</v>
      </c>
      <c r="Q11" s="12">
        <f>SQRT(_xlfn.VAR.S(Возраст_детей[Возраст детей]))</f>
        <v>4.0927926709893789</v>
      </c>
    </row>
    <row r="12" spans="1:21">
      <c r="A12" s="34">
        <v>11</v>
      </c>
      <c r="B12" s="34">
        <v>11</v>
      </c>
      <c r="C12" s="34">
        <v>11</v>
      </c>
      <c r="D12" s="34">
        <v>11</v>
      </c>
      <c r="E12" s="34">
        <v>11</v>
      </c>
      <c r="F12" s="34">
        <v>12</v>
      </c>
      <c r="G12" s="34">
        <v>12</v>
      </c>
      <c r="H12" s="34">
        <v>12</v>
      </c>
      <c r="I12" s="34">
        <v>12</v>
      </c>
      <c r="J12" s="34">
        <v>12</v>
      </c>
      <c r="P12" t="s">
        <v>258</v>
      </c>
      <c r="Q12" s="12">
        <f>SUM(Возраст_детей[Возраст детей])/COUNT(Возраст_детей[Возраст детей])</f>
        <v>9.6105263157894729</v>
      </c>
    </row>
    <row r="13" spans="1:21">
      <c r="A13" s="34">
        <v>12</v>
      </c>
      <c r="B13" s="87">
        <v>13</v>
      </c>
      <c r="C13" s="87">
        <v>14</v>
      </c>
      <c r="D13" s="87">
        <v>14</v>
      </c>
      <c r="E13" s="87">
        <v>14</v>
      </c>
      <c r="F13" s="87">
        <v>14</v>
      </c>
      <c r="G13" s="87">
        <v>14</v>
      </c>
      <c r="H13" s="87">
        <v>14</v>
      </c>
      <c r="I13" s="87">
        <v>14</v>
      </c>
      <c r="J13" s="87">
        <v>15</v>
      </c>
    </row>
    <row r="14" spans="1:21">
      <c r="A14" s="87">
        <v>19</v>
      </c>
      <c r="B14" s="88">
        <v>20</v>
      </c>
      <c r="C14" s="88">
        <v>21</v>
      </c>
      <c r="D14" s="88">
        <v>23</v>
      </c>
      <c r="E14" s="88">
        <v>27</v>
      </c>
      <c r="F14" s="34"/>
      <c r="G14" s="34"/>
      <c r="H14" s="34"/>
      <c r="I14" s="34"/>
      <c r="J14" s="34"/>
      <c r="Q14" t="s">
        <v>269</v>
      </c>
    </row>
    <row r="16" spans="1:21">
      <c r="A16" s="87" t="s">
        <v>288</v>
      </c>
      <c r="B16" t="s">
        <v>290</v>
      </c>
    </row>
    <row r="17" spans="1:2">
      <c r="A17" s="88" t="s">
        <v>289</v>
      </c>
      <c r="B17" t="s">
        <v>291</v>
      </c>
    </row>
  </sheetData>
  <mergeCells count="1">
    <mergeCell ref="R4:S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EC05-E3F5-4E5E-BD9E-C7E1BC79DF4C}">
  <sheetPr>
    <tabColor theme="4"/>
  </sheetPr>
  <dimension ref="A1:V125"/>
  <sheetViews>
    <sheetView tabSelected="1" topLeftCell="A97" zoomScaleNormal="100" workbookViewId="0">
      <selection activeCell="B113" sqref="B113"/>
    </sheetView>
  </sheetViews>
  <sheetFormatPr defaultRowHeight="15"/>
  <cols>
    <col min="1" max="1" width="21.42578125" bestFit="1" customWidth="1"/>
    <col min="2" max="2" width="49.5703125" customWidth="1"/>
    <col min="3" max="3" width="72.42578125" customWidth="1"/>
    <col min="4" max="4" width="42.42578125" bestFit="1" customWidth="1"/>
    <col min="5" max="5" width="46.140625" bestFit="1" customWidth="1"/>
    <col min="6" max="6" width="21.7109375" customWidth="1"/>
    <col min="7" max="7" width="16.140625" bestFit="1" customWidth="1"/>
    <col min="9" max="9" width="12.5703125" customWidth="1"/>
    <col min="11" max="11" width="46.28515625" customWidth="1"/>
    <col min="12" max="12" width="15.42578125" customWidth="1"/>
    <col min="13" max="13" width="11.85546875" customWidth="1"/>
    <col min="14" max="14" width="32.85546875" customWidth="1"/>
    <col min="15" max="15" width="18.28515625" customWidth="1"/>
    <col min="19" max="19" width="35.7109375" bestFit="1" customWidth="1"/>
    <col min="20" max="20" width="35.42578125" customWidth="1"/>
    <col min="21" max="21" width="18.5703125" bestFit="1" customWidth="1"/>
    <col min="22" max="22" width="37.28515625" customWidth="1"/>
  </cols>
  <sheetData>
    <row r="1" spans="1:22">
      <c r="A1" s="31" t="s">
        <v>199</v>
      </c>
      <c r="B1" s="31" t="s">
        <v>200</v>
      </c>
      <c r="T1" s="31"/>
    </row>
    <row r="2" spans="1:22">
      <c r="T2" s="31"/>
    </row>
    <row r="3" spans="1:22">
      <c r="T3" s="31"/>
    </row>
    <row r="5" spans="1:22" ht="15.75">
      <c r="A5" s="14" t="s">
        <v>264</v>
      </c>
      <c r="C5" s="65" t="s">
        <v>217</v>
      </c>
      <c r="D5" s="14"/>
    </row>
    <row r="6" spans="1:22">
      <c r="A6" s="1" t="s">
        <v>38</v>
      </c>
    </row>
    <row r="7" spans="1:22">
      <c r="A7" s="1">
        <v>2</v>
      </c>
      <c r="C7" s="61" t="s">
        <v>202</v>
      </c>
      <c r="D7" s="12">
        <f>SUM(Возраст_детей[Возраст детей])/COUNT(Возраст_детей[Возраст детей])</f>
        <v>9.6105263157894729</v>
      </c>
    </row>
    <row r="8" spans="1:22">
      <c r="A8" s="1">
        <v>3</v>
      </c>
      <c r="C8" s="61" t="s">
        <v>294</v>
      </c>
      <c r="D8" s="12">
        <f>SQRT(_xlfn.VAR.S(Возраст_детей[Возраст детей]))</f>
        <v>4.0927926709893789</v>
      </c>
    </row>
    <row r="9" spans="1:22">
      <c r="A9" s="1">
        <v>4</v>
      </c>
      <c r="C9" s="61" t="s">
        <v>201</v>
      </c>
      <c r="D9">
        <f>COUNTA(Возраст_детей[Возраст детей])</f>
        <v>95</v>
      </c>
    </row>
    <row r="10" spans="1:22">
      <c r="A10" s="1">
        <v>4</v>
      </c>
    </row>
    <row r="11" spans="1:22">
      <c r="A11" s="1">
        <v>4</v>
      </c>
    </row>
    <row r="12" spans="1:22">
      <c r="A12" s="1">
        <v>5</v>
      </c>
    </row>
    <row r="13" spans="1:22" ht="15.75">
      <c r="A13" s="1">
        <v>5</v>
      </c>
      <c r="C13" s="66" t="s">
        <v>218</v>
      </c>
      <c r="E13" s="14" t="s">
        <v>203</v>
      </c>
      <c r="F13" t="s">
        <v>204</v>
      </c>
      <c r="U13" s="32"/>
      <c r="V13" s="17"/>
    </row>
    <row r="14" spans="1:22" ht="15.75">
      <c r="A14" s="1">
        <v>5</v>
      </c>
      <c r="C14" s="66" t="s">
        <v>212</v>
      </c>
    </row>
    <row r="15" spans="1:22">
      <c r="A15" s="1">
        <v>5</v>
      </c>
      <c r="C15" s="70" t="s">
        <v>205</v>
      </c>
      <c r="E15" s="14" t="s">
        <v>210</v>
      </c>
      <c r="F15" t="s">
        <v>213</v>
      </c>
    </row>
    <row r="16" spans="1:22">
      <c r="A16" s="1">
        <v>5</v>
      </c>
      <c r="C16" t="s">
        <v>207</v>
      </c>
    </row>
    <row r="17" spans="1:19">
      <c r="A17" s="1">
        <v>6</v>
      </c>
      <c r="E17" s="14" t="s">
        <v>209</v>
      </c>
      <c r="F17" t="s">
        <v>214</v>
      </c>
    </row>
    <row r="18" spans="1:19">
      <c r="A18" s="1">
        <v>6</v>
      </c>
      <c r="C18" s="70" t="s">
        <v>206</v>
      </c>
      <c r="D18" s="69"/>
      <c r="E18" s="69"/>
      <c r="F18" s="69"/>
    </row>
    <row r="19" spans="1:19">
      <c r="A19" s="1">
        <v>6</v>
      </c>
      <c r="C19" t="s">
        <v>208</v>
      </c>
    </row>
    <row r="20" spans="1:19">
      <c r="A20" s="1">
        <v>6</v>
      </c>
      <c r="C20" t="s">
        <v>211</v>
      </c>
    </row>
    <row r="21" spans="1:19" ht="21.75">
      <c r="A21" s="1">
        <v>6</v>
      </c>
      <c r="D21" s="68"/>
    </row>
    <row r="22" spans="1:19" ht="15.75">
      <c r="A22" s="1">
        <v>6</v>
      </c>
      <c r="C22" s="66" t="s">
        <v>219</v>
      </c>
      <c r="K22" s="14"/>
    </row>
    <row r="23" spans="1:19" ht="15.75">
      <c r="A23" s="1">
        <v>6</v>
      </c>
      <c r="C23" s="66" t="s">
        <v>215</v>
      </c>
      <c r="S23" s="17"/>
    </row>
    <row r="24" spans="1:19">
      <c r="A24" s="1">
        <v>6</v>
      </c>
    </row>
    <row r="25" spans="1:19">
      <c r="A25" s="1">
        <v>6</v>
      </c>
      <c r="C25" t="s">
        <v>295</v>
      </c>
      <c r="K25" s="14"/>
      <c r="S25" s="17"/>
    </row>
    <row r="26" spans="1:19">
      <c r="A26" s="1">
        <v>6</v>
      </c>
      <c r="C26" t="s">
        <v>296</v>
      </c>
      <c r="J26" s="53"/>
      <c r="K26" s="54"/>
    </row>
    <row r="27" spans="1:19">
      <c r="A27" s="1">
        <v>7</v>
      </c>
      <c r="C27" s="67" t="s">
        <v>297</v>
      </c>
      <c r="J27" s="58"/>
      <c r="K27" s="54"/>
      <c r="S27" s="17"/>
    </row>
    <row r="28" spans="1:19">
      <c r="A28" s="1">
        <v>7</v>
      </c>
      <c r="J28" s="58"/>
      <c r="K28" s="54"/>
    </row>
    <row r="29" spans="1:19">
      <c r="A29" s="1">
        <v>7</v>
      </c>
      <c r="J29" s="58"/>
      <c r="K29" s="58"/>
      <c r="S29" s="17"/>
    </row>
    <row r="30" spans="1:19">
      <c r="A30" s="1">
        <v>7</v>
      </c>
      <c r="B30" s="31" t="s">
        <v>216</v>
      </c>
      <c r="J30" s="53"/>
      <c r="K30" s="54"/>
    </row>
    <row r="31" spans="1:19">
      <c r="A31" s="1">
        <v>7</v>
      </c>
      <c r="J31" s="53"/>
      <c r="K31" s="54"/>
      <c r="L31" s="84"/>
      <c r="M31" s="84"/>
      <c r="N31" s="84"/>
      <c r="S31" s="17"/>
    </row>
    <row r="32" spans="1:19">
      <c r="A32" s="1">
        <v>7</v>
      </c>
      <c r="J32" s="53"/>
      <c r="K32" s="54"/>
    </row>
    <row r="33" spans="1:19">
      <c r="A33" s="1">
        <v>7</v>
      </c>
      <c r="J33" s="53"/>
      <c r="K33" s="54"/>
      <c r="S33" s="17"/>
    </row>
    <row r="34" spans="1:19" ht="15.75">
      <c r="A34" s="1">
        <v>8</v>
      </c>
      <c r="C34" s="66" t="s">
        <v>227</v>
      </c>
      <c r="D34" s="71" t="s">
        <v>224</v>
      </c>
      <c r="J34" s="29"/>
    </row>
    <row r="35" spans="1:19">
      <c r="A35" s="1">
        <v>8</v>
      </c>
      <c r="D35" s="30"/>
      <c r="E35" s="17"/>
      <c r="K35" s="14"/>
      <c r="S35" s="17"/>
    </row>
    <row r="36" spans="1:19" ht="15.75">
      <c r="A36" s="1">
        <v>8</v>
      </c>
      <c r="C36" s="28" t="s">
        <v>220</v>
      </c>
    </row>
    <row r="37" spans="1:19" ht="15.75">
      <c r="A37" s="1">
        <v>8</v>
      </c>
      <c r="C37" s="28" t="s">
        <v>221</v>
      </c>
      <c r="D37" s="67"/>
      <c r="N37" s="29"/>
      <c r="S37" s="17"/>
    </row>
    <row r="38" spans="1:19">
      <c r="A38" s="1">
        <v>8</v>
      </c>
      <c r="N38" s="38"/>
    </row>
    <row r="39" spans="1:19">
      <c r="A39" s="1">
        <v>8</v>
      </c>
      <c r="C39" s="89" t="s">
        <v>222</v>
      </c>
      <c r="D39" s="14" t="s">
        <v>223</v>
      </c>
      <c r="S39" s="17"/>
    </row>
    <row r="40" spans="1:19">
      <c r="A40" s="1">
        <v>8</v>
      </c>
      <c r="B40" t="s">
        <v>225</v>
      </c>
      <c r="C40" s="90"/>
    </row>
    <row r="41" spans="1:19">
      <c r="A41" s="1">
        <v>8</v>
      </c>
      <c r="C41" s="90"/>
      <c r="S41" s="17"/>
    </row>
    <row r="42" spans="1:19">
      <c r="A42" s="1"/>
      <c r="C42" s="90"/>
      <c r="S42" s="17"/>
    </row>
    <row r="43" spans="1:19">
      <c r="A43" s="1"/>
      <c r="C43" s="90"/>
      <c r="S43" s="17"/>
    </row>
    <row r="44" spans="1:19">
      <c r="A44" s="1"/>
      <c r="C44" s="90"/>
      <c r="S44" s="17"/>
    </row>
    <row r="45" spans="1:19">
      <c r="A45" s="1"/>
      <c r="B45" t="s">
        <v>226</v>
      </c>
      <c r="C45" s="90"/>
      <c r="S45" s="17"/>
    </row>
    <row r="46" spans="1:19">
      <c r="A46" s="1">
        <v>8</v>
      </c>
      <c r="C46" s="90"/>
    </row>
    <row r="47" spans="1:19" ht="15.75">
      <c r="A47" s="1">
        <v>8</v>
      </c>
      <c r="C47" s="66" t="s">
        <v>228</v>
      </c>
      <c r="K47" s="17"/>
      <c r="S47" s="17"/>
    </row>
    <row r="48" spans="1:19">
      <c r="A48" s="1">
        <v>8</v>
      </c>
      <c r="C48" t="s">
        <v>229</v>
      </c>
    </row>
    <row r="49" spans="1:22" ht="15.75">
      <c r="A49" s="1">
        <v>8</v>
      </c>
      <c r="C49" t="s">
        <v>230</v>
      </c>
      <c r="S49" s="37"/>
    </row>
    <row r="50" spans="1:22">
      <c r="A50" s="1">
        <v>8</v>
      </c>
      <c r="C50" t="s">
        <v>231</v>
      </c>
      <c r="T50" s="12"/>
    </row>
    <row r="51" spans="1:22">
      <c r="A51" s="1">
        <v>9</v>
      </c>
      <c r="T51" s="12"/>
      <c r="V51" s="17"/>
    </row>
    <row r="52" spans="1:22" ht="15.75">
      <c r="A52" s="1">
        <v>9</v>
      </c>
      <c r="C52" s="66" t="s">
        <v>232</v>
      </c>
      <c r="S52" s="36"/>
      <c r="T52" s="12"/>
    </row>
    <row r="53" spans="1:22">
      <c r="A53" s="1">
        <v>9</v>
      </c>
      <c r="C53" t="s">
        <v>233</v>
      </c>
      <c r="S53" s="36"/>
      <c r="T53" s="12"/>
    </row>
    <row r="54" spans="1:22" ht="15.75">
      <c r="A54" s="1">
        <v>9</v>
      </c>
      <c r="C54" s="66" t="s">
        <v>234</v>
      </c>
    </row>
    <row r="55" spans="1:22">
      <c r="A55" s="1">
        <v>9</v>
      </c>
    </row>
    <row r="56" spans="1:22">
      <c r="A56" s="1">
        <v>9</v>
      </c>
    </row>
    <row r="57" spans="1:22">
      <c r="A57" s="1">
        <v>9</v>
      </c>
    </row>
    <row r="58" spans="1:22">
      <c r="A58" s="1">
        <v>10</v>
      </c>
    </row>
    <row r="59" spans="1:22">
      <c r="A59" s="1">
        <v>10</v>
      </c>
    </row>
    <row r="60" spans="1:22">
      <c r="A60" s="1">
        <v>10</v>
      </c>
    </row>
    <row r="61" spans="1:22">
      <c r="A61" s="1">
        <v>10</v>
      </c>
    </row>
    <row r="62" spans="1:22">
      <c r="A62" s="1">
        <v>10</v>
      </c>
    </row>
    <row r="63" spans="1:22">
      <c r="A63" s="1">
        <v>10</v>
      </c>
    </row>
    <row r="64" spans="1:22">
      <c r="A64" s="1">
        <v>10</v>
      </c>
    </row>
    <row r="65" spans="1:6">
      <c r="A65" s="1">
        <v>10</v>
      </c>
    </row>
    <row r="66" spans="1:6">
      <c r="A66" s="1">
        <v>10</v>
      </c>
    </row>
    <row r="67" spans="1:6">
      <c r="A67" s="1">
        <v>11</v>
      </c>
    </row>
    <row r="68" spans="1:6">
      <c r="A68" s="1">
        <v>11</v>
      </c>
    </row>
    <row r="69" spans="1:6">
      <c r="A69" s="1">
        <v>11</v>
      </c>
    </row>
    <row r="70" spans="1:6">
      <c r="A70" s="1">
        <v>11</v>
      </c>
    </row>
    <row r="71" spans="1:6" ht="110.25" customHeight="1">
      <c r="A71" s="1">
        <v>11</v>
      </c>
      <c r="C71" s="85" t="s">
        <v>235</v>
      </c>
      <c r="D71" s="85"/>
      <c r="E71" s="85"/>
      <c r="F71" s="85"/>
    </row>
    <row r="72" spans="1:6">
      <c r="A72" s="1">
        <v>11</v>
      </c>
    </row>
    <row r="73" spans="1:6">
      <c r="A73" s="1">
        <v>11</v>
      </c>
    </row>
    <row r="74" spans="1:6">
      <c r="A74" s="1">
        <v>11</v>
      </c>
      <c r="C74" t="s">
        <v>236</v>
      </c>
    </row>
    <row r="75" spans="1:6">
      <c r="A75" s="1">
        <v>11</v>
      </c>
      <c r="C75" t="s">
        <v>237</v>
      </c>
    </row>
    <row r="76" spans="1:6">
      <c r="A76" s="1">
        <v>11</v>
      </c>
      <c r="C76" t="s">
        <v>238</v>
      </c>
    </row>
    <row r="77" spans="1:6">
      <c r="A77" s="1">
        <v>11</v>
      </c>
      <c r="C77" t="s">
        <v>239</v>
      </c>
    </row>
    <row r="78" spans="1:6">
      <c r="A78" s="1">
        <v>11</v>
      </c>
    </row>
    <row r="79" spans="1:6">
      <c r="A79" s="1">
        <v>11</v>
      </c>
      <c r="C79" t="s">
        <v>240</v>
      </c>
    </row>
    <row r="80" spans="1:6">
      <c r="A80" s="1">
        <v>11</v>
      </c>
      <c r="C80" t="s">
        <v>241</v>
      </c>
    </row>
    <row r="81" spans="1:3">
      <c r="A81" s="1">
        <v>11</v>
      </c>
    </row>
    <row r="82" spans="1:3">
      <c r="A82" s="1">
        <v>12</v>
      </c>
      <c r="C82" t="s">
        <v>242</v>
      </c>
    </row>
    <row r="83" spans="1:3">
      <c r="A83" s="1">
        <v>12</v>
      </c>
      <c r="C83" t="s">
        <v>243</v>
      </c>
    </row>
    <row r="84" spans="1:3">
      <c r="A84" s="1">
        <v>12</v>
      </c>
      <c r="C84" t="s">
        <v>244</v>
      </c>
    </row>
    <row r="85" spans="1:3">
      <c r="A85" s="1">
        <v>12</v>
      </c>
    </row>
    <row r="86" spans="1:3" ht="15.75">
      <c r="A86" s="1">
        <v>12</v>
      </c>
      <c r="C86" s="66" t="s">
        <v>245</v>
      </c>
    </row>
    <row r="87" spans="1:3">
      <c r="A87" s="1">
        <v>12</v>
      </c>
    </row>
    <row r="88" spans="1:3">
      <c r="A88" s="1">
        <v>13</v>
      </c>
      <c r="C88" s="19" t="s">
        <v>298</v>
      </c>
    </row>
    <row r="89" spans="1:3">
      <c r="A89" s="1">
        <v>14</v>
      </c>
      <c r="C89" t="s">
        <v>247</v>
      </c>
    </row>
    <row r="90" spans="1:3">
      <c r="A90" s="1">
        <v>14</v>
      </c>
      <c r="C90" t="s">
        <v>248</v>
      </c>
    </row>
    <row r="91" spans="1:3">
      <c r="A91" s="1">
        <v>14</v>
      </c>
      <c r="C91" t="s">
        <v>246</v>
      </c>
    </row>
    <row r="92" spans="1:3">
      <c r="A92" s="1">
        <v>14</v>
      </c>
    </row>
    <row r="93" spans="1:3" ht="15.75">
      <c r="A93" s="1">
        <v>14</v>
      </c>
      <c r="C93" s="66" t="s">
        <v>249</v>
      </c>
    </row>
    <row r="94" spans="1:3">
      <c r="A94" s="1">
        <v>14</v>
      </c>
    </row>
    <row r="95" spans="1:3" ht="30">
      <c r="A95" s="1">
        <v>14</v>
      </c>
      <c r="C95" s="91" t="s">
        <v>299</v>
      </c>
    </row>
    <row r="96" spans="1:3">
      <c r="A96" s="1">
        <v>15</v>
      </c>
      <c r="C96" t="s">
        <v>250</v>
      </c>
    </row>
    <row r="97" spans="1:8">
      <c r="A97" s="1">
        <v>19</v>
      </c>
      <c r="C97" t="s">
        <v>251</v>
      </c>
    </row>
    <row r="98" spans="1:8">
      <c r="A98" s="1">
        <v>20</v>
      </c>
      <c r="C98" t="s">
        <v>252</v>
      </c>
    </row>
    <row r="99" spans="1:8">
      <c r="A99" s="1">
        <v>21</v>
      </c>
    </row>
    <row r="100" spans="1:8">
      <c r="A100" s="1">
        <v>23</v>
      </c>
    </row>
    <row r="101" spans="1:8">
      <c r="A101" s="1">
        <v>27</v>
      </c>
      <c r="C101" s="92" t="s">
        <v>300</v>
      </c>
    </row>
    <row r="102" spans="1:8">
      <c r="B102" s="31" t="s">
        <v>253</v>
      </c>
    </row>
    <row r="103" spans="1:8" ht="15.75">
      <c r="B103" s="66"/>
      <c r="D103" s="86" t="s">
        <v>256</v>
      </c>
      <c r="E103" s="86"/>
      <c r="F103" t="s">
        <v>269</v>
      </c>
    </row>
    <row r="104" spans="1:8">
      <c r="B104" s="72" t="s">
        <v>254</v>
      </c>
      <c r="C104" s="72" t="s">
        <v>257</v>
      </c>
      <c r="D104" s="73" t="s">
        <v>259</v>
      </c>
      <c r="E104" s="73" t="s">
        <v>260</v>
      </c>
      <c r="F104" s="77" t="s">
        <v>268</v>
      </c>
      <c r="G104" s="73" t="s">
        <v>255</v>
      </c>
      <c r="H104" s="76"/>
    </row>
    <row r="105" spans="1:8">
      <c r="B105" s="34">
        <v>0.5</v>
      </c>
      <c r="C105" s="34">
        <f>_xlfn.NORM.S.INV((B105+1)/2)</f>
        <v>0.67448975019608193</v>
      </c>
      <c r="D105" s="74">
        <f>C111-C105*C110/SQRT(C109)</f>
        <v>9.3273001997352019</v>
      </c>
      <c r="E105" s="74">
        <f>C111+C105*C110/SQRT(C109)</f>
        <v>9.893752431843744</v>
      </c>
      <c r="F105" s="74">
        <f>D105+(E105-D105)/2</f>
        <v>9.6105263157894729</v>
      </c>
      <c r="G105" s="74">
        <f>E105-F105</f>
        <v>0.28322611605427106</v>
      </c>
    </row>
    <row r="106" spans="1:8">
      <c r="B106" s="34">
        <v>0.8</v>
      </c>
      <c r="C106" s="34">
        <f t="shared" ref="C106:C108" si="0">_xlfn.NORM.S.INV((B106+1)/2)</f>
        <v>1.2815515655446006</v>
      </c>
      <c r="D106" s="74">
        <f>C111-C106*C110/SQRT(C109)</f>
        <v>9.0723878602726185</v>
      </c>
      <c r="E106" s="74">
        <f>C111+C106*C110/SQRT(C109)</f>
        <v>10.148664771306327</v>
      </c>
      <c r="F106" s="74">
        <f t="shared" ref="F106:F108" si="1">D106+(E106-D106)/2</f>
        <v>9.6105263157894729</v>
      </c>
      <c r="G106" s="74">
        <f t="shared" ref="G106:G108" si="2">E106-F106</f>
        <v>0.53813845551685446</v>
      </c>
    </row>
    <row r="107" spans="1:8">
      <c r="B107" s="34">
        <v>0.95</v>
      </c>
      <c r="C107" s="34">
        <f t="shared" si="0"/>
        <v>1.9599639845400536</v>
      </c>
      <c r="D107" s="74">
        <f>C111-C107*C110/SQRT(C109)</f>
        <v>8.7875145698197876</v>
      </c>
      <c r="E107" s="74">
        <f>C111+C107*C110/SQRT(C109)</f>
        <v>10.433538061759158</v>
      </c>
      <c r="F107" s="74">
        <f t="shared" si="1"/>
        <v>9.6105263157894729</v>
      </c>
      <c r="G107" s="74">
        <f t="shared" si="2"/>
        <v>0.82301174596968529</v>
      </c>
    </row>
    <row r="108" spans="1:8">
      <c r="B108" s="34">
        <v>0.99</v>
      </c>
      <c r="C108" s="34">
        <f t="shared" si="0"/>
        <v>2.5758293035488999</v>
      </c>
      <c r="D108" s="74">
        <f>C111-C108*C110/SQRT(C109)</f>
        <v>8.5289055364509458</v>
      </c>
      <c r="E108" s="74">
        <f>C111+C108*C110/SQRT(C109)</f>
        <v>10.692147095128</v>
      </c>
      <c r="F108" s="74">
        <f t="shared" si="1"/>
        <v>9.6105263157894729</v>
      </c>
      <c r="G108" s="74">
        <f t="shared" si="2"/>
        <v>1.0816207793385271</v>
      </c>
    </row>
    <row r="109" spans="1:8">
      <c r="B109" t="s">
        <v>186</v>
      </c>
      <c r="C109">
        <f>COUNTA(Возраст_детей[Возраст детей])</f>
        <v>95</v>
      </c>
    </row>
    <row r="110" spans="1:8">
      <c r="B110" t="s">
        <v>293</v>
      </c>
      <c r="C110" s="12">
        <f>SQRT(_xlfn.VAR.S(Возраст_детей[Возраст детей]))</f>
        <v>4.0927926709893789</v>
      </c>
    </row>
    <row r="111" spans="1:8">
      <c r="B111" t="s">
        <v>258</v>
      </c>
      <c r="C111" s="12">
        <f>SUM(Возраст_детей[Возраст детей])/COUNT(Возраст_детей[Возраст детей])</f>
        <v>9.6105263157894729</v>
      </c>
    </row>
    <row r="114" spans="2:16" ht="15.75">
      <c r="B114" s="66" t="s">
        <v>261</v>
      </c>
    </row>
    <row r="115" spans="2:16">
      <c r="B115" t="s">
        <v>270</v>
      </c>
    </row>
    <row r="116" spans="2:16">
      <c r="B116" t="s">
        <v>271</v>
      </c>
    </row>
    <row r="117" spans="2:16">
      <c r="B117" t="s">
        <v>272</v>
      </c>
    </row>
    <row r="118" spans="2:16" ht="15.75">
      <c r="B118" s="66" t="s">
        <v>262</v>
      </c>
    </row>
    <row r="119" spans="2:16">
      <c r="B119" t="s">
        <v>273</v>
      </c>
    </row>
    <row r="120" spans="2:16" ht="15.75">
      <c r="B120" s="66" t="s">
        <v>263</v>
      </c>
    </row>
    <row r="121" spans="2:16">
      <c r="B121" t="s">
        <v>274</v>
      </c>
    </row>
    <row r="122" spans="2:16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</row>
    <row r="123" spans="2:16">
      <c r="I123" s="61"/>
      <c r="J123" s="61"/>
      <c r="K123" s="61"/>
    </row>
    <row r="124" spans="2:16">
      <c r="I124" s="61"/>
      <c r="J124" s="61"/>
      <c r="K124" s="61"/>
    </row>
    <row r="125" spans="2:16">
      <c r="I125" s="61"/>
      <c r="J125" s="61"/>
      <c r="K125" s="61"/>
    </row>
  </sheetData>
  <mergeCells count="3">
    <mergeCell ref="L31:N31"/>
    <mergeCell ref="C71:F71"/>
    <mergeCell ref="D103:E103"/>
  </mergeCells>
  <hyperlinks>
    <hyperlink ref="D34" location="'Построение дов. интервала'!A1" display="Рассчёты на листе &quot;Построение дов. интервала&quot;" xr:uid="{85BA461C-1630-4F9D-9084-C19BFF16F862}"/>
  </hyperlink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Первичная обработка данных</vt:lpstr>
      <vt:lpstr>2 Исследовательский анализ дан</vt:lpstr>
      <vt:lpstr>Отчёт 1</vt:lpstr>
      <vt:lpstr>Построение дов. интервала</vt:lpstr>
      <vt:lpstr>Для отчётов</vt:lpstr>
      <vt:lpstr>Отчёт 2 Точечное и дов. оцен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2022-05-05T12:13:04Z</dcterms:modified>
</cp:coreProperties>
</file>