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CF112AC9-FA2F-4B34-AB00-8BE69AA5C266}" xr6:coauthVersionLast="47" xr6:coauthVersionMax="47" xr10:uidLastSave="{00000000-0000-0000-0000-000000000000}"/>
  <bookViews>
    <workbookView xWindow="-120" yWindow="-120" windowWidth="24240" windowHeight="13740" firstSheet="1" activeTab="4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  <sheet name="Отчёт 2" sheetId="11" r:id="rId5"/>
    <sheet name="Наброски решения задач в классе" sheetId="12" r:id="rId6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1" l="1"/>
  <c r="G107" i="11"/>
  <c r="G108" i="11"/>
  <c r="G105" i="11"/>
  <c r="F106" i="11"/>
  <c r="F107" i="11"/>
  <c r="F108" i="11"/>
  <c r="F105" i="11"/>
  <c r="F43" i="12"/>
  <c r="H31" i="12"/>
  <c r="R71" i="9"/>
  <c r="R65" i="9"/>
  <c r="R66" i="9" s="1"/>
  <c r="R68" i="9" s="1"/>
  <c r="E106" i="11"/>
  <c r="E107" i="11"/>
  <c r="E108" i="11"/>
  <c r="E105" i="11"/>
  <c r="D106" i="11"/>
  <c r="D107" i="11"/>
  <c r="D108" i="11"/>
  <c r="D105" i="11"/>
  <c r="B39" i="9"/>
  <c r="K39" i="9" s="1"/>
  <c r="C111" i="11"/>
  <c r="C106" i="11"/>
  <c r="C107" i="11"/>
  <c r="C108" i="11"/>
  <c r="C105" i="11"/>
  <c r="C110" i="11"/>
  <c r="C109" i="11"/>
  <c r="G77" i="9"/>
  <c r="D7" i="11"/>
  <c r="D8" i="11"/>
  <c r="O8" i="8"/>
  <c r="D9" i="11"/>
  <c r="F75" i="9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<sst xmlns="http://schemas.openxmlformats.org/spreadsheetml/2006/main" count="597" uniqueCount="304">
  <si>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</si>
  <si>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</si>
  <si>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</si>
  <si>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</si>
  <si>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</si>
  <si>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</si>
  <si>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</si>
  <si>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</si>
  <si>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</si>
  <si>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</si>
  <si>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</si>
  <si>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</si>
  <si>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</si>
  <si>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</si>
  <si>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</si>
  <si>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</si>
  <si>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</si>
  <si>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</si>
  <si>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</si>
  <si>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</si>
  <si>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</si>
  <si>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</si>
  <si>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</si>
  <si>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</si>
  <si>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</si>
  <si>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</si>
  <si>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</si>
  <si>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</si>
  <si>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</si>
  <si>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</si>
  <si>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</si>
  <si>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</si>
  <si>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</si>
  <si>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</si>
  <si>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</si>
  <si>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</si>
  <si>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</si>
  <si>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</si>
  <si>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</si>
  <si>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</si>
  <si>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</si>
  <si>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</si>
  <si>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</si>
  <si>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</si>
  <si>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</si>
  <si>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</si>
  <si>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</si>
  <si>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</si>
  <si>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</si>
  <si>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</si>
  <si>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</si>
  <si>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</si>
  <si>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</si>
  <si>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</si>
  <si>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</si>
  <si>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</si>
  <si>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</si>
  <si>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</si>
  <si>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</si>
  <si>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</si>
  <si>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</si>
  <si>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</si>
  <si>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</si>
  <si>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</si>
  <si>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</si>
  <si>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</si>
  <si>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</si>
  <si>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</si>
  <si>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</si>
  <si>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</si>
  <si>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</si>
  <si>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</si>
  <si>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</si>
  <si>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</si>
  <si>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</si>
  <si>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</si>
  <si>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</si>
  <si>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</si>
  <si>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</si>
  <si>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</si>
  <si>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</si>
  <si>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</si>
  <si>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</si>
  <si>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</si>
  <si>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</si>
  <si>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</si>
  <si>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</si>
  <si>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</si>
  <si>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</si>
  <si>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</si>
  <si>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</si>
  <si>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</si>
  <si>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</si>
  <si>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</si>
  <si>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</si>
  <si>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</si>
  <si>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</si>
  <si>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</si>
  <si>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</si>
  <si>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</si>
  <si>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</si>
  <si>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</si>
  <si>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</si>
  <si>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</si>
  <si>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</si>
  <si>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</si>
  <si>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</si>
  <si>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</si>
  <si>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</si>
  <si>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</si>
  <si>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</si>
  <si>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</si>
  <si>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</si>
  <si>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</si>
  <si>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</si>
  <si>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</si>
  <si>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</si>
  <si>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</si>
  <si>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</si>
  <si>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</si>
  <si>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</si>
  <si>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</si>
  <si>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</si>
  <si>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</si>
  <si>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</si>
  <si>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</si>
  <si>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</si>
  <si>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</si>
  <si>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</si>
  <si>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</si>
  <si>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</si>
  <si>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</si>
  <si>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</si>
  <si>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</si>
  <si>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</si>
  <si>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</si>
  <si>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</si>
  <si>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</si>
  <si>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</si>
  <si>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</si>
  <si>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</si>
  <si>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</si>
  <si>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</si>
  <si>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</si>
  <si>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</si>
  <si>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</si>
  <si>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</si>
  <si>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</si>
  <si>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</si>
  <si>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</si>
  <si>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</si>
  <si>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</si>
  <si>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</si>
  <si>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</si>
  <si>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</si>
  <si>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</si>
  <si>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</si>
  <si>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</si>
  <si>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</si>
  <si>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</si>
  <si>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</si>
  <si>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</si>
  <si>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</si>
  <si>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</si>
  <si>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</si>
  <si>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</si>
  <si>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</si>
  <si>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</si>
  <si>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</si>
  <si>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</si>
  <si>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</si>
  <si>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</si>
  <si>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</si>
  <si>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</si>
  <si>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</si>
  <si>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</si>
  <si>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</si>
  <si>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</si>
  <si>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</si>
  <si>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</si>
  <si>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</si>
  <si>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</si>
  <si>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</si>
  <si>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</si>
  <si>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</si>
  <si>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</si>
  <si>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</si>
  <si>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</si>
  <si>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</si>
  <si>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</si>
  <si>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</si>
  <si>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</si>
  <si>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</si>
  <si>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</si>
  <si>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</si>
  <si>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</si>
  <si>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</si>
  <si>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</si>
  <si>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</si>
  <si>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</si>
  <si>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</si>
  <si>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</si>
  <si>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</si>
  <si>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</si>
  <si>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</si>
  <si>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</si>
  <si>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</si>
  <si>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</si>
  <si>
    <t>Отчёт 2:</t>
  </si>
  <si>
    <t>1) Описание данных</t>
  </si>
  <si>
    <t>выборочное стандартное отклонение s = _____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</si>
  <si>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</si>
  <si>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</si>
  <si>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</si>
  <si>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</si>
  <si>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</si>
  <si>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</si>
  <si>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</si>
  <si>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</si>
  <si>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</si>
  <si>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</si>
  <si>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</si>
  <si>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</si>
  <si>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</si>
  <si>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</si>
  <si>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</si>
  <si>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Нормальное распределение и распределение Стьюдента</t>
  </si>
  <si>
    <t>Поэтому Нормальное распределение даст более точные оценки.</t>
  </si>
  <si>
    <t>2) Построение доверительного интервала</t>
  </si>
  <si>
    <t xml:space="preserve">Объём моей выборки n = 95, что больше 30. 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</si>
  <si>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</si>
  <si>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</si>
  <si>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</si>
  <si>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</si>
  <si>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</si>
  <si>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</si>
  <si>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</si>
  <si>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 xml:space="preserve">Разница между границами = </t>
  </si>
  <si>
    <t>Она же граница ошибки</t>
  </si>
  <si>
    <r>
      <t xml:space="preserve">Почему-то при использовании </t>
    </r>
    <r>
      <rPr>
        <i/>
        <sz val="11"/>
        <color theme="1"/>
        <rFont val="Calibri"/>
        <family val="2"/>
        <charset val="204"/>
        <scheme val="minor"/>
      </rPr>
      <t>Распределения Стьюдента</t>
    </r>
    <r>
      <rPr>
        <sz val="11"/>
        <color theme="1"/>
        <rFont val="Calibri"/>
        <family val="2"/>
        <scheme val="minor"/>
      </rPr>
      <t xml:space="preserve"> для построения</t>
    </r>
  </si>
  <si>
    <r>
      <t xml:space="preserve">доверительного интервала граница ошибки получилась меньше, чем при исполььзоовании </t>
    </r>
    <r>
      <rPr>
        <i/>
        <sz val="11"/>
        <color theme="1"/>
        <rFont val="Calibri"/>
        <family val="2"/>
        <charset val="204"/>
        <scheme val="minor"/>
      </rPr>
      <t>Нормального Распределения</t>
    </r>
  </si>
  <si>
    <t>Должно было быть наоборот, т.к. Объём моей выборки n = 95</t>
  </si>
  <si>
    <t>Что больше 30!</t>
  </si>
  <si>
    <t>Рассчёты на листе "Построение дов. интервала"</t>
  </si>
  <si>
    <t>А вот и нет. Почему-то это оказалось не так.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</si>
  <si>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</si>
  <si>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</si>
  <si>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</si>
  <si>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</si>
  <si>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</si>
  <si>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</si>
  <si>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</si>
  <si>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</si>
  <si>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</si>
  <si>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</si>
  <si>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</si>
  <si>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</si>
  <si>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</si>
  <si>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</si>
  <si>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</si>
  <si>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</si>
  <si>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</si>
  <si>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</si>
  <si>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</si>
  <si>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</si>
  <si>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</si>
  <si>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 xml:space="preserve">Доверительный интервал - это интервал, который можно задать для того, чтобы гарантировать что 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</si>
  <si>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</si>
  <si>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</si>
  <si>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</si>
  <si>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</si>
  <si>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В моём исследовании доверительный интервал показывает, что скорее всего возраст ребенка в лагере будет принадлежать диапозону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</si>
  <si>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</si>
  <si>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</si>
  <si>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</si>
  <si>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</si>
  <si>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</si>
  <si>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</si>
  <si>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</si>
  <si>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Буду проводить оценки для Нормального Распределения, т.к. оно дало мне лучшие результаты, нежели Распределение Стьюдента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</si>
  <si>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</si>
  <si>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</si>
  <si>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</si>
  <si>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</si>
  <si>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1) Таблица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</si>
  <si>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</si>
  <si>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</si>
  <si>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</si>
  <si>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0) Собранные данные</t>
  </si>
  <si>
    <t>Известное выборочное стандартное отклонение s =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</si>
  <si>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</si>
  <si>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</si>
  <si>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</si>
  <si>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c)</t>
  </si>
  <si>
    <t xml:space="preserve">p = </t>
  </si>
  <si>
    <t>с)</t>
  </si>
  <si>
    <t>Граница ошибки считается как расстояние от центра доверительного интервала, до его границы.</t>
  </si>
  <si>
    <t>Центр дов. Интервала</t>
  </si>
  <si>
    <t>* Чем ниже в таблице, тем больше уровень доверия и тем больше размер интервала</t>
  </si>
  <si>
    <t>По мере увеличения ур. Доверия a граница ошибки увеличивается</t>
  </si>
  <si>
    <t>Чем больше ур. Доверия, тем больше данных в ключаются и тем больше размер доверительного интервала.</t>
  </si>
  <si>
    <t>Т.к. граница ошибки считается, как расстояние от центра дов. Интервала, до его границы получается, что чем больше дов. Интервал и его уровень доверия, тем больше граница ошибки.</t>
  </si>
  <si>
    <t>Длина доверительного интервала увеличивается. Это происходит из-за того, что чем больше ур. Доверия, тем больше и длина интервала, т.к. покрывается больше данных.</t>
  </si>
  <si>
    <t>Объяснил выше.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</si>
</sst>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0" fillId="8" borderId="0" xfId="0" applyFill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164" fontId="1" fillId="0" borderId="1" xfId="0" applyNumberFormat="1" applyFont="1" applyBorder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13" Type="http://schemas.openxmlformats.org/officeDocument/2006/relationships/image" Target="../media/image19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customXml" Target="../ink/ink4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customXml" Target="../ink/ink3.xml"/><Relationship Id="rId5" Type="http://schemas.openxmlformats.org/officeDocument/2006/relationships/image" Target="../media/image15.png"/><Relationship Id="rId10" Type="http://schemas.openxmlformats.org/officeDocument/2006/relationships/customXml" Target="../ink/ink2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21.xml"/><Relationship Id="rId21" Type="http://schemas.openxmlformats.org/officeDocument/2006/relationships/customXml" Target="../ink/ink12.xml"/><Relationship Id="rId34" Type="http://schemas.openxmlformats.org/officeDocument/2006/relationships/image" Target="../media/image37.png"/><Relationship Id="rId7" Type="http://schemas.openxmlformats.org/officeDocument/2006/relationships/customXml" Target="../ink/ink6.xml"/><Relationship Id="rId12" Type="http://schemas.openxmlformats.org/officeDocument/2006/relationships/image" Target="../media/image26.png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image" Target="../media/image39.png"/><Relationship Id="rId2" Type="http://schemas.openxmlformats.org/officeDocument/2006/relationships/customXml" Target="../ink/ink5.xml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6.xml"/><Relationship Id="rId1" Type="http://schemas.openxmlformats.org/officeDocument/2006/relationships/image" Target="../media/image18.jpeg"/><Relationship Id="rId6" Type="http://schemas.openxmlformats.org/officeDocument/2006/relationships/image" Target="../media/image22.png"/><Relationship Id="rId11" Type="http://schemas.openxmlformats.org/officeDocument/2006/relationships/customXml" Target="../ink/ink7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20.xml"/><Relationship Id="rId40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11.xml"/><Relationship Id="rId31" Type="http://schemas.openxmlformats.org/officeDocument/2006/relationships/customXml" Target="../ink/ink17.xml"/><Relationship Id="rId4" Type="http://schemas.openxmlformats.org/officeDocument/2006/relationships/image" Target="../media/image20.png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5.xml"/><Relationship Id="rId30" Type="http://schemas.openxmlformats.org/officeDocument/2006/relationships/image" Target="../media/image35.png"/><Relationship Id="rId35" Type="http://schemas.openxmlformats.org/officeDocument/2006/relationships/customXml" Target="../ink/ink19.xml"/><Relationship Id="rId3" Type="http://schemas.openxmlformats.org/officeDocument/2006/relationships/image" Target="../media/image19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43</xdr:row>
      <xdr:rowOff>66094</xdr:rowOff>
    </xdr:from>
    <xdr:to>
      <xdr:col>15</xdr:col>
      <xdr:colOff>19050</xdr:colOff>
      <xdr:row>51</xdr:row>
      <xdr:rowOff>95542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7450" y="8257594"/>
          <a:ext cx="6800850" cy="15534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66</xdr:row>
      <xdr:rowOff>85260</xdr:rowOff>
    </xdr:from>
    <xdr:to>
      <xdr:col>17</xdr:col>
      <xdr:colOff>76230</xdr:colOff>
      <xdr:row>66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64</xdr:row>
      <xdr:rowOff>76020</xdr:rowOff>
    </xdr:from>
    <xdr:to>
      <xdr:col>18</xdr:col>
      <xdr:colOff>352590</xdr:colOff>
      <xdr:row>64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65</xdr:row>
      <xdr:rowOff>18720</xdr:rowOff>
    </xdr:from>
    <xdr:to>
      <xdr:col>17</xdr:col>
      <xdr:colOff>371430</xdr:colOff>
      <xdr:row>65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171150</xdr:colOff>
      <xdr:row>52</xdr:row>
      <xdr:rowOff>66300</xdr:rowOff>
    </xdr:from>
    <xdr:to>
      <xdr:col>10</xdr:col>
      <xdr:colOff>468030</xdr:colOff>
      <xdr:row>55</xdr:row>
      <xdr:rowOff>37680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14:cNvPr>
            <xdr14:cNvContentPartPr/>
          </xdr14:nvContentPartPr>
          <xdr14:nvPr macro=""/>
          <xdr14:xfrm>
            <a:off x="5752800" y="9972300"/>
            <a:ext cx="906480" cy="5428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744157" y="9963660"/>
              <a:ext cx="924127" cy="56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19701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3485745</xdr:colOff>
      <xdr:row>27</xdr:row>
      <xdr:rowOff>28185</xdr:rowOff>
    </xdr:from>
    <xdr:to>
      <xdr:col>2</xdr:col>
      <xdr:colOff>4200705</xdr:colOff>
      <xdr:row>36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14:cNvPr>
            <xdr14:cNvContentPartPr/>
          </xdr14:nvContentPartPr>
          <xdr14:nvPr macro=""/>
          <xdr14:xfrm>
            <a:off x="7629120" y="5305035"/>
            <a:ext cx="714960" cy="182052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0480" y="5296395"/>
              <a:ext cx="732600" cy="18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39</xdr:row>
      <xdr:rowOff>152400</xdr:rowOff>
    </xdr:from>
    <xdr:to>
      <xdr:col>2</xdr:col>
      <xdr:colOff>3333350</xdr:colOff>
      <xdr:row>41</xdr:row>
      <xdr:rowOff>38067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E17045-F147-4BAB-9D58-288C6D97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7743825"/>
          <a:ext cx="3200000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392364</xdr:colOff>
      <xdr:row>41</xdr:row>
      <xdr:rowOff>104738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BFB4019-3B28-45C1-B22B-C87C3C76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7781925"/>
          <a:ext cx="3219048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3147550</xdr:colOff>
      <xdr:row>54</xdr:row>
      <xdr:rowOff>0</xdr:rowOff>
    </xdr:from>
    <xdr:to>
      <xdr:col>2</xdr:col>
      <xdr:colOff>4781550</xdr:colOff>
      <xdr:row>68</xdr:row>
      <xdr:rowOff>85725</xdr:rowOff>
    </xdr:to>
    <xdr:pic>
      <xdr:nvPicPr>
        <xdr:cNvPr id="16" name="Рисунок 15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300" y="10487025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53</xdr:row>
      <xdr:rowOff>190500</xdr:rowOff>
    </xdr:from>
    <xdr:to>
      <xdr:col>4</xdr:col>
      <xdr:colOff>2292346</xdr:colOff>
      <xdr:row>68</xdr:row>
      <xdr:rowOff>76200</xdr:rowOff>
    </xdr:to>
    <xdr:pic>
      <xdr:nvPicPr>
        <xdr:cNvPr id="17" name="Рисунок 16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0477500"/>
          <a:ext cx="494029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157620</xdr:colOff>
      <xdr:row>54</xdr:row>
      <xdr:rowOff>96780</xdr:rowOff>
    </xdr:from>
    <xdr:to>
      <xdr:col>4</xdr:col>
      <xdr:colOff>230700</xdr:colOff>
      <xdr:row>55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2549645" y="105838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2706465</xdr:colOff>
      <xdr:row>54</xdr:row>
      <xdr:rowOff>94260</xdr:rowOff>
    </xdr:from>
    <xdr:to>
      <xdr:col>4</xdr:col>
      <xdr:colOff>19020</xdr:colOff>
      <xdr:row>55</xdr:row>
      <xdr:rowOff>61800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2269565" y="105812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738105</xdr:colOff>
      <xdr:row>61</xdr:row>
      <xdr:rowOff>132885</xdr:rowOff>
    </xdr:from>
    <xdr:to>
      <xdr:col>3</xdr:col>
      <xdr:colOff>1197825</xdr:colOff>
      <xdr:row>62</xdr:row>
      <xdr:rowOff>101145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10301205" y="11953410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1596530</xdr:colOff>
      <xdr:row>61</xdr:row>
      <xdr:rowOff>140592</xdr:rowOff>
    </xdr:from>
    <xdr:to>
      <xdr:col>4</xdr:col>
      <xdr:colOff>2091728</xdr:colOff>
      <xdr:row>62</xdr:row>
      <xdr:rowOff>113892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988555" y="11961117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1457070</xdr:colOff>
      <xdr:row>66</xdr:row>
      <xdr:rowOff>94830</xdr:rowOff>
    </xdr:from>
    <xdr:to>
      <xdr:col>3</xdr:col>
      <xdr:colOff>1876830</xdr:colOff>
      <xdr:row>67</xdr:row>
      <xdr:rowOff>83610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1020170" y="1286785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2677035</xdr:colOff>
      <xdr:row>66</xdr:row>
      <xdr:rowOff>133155</xdr:rowOff>
    </xdr:from>
    <xdr:to>
      <xdr:col>3</xdr:col>
      <xdr:colOff>2749755</xdr:colOff>
      <xdr:row>67</xdr:row>
      <xdr:rowOff>57855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2240135" y="12906180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2431485</xdr:colOff>
      <xdr:row>66</xdr:row>
      <xdr:rowOff>121635</xdr:rowOff>
    </xdr:from>
    <xdr:to>
      <xdr:col>3</xdr:col>
      <xdr:colOff>2531283</xdr:colOff>
      <xdr:row>67</xdr:row>
      <xdr:rowOff>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994585" y="12894660"/>
            <a:ext cx="99798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552210</xdr:colOff>
      <xdr:row>66</xdr:row>
      <xdr:rowOff>107205</xdr:rowOff>
    </xdr:from>
    <xdr:to>
      <xdr:col>4</xdr:col>
      <xdr:colOff>979530</xdr:colOff>
      <xdr:row>67</xdr:row>
      <xdr:rowOff>107505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944235" y="12880230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0</xdr:row>
      <xdr:rowOff>0</xdr:rowOff>
    </xdr:from>
    <xdr:to>
      <xdr:col>17</xdr:col>
      <xdr:colOff>303742</xdr:colOff>
      <xdr:row>26</xdr:row>
      <xdr:rowOff>27952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7A4CD1-CC81-4122-B55C-0DD236F71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0"/>
          <a:ext cx="8466667" cy="49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161925</xdr:rowOff>
    </xdr:from>
    <xdr:to>
      <xdr:col>15</xdr:col>
      <xdr:colOff>18221</xdr:colOff>
      <xdr:row>40</xdr:row>
      <xdr:rowOff>104592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7A78BB-67DA-4CDD-823F-31A83C185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3650" y="6257925"/>
          <a:ext cx="6628571" cy="146666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2.2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3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6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4:30.0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54 345,'4'0,"7"0,5 0,5 0,3 0,6 0,8 0,1 0,3 0,0 0,-4 0,-4 0,-2 0,-7 0</inkml:trace>
  <inkml:trace contextRef="#ctx0" brushRef="#br0" timeOffset="666.2">1 504,'4'0,"7"0,9 0,12 0,3-5,2-1,-2 0,2 1,0 2,-3 1,-6 1</inkml:trace>
  <inkml:trace contextRef="#ctx0" brushRef="#br0" timeOffset="3338.72">953 213,'1'54,"-1"48,-1-93,0 0,-1 1,0-1,0 0,-1 0,0 0,-1-1,-6 13,0-5,-3 7,-28 34,38-53,0 0,-1 0,0 0,0 0,0 0,0-1,-1 0,1 0,-1 0,0-1,0 1,0-1,0 0,-8 1,12-2,-1-1,1 0,-1 0,1 0,-1 0,0 0,1 0,-1 0,1-1,-1 1,1 0,-1-1,1 0,-1 1,1-1,-1 0,1 1,0-1,0 0,-1 0,1 0,0 0,0 0,0-1,0 1,0 0,0 0,0-1,1 1,-1-1,0 1,1 0,-1-1,1 1,-1-1,1 0,0 1,0-1,0 1,-1-1,2 1,-1-1,0 0,0 1,0-1,1-1,0-4,0 1,0 0,1 0,-1-1,1 1,1 0,-1 0,1 1,0-1,5-7,-5 10,-1 0,1 0,-1 1,1-1,0 0,0 1,0 0,0 0,1 0,-1 0,0 0,1 1,0 0,-1-1,1 1,0 0,-1 1,1-1,0 1,0 0,0 0,-1 0,1 0,0 0,0 1,0 0,-1 0,1 0,5 2,7 5,-1 1,0 1,0 0,-1 1,17 16,-17-14,1-1,27 17,10-9,-28-15</inkml:trace>
  <inkml:trace contextRef="#ctx0" brushRef="#br0" timeOffset="190562.13">1430 213,'0'4,"0"6,0 7,0 3,0 4,0 3,0 4,0 3,0 4,0 0,0-2,0-3,0-6</inkml:trace>
  <inkml:trace contextRef="#ctx0" brushRef="#br0" timeOffset="191216.72">1271 372,'4'0,"7"0,5 0,5 0,3 0,2 0,1 0,0 0,1 0,-1 0,-4 0</inkml:trace>
  <inkml:trace contextRef="#ctx0" brushRef="#br0" timeOffset="192380.9">1853 345,'39'-37,"54"-40,-91 76,-1 0,0-1,0 1,1 0,-1 0,0 0,1 1,-1-1,1 0,0 0,-1 1,1-1,-1 1,1-1,0 1,-1 0,1 0,0-1,0 1,-1 1,1-1,0 0,2 1,-3 0,0 0,0 0,0 0,0 1,0-1,-1 0,1 0,0 1,-1-1,1 1,-1-1,1 1,-1-1,0 1,0-1,1 1,-1-1,0 1,0-1,-1 3,0 7,0 1,-1 0,-1-1,0 1,-6 15,-4 8,1 1,2 0,-6 43,-2 9,12-65</inkml:trace>
  <inkml:trace contextRef="#ctx0" brushRef="#br0" timeOffset="193636.05">847 1,'-4'0,"1"0,-1 1,0-1,1 1,-1 0,1 0,0 0,-1 1,1-1,0 1,0 0,0 0,0 0,0 0,0 1,1-1,-1 1,1-1,0 1,-1 0,-2 5,-4 8,1 0,0 0,-6 24,-10 16,12-31,2 1,-10 32,4-9,-15 65,6-16,17-75</inkml:trace>
  <inkml:trace contextRef="#ctx0" brushRef="#br0" timeOffset="194781.87">2514 133,'1'71,"1"-25,-7 74,3-107,0 1,-1-1,0 1,-1-1,-1 0,0 0,-1-1,0 1,-14 19,14-25,-1-1,1 0,-2 0,1-1,0 0,-1 0,0-1,0 0,-10 4,-15 8,-5 4,23-14,0 2,1 0,0 1,1 0,0 1,-23 22,20-14</inkml:trace>
  <inkml:trace contextRef="#ctx0" brushRef="#br0" timeOffset="196056.39">636 874,'12'0,"1"2,0 0,16 4,27 5,531-2,-363-12,-80 0,154 6,-225 10,-52-9,-1 0,30 1,17-4,-33-1</inkml:trace>
  <inkml:trace contextRef="#ctx0" brushRef="#br0" timeOffset="197197.9">1482 1218,'0'-2,"0"0,1 0,-1 0,1 0,0 0,-1 0,1 0,0 1,0-1,0 0,0 0,1 1,-1-1,0 1,1-1,-1 1,1 0,-1 0,1-1,0 1,-1 0,1 0,0 1,0-1,0 0,0 1,2-2,61-10,-53 11,39-8,-34 5,0 1,0 1,0 0,0 1,0 1,21 2,-36-1,0-1,0 0,0 1,0-1,-1 1,1-1,0 1,0 0,-1 0,1 0,0 0,-1 0,1 0,-1 0,1 1,-1-1,0 0,0 1,1-1,-1 1,0-1,0 1,0 0,-1 0,1-1,0 1,-1 0,1 0,-1 0,1 0,-1-1,0 1,0 0,0 0,0 0,0 0,0 0,-1 0,1 0,-1 0,1-1,-1 1,-1 2,-1 5,0-1,-1 0,0-1,-1 1,0-1,0 0,0 0,-9 8,-11 6,-1-1,-1-1,-1-1,-48 23,54-30,17-8,0-1,1 1,-1 1,1-1,0 1,-7 7,10-10,1-1,-1 1,1 0,-1-1,1 1,0 0,-1 0,1-1,0 1,-1 0,1 0,0 0,0-1,0 1,0 0,0 0,0 0,0-1,0 1,0 0,0 1,1-1,0 0,0 0,-1 0,1 0,0 0,0 0,0-1,0 1,0 0,0-1,0 1,0 0,1-1,-1 0,0 1,0-1,0 0,1 1,0-1,42 7,1-2,49 0,-19-2,85 6,-98-7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1:54:0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1,'6'1,"0"1,0 0,-1 1,1-1,0 1,-1 0,1 0,-1 1,6 5,3 1,361 264,-281-193,-58-48,44 31,-35-33,-19-15,-1 1,-1 1,0 2,-2 0,0 1,23 30,-6 2,1-2,-3 2,-2 1,45 96,-51-79,46 100,-20-72,-24-48,42 103,-61-115,-2 1,-2 0,-2 1,2 47,-3-29,13 59,73 202,1 4,-63-200,-10-50,17 147,-20-92,43 174,-40-218,-12-46,2 67,1 11,6-13,6 192,-11-124,0-41,3 65,2 76,-16-250</inkml:trace>
  <inkml:trace contextRef="#ctx0" brushRef="#br0" timeOffset="2064.64">107 1,'1'2,"1"0,-1 0,1 1,-1-1,1 0,0 0,0-1,0 1,0 0,1-1,-1 1,0-1,1 0,-1 1,0-1,1 0,0-1,2 2,5 2,11 5,1 0,0-1,0-2,1 0,26 3,-24-4,0 2,0 1,-1 1,0 1,31 17,-23-10,61 21,-48-30,-25-6</inkml:trace>
  <inkml:trace contextRef="#ctx0" brushRef="#br0" timeOffset="3126.19">1 1,'1'14,"0"0,1 0,6 20,4 30,-8 263,-5-185,1-119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7" zoomScale="85" zoomScaleNormal="85" workbookViewId="0">
      <selection activeCell="F30" sqref="F3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77" t="s">
        <v>168</v>
      </c>
      <c r="H28" s="78"/>
      <c r="I28" s="78"/>
      <c r="J28" s="78"/>
      <c r="K28" s="78"/>
      <c r="L28" s="78"/>
      <c r="M28" s="78"/>
      <c r="N28" s="78"/>
      <c r="O28" s="78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78"/>
      <c r="H29" s="78"/>
      <c r="I29" s="78"/>
      <c r="J29" s="78"/>
      <c r="K29" s="78"/>
      <c r="L29" s="78"/>
      <c r="M29" s="78"/>
      <c r="N29" s="78"/>
      <c r="O29" s="78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78"/>
      <c r="H30" s="78"/>
      <c r="I30" s="78"/>
      <c r="J30" s="78"/>
      <c r="K30" s="78"/>
      <c r="L30" s="78"/>
      <c r="M30" s="78"/>
      <c r="N30" s="78"/>
      <c r="O30" s="78"/>
    </row>
    <row r="31" spans="1:15">
      <c r="F31" s="17"/>
      <c r="G31" s="77" t="s">
        <v>170</v>
      </c>
      <c r="H31" s="78"/>
      <c r="I31" s="78"/>
      <c r="J31" s="78"/>
      <c r="K31" s="78"/>
      <c r="L31" s="78"/>
      <c r="M31" s="78"/>
      <c r="N31" s="78"/>
      <c r="O31" s="78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topLeftCell="B70" zoomScaleNormal="100" workbookViewId="0">
      <selection activeCell="C1" sqref="C1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SQRT(_xlfn.VAR.S(Возраст_детей[Возраст детей]))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79" t="s">
        <v>171</v>
      </c>
      <c r="O29" s="79"/>
      <c r="P29" s="79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R86"/>
  <sheetViews>
    <sheetView topLeftCell="A61" workbookViewId="0">
      <selection activeCell="R64" sqref="R64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11">
      <c r="B34" t="s">
        <v>194</v>
      </c>
      <c r="D34" s="59">
        <f>_xlfn.NORM.S.INV((F30+1)/2)</f>
        <v>1.6448536269514715</v>
      </c>
    </row>
    <row r="37" spans="1:11">
      <c r="B37" s="60" t="s">
        <v>198</v>
      </c>
      <c r="C37" s="60" t="s">
        <v>195</v>
      </c>
      <c r="D37" s="60" t="s">
        <v>186</v>
      </c>
      <c r="E37" s="60" t="s">
        <v>195</v>
      </c>
      <c r="F37" s="60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11">
      <c r="A38" s="61" t="s">
        <v>196</v>
      </c>
    </row>
    <row r="39" spans="1:11">
      <c r="B39" s="62">
        <f>F21-D34*I37/ SQRT(E28)</f>
        <v>8.9198330856791355</v>
      </c>
      <c r="C39" s="63" t="s">
        <v>195</v>
      </c>
      <c r="D39" s="64">
        <f>SUM(Возраст_детей[Возраст детей])/COUNT(Возраст_детей[Возраст детей])</f>
        <v>9.6105263157894729</v>
      </c>
      <c r="E39" s="63" t="s">
        <v>195</v>
      </c>
      <c r="F39" s="62">
        <f>F21+D34*I37/ SQRT(E28)</f>
        <v>10.30121954589981</v>
      </c>
      <c r="H39" s="71" t="s">
        <v>237</v>
      </c>
      <c r="I39" s="71"/>
      <c r="J39" s="71"/>
      <c r="K39" s="71">
        <f>F39-B39</f>
        <v>1.3813864602206749</v>
      </c>
    </row>
    <row r="40" spans="1:11">
      <c r="H40" s="71" t="s">
        <v>238</v>
      </c>
      <c r="I40" s="71"/>
      <c r="J40" s="71"/>
    </row>
    <row r="41" spans="1:11">
      <c r="B41" t="s">
        <v>183</v>
      </c>
    </row>
    <row r="42" spans="1:11">
      <c r="B42" s="76" t="s">
        <v>291</v>
      </c>
    </row>
    <row r="43" spans="1:11">
      <c r="B43" s="76" t="s">
        <v>292</v>
      </c>
    </row>
    <row r="65" spans="2:18">
      <c r="R65">
        <f>1 - 0.85</f>
        <v>0.15000000000000002</v>
      </c>
    </row>
    <row r="66" spans="2:18">
      <c r="R66">
        <f>R65/2</f>
        <v>7.5000000000000011E-2</v>
      </c>
    </row>
    <row r="68" spans="2:18">
      <c r="B68" t="s">
        <v>207</v>
      </c>
      <c r="C68" s="12">
        <f>SQRT(_xlfn.VAR.S(Возраст_детей[Возраст детей]))</f>
        <v>4.0927926709893789</v>
      </c>
      <c r="R68">
        <f>1-R66</f>
        <v>0.92500000000000004</v>
      </c>
    </row>
    <row r="69" spans="2:18">
      <c r="B69" t="s">
        <v>200</v>
      </c>
      <c r="C69">
        <f>COUNTA(Возраст_детей[Возраст детей])</f>
        <v>95</v>
      </c>
    </row>
    <row r="70" spans="2:18">
      <c r="B70" t="s">
        <v>201</v>
      </c>
      <c r="C70">
        <v>0.9</v>
      </c>
      <c r="E70" t="s">
        <v>202</v>
      </c>
    </row>
    <row r="71" spans="2:18">
      <c r="B71" t="s">
        <v>203</v>
      </c>
      <c r="C71">
        <f>_xlfn.T.INV(C70,C69-1)</f>
        <v>1.2906227080477188</v>
      </c>
      <c r="R71">
        <f>_xlfn.T.INV(R68,15-1)</f>
        <v>1.5230950609257912</v>
      </c>
    </row>
    <row r="72" spans="2:18">
      <c r="B72" t="s">
        <v>206</v>
      </c>
      <c r="C72">
        <f>SUM(Возраст_детей[Возраст детей])/COUNT(Возраст_детей[Возраст детей])</f>
        <v>9.6105263157894729</v>
      </c>
    </row>
    <row r="73" spans="2:18">
      <c r="B73" s="60" t="s">
        <v>204</v>
      </c>
      <c r="C73" s="60" t="s">
        <v>195</v>
      </c>
      <c r="D73" s="60" t="s">
        <v>186</v>
      </c>
      <c r="E73" s="60" t="s">
        <v>195</v>
      </c>
      <c r="F73" s="60" t="s">
        <v>205</v>
      </c>
    </row>
    <row r="75" spans="2:18">
      <c r="B75" s="62">
        <f>C72-C71*C68/SQRT(C69)</f>
        <v>9.0685787816934607</v>
      </c>
      <c r="C75" s="63" t="s">
        <v>195</v>
      </c>
      <c r="D75" s="64">
        <f>SUM(Возраст_детей[Возраст детей])/COUNT(Возраст_детей[Возраст детей])</f>
        <v>9.6105263157894729</v>
      </c>
      <c r="E75" s="63" t="s">
        <v>195</v>
      </c>
      <c r="F75" s="62">
        <f>C72+C71*C68/SQRT(C69)</f>
        <v>10.152473849885485</v>
      </c>
    </row>
    <row r="77" spans="2:18">
      <c r="D77" s="71" t="s">
        <v>237</v>
      </c>
      <c r="E77" s="71"/>
      <c r="F77" s="71"/>
      <c r="G77" s="71">
        <f>F75-B75</f>
        <v>1.0838950681920245</v>
      </c>
    </row>
    <row r="78" spans="2:18">
      <c r="D78" s="71" t="s">
        <v>238</v>
      </c>
      <c r="E78" s="71"/>
      <c r="F78" s="71"/>
    </row>
    <row r="81" spans="2:3">
      <c r="B81" s="71"/>
    </row>
    <row r="82" spans="2:3">
      <c r="C82" t="s">
        <v>239</v>
      </c>
    </row>
    <row r="83" spans="2:3">
      <c r="C83" t="s">
        <v>240</v>
      </c>
    </row>
    <row r="85" spans="2:3">
      <c r="C85" t="s">
        <v>241</v>
      </c>
    </row>
    <row r="86" spans="2:3">
      <c r="C86" t="s">
        <v>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9"/>
  </sheetPr>
  <dimension ref="A1:V125"/>
  <sheetViews>
    <sheetView tabSelected="1" topLeftCell="A28" zoomScaleNormal="100" workbookViewId="0">
      <selection activeCell="C44" sqref="C44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21.7109375" customWidth="1"/>
    <col min="7" max="7" width="16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208</v>
      </c>
      <c r="B1" s="31" t="s">
        <v>209</v>
      </c>
      <c r="T1" s="31"/>
    </row>
    <row r="2" spans="1:22">
      <c r="T2" s="31"/>
    </row>
    <row r="3" spans="1:22">
      <c r="T3" s="31"/>
    </row>
    <row r="5" spans="1:22" ht="15.75">
      <c r="A5" s="14" t="s">
        <v>288</v>
      </c>
      <c r="C5" s="65" t="s">
        <v>230</v>
      </c>
      <c r="D5" s="14"/>
    </row>
    <row r="6" spans="1:22">
      <c r="A6" s="1" t="s">
        <v>38</v>
      </c>
    </row>
    <row r="7" spans="1:22">
      <c r="A7" s="1">
        <v>2</v>
      </c>
      <c r="C7" s="61" t="s">
        <v>212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210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211</v>
      </c>
      <c r="D9">
        <f>COUNTA(Возраст_детей2[Возраст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231</v>
      </c>
      <c r="E13" s="14" t="s">
        <v>213</v>
      </c>
      <c r="F13" t="s">
        <v>214</v>
      </c>
      <c r="U13" s="32"/>
      <c r="V13" s="17"/>
    </row>
    <row r="14" spans="1:22" ht="15.75">
      <c r="A14" s="1">
        <v>5</v>
      </c>
      <c r="C14" s="66" t="s">
        <v>222</v>
      </c>
    </row>
    <row r="15" spans="1:22">
      <c r="A15" s="1">
        <v>5</v>
      </c>
      <c r="C15" s="70" t="s">
        <v>215</v>
      </c>
      <c r="E15" s="14" t="s">
        <v>220</v>
      </c>
      <c r="F15" t="s">
        <v>223</v>
      </c>
    </row>
    <row r="16" spans="1:22">
      <c r="A16" s="1">
        <v>5</v>
      </c>
      <c r="C16" t="s">
        <v>217</v>
      </c>
    </row>
    <row r="17" spans="1:19">
      <c r="A17" s="1">
        <v>6</v>
      </c>
      <c r="E17" s="14" t="s">
        <v>219</v>
      </c>
      <c r="F17" t="s">
        <v>224</v>
      </c>
    </row>
    <row r="18" spans="1:19">
      <c r="A18" s="1">
        <v>6</v>
      </c>
      <c r="C18" s="70" t="s">
        <v>216</v>
      </c>
      <c r="D18" s="69"/>
      <c r="E18" s="69"/>
      <c r="F18" s="69"/>
    </row>
    <row r="19" spans="1:19">
      <c r="A19" s="1">
        <v>6</v>
      </c>
      <c r="C19" s="67" t="s">
        <v>218</v>
      </c>
    </row>
    <row r="20" spans="1:19">
      <c r="A20" s="1">
        <v>6</v>
      </c>
      <c r="C20" t="s">
        <v>221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232</v>
      </c>
      <c r="K22" s="14"/>
    </row>
    <row r="23" spans="1:19" ht="15.75">
      <c r="A23" s="1">
        <v>6</v>
      </c>
      <c r="C23" s="66" t="s">
        <v>225</v>
      </c>
      <c r="S23" s="17"/>
    </row>
    <row r="24" spans="1:19">
      <c r="A24" s="1">
        <v>6</v>
      </c>
    </row>
    <row r="25" spans="1:19">
      <c r="A25" s="1">
        <v>6</v>
      </c>
      <c r="C25" t="s">
        <v>226</v>
      </c>
      <c r="K25" s="14"/>
      <c r="S25" s="17"/>
    </row>
    <row r="26" spans="1:19">
      <c r="A26" s="1">
        <v>6</v>
      </c>
      <c r="C26" t="s">
        <v>229</v>
      </c>
      <c r="J26" s="53"/>
      <c r="K26" s="54"/>
    </row>
    <row r="27" spans="1:19">
      <c r="A27" s="1">
        <v>7</v>
      </c>
      <c r="C27" s="67" t="s">
        <v>227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228</v>
      </c>
      <c r="J30" s="53"/>
      <c r="K30" s="54"/>
    </row>
    <row r="31" spans="1:19">
      <c r="A31" s="1">
        <v>7</v>
      </c>
      <c r="J31" s="53"/>
      <c r="K31" s="54"/>
      <c r="L31" s="79"/>
      <c r="M31" s="79"/>
      <c r="N31" s="79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247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233</v>
      </c>
      <c r="E36" s="72" t="s">
        <v>243</v>
      </c>
    </row>
    <row r="37" spans="1:19" ht="15.75">
      <c r="A37" s="1">
        <v>8</v>
      </c>
      <c r="C37" s="28" t="s">
        <v>234</v>
      </c>
      <c r="D37" s="67" t="s">
        <v>244</v>
      </c>
      <c r="N37" s="29"/>
      <c r="S37" s="17"/>
    </row>
    <row r="38" spans="1:19">
      <c r="A38" s="1">
        <v>8</v>
      </c>
      <c r="C38" s="71"/>
      <c r="D38" s="71"/>
      <c r="E38" s="71"/>
      <c r="N38" s="38"/>
    </row>
    <row r="39" spans="1:19">
      <c r="A39" s="1">
        <v>8</v>
      </c>
      <c r="C39" s="14" t="s">
        <v>235</v>
      </c>
      <c r="D39" s="14" t="s">
        <v>236</v>
      </c>
      <c r="S39" s="17"/>
    </row>
    <row r="40" spans="1:19">
      <c r="A40" s="1">
        <v>8</v>
      </c>
    </row>
    <row r="41" spans="1:19">
      <c r="A41" s="1">
        <v>8</v>
      </c>
      <c r="B41" t="s">
        <v>245</v>
      </c>
      <c r="S41" s="17"/>
    </row>
    <row r="42" spans="1:19">
      <c r="A42" s="1">
        <v>8</v>
      </c>
    </row>
    <row r="43" spans="1:19">
      <c r="A43" s="1">
        <v>8</v>
      </c>
      <c r="B43" t="s">
        <v>246</v>
      </c>
      <c r="C43" t="s">
        <v>277</v>
      </c>
      <c r="D43" t="s">
        <v>277</v>
      </c>
      <c r="S43" s="17"/>
    </row>
    <row r="44" spans="1:19">
      <c r="A44" s="1">
        <v>8</v>
      </c>
    </row>
    <row r="45" spans="1:19">
      <c r="A45" s="1">
        <v>8</v>
      </c>
      <c r="S45" s="17"/>
    </row>
    <row r="46" spans="1:19">
      <c r="A46" s="1">
        <v>8</v>
      </c>
    </row>
    <row r="47" spans="1:19" ht="15.75">
      <c r="A47" s="1">
        <v>8</v>
      </c>
      <c r="C47" s="66" t="s">
        <v>248</v>
      </c>
      <c r="D47" t="s">
        <v>290</v>
      </c>
      <c r="K47" s="17"/>
      <c r="S47" s="17"/>
    </row>
    <row r="48" spans="1:19">
      <c r="A48" s="1">
        <v>8</v>
      </c>
      <c r="C48" t="s">
        <v>249</v>
      </c>
    </row>
    <row r="49" spans="1:22" ht="15.75">
      <c r="A49" s="1">
        <v>8</v>
      </c>
      <c r="C49" t="s">
        <v>250</v>
      </c>
      <c r="S49" s="37"/>
    </row>
    <row r="50" spans="1:22">
      <c r="A50" s="1">
        <v>8</v>
      </c>
      <c r="C50" t="s">
        <v>251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252</v>
      </c>
      <c r="S52" s="36"/>
      <c r="T52" s="12"/>
    </row>
    <row r="53" spans="1:22">
      <c r="A53" s="1">
        <v>9</v>
      </c>
      <c r="C53" t="s">
        <v>253</v>
      </c>
      <c r="S53" s="36"/>
      <c r="T53" s="12"/>
    </row>
    <row r="54" spans="1:22" ht="15.75">
      <c r="A54" s="1">
        <v>9</v>
      </c>
      <c r="C54" s="66" t="s">
        <v>254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80" t="s">
        <v>255</v>
      </c>
      <c r="D71" s="80"/>
      <c r="E71" s="80"/>
      <c r="F71" s="80"/>
    </row>
    <row r="72" spans="1:6">
      <c r="A72" s="1">
        <v>11</v>
      </c>
    </row>
    <row r="73" spans="1:6">
      <c r="A73" s="1">
        <v>11</v>
      </c>
      <c r="C73" t="s">
        <v>256</v>
      </c>
    </row>
    <row r="74" spans="1:6">
      <c r="A74" s="1">
        <v>11</v>
      </c>
    </row>
    <row r="75" spans="1:6">
      <c r="A75" s="1">
        <v>11</v>
      </c>
      <c r="C75" t="s">
        <v>257</v>
      </c>
    </row>
    <row r="76" spans="1:6">
      <c r="A76" s="1">
        <v>11</v>
      </c>
      <c r="C76" t="s">
        <v>258</v>
      </c>
    </row>
    <row r="77" spans="1:6">
      <c r="A77" s="1">
        <v>11</v>
      </c>
      <c r="C77" t="s">
        <v>259</v>
      </c>
    </row>
    <row r="78" spans="1:6">
      <c r="A78" s="1">
        <v>11</v>
      </c>
    </row>
    <row r="79" spans="1:6">
      <c r="A79" s="1">
        <v>11</v>
      </c>
      <c r="C79" t="s">
        <v>260</v>
      </c>
    </row>
    <row r="80" spans="1:6">
      <c r="A80" s="1">
        <v>11</v>
      </c>
      <c r="C80" t="s">
        <v>261</v>
      </c>
    </row>
    <row r="81" spans="1:3">
      <c r="A81" s="1">
        <v>11</v>
      </c>
    </row>
    <row r="82" spans="1:3">
      <c r="A82" s="1">
        <v>12</v>
      </c>
      <c r="C82" t="s">
        <v>262</v>
      </c>
    </row>
    <row r="83" spans="1:3">
      <c r="A83" s="1">
        <v>12</v>
      </c>
      <c r="C83" t="s">
        <v>263</v>
      </c>
    </row>
    <row r="84" spans="1:3">
      <c r="A84" s="1">
        <v>12</v>
      </c>
      <c r="C84" t="s">
        <v>264</v>
      </c>
    </row>
    <row r="85" spans="1:3">
      <c r="A85" s="1">
        <v>12</v>
      </c>
    </row>
    <row r="86" spans="1:3" ht="15.75">
      <c r="A86" s="1">
        <v>12</v>
      </c>
      <c r="C86" s="66" t="s">
        <v>265</v>
      </c>
    </row>
    <row r="87" spans="1:3">
      <c r="A87" s="1">
        <v>12</v>
      </c>
    </row>
    <row r="88" spans="1:3">
      <c r="A88" s="1">
        <v>13</v>
      </c>
      <c r="C88" t="s">
        <v>266</v>
      </c>
    </row>
    <row r="89" spans="1:3">
      <c r="A89" s="1">
        <v>14</v>
      </c>
      <c r="C89" t="s">
        <v>268</v>
      </c>
    </row>
    <row r="90" spans="1:3">
      <c r="A90" s="1">
        <v>14</v>
      </c>
      <c r="C90" t="s">
        <v>269</v>
      </c>
    </row>
    <row r="91" spans="1:3">
      <c r="A91" s="1">
        <v>14</v>
      </c>
      <c r="C91" t="s">
        <v>267</v>
      </c>
    </row>
    <row r="92" spans="1:3">
      <c r="A92" s="1">
        <v>14</v>
      </c>
    </row>
    <row r="93" spans="1:3" ht="15.75">
      <c r="A93" s="1">
        <v>14</v>
      </c>
      <c r="C93" s="66" t="s">
        <v>270</v>
      </c>
    </row>
    <row r="94" spans="1:3">
      <c r="A94" s="1">
        <v>14</v>
      </c>
    </row>
    <row r="95" spans="1:3" ht="30">
      <c r="A95" s="1">
        <v>14</v>
      </c>
      <c r="C95" s="17" t="s">
        <v>271</v>
      </c>
    </row>
    <row r="96" spans="1:3">
      <c r="A96" s="1">
        <v>15</v>
      </c>
      <c r="C96" t="s">
        <v>272</v>
      </c>
    </row>
    <row r="97" spans="1:8">
      <c r="A97" s="1">
        <v>19</v>
      </c>
      <c r="C97" t="s">
        <v>273</v>
      </c>
    </row>
    <row r="98" spans="1:8">
      <c r="A98" s="1">
        <v>20</v>
      </c>
      <c r="C98" t="s">
        <v>274</v>
      </c>
    </row>
    <row r="99" spans="1:8">
      <c r="A99" s="1">
        <v>21</v>
      </c>
    </row>
    <row r="100" spans="1:8">
      <c r="A100" s="1">
        <v>23</v>
      </c>
    </row>
    <row r="101" spans="1:8">
      <c r="A101" s="1">
        <v>27</v>
      </c>
    </row>
    <row r="102" spans="1:8">
      <c r="B102" s="31" t="s">
        <v>275</v>
      </c>
      <c r="C102" t="s">
        <v>279</v>
      </c>
    </row>
    <row r="103" spans="1:8" ht="15.75">
      <c r="B103" s="66" t="s">
        <v>284</v>
      </c>
      <c r="D103" s="81" t="s">
        <v>278</v>
      </c>
      <c r="E103" s="81"/>
      <c r="F103" t="s">
        <v>298</v>
      </c>
    </row>
    <row r="104" spans="1:8">
      <c r="B104" s="73" t="s">
        <v>276</v>
      </c>
      <c r="C104" s="73" t="s">
        <v>280</v>
      </c>
      <c r="D104" s="74" t="s">
        <v>282</v>
      </c>
      <c r="E104" s="74" t="s">
        <v>283</v>
      </c>
      <c r="F104" s="83" t="s">
        <v>297</v>
      </c>
      <c r="G104" s="74" t="s">
        <v>277</v>
      </c>
      <c r="H104" s="82" t="s">
        <v>296</v>
      </c>
    </row>
    <row r="105" spans="1:8">
      <c r="B105" s="34">
        <v>0.5</v>
      </c>
      <c r="C105" s="34">
        <f>_xlfn.NORM.S.INV((B105+1)/2)</f>
        <v>0.67448975019608193</v>
      </c>
      <c r="D105" s="75">
        <f>$C$111-C105*$C$110/SQRT($C$109)</f>
        <v>9.3273001997352019</v>
      </c>
      <c r="E105" s="75">
        <f>$C$111+C105*$C$110/SQRT($C$109)</f>
        <v>9.893752431843744</v>
      </c>
      <c r="F105" s="75">
        <f>D105+(E105-D105)/2</f>
        <v>9.6105263157894729</v>
      </c>
      <c r="G105" s="75">
        <f>E105-F105</f>
        <v>0.28322611605427106</v>
      </c>
    </row>
    <row r="106" spans="1:8">
      <c r="B106" s="34">
        <v>0.8</v>
      </c>
      <c r="C106" s="34">
        <f t="shared" ref="C106:C108" si="0">_xlfn.NORM.S.INV((B106+1)/2)</f>
        <v>1.2815515655446006</v>
      </c>
      <c r="D106" s="75">
        <f t="shared" ref="D106:D108" si="1">$C$111-C106*$C$110/SQRT($C$109)</f>
        <v>9.0723878602726185</v>
      </c>
      <c r="E106" s="75">
        <f t="shared" ref="E106:E108" si="2">$C$111+C106*$C$110/SQRT($C$109)</f>
        <v>10.148664771306327</v>
      </c>
      <c r="F106" s="75">
        <f t="shared" ref="F106:F108" si="3">D106+(E106-D106)/2</f>
        <v>9.6105263157894729</v>
      </c>
      <c r="G106" s="75">
        <f t="shared" ref="G106:G108" si="4">E106-F106</f>
        <v>0.53813845551685446</v>
      </c>
    </row>
    <row r="107" spans="1:8">
      <c r="B107" s="34">
        <v>0.95</v>
      </c>
      <c r="C107" s="34">
        <f t="shared" si="0"/>
        <v>1.9599639845400536</v>
      </c>
      <c r="D107" s="75">
        <f t="shared" si="1"/>
        <v>8.7875145698197876</v>
      </c>
      <c r="E107" s="75">
        <f t="shared" si="2"/>
        <v>10.433538061759158</v>
      </c>
      <c r="F107" s="75">
        <f t="shared" si="3"/>
        <v>9.6105263157894729</v>
      </c>
      <c r="G107" s="75">
        <f t="shared" si="4"/>
        <v>0.82301174596968529</v>
      </c>
    </row>
    <row r="108" spans="1:8">
      <c r="B108" s="34">
        <v>0.99</v>
      </c>
      <c r="C108" s="34">
        <f t="shared" si="0"/>
        <v>2.5758293035488999</v>
      </c>
      <c r="D108" s="75">
        <f t="shared" si="1"/>
        <v>8.5289055364509458</v>
      </c>
      <c r="E108" s="75">
        <f t="shared" si="2"/>
        <v>10.692147095128</v>
      </c>
      <c r="F108" s="75">
        <f t="shared" si="3"/>
        <v>9.6105263157894729</v>
      </c>
      <c r="G108" s="75">
        <f t="shared" si="4"/>
        <v>1.0816207793385271</v>
      </c>
    </row>
    <row r="109" spans="1:8">
      <c r="B109" t="s">
        <v>190</v>
      </c>
      <c r="C109">
        <f>COUNTA(Возраст_детей[Возраст детей])</f>
        <v>95</v>
      </c>
    </row>
    <row r="110" spans="1:8">
      <c r="B110" t="s">
        <v>289</v>
      </c>
      <c r="C110" s="12">
        <f>SQRT(_xlfn.VAR.S(Возраст_детей[Возраст детей]))</f>
        <v>4.0927926709893789</v>
      </c>
    </row>
    <row r="111" spans="1:8">
      <c r="B111" t="s">
        <v>281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285</v>
      </c>
    </row>
    <row r="115" spans="2:16">
      <c r="B115" t="s">
        <v>299</v>
      </c>
    </row>
    <row r="116" spans="2:16">
      <c r="B116" t="s">
        <v>300</v>
      </c>
    </row>
    <row r="117" spans="2:16">
      <c r="B117" t="s">
        <v>301</v>
      </c>
    </row>
    <row r="118" spans="2:16" ht="15.75">
      <c r="B118" s="66" t="s">
        <v>286</v>
      </c>
    </row>
    <row r="119" spans="2:16">
      <c r="B119" t="s">
        <v>302</v>
      </c>
    </row>
    <row r="120" spans="2:16" ht="15.75">
      <c r="B120" s="66" t="s">
        <v>287</v>
      </c>
    </row>
    <row r="121" spans="2:16">
      <c r="B121" t="s">
        <v>303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E36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46CE-9884-434B-B2B5-AEA51E446686}">
  <dimension ref="E31:H43"/>
  <sheetViews>
    <sheetView topLeftCell="A18" workbookViewId="0">
      <selection activeCell="E44" sqref="E44"/>
    </sheetView>
  </sheetViews>
  <sheetFormatPr defaultRowHeight="15"/>
  <sheetData>
    <row r="31" spans="5:8">
      <c r="E31" t="s">
        <v>293</v>
      </c>
      <c r="G31" t="s">
        <v>294</v>
      </c>
      <c r="H31">
        <f>_xlfn.T.DIST(-2.4,12-1,TRUE)</f>
        <v>1.7616282985868037E-2</v>
      </c>
    </row>
    <row r="43" spans="5:6">
      <c r="E43" t="s">
        <v>295</v>
      </c>
      <c r="F43">
        <f>_xlfn.T.INV(0.6,14-1)</f>
        <v>0.25859085771177004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Отчёт 2</vt:lpstr>
      <vt:lpstr>Наброски решения задач в классе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2022-05-04T17:30:45Z</dcterms:modified>
</cp:coreProperties>
</file>