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llege_Courses\Theory-of-possibilities\Теория вероятностей. Решение задач\"/>
    </mc:Choice>
  </mc:AlternateContent>
  <xr:revisionPtr revIDLastSave="0" documentId="13_ncr:1_{5C73B559-819B-464B-911E-7EB3C5D7100F}" xr6:coauthVersionLast="47" xr6:coauthVersionMax="47" xr10:uidLastSave="{00000000-0000-0000-0000-000000000000}"/>
  <bookViews>
    <workbookView xWindow="-120" yWindow="-120" windowWidth="24240" windowHeight="13740" tabRatio="672" activeTab="2" xr2:uid="{00000000-000D-0000-FFFF-FFFF00000000}"/>
  </bookViews>
  <sheets>
    <sheet name="Пример" sheetId="1" r:id="rId1"/>
    <sheet name="Медиана" sheetId="6" r:id="rId2"/>
    <sheet name="Мода" sheetId="7" r:id="rId3"/>
    <sheet name="СКОС" sheetId="8" r:id="rId4"/>
    <sheet name="EXCEL2.RU" sheetId="3" r:id="rId5"/>
  </sheets>
  <definedNames>
    <definedName name="anscount" hidden="1">2</definedName>
    <definedName name="limcount" hidden="1">2</definedName>
    <definedName name="sencount" hidden="1">4</definedName>
    <definedName name="solver_eng" localSheetId="1" hidden="1">1</definedName>
    <definedName name="solver_eng" localSheetId="0" hidden="1">1</definedName>
    <definedName name="solver_eng" localSheetId="3" hidden="1">1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um" localSheetId="1" hidden="1">0</definedName>
    <definedName name="solver_num" localSheetId="0" hidden="1">0</definedName>
    <definedName name="solver_num" localSheetId="3" hidden="1">0</definedName>
    <definedName name="solver_opt" localSheetId="1" hidden="1">Медиана!$H$19</definedName>
    <definedName name="solver_opt" localSheetId="3" hidden="1">СКОС!#REF!</definedName>
    <definedName name="solver_typ" localSheetId="1" hidden="1">1</definedName>
    <definedName name="solver_typ" localSheetId="0" hidden="1">1</definedName>
    <definedName name="solver_typ" localSheetId="3" hidden="1">1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er" localSheetId="1" hidden="1">3</definedName>
    <definedName name="solver_ver" localSheetId="0" hidden="1">3</definedName>
    <definedName name="solver_ver" localSheetId="3" hidden="1">3</definedName>
    <definedName name="альфа">СКОС!$E$8</definedName>
    <definedName name="бета">СКОС!$E$9</definedName>
    <definedName name="Выборка" localSheetId="3">СКОС!$A$18:$A$117</definedName>
    <definedName name="Выборка">Пример!$A$6:$A$55</definedName>
    <definedName name="Массив_для_Медианы" localSheetId="1">Медиана!$A$6:$A$56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8" l="1"/>
  <c r="Q39" i="8"/>
  <c r="Q34" i="8"/>
  <c r="P36" i="8"/>
  <c r="Q38" i="8"/>
  <c r="Q33" i="8"/>
  <c r="D36" i="8"/>
  <c r="E38" i="8"/>
  <c r="E13" i="8"/>
  <c r="A19" i="8"/>
  <c r="N19" i="8" s="1"/>
  <c r="A20" i="8"/>
  <c r="N20" i="8" s="1"/>
  <c r="A21" i="8"/>
  <c r="N21" i="8" s="1"/>
  <c r="A22" i="8"/>
  <c r="N22" i="8" s="1"/>
  <c r="A23" i="8"/>
  <c r="N23" i="8" s="1"/>
  <c r="A24" i="8"/>
  <c r="N24" i="8" s="1"/>
  <c r="A25" i="8"/>
  <c r="N25" i="8" s="1"/>
  <c r="A26" i="8"/>
  <c r="N26" i="8" s="1"/>
  <c r="A27" i="8"/>
  <c r="N27" i="8" s="1"/>
  <c r="A28" i="8"/>
  <c r="N28" i="8" s="1"/>
  <c r="A29" i="8"/>
  <c r="N29" i="8" s="1"/>
  <c r="A30" i="8"/>
  <c r="N30" i="8" s="1"/>
  <c r="A31" i="8"/>
  <c r="N31" i="8" s="1"/>
  <c r="A32" i="8"/>
  <c r="N32" i="8" s="1"/>
  <c r="A33" i="8"/>
  <c r="N33" i="8" s="1"/>
  <c r="A34" i="8"/>
  <c r="N34" i="8" s="1"/>
  <c r="A35" i="8"/>
  <c r="N35" i="8" s="1"/>
  <c r="A36" i="8"/>
  <c r="N36" i="8" s="1"/>
  <c r="A37" i="8"/>
  <c r="N37" i="8" s="1"/>
  <c r="A38" i="8"/>
  <c r="N38" i="8" s="1"/>
  <c r="A39" i="8"/>
  <c r="N39" i="8" s="1"/>
  <c r="A40" i="8"/>
  <c r="N40" i="8" s="1"/>
  <c r="A41" i="8"/>
  <c r="N41" i="8" s="1"/>
  <c r="A42" i="8"/>
  <c r="N42" i="8" s="1"/>
  <c r="A43" i="8"/>
  <c r="N43" i="8" s="1"/>
  <c r="A44" i="8"/>
  <c r="N44" i="8" s="1"/>
  <c r="A45" i="8"/>
  <c r="N45" i="8" s="1"/>
  <c r="A46" i="8"/>
  <c r="N46" i="8" s="1"/>
  <c r="A47" i="8"/>
  <c r="N47" i="8" s="1"/>
  <c r="A48" i="8"/>
  <c r="N48" i="8" s="1"/>
  <c r="A49" i="8"/>
  <c r="N49" i="8" s="1"/>
  <c r="A50" i="8"/>
  <c r="N50" i="8" s="1"/>
  <c r="A51" i="8"/>
  <c r="N51" i="8" s="1"/>
  <c r="A52" i="8"/>
  <c r="N52" i="8" s="1"/>
  <c r="A53" i="8"/>
  <c r="N53" i="8" s="1"/>
  <c r="A54" i="8"/>
  <c r="N54" i="8" s="1"/>
  <c r="A55" i="8"/>
  <c r="N55" i="8" s="1"/>
  <c r="A56" i="8"/>
  <c r="N56" i="8" s="1"/>
  <c r="A57" i="8"/>
  <c r="N57" i="8" s="1"/>
  <c r="A58" i="8"/>
  <c r="N58" i="8" s="1"/>
  <c r="A59" i="8"/>
  <c r="N59" i="8" s="1"/>
  <c r="A60" i="8"/>
  <c r="N60" i="8" s="1"/>
  <c r="A61" i="8"/>
  <c r="N61" i="8" s="1"/>
  <c r="A62" i="8"/>
  <c r="N62" i="8" s="1"/>
  <c r="A63" i="8"/>
  <c r="N63" i="8" s="1"/>
  <c r="A64" i="8"/>
  <c r="N64" i="8" s="1"/>
  <c r="A65" i="8"/>
  <c r="N65" i="8" s="1"/>
  <c r="A66" i="8"/>
  <c r="N66" i="8" s="1"/>
  <c r="A67" i="8"/>
  <c r="N67" i="8" s="1"/>
  <c r="A68" i="8"/>
  <c r="N68" i="8" s="1"/>
  <c r="A69" i="8"/>
  <c r="N69" i="8" s="1"/>
  <c r="A70" i="8"/>
  <c r="N70" i="8" s="1"/>
  <c r="A71" i="8"/>
  <c r="N71" i="8" s="1"/>
  <c r="A72" i="8"/>
  <c r="N72" i="8" s="1"/>
  <c r="A73" i="8"/>
  <c r="N73" i="8" s="1"/>
  <c r="A74" i="8"/>
  <c r="N74" i="8" s="1"/>
  <c r="A75" i="8"/>
  <c r="N75" i="8" s="1"/>
  <c r="A76" i="8"/>
  <c r="N76" i="8" s="1"/>
  <c r="A77" i="8"/>
  <c r="N77" i="8" s="1"/>
  <c r="A78" i="8"/>
  <c r="N78" i="8" s="1"/>
  <c r="A79" i="8"/>
  <c r="N79" i="8" s="1"/>
  <c r="A80" i="8"/>
  <c r="N80" i="8" s="1"/>
  <c r="A81" i="8"/>
  <c r="N81" i="8" s="1"/>
  <c r="A82" i="8"/>
  <c r="N82" i="8" s="1"/>
  <c r="A83" i="8"/>
  <c r="N83" i="8" s="1"/>
  <c r="A84" i="8"/>
  <c r="N84" i="8" s="1"/>
  <c r="A85" i="8"/>
  <c r="N85" i="8" s="1"/>
  <c r="A86" i="8"/>
  <c r="N86" i="8" s="1"/>
  <c r="A87" i="8"/>
  <c r="N87" i="8" s="1"/>
  <c r="A88" i="8"/>
  <c r="N88" i="8" s="1"/>
  <c r="A89" i="8"/>
  <c r="N89" i="8" s="1"/>
  <c r="A90" i="8"/>
  <c r="N90" i="8" s="1"/>
  <c r="A91" i="8"/>
  <c r="N91" i="8" s="1"/>
  <c r="A92" i="8"/>
  <c r="N92" i="8" s="1"/>
  <c r="A93" i="8"/>
  <c r="N93" i="8" s="1"/>
  <c r="A94" i="8"/>
  <c r="N94" i="8" s="1"/>
  <c r="A95" i="8"/>
  <c r="N95" i="8" s="1"/>
  <c r="A96" i="8"/>
  <c r="N96" i="8" s="1"/>
  <c r="A97" i="8"/>
  <c r="N97" i="8" s="1"/>
  <c r="A98" i="8"/>
  <c r="N98" i="8" s="1"/>
  <c r="A99" i="8"/>
  <c r="N99" i="8" s="1"/>
  <c r="A100" i="8"/>
  <c r="N100" i="8" s="1"/>
  <c r="A101" i="8"/>
  <c r="N101" i="8" s="1"/>
  <c r="A102" i="8"/>
  <c r="N102" i="8" s="1"/>
  <c r="A103" i="8"/>
  <c r="N103" i="8" s="1"/>
  <c r="A104" i="8"/>
  <c r="N104" i="8" s="1"/>
  <c r="A105" i="8"/>
  <c r="N105" i="8" s="1"/>
  <c r="A106" i="8"/>
  <c r="N106" i="8" s="1"/>
  <c r="A107" i="8"/>
  <c r="N107" i="8" s="1"/>
  <c r="A108" i="8"/>
  <c r="N108" i="8" s="1"/>
  <c r="A109" i="8"/>
  <c r="N109" i="8" s="1"/>
  <c r="A110" i="8"/>
  <c r="N110" i="8" s="1"/>
  <c r="A111" i="8"/>
  <c r="N111" i="8" s="1"/>
  <c r="A112" i="8"/>
  <c r="N112" i="8" s="1"/>
  <c r="A113" i="8"/>
  <c r="N113" i="8" s="1"/>
  <c r="A114" i="8"/>
  <c r="N114" i="8" s="1"/>
  <c r="A115" i="8"/>
  <c r="N115" i="8" s="1"/>
  <c r="A116" i="8"/>
  <c r="N116" i="8" s="1"/>
  <c r="A117" i="8"/>
  <c r="N117" i="8" s="1"/>
  <c r="A18" i="8"/>
  <c r="N18" i="8" s="1"/>
  <c r="O15" i="8" l="1"/>
  <c r="O10" i="8"/>
  <c r="O9" i="8"/>
  <c r="O11" i="8"/>
  <c r="P18" i="8" s="1"/>
  <c r="O12" i="8"/>
  <c r="B14" i="8"/>
  <c r="B13" i="8"/>
  <c r="B12" i="8"/>
  <c r="E33" i="8"/>
  <c r="D19" i="8"/>
  <c r="D20" i="8" s="1"/>
  <c r="D21" i="8" s="1"/>
  <c r="D22" i="8" s="1"/>
  <c r="D23" i="8" s="1"/>
  <c r="D24" i="8" s="1"/>
  <c r="D25" i="8" s="1"/>
  <c r="D26" i="8" s="1"/>
  <c r="D27" i="8" s="1"/>
  <c r="D28" i="8" s="1"/>
  <c r="P38" i="8" l="1"/>
  <c r="P39" i="8"/>
  <c r="P33" i="8"/>
  <c r="P34" i="8"/>
  <c r="S16" i="8"/>
  <c r="O13" i="8"/>
  <c r="O14" i="8" s="1"/>
  <c r="P10" i="8"/>
  <c r="D38" i="8"/>
  <c r="D39" i="8"/>
  <c r="B11" i="8"/>
  <c r="D5" i="8" s="1"/>
  <c r="B7" i="8"/>
  <c r="D34" i="8" s="1"/>
  <c r="B6" i="8"/>
  <c r="P19" i="8" l="1"/>
  <c r="P20" i="8" s="1"/>
  <c r="P21" i="8" s="1"/>
  <c r="B15" i="8"/>
  <c r="B102" i="8"/>
  <c r="D33" i="8"/>
  <c r="E18" i="8" a="1"/>
  <c r="E18" i="8" s="1"/>
  <c r="B110" i="8"/>
  <c r="B39" i="8"/>
  <c r="B75" i="8"/>
  <c r="B86" i="8"/>
  <c r="B21" i="8"/>
  <c r="B94" i="8"/>
  <c r="B65" i="8"/>
  <c r="B89" i="8"/>
  <c r="B101" i="8"/>
  <c r="B81" i="8"/>
  <c r="B97" i="8"/>
  <c r="B109" i="8"/>
  <c r="B33" i="8"/>
  <c r="B46" i="8"/>
  <c r="B56" i="8"/>
  <c r="B103" i="8"/>
  <c r="B104" i="8"/>
  <c r="B117" i="8"/>
  <c r="B49" i="8"/>
  <c r="B62" i="8"/>
  <c r="B80" i="8"/>
  <c r="B111" i="8"/>
  <c r="B112" i="8"/>
  <c r="B87" i="8"/>
  <c r="B91" i="8"/>
  <c r="B95" i="8"/>
  <c r="B84" i="8"/>
  <c r="B88" i="8"/>
  <c r="B92" i="8"/>
  <c r="B96" i="8"/>
  <c r="B28" i="8"/>
  <c r="B61" i="8"/>
  <c r="B42" i="8"/>
  <c r="B74" i="8"/>
  <c r="B36" i="8"/>
  <c r="B85" i="8"/>
  <c r="B99" i="8"/>
  <c r="B115" i="8"/>
  <c r="B100" i="8"/>
  <c r="B116" i="8"/>
  <c r="B113" i="8"/>
  <c r="B106" i="8"/>
  <c r="B45" i="8"/>
  <c r="B77" i="8"/>
  <c r="B58" i="8"/>
  <c r="B55" i="8"/>
  <c r="B63" i="8"/>
  <c r="B93" i="8"/>
  <c r="B107" i="8"/>
  <c r="B90" i="8"/>
  <c r="B108" i="8"/>
  <c r="B105" i="8"/>
  <c r="B98" i="8"/>
  <c r="B114" i="8"/>
  <c r="B26" i="8"/>
  <c r="B37" i="8"/>
  <c r="B53" i="8"/>
  <c r="B69" i="8"/>
  <c r="B34" i="8"/>
  <c r="B50" i="8"/>
  <c r="B66" i="8"/>
  <c r="B82" i="8"/>
  <c r="B47" i="8"/>
  <c r="B67" i="8"/>
  <c r="B83" i="8"/>
  <c r="B44" i="8"/>
  <c r="B68" i="8"/>
  <c r="B60" i="8"/>
  <c r="B78" i="8"/>
  <c r="B43" i="8"/>
  <c r="B59" i="8"/>
  <c r="B79" i="8"/>
  <c r="B40" i="8"/>
  <c r="B64" i="8"/>
  <c r="B48" i="8"/>
  <c r="B27" i="8"/>
  <c r="B41" i="8"/>
  <c r="B57" i="8"/>
  <c r="B73" i="8"/>
  <c r="B38" i="8"/>
  <c r="B54" i="8"/>
  <c r="B70" i="8"/>
  <c r="B35" i="8"/>
  <c r="B51" i="8"/>
  <c r="B71" i="8"/>
  <c r="B32" i="8"/>
  <c r="B52" i="8"/>
  <c r="B76" i="8"/>
  <c r="B72" i="8"/>
  <c r="B25" i="8"/>
  <c r="B30" i="8"/>
  <c r="B31" i="8"/>
  <c r="B29" i="8"/>
  <c r="B19" i="8"/>
  <c r="B20" i="8"/>
  <c r="B22" i="8"/>
  <c r="B23" i="8"/>
  <c r="B24" i="8"/>
  <c r="B18" i="8"/>
  <c r="F10" i="1"/>
  <c r="F11" i="1"/>
  <c r="P22" i="8" l="1"/>
  <c r="P23" i="8" s="1"/>
  <c r="P24" i="8" s="1"/>
  <c r="P25" i="8" s="1"/>
  <c r="P26" i="8" s="1"/>
  <c r="P27" i="8" s="1"/>
  <c r="P28" i="8" s="1"/>
  <c r="E26" i="8"/>
  <c r="E19" i="8"/>
  <c r="E22" i="8"/>
  <c r="E27" i="8"/>
  <c r="E24" i="8"/>
  <c r="E21" i="8"/>
  <c r="E20" i="8"/>
  <c r="E28" i="8"/>
  <c r="E23" i="8"/>
  <c r="E25" i="8"/>
  <c r="B9" i="8"/>
  <c r="B8" i="8"/>
  <c r="E7" i="1"/>
  <c r="Q18" i="8" l="1" a="1"/>
  <c r="Q25" i="8" s="1"/>
  <c r="E12" i="8"/>
  <c r="E14" i="8" s="1"/>
  <c r="B10" i="8"/>
  <c r="H10" i="1" a="1"/>
  <c r="H10" i="1" s="1"/>
  <c r="G10" i="1"/>
  <c r="H11" i="1" a="1"/>
  <c r="H11" i="1" s="1"/>
  <c r="G11" i="1"/>
  <c r="Q28" i="8" l="1"/>
  <c r="Q23" i="8"/>
  <c r="Q24" i="8"/>
  <c r="Q27" i="8"/>
  <c r="Q18" i="8"/>
  <c r="Q19" i="8"/>
  <c r="Q26" i="8"/>
  <c r="Q22" i="8"/>
  <c r="Q21" i="8"/>
  <c r="Q20" i="8"/>
  <c r="J9" i="1" a="1"/>
  <c r="J9" i="1" s="1"/>
  <c r="C6" i="7" a="1"/>
  <c r="C6" i="7" s="1"/>
  <c r="C3" i="7"/>
  <c r="C2" i="7"/>
  <c r="J11" i="1" l="1"/>
  <c r="J10" i="1"/>
  <c r="C9" i="7"/>
  <c r="C7" i="7"/>
  <c r="C8" i="7"/>
  <c r="D8" i="6"/>
  <c r="E9" i="1" l="1"/>
  <c r="H18" i="6" l="1"/>
  <c r="H19" i="6" s="1"/>
  <c r="H21" i="6"/>
  <c r="H22" i="6" s="1"/>
  <c r="H23" i="6" s="1"/>
  <c r="H7" i="6"/>
  <c r="H8" i="6" s="1"/>
  <c r="H9" i="6" s="1"/>
  <c r="H10" i="6" s="1"/>
  <c r="H11" i="6" s="1"/>
  <c r="H12" i="6" s="1"/>
  <c r="H13" i="6" s="1"/>
  <c r="D9" i="6"/>
  <c r="D7" i="6"/>
  <c r="D6" i="6"/>
  <c r="H8" i="1"/>
  <c r="E20" i="1"/>
  <c r="E19" i="1"/>
  <c r="C26" i="1"/>
  <c r="I6" i="6" l="1" a="1"/>
  <c r="C27" i="1"/>
  <c r="C28" i="1" s="1"/>
  <c r="C29" i="1" s="1"/>
  <c r="C30" i="1" s="1"/>
  <c r="C31" i="1" s="1"/>
  <c r="C32" i="1" s="1"/>
  <c r="E13" i="1"/>
  <c r="G8" i="1"/>
  <c r="D25" i="1" l="1" a="1"/>
  <c r="D25" i="1" s="1"/>
  <c r="I11" i="6"/>
  <c r="I7" i="6"/>
  <c r="I9" i="6"/>
  <c r="I10" i="6"/>
  <c r="I6" i="6"/>
  <c r="I13" i="6"/>
  <c r="I12" i="6"/>
  <c r="I8" i="6"/>
  <c r="E8" i="1"/>
  <c r="E17" i="1"/>
  <c r="E16" i="1"/>
  <c r="E15" i="1"/>
  <c r="E12" i="1"/>
  <c r="E11" i="1"/>
  <c r="E10" i="1"/>
  <c r="D30" i="1" l="1"/>
  <c r="D28" i="1"/>
  <c r="D31" i="1"/>
  <c r="D32" i="1"/>
  <c r="D27" i="1"/>
  <c r="D26" i="1"/>
  <c r="D29" i="1"/>
  <c r="E14" i="1"/>
  <c r="F6" i="1"/>
  <c r="E6" i="1"/>
  <c r="E18" i="1"/>
  <c r="G21" i="1" s="1"/>
  <c r="E21" i="1" l="1"/>
  <c r="F21" i="1"/>
  <c r="F12" i="1" a="1"/>
  <c r="F12" i="1" s="1"/>
  <c r="F8" i="1"/>
  <c r="F13" i="1" a="1"/>
  <c r="F13" i="1" s="1"/>
</calcChain>
</file>

<file path=xl/sharedStrings.xml><?xml version="1.0" encoding="utf-8"?>
<sst xmlns="http://schemas.openxmlformats.org/spreadsheetml/2006/main" count="112" uniqueCount="74">
  <si>
    <t>Среднее</t>
  </si>
  <si>
    <t>Частота</t>
  </si>
  <si>
    <t>Перейти к статье &gt;&gt;&gt;</t>
  </si>
  <si>
    <t>Файл скачан с сайта excel2.ru &gt;&gt;&gt;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</si>
  <si>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</si>
  <si>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</si>
  <si>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</si>
  <si>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</si>
  <si>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</si>
  <si>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</si>
  <si>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</si>
  <si>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</si>
  <si>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</si>
  <si>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</si>
  <si>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</si>
  <si>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</si>
  <si>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</si>
  <si>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</si>
  <si>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Уровень надежности(95,0%)</t>
  </si>
  <si>
    <t>Исходный массив (выборка)</t>
  </si>
  <si>
    <t>Специализированная функция</t>
  </si>
  <si>
    <t>Описательная статистика</t>
  </si>
  <si>
    <t>Значение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</si>
  <si>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</si>
  <si>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</si>
  <si>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</si>
  <si>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Описательная статистика в MS EXCEL</t>
  </si>
  <si>
    <t>Интервалы</t>
  </si>
  <si>
    <t>Количество</t>
  </si>
  <si>
    <t>Показатели</t>
  </si>
  <si>
    <t>Зарплаты, тыс. руб.</t>
  </si>
  <si>
    <t>Средняя з/п</t>
  </si>
  <si>
    <t>число из массива, меньше или равное заданному</t>
  </si>
  <si>
    <t>доля значений меньше или равных заданному</t>
  </si>
  <si>
    <t>количество значений меньше или равных заданному</t>
  </si>
  <si>
    <t>Альтернативный расчет</t>
  </si>
  <si>
    <t>Введите число в желтую ячейку (не обязательно должно быть из массива в столбце А)</t>
  </si>
  <si>
    <t>Массив</t>
  </si>
  <si>
    <t>Функция</t>
  </si>
  <si>
    <t>МОДА()</t>
  </si>
  <si>
    <t>МОДА.ОДН()</t>
  </si>
  <si>
    <t>МОДА.НСК()</t>
  </si>
  <si>
    <t>Все моды массива</t>
  </si>
  <si>
    <t>Альтернативная формула</t>
  </si>
  <si>
    <t>Sabove</t>
  </si>
  <si>
    <t>Sbelow</t>
  </si>
  <si>
    <t>Количество значений в выборке</t>
  </si>
  <si>
    <t>Скос</t>
  </si>
  <si>
    <t>Xi</t>
  </si>
  <si>
    <t>(Xi-Xcр)^3</t>
  </si>
  <si>
    <t>Sabove-Sbelow</t>
  </si>
  <si>
    <t>Среднее значение</t>
  </si>
  <si>
    <t>x</t>
  </si>
  <si>
    <t>y</t>
  </si>
  <si>
    <t>Распределение Вейбулла</t>
  </si>
  <si>
    <t>альфа</t>
  </si>
  <si>
    <t>бета</t>
  </si>
  <si>
    <t>Параметр</t>
  </si>
  <si>
    <t>Эмпирическое распределение</t>
  </si>
  <si>
    <t>Показатели распределения</t>
  </si>
  <si>
    <t>Мат.ожидание (среднее)</t>
  </si>
  <si>
    <t>Ассиметрия</t>
  </si>
  <si>
    <t>k</t>
  </si>
  <si>
    <t>Показатели выборки</t>
  </si>
  <si>
    <t>лямбда</t>
  </si>
  <si>
    <t>Коэффициент ассиметрии распределения W(k; лямбда)</t>
  </si>
  <si>
    <t>Мин</t>
  </si>
  <si>
    <t>Макс</t>
  </si>
  <si>
    <t>Отрицательная асимметрия</t>
  </si>
  <si>
    <t>Медиана&gt;Среднего</t>
  </si>
  <si>
    <t>Диапазон</t>
  </si>
  <si>
    <t>Размер интервала</t>
  </si>
  <si>
    <t>Пакет Анализа</t>
  </si>
  <si>
    <t>Применение медианы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</si>
</sst>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color theme="1" tint="0.1499984740745262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20"/>
      <color theme="0"/>
      <name val="Calibri"/>
      <family val="2"/>
      <charset val="204"/>
      <scheme val="minor"/>
    </font>
    <font>
      <sz val="10"/>
      <name val="MS Sans Serif"/>
      <family val="2"/>
    </font>
    <font>
      <u/>
      <sz val="12"/>
      <color theme="10"/>
      <name val="Arial Narrow"/>
      <family val="2"/>
      <charset val="204"/>
    </font>
    <font>
      <sz val="12"/>
      <name val="Arial Narrow"/>
      <family val="2"/>
      <charset val="204"/>
    </font>
    <font>
      <sz val="8"/>
      <name val="Helv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>
      <alignment horizontal="left"/>
    </xf>
    <xf numFmtId="9" fontId="10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5" fillId="3" borderId="0" xfId="3" applyFont="1" applyFill="1" applyAlignment="1" applyProtection="1">
      <alignment vertical="center"/>
    </xf>
    <xf numFmtId="0" fontId="11" fillId="0" borderId="0" xfId="1" applyFont="1"/>
    <xf numFmtId="0" fontId="12" fillId="0" borderId="0" xfId="1" applyFont="1"/>
    <xf numFmtId="0" fontId="13" fillId="0" borderId="1" xfId="1" applyFont="1" applyBorder="1" applyAlignment="1">
      <alignment wrapText="1"/>
    </xf>
    <xf numFmtId="0" fontId="12" fillId="0" borderId="0" xfId="1" applyFont="1" applyBorder="1" applyAlignment="1">
      <alignment vertical="top"/>
    </xf>
    <xf numFmtId="0" fontId="14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vertical="top"/>
    </xf>
    <xf numFmtId="0" fontId="15" fillId="0" borderId="1" xfId="0" applyFont="1" applyFill="1" applyBorder="1" applyAlignment="1"/>
    <xf numFmtId="0" fontId="15" fillId="0" borderId="1" xfId="0" applyFont="1" applyBorder="1"/>
    <xf numFmtId="0" fontId="12" fillId="0" borderId="1" xfId="1" applyFont="1" applyBorder="1"/>
    <xf numFmtId="165" fontId="15" fillId="0" borderId="1" xfId="0" applyNumberFormat="1" applyFont="1" applyFill="1" applyBorder="1" applyAlignment="1"/>
    <xf numFmtId="0" fontId="8" fillId="0" borderId="0" xfId="7"/>
    <xf numFmtId="0" fontId="16" fillId="4" borderId="0" xfId="7" applyFont="1" applyFill="1" applyAlignment="1">
      <alignment vertical="center" wrapText="1"/>
    </xf>
    <xf numFmtId="0" fontId="13" fillId="0" borderId="1" xfId="1" applyFont="1" applyBorder="1"/>
    <xf numFmtId="0" fontId="17" fillId="0" borderId="1" xfId="0" applyFont="1" applyFill="1" applyBorder="1" applyAlignment="1"/>
    <xf numFmtId="165" fontId="17" fillId="0" borderId="1" xfId="0" applyNumberFormat="1" applyFont="1" applyFill="1" applyBorder="1" applyAlignment="1"/>
    <xf numFmtId="0" fontId="12" fillId="0" borderId="1" xfId="0" applyFont="1" applyFill="1" applyBorder="1" applyAlignment="1"/>
    <xf numFmtId="0" fontId="19" fillId="0" borderId="1" xfId="0" applyFont="1" applyFill="1" applyBorder="1" applyAlignment="1"/>
    <xf numFmtId="164" fontId="12" fillId="0" borderId="0" xfId="1" applyNumberFormat="1" applyFont="1"/>
    <xf numFmtId="1" fontId="12" fillId="0" borderId="1" xfId="0" applyNumberFormat="1" applyFont="1" applyFill="1" applyBorder="1" applyAlignment="1"/>
    <xf numFmtId="9" fontId="12" fillId="0" borderId="0" xfId="9" applyFont="1"/>
    <xf numFmtId="0" fontId="13" fillId="0" borderId="0" xfId="1" applyFont="1"/>
    <xf numFmtId="0" fontId="12" fillId="5" borderId="0" xfId="1" applyFont="1" applyFill="1"/>
    <xf numFmtId="0" fontId="20" fillId="0" borderId="0" xfId="1" applyFont="1"/>
    <xf numFmtId="0" fontId="0" fillId="0" borderId="1" xfId="0" applyBorder="1"/>
    <xf numFmtId="0" fontId="21" fillId="0" borderId="1" xfId="0" applyFont="1" applyBorder="1"/>
    <xf numFmtId="0" fontId="0" fillId="0" borderId="1" xfId="0" applyFont="1" applyBorder="1"/>
    <xf numFmtId="0" fontId="0" fillId="6" borderId="1" xfId="0" applyFont="1" applyFill="1" applyBorder="1"/>
    <xf numFmtId="0" fontId="18" fillId="0" borderId="1" xfId="1" applyFont="1" applyBorder="1"/>
    <xf numFmtId="0" fontId="20" fillId="0" borderId="1" xfId="1" applyFont="1" applyBorder="1"/>
    <xf numFmtId="0" fontId="11" fillId="0" borderId="1" xfId="1" applyFont="1" applyBorder="1"/>
    <xf numFmtId="2" fontId="11" fillId="0" borderId="0" xfId="1" applyNumberFormat="1" applyFont="1"/>
    <xf numFmtId="0" fontId="11" fillId="0" borderId="1" xfId="1" applyFont="1" applyBorder="1" applyAlignment="1">
      <alignment vertical="top"/>
    </xf>
    <xf numFmtId="0" fontId="11" fillId="0" borderId="1" xfId="1" applyFont="1" applyBorder="1" applyAlignment="1">
      <alignment wrapText="1"/>
    </xf>
    <xf numFmtId="2" fontId="11" fillId="0" borderId="1" xfId="1" applyNumberFormat="1" applyFont="1" applyBorder="1"/>
    <xf numFmtId="165" fontId="11" fillId="0" borderId="1" xfId="1" applyNumberFormat="1" applyFont="1" applyBorder="1"/>
    <xf numFmtId="0" fontId="11" fillId="5" borderId="1" xfId="1" applyFont="1" applyFill="1" applyBorder="1"/>
    <xf numFmtId="0" fontId="11" fillId="0" borderId="0" xfId="1" applyFont="1" applyBorder="1" applyAlignment="1">
      <alignment wrapText="1"/>
    </xf>
    <xf numFmtId="165" fontId="11" fillId="0" borderId="0" xfId="1" applyNumberFormat="1" applyFont="1" applyBorder="1"/>
    <xf numFmtId="0" fontId="20" fillId="6" borderId="0" xfId="1" applyFont="1" applyFill="1" applyBorder="1"/>
    <xf numFmtId="0" fontId="12" fillId="6" borderId="0" xfId="1" applyFont="1" applyFill="1"/>
    <xf numFmtId="0" fontId="4" fillId="2" borderId="0" xfId="2" applyFill="1" applyAlignment="1" applyProtection="1"/>
    <xf numFmtId="0" fontId="13" fillId="6" borderId="0" xfId="1" applyFont="1" applyFill="1"/>
    <xf numFmtId="0" fontId="5" fillId="3" borderId="0" xfId="2" applyFont="1" applyFill="1" applyAlignment="1" applyProtection="1">
      <alignment horizontal="center" vertical="center"/>
    </xf>
  </cellXfs>
  <cellStyles count="10">
    <cellStyle name="Currency_TapePivot" xfId="4" xr:uid="{00000000-0005-0000-0000-000000000000}"/>
    <cellStyle name="Normal_ALLOC1" xfId="5" xr:uid="{00000000-0005-0000-0000-000001000000}"/>
    <cellStyle name="Гиперссылка" xfId="2" builtinId="8"/>
    <cellStyle name="Гиперссылка 2" xfId="6" xr:uid="{00000000-0005-0000-0000-000003000000}"/>
    <cellStyle name="Гиперссылка 3" xfId="3" xr:uid="{00000000-0005-0000-0000-000004000000}"/>
    <cellStyle name="Обычный" xfId="0" builtinId="0"/>
    <cellStyle name="Обычный 2" xfId="1" xr:uid="{00000000-0005-0000-0000-000006000000}"/>
    <cellStyle name="Обычный 2 2" xfId="7" xr:uid="{00000000-0005-0000-0000-000007000000}"/>
    <cellStyle name="Обычный 3" xfId="8" xr:uid="{00000000-0005-0000-0000-000008000000}"/>
    <cellStyle name="Процентный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>
        <c:manualLayout>
          <c:xMode val="edge"/>
          <c:yMode val="edge"/>
          <c:x val="0.67168744531933511"/>
          <c:y val="3.2407407407407406E-2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Пример!$C$25:$C$32</c:f>
              <c:strCache>
                <c:ptCount val="8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&gt;750</c:v>
                </c:pt>
              </c:strCache>
            </c:strRef>
          </c:cat>
          <c:val>
            <c:numRef>
              <c:f>Пример!$D$25:$D$32</c:f>
              <c:numCache>
                <c:formatCode>General</c:formatCode>
                <c:ptCount val="8"/>
                <c:pt idx="0">
                  <c:v>4</c:v>
                </c:pt>
                <c:pt idx="1">
                  <c:v>16</c:v>
                </c:pt>
                <c:pt idx="2">
                  <c:v>12</c:v>
                </c:pt>
                <c:pt idx="3">
                  <c:v>11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8-4A3D-AF4F-0842A4F2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708288"/>
        <c:axId val="33816576"/>
      </c:barChart>
      <c:catAx>
        <c:axId val="3370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816576"/>
        <c:crosses val="autoZero"/>
        <c:auto val="1"/>
        <c:lblAlgn val="r"/>
        <c:lblOffset val="100"/>
        <c:noMultiLvlLbl val="0"/>
      </c:catAx>
      <c:valAx>
        <c:axId val="3381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0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зарплат</a:t>
            </a:r>
            <a:r>
              <a:rPr lang="en-US"/>
              <a:t> </a:t>
            </a:r>
            <a:r>
              <a:rPr lang="ru-RU"/>
              <a:t>в</a:t>
            </a:r>
            <a:r>
              <a:rPr lang="ru-RU" baseline="0"/>
              <a:t> компании</a:t>
            </a:r>
            <a:endParaRPr lang="ru-RU"/>
          </a:p>
        </c:rich>
      </c:tx>
      <c:layout>
        <c:manualLayout>
          <c:xMode val="edge"/>
          <c:yMode val="edge"/>
          <c:x val="0.20735847196202439"/>
          <c:y val="1.937285378791741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1814732907939283E-2"/>
          <c:y val="0.28983268484596564"/>
          <c:w val="0.91194793852915079"/>
          <c:h val="0.6195236246080086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Медиана!$H$6:$H$13</c:f>
              <c:strCache>
                <c:ptCount val="8"/>
                <c:pt idx="0">
                  <c:v>20</c:v>
                </c:pt>
                <c:pt idx="1">
                  <c:v>70</c:v>
                </c:pt>
                <c:pt idx="2">
                  <c:v>120</c:v>
                </c:pt>
                <c:pt idx="3">
                  <c:v>170</c:v>
                </c:pt>
                <c:pt idx="4">
                  <c:v>220</c:v>
                </c:pt>
                <c:pt idx="5">
                  <c:v>270</c:v>
                </c:pt>
                <c:pt idx="6">
                  <c:v>320</c:v>
                </c:pt>
                <c:pt idx="7">
                  <c:v>&gt;320</c:v>
                </c:pt>
              </c:strCache>
            </c:strRef>
          </c:cat>
          <c:val>
            <c:numRef>
              <c:f>Медиана!$I$6:$I$13</c:f>
              <c:numCache>
                <c:formatCode>General</c:formatCode>
                <c:ptCount val="8"/>
                <c:pt idx="0">
                  <c:v>36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B-4523-8087-2E83F0F9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808192"/>
        <c:axId val="34809728"/>
      </c:barChart>
      <c:catAx>
        <c:axId val="3480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09728"/>
        <c:crosses val="autoZero"/>
        <c:auto val="1"/>
        <c:lblAlgn val="r"/>
        <c:lblOffset val="100"/>
        <c:noMultiLvlLbl val="0"/>
      </c:catAx>
      <c:valAx>
        <c:axId val="3480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808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СКОС!$D$5</c:f>
          <c:strCache>
            <c:ptCount val="1"/>
            <c:pt idx="0">
              <c:v>Положительная ассиметрия. СКОС=001</c:v>
            </c:pt>
          </c:strCache>
        </c:strRef>
      </c:tx>
      <c:overlay val="1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93462180863759E-2"/>
          <c:y val="0.15120047494063243"/>
          <c:w val="0.88089998047764695"/>
          <c:h val="0.653821084864391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СКОС!$D$16</c:f>
              <c:strCache>
                <c:ptCount val="1"/>
                <c:pt idx="0">
                  <c:v>Эмпирическое распределение</c:v>
                </c:pt>
              </c:strCache>
            </c:strRef>
          </c:tx>
          <c:spPr>
            <a:ln w="22225">
              <a:prstDash val="dash"/>
            </a:ln>
          </c:spPr>
          <c:marker>
            <c:symbol val="circle"/>
            <c:size val="5"/>
          </c:marker>
          <c:xVal>
            <c:numRef>
              <c:f>СКОС!$D$18:$D$28</c:f>
              <c:numCache>
                <c:formatCode>General</c:formatCode>
                <c:ptCount val="1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</c:numCache>
            </c:numRef>
          </c:xVal>
          <c:yVal>
            <c:numRef>
              <c:f>СКОС!$E$18:$E$28</c:f>
              <c:numCache>
                <c:formatCode>General</c:formatCode>
                <c:ptCount val="11"/>
                <c:pt idx="0">
                  <c:v>0</c:v>
                </c:pt>
                <c:pt idx="1">
                  <c:v>16</c:v>
                </c:pt>
                <c:pt idx="2">
                  <c:v>26</c:v>
                </c:pt>
                <c:pt idx="3">
                  <c:v>13</c:v>
                </c:pt>
                <c:pt idx="4">
                  <c:v>16</c:v>
                </c:pt>
                <c:pt idx="5">
                  <c:v>12</c:v>
                </c:pt>
                <c:pt idx="6">
                  <c:v>6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46-46EA-881A-D472D3B47EF9}"/>
            </c:ext>
          </c:extLst>
        </c:ser>
        <c:ser>
          <c:idx val="1"/>
          <c:order val="1"/>
          <c:tx>
            <c:strRef>
              <c:f>СКОС!$D$31</c:f>
              <c:strCache>
                <c:ptCount val="1"/>
                <c:pt idx="0">
                  <c:v>Среднее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46-46EA-881A-D472D3B47EF9}"/>
                </c:ext>
              </c:extLst>
            </c:dLbl>
            <c:dLbl>
              <c:idx val="1"/>
              <c:layout>
                <c:manualLayout>
                  <c:x val="7.2933342009934713E-3"/>
                  <c:y val="1.149793775778027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6-46EA-881A-D472D3B47E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СКОС!$D$33:$D$34</c:f>
              <c:numCache>
                <c:formatCode>0.00</c:formatCode>
                <c:ptCount val="2"/>
                <c:pt idx="0">
                  <c:v>0.8937889028024657</c:v>
                </c:pt>
                <c:pt idx="1">
                  <c:v>0.8937889028024657</c:v>
                </c:pt>
              </c:numCache>
            </c:numRef>
          </c:xVal>
          <c:yVal>
            <c:numRef>
              <c:f>СКОС!$E$33:$E$34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46-46EA-881A-D472D3B47EF9}"/>
            </c:ext>
          </c:extLst>
        </c:ser>
        <c:ser>
          <c:idx val="2"/>
          <c:order val="2"/>
          <c:tx>
            <c:strRef>
              <c:f>СКОС!$D$36</c:f>
              <c:strCache>
                <c:ptCount val="1"/>
                <c:pt idx="0">
                  <c:v>Медиана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46-46EA-881A-D472D3B47EF9}"/>
                </c:ext>
              </c:extLst>
            </c:dLbl>
            <c:dLbl>
              <c:idx val="1"/>
              <c:layout>
                <c:manualLayout>
                  <c:x val="-9.523415977961433E-2"/>
                  <c:y val="1.2311586051743532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46-46EA-881A-D472D3B47EF9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СКОС!$D$38:$D$39</c:f>
              <c:numCache>
                <c:formatCode>0.00</c:formatCode>
                <c:ptCount val="2"/>
                <c:pt idx="0">
                  <c:v>0.81161132343140974</c:v>
                </c:pt>
                <c:pt idx="1">
                  <c:v>0.81161132343140974</c:v>
                </c:pt>
              </c:numCache>
            </c:numRef>
          </c:xVal>
          <c:yVal>
            <c:numRef>
              <c:f>СКОС!$E$38:$E$39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646-46EA-881A-D472D3B47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16992"/>
        <c:axId val="34918784"/>
      </c:scatterChart>
      <c:valAx>
        <c:axId val="34916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4918784"/>
        <c:crosses val="autoZero"/>
        <c:crossBetween val="midCat"/>
      </c:valAx>
      <c:valAx>
        <c:axId val="34918784"/>
        <c:scaling>
          <c:orientation val="minMax"/>
          <c:max val="3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1699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СКОС!$S$16</c:f>
          <c:strCache>
            <c:ptCount val="1"/>
            <c:pt idx="0">
              <c:v>Отрицательная ассиметрия. СКОС=-001</c:v>
            </c:pt>
          </c:strCache>
        </c:strRef>
      </c:tx>
      <c:overlay val="1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93462180863759E-2"/>
          <c:y val="0.15120047494063243"/>
          <c:w val="0.88089998047764695"/>
          <c:h val="0.653821084864391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СКОС!$P$16</c:f>
              <c:strCache>
                <c:ptCount val="1"/>
                <c:pt idx="0">
                  <c:v>Эмпирическое распределение</c:v>
                </c:pt>
              </c:strCache>
            </c:strRef>
          </c:tx>
          <c:spPr>
            <a:ln w="22225">
              <a:prstDash val="dash"/>
            </a:ln>
          </c:spPr>
          <c:marker>
            <c:symbol val="circle"/>
            <c:size val="5"/>
          </c:marker>
          <c:xVal>
            <c:numRef>
              <c:f>СКОС!$P$18:$P$28</c:f>
              <c:numCache>
                <c:formatCode>General</c:formatCode>
                <c:ptCount val="11"/>
                <c:pt idx="0">
                  <c:v>1.5313402343227795</c:v>
                </c:pt>
                <c:pt idx="1">
                  <c:v>1.7978166832427187</c:v>
                </c:pt>
                <c:pt idx="2">
                  <c:v>2.0642931321626579</c:v>
                </c:pt>
                <c:pt idx="3">
                  <c:v>2.3307695810825972</c:v>
                </c:pt>
                <c:pt idx="4">
                  <c:v>2.5972460300025366</c:v>
                </c:pt>
                <c:pt idx="5">
                  <c:v>2.863722478922476</c:v>
                </c:pt>
                <c:pt idx="6">
                  <c:v>3.1301989278424154</c:v>
                </c:pt>
                <c:pt idx="7">
                  <c:v>3.3966753767623548</c:v>
                </c:pt>
                <c:pt idx="8">
                  <c:v>3.6631518256822941</c:v>
                </c:pt>
                <c:pt idx="9">
                  <c:v>3.9296282746022335</c:v>
                </c:pt>
                <c:pt idx="10">
                  <c:v>4.1961047235221729</c:v>
                </c:pt>
              </c:numCache>
            </c:numRef>
          </c:xVal>
          <c:yVal>
            <c:numRef>
              <c:f>СКОС!$Q$18:$Q$28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12</c:v>
                </c:pt>
                <c:pt idx="6">
                  <c:v>16</c:v>
                </c:pt>
                <c:pt idx="7">
                  <c:v>10</c:v>
                </c:pt>
                <c:pt idx="8">
                  <c:v>26</c:v>
                </c:pt>
                <c:pt idx="9">
                  <c:v>13</c:v>
                </c:pt>
                <c:pt idx="10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B-4FA3-B27E-151F14E20F49}"/>
            </c:ext>
          </c:extLst>
        </c:ser>
        <c:ser>
          <c:idx val="1"/>
          <c:order val="1"/>
          <c:tx>
            <c:strRef>
              <c:f>СКОС!$P$31</c:f>
              <c:strCache>
                <c:ptCount val="1"/>
                <c:pt idx="0">
                  <c:v>Среднее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EB-4FA3-B27E-151F14E20F49}"/>
                </c:ext>
              </c:extLst>
            </c:dLbl>
            <c:dLbl>
              <c:idx val="1"/>
              <c:layout>
                <c:manualLayout>
                  <c:x val="7.2933342009934713E-3"/>
                  <c:y val="1.149793775778027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EB-4FA3-B27E-151F14E20F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СКОС!$P$33:$P$34</c:f>
              <c:numCache>
                <c:formatCode>0.00</c:formatCode>
                <c:ptCount val="2"/>
                <c:pt idx="0">
                  <c:v>3.1062110971975345</c:v>
                </c:pt>
                <c:pt idx="1">
                  <c:v>3.1062110971975345</c:v>
                </c:pt>
              </c:numCache>
            </c:numRef>
          </c:xVal>
          <c:yVal>
            <c:numRef>
              <c:f>СКОС!$Q$33:$Q$34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EB-4FA3-B27E-151F14E20F49}"/>
            </c:ext>
          </c:extLst>
        </c:ser>
        <c:ser>
          <c:idx val="2"/>
          <c:order val="2"/>
          <c:tx>
            <c:strRef>
              <c:f>СКОС!$P$36</c:f>
              <c:strCache>
                <c:ptCount val="1"/>
                <c:pt idx="0">
                  <c:v>Медиана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EB-4FA3-B27E-151F14E20F49}"/>
                </c:ext>
              </c:extLst>
            </c:dLbl>
            <c:dLbl>
              <c:idx val="1"/>
              <c:layout>
                <c:manualLayout>
                  <c:x val="-9.523415977961433E-2"/>
                  <c:y val="1.2311586051743532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EB-4FA3-B27E-151F14E20F49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СКОС!$P$38:$P$39</c:f>
              <c:numCache>
                <c:formatCode>0.00</c:formatCode>
                <c:ptCount val="2"/>
                <c:pt idx="0">
                  <c:v>3.1883886765685903</c:v>
                </c:pt>
                <c:pt idx="1">
                  <c:v>3.1883886765685903</c:v>
                </c:pt>
              </c:numCache>
            </c:numRef>
          </c:xVal>
          <c:yVal>
            <c:numRef>
              <c:f>СКОС!$Q$38:$Q$39</c:f>
              <c:numCache>
                <c:formatCode>General</c:formatCode>
                <c:ptCount val="2"/>
                <c:pt idx="0">
                  <c:v>0</c:v>
                </c:pt>
                <c:pt idx="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3EB-4FA3-B27E-151F14E2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7968"/>
        <c:axId val="35046144"/>
      </c:scatterChart>
      <c:valAx>
        <c:axId val="3502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46144"/>
        <c:crosses val="autoZero"/>
        <c:crossBetween val="midCat"/>
      </c:valAx>
      <c:valAx>
        <c:axId val="35046144"/>
        <c:scaling>
          <c:orientation val="minMax"/>
          <c:max val="3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02796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32</xdr:row>
      <xdr:rowOff>166687</xdr:rowOff>
    </xdr:from>
    <xdr:to>
      <xdr:col>5</xdr:col>
      <xdr:colOff>180975</xdr:colOff>
      <xdr:row>46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119061</xdr:rowOff>
    </xdr:from>
    <xdr:to>
      <xdr:col>6</xdr:col>
      <xdr:colOff>428624</xdr:colOff>
      <xdr:row>27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0.14669</cdr:x>
      <cdr:y>0.22931</cdr:y>
    </cdr:from>
    <cdr:to>
      <cdr:x>0.14669</cdr:x>
      <cdr:y>0.91588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0881E168-4A1A-4E4A-8804-F939C21FC201}"/>
            </a:ext>
          </a:extLst>
        </cdr:cNvPr>
        <cdr:cNvCxnSpPr/>
      </cdr:nvCxnSpPr>
      <cdr:spPr>
        <a:xfrm xmlns:a="http://schemas.openxmlformats.org/drawingml/2006/main">
          <a:off x="781051" y="804864"/>
          <a:ext cx="0" cy="2409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0.04115</cdr:x>
      <cdr:y>0.15061</cdr:y>
    </cdr:from>
    <cdr:to>
      <cdr:x>0.25045</cdr:x>
      <cdr:y>0.23474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19076" y="528638"/>
          <a:ext cx="11144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 b="1">
              <a:solidFill>
                <a:srgbClr val="C00000"/>
              </a:solidFill>
            </a:rPr>
            <a:t>медиана =15</a:t>
          </a:r>
        </a:p>
      </cdr:txBody>
    </cdr:sp>
  </cdr:relSizeAnchor>
  <cdr:relSizeAnchor xmlns:cdr="http://schemas.openxmlformats.org/drawingml/2006/chartDrawing">
    <cdr:from>
      <cdr:x>0.29338</cdr:x>
      <cdr:y>0.22931</cdr:y>
    </cdr:from>
    <cdr:to>
      <cdr:x>0.29338</cdr:x>
      <cdr:y>0.91588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DF95EBA0-2CBD-4101-84BC-6BD34E8C302A}"/>
            </a:ext>
          </a:extLst>
        </cdr:cNvPr>
        <cdr:cNvCxnSpPr/>
      </cdr:nvCxnSpPr>
      <cdr:spPr>
        <a:xfrm xmlns:a="http://schemas.openxmlformats.org/drawingml/2006/main">
          <a:off x="1562101" y="804864"/>
          <a:ext cx="0" cy="2409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0.2415</cdr:x>
      <cdr:y>0.15332</cdr:y>
    </cdr:from>
    <cdr:to>
      <cdr:x>0.45081</cdr:x>
      <cdr:y>0.23745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1285876" y="538163"/>
          <a:ext cx="11144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100" b="1">
              <a:solidFill>
                <a:schemeClr val="accent6">
                  <a:lumMod val="75000"/>
                </a:schemeClr>
              </a:solidFill>
            </a:rPr>
            <a:t>среднее=71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1</xdr:rowOff>
    </xdr:from>
    <xdr:to>
      <xdr:col>12</xdr:col>
      <xdr:colOff>0</xdr:colOff>
      <xdr:row>31</xdr:row>
      <xdr:rowOff>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76200</xdr:colOff>
      <xdr:row>12</xdr:row>
      <xdr:rowOff>85725</xdr:rowOff>
    </xdr:from>
    <xdr:to>
      <xdr:col>8</xdr:col>
      <xdr:colOff>552450</xdr:colOff>
      <xdr:row>13</xdr:row>
      <xdr:rowOff>161925</xdr:rowOff>
    </xdr:to>
    <xdr:pic>
      <xdr:nvPicPr>
        <xdr:cNvPr id="5" name="Рисунок 4" descr="\frac{\Gamma(1+3/k)\lambda^3-3\mu\sigma^2-\mu^3}{\sigma^3}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2924175"/>
          <a:ext cx="21050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342900</xdr:colOff>
      <xdr:row>33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xcel2.ru/articles/opisatelnaya-statistika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excel2.ru/articles/opisatelnaya-statistika-v-ms-excel?utm_source=organic_file&amp;utm_medium=file&amp;utm_campaign=file_download" TargetMode="External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xcel2.ru/articles/opisatelnaya-statistika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opLeftCell="A3" workbookViewId="0">
      <selection activeCell="E22" sqref="E22"/>
    </sheetView>
  </sheetViews>
  <sheetFormatPr defaultRowHeight="12.75" x14ac:dyDescent="0.2"/>
  <cols>
    <col min="1" max="1" width="20.42578125" style="4" customWidth="1"/>
    <col min="2" max="2" width="6.28515625" style="4" customWidth="1"/>
    <col min="3" max="3" width="29.28515625" style="4" bestFit="1" customWidth="1"/>
    <col min="4" max="4" width="12.28515625" style="4" customWidth="1"/>
    <col min="5" max="5" width="24.7109375" style="4" customWidth="1"/>
    <col min="6" max="6" width="18.5703125" style="4" customWidth="1"/>
    <col min="7" max="7" width="12.5703125" style="4" customWidth="1"/>
    <col min="8" max="8" width="11.85546875" style="4" bestFit="1" customWidth="1"/>
    <col min="9" max="9" width="14.42578125" style="4" bestFit="1" customWidth="1"/>
    <col min="10" max="10" width="15.7109375" style="4" bestFit="1" customWidth="1"/>
    <col min="11" max="12" width="9.140625" style="4"/>
    <col min="13" max="13" width="10.42578125" style="4" customWidth="1"/>
    <col min="14" max="268" width="9.140625" style="4"/>
    <col min="269" max="269" width="10" style="4" customWidth="1"/>
    <col min="270" max="349" width="9.140625" style="4"/>
    <col min="350" max="350" width="8.5703125" style="4" customWidth="1"/>
    <col min="351" max="16384" width="9.140625" style="4"/>
  </cols>
  <sheetData>
    <row r="1" spans="1:10" ht="26.25" x14ac:dyDescent="0.2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10" ht="15.75" x14ac:dyDescent="0.25">
      <c r="A2" s="46" t="s">
        <v>2</v>
      </c>
      <c r="B2" s="2"/>
      <c r="C2" s="2"/>
      <c r="D2" s="2"/>
      <c r="E2" s="2"/>
      <c r="F2" s="2"/>
      <c r="G2" s="2"/>
      <c r="H2" s="2"/>
      <c r="I2" s="2"/>
    </row>
    <row r="3" spans="1:10" ht="18.75" x14ac:dyDescent="0.2">
      <c r="A3" s="1" t="s">
        <v>26</v>
      </c>
      <c r="B3" s="1"/>
      <c r="C3" s="1"/>
      <c r="D3" s="1"/>
      <c r="E3" s="1"/>
      <c r="F3" s="1"/>
      <c r="G3" s="1"/>
      <c r="H3" s="1"/>
      <c r="I3" s="1"/>
    </row>
    <row r="4" spans="1:10" ht="15.75" x14ac:dyDescent="0.25">
      <c r="A4" s="45" t="s">
        <v>72</v>
      </c>
      <c r="B4" s="45"/>
      <c r="C4" s="45"/>
      <c r="D4" s="45"/>
      <c r="E4" s="45"/>
      <c r="F4" s="45"/>
      <c r="G4" s="45"/>
      <c r="H4" s="45"/>
      <c r="I4" s="45"/>
    </row>
    <row r="5" spans="1:10" ht="31.5" x14ac:dyDescent="0.25">
      <c r="A5" s="6" t="s">
        <v>19</v>
      </c>
      <c r="B5" s="7"/>
      <c r="C5" s="8" t="s">
        <v>21</v>
      </c>
      <c r="D5" s="9" t="s">
        <v>22</v>
      </c>
      <c r="E5" s="10" t="s">
        <v>20</v>
      </c>
      <c r="F5" s="10" t="s">
        <v>43</v>
      </c>
      <c r="G5" s="5"/>
      <c r="H5" s="5"/>
      <c r="I5" s="5"/>
    </row>
    <row r="6" spans="1:10" ht="15.75" x14ac:dyDescent="0.25">
      <c r="A6" s="11">
        <v>113</v>
      </c>
      <c r="B6" s="7"/>
      <c r="C6" s="22" t="s">
        <v>0</v>
      </c>
      <c r="D6" s="22">
        <v>318.32</v>
      </c>
      <c r="E6" s="22">
        <f>AVERAGE(Выборка)</f>
        <v>318.32</v>
      </c>
      <c r="F6" s="22">
        <f>SUM(Выборка)/COUNT(Выборка)</f>
        <v>318.32</v>
      </c>
      <c r="G6" s="5"/>
      <c r="H6" s="5"/>
      <c r="I6" s="5"/>
    </row>
    <row r="7" spans="1:10" ht="15.75" x14ac:dyDescent="0.25">
      <c r="A7" s="11">
        <v>395</v>
      </c>
      <c r="B7" s="7"/>
      <c r="C7" s="12" t="s">
        <v>4</v>
      </c>
      <c r="D7" s="15">
        <v>20.107860986922198</v>
      </c>
      <c r="E7" s="15">
        <f>_xlfn.STDEV.S(Выборка)/SQRT(COUNT(Выборка))</f>
        <v>20.107860986922198</v>
      </c>
      <c r="F7" s="12"/>
      <c r="G7" s="5"/>
      <c r="H7" s="5"/>
      <c r="I7" s="5"/>
    </row>
    <row r="8" spans="1:10" ht="15.75" x14ac:dyDescent="0.25">
      <c r="A8" s="11">
        <v>242</v>
      </c>
      <c r="B8" s="7"/>
      <c r="C8" s="12" t="s">
        <v>5</v>
      </c>
      <c r="D8" s="12">
        <v>288.5</v>
      </c>
      <c r="E8" s="12">
        <f>MEDIAN(Выборка)</f>
        <v>288.5</v>
      </c>
      <c r="F8" s="12">
        <f>IF(ISODD(E18),LARGE(Выборка,E18/2),AVERAGE(LARGE(Выборка,E18/2),SMALL(Выборка,E18/2)))</f>
        <v>288.5</v>
      </c>
      <c r="G8" s="13">
        <f>_xlfn.QUARTILE.INC(Выборка,2)</f>
        <v>288.5</v>
      </c>
      <c r="H8" s="13">
        <f>_xlfn.PERCENTILE.INC(Выборка,0.5)</f>
        <v>288.5</v>
      </c>
      <c r="I8" s="5"/>
      <c r="J8" s="34" t="s">
        <v>42</v>
      </c>
    </row>
    <row r="9" spans="1:10" ht="15.75" x14ac:dyDescent="0.25">
      <c r="A9" s="11">
        <v>170</v>
      </c>
      <c r="B9" s="7"/>
      <c r="C9" s="12" t="s">
        <v>6</v>
      </c>
      <c r="D9" s="12">
        <v>477</v>
      </c>
      <c r="E9" s="12">
        <f>_xlfn.MODE.SNGL(Выборка)</f>
        <v>477</v>
      </c>
      <c r="F9" s="12"/>
      <c r="G9" s="5"/>
      <c r="H9" s="5"/>
      <c r="I9" s="5"/>
      <c r="J9" s="35">
        <f t="array" ref="J9:J11">_xlfn.MODE.MULT(Выборка)</f>
        <v>477</v>
      </c>
    </row>
    <row r="10" spans="1:10" ht="15.75" x14ac:dyDescent="0.25">
      <c r="A10" s="11">
        <v>433</v>
      </c>
      <c r="B10" s="7"/>
      <c r="C10" s="12" t="s">
        <v>7</v>
      </c>
      <c r="D10" s="15">
        <v>142.18404859009109</v>
      </c>
      <c r="E10" s="15">
        <f>_xlfn.STDEV.S(Выборка)</f>
        <v>142.18404859009109</v>
      </c>
      <c r="F10" s="5">
        <f>SQRT(DEVSQ(Выборка)/(COUNT(Выборка)-1))</f>
        <v>142.18404859009109</v>
      </c>
      <c r="G10" s="15">
        <f>SQRT((SUMSQ(Выборка)-COUNT(Выборка)*AVERAGE(Выборка)^2)/(COUNT(Выборка)-1))</f>
        <v>142.18404859009115</v>
      </c>
      <c r="H10" s="15">
        <f t="array" ref="H10">SQRT(SUM((Выборка-AVERAGE(Выборка))^2)/(COUNT(Выборка)-1))</f>
        <v>142.18404859009109</v>
      </c>
      <c r="I10" s="5"/>
      <c r="J10" s="35">
        <v>477</v>
      </c>
    </row>
    <row r="11" spans="1:10" ht="15.75" x14ac:dyDescent="0.25">
      <c r="A11" s="11">
        <v>319</v>
      </c>
      <c r="B11" s="7"/>
      <c r="C11" s="12" t="s">
        <v>8</v>
      </c>
      <c r="D11" s="15">
        <v>20216.303673469385</v>
      </c>
      <c r="E11" s="15">
        <f>_xlfn.VAR.S(Выборка)</f>
        <v>20216.303673469385</v>
      </c>
      <c r="F11" s="14">
        <f>DEVSQ(Выборка)/(COUNT(Выборка)-1)</f>
        <v>20216.303673469389</v>
      </c>
      <c r="G11" s="14">
        <f>(SUMSQ(Выборка)-COUNT(Выборка)*AVERAGE(Выборка)^2)/(COUNT(Выборка)-1)</f>
        <v>20216.303673469403</v>
      </c>
      <c r="H11" s="15">
        <f t="array" ref="H11">SUM((Выборка-AVERAGE(Выборка))^2)/(COUNT(Выборка)-1)</f>
        <v>20216.303673469389</v>
      </c>
      <c r="I11" s="5"/>
      <c r="J11" s="35">
        <v>477</v>
      </c>
    </row>
    <row r="12" spans="1:10" ht="15.75" x14ac:dyDescent="0.25">
      <c r="A12" s="11">
        <v>428</v>
      </c>
      <c r="B12" s="7"/>
      <c r="C12" s="12" t="s">
        <v>9</v>
      </c>
      <c r="D12" s="15">
        <v>2.3738981171013718</v>
      </c>
      <c r="E12" s="15">
        <f>KURT(Выборка)</f>
        <v>2.3738981171013718</v>
      </c>
      <c r="F12" s="15">
        <f t="array" ref="F12">E18*(E18+1)/(E18-1)/(E18-2)/(E18-3)*SUM(((Выборка-E6)/E10)^4)-3*(E18-1)^2/(E18-2)/(E18-3)</f>
        <v>2.3738981171013718</v>
      </c>
      <c r="G12" s="5"/>
      <c r="I12" s="5"/>
    </row>
    <row r="13" spans="1:10" ht="15.75" x14ac:dyDescent="0.25">
      <c r="A13" s="11">
        <v>223</v>
      </c>
      <c r="B13" s="7"/>
      <c r="C13" s="12" t="s">
        <v>10</v>
      </c>
      <c r="D13" s="15">
        <v>1.2065581008406752</v>
      </c>
      <c r="E13" s="15">
        <f>SKEW(Выборка)</f>
        <v>1.2065581008406752</v>
      </c>
      <c r="F13" s="15">
        <f t="array" ref="F13">E18/(E18-1)/(E18-2)*SUM(((Выборка-E6)/E10)^3)</f>
        <v>1.2065581008406752</v>
      </c>
      <c r="G13" s="5"/>
    </row>
    <row r="14" spans="1:10" ht="15.75" x14ac:dyDescent="0.25">
      <c r="A14" s="11">
        <v>369</v>
      </c>
      <c r="B14" s="7"/>
      <c r="C14" s="22" t="s">
        <v>11</v>
      </c>
      <c r="D14" s="22">
        <v>724</v>
      </c>
      <c r="E14" s="22">
        <f>E16-E15</f>
        <v>724</v>
      </c>
      <c r="F14" s="12"/>
      <c r="G14" s="5"/>
      <c r="H14" s="5"/>
      <c r="I14" s="5"/>
    </row>
    <row r="15" spans="1:10" ht="15.75" x14ac:dyDescent="0.25">
      <c r="A15" s="11">
        <v>283</v>
      </c>
      <c r="B15" s="7"/>
      <c r="C15" s="22" t="s">
        <v>12</v>
      </c>
      <c r="D15" s="22">
        <v>113</v>
      </c>
      <c r="E15" s="22">
        <f>MIN(Выборка)</f>
        <v>113</v>
      </c>
      <c r="F15" s="12"/>
      <c r="G15" s="5"/>
      <c r="H15" s="5"/>
      <c r="I15" s="5"/>
    </row>
    <row r="16" spans="1:10" ht="15.75" x14ac:dyDescent="0.25">
      <c r="A16" s="11">
        <v>282</v>
      </c>
      <c r="B16" s="7"/>
      <c r="C16" s="22" t="s">
        <v>13</v>
      </c>
      <c r="D16" s="22">
        <v>837</v>
      </c>
      <c r="E16" s="22">
        <f>MAX(Выборка)</f>
        <v>837</v>
      </c>
      <c r="F16" s="12"/>
      <c r="G16" s="5"/>
      <c r="H16" s="5"/>
      <c r="I16" s="5"/>
    </row>
    <row r="17" spans="1:9" ht="15.75" x14ac:dyDescent="0.25">
      <c r="A17" s="11">
        <v>440</v>
      </c>
      <c r="B17" s="7"/>
      <c r="C17" s="22" t="s">
        <v>14</v>
      </c>
      <c r="D17" s="22">
        <v>15916</v>
      </c>
      <c r="E17" s="22">
        <f>SUM(Выборка)</f>
        <v>15916</v>
      </c>
      <c r="F17" s="12"/>
      <c r="G17" s="5"/>
      <c r="H17" s="5"/>
      <c r="I17" s="5"/>
    </row>
    <row r="18" spans="1:9" ht="15.75" x14ac:dyDescent="0.25">
      <c r="A18" s="11">
        <v>837</v>
      </c>
      <c r="B18" s="7"/>
      <c r="C18" s="22" t="s">
        <v>15</v>
      </c>
      <c r="D18" s="22">
        <v>50</v>
      </c>
      <c r="E18" s="22">
        <f>COUNT(Выборка)</f>
        <v>50</v>
      </c>
      <c r="F18" s="12"/>
      <c r="G18" s="5"/>
      <c r="H18" s="5"/>
      <c r="I18" s="5"/>
    </row>
    <row r="19" spans="1:9" ht="15.75" x14ac:dyDescent="0.25">
      <c r="A19" s="11">
        <v>239</v>
      </c>
      <c r="B19" s="7"/>
      <c r="C19" s="22" t="s">
        <v>16</v>
      </c>
      <c r="D19" s="22">
        <v>837</v>
      </c>
      <c r="E19" s="22">
        <f>LARGE(Выборка,G19)</f>
        <v>837</v>
      </c>
      <c r="F19" s="12"/>
      <c r="G19" s="33">
        <v>1</v>
      </c>
      <c r="I19" s="5"/>
    </row>
    <row r="20" spans="1:9" ht="15.75" x14ac:dyDescent="0.25">
      <c r="A20" s="11">
        <v>212</v>
      </c>
      <c r="B20" s="7"/>
      <c r="C20" s="22" t="s">
        <v>17</v>
      </c>
      <c r="D20" s="22">
        <v>113</v>
      </c>
      <c r="E20" s="22">
        <f>SMALL(Выборка,G20)</f>
        <v>113</v>
      </c>
      <c r="F20" s="12"/>
      <c r="G20" s="33">
        <v>1</v>
      </c>
      <c r="H20" s="5"/>
      <c r="I20" s="5"/>
    </row>
    <row r="21" spans="1:9" ht="15.75" x14ac:dyDescent="0.25">
      <c r="A21" s="11">
        <v>245</v>
      </c>
      <c r="B21" s="7"/>
      <c r="C21" s="19" t="s">
        <v>18</v>
      </c>
      <c r="D21" s="20">
        <v>40.408259510955943</v>
      </c>
      <c r="E21" s="20">
        <f>E7*_xlfn.T.INV.2T(1-0.95,E18-1)</f>
        <v>40.408259510955943</v>
      </c>
      <c r="F21" s="20">
        <f>E7*_xlfn.T.INV((1+0.95)/2,E18-1)</f>
        <v>40.408259510955943</v>
      </c>
      <c r="G21" s="20">
        <f>_xlfn.CONFIDENCE.T(1-0.95,E10,E18)</f>
        <v>40.408259510955943</v>
      </c>
      <c r="H21" s="5"/>
      <c r="I21" s="5"/>
    </row>
    <row r="22" spans="1:9" ht="15.75" x14ac:dyDescent="0.25">
      <c r="A22" s="11">
        <v>407</v>
      </c>
      <c r="B22" s="7"/>
      <c r="C22" s="5"/>
      <c r="D22" s="5"/>
      <c r="F22" s="5"/>
      <c r="G22" s="5"/>
      <c r="H22" s="5"/>
      <c r="I22" s="26"/>
    </row>
    <row r="23" spans="1:9" ht="15.75" x14ac:dyDescent="0.25">
      <c r="A23" s="11">
        <v>275</v>
      </c>
      <c r="B23" s="7"/>
      <c r="C23" s="5"/>
      <c r="D23" s="5"/>
      <c r="E23" s="5"/>
      <c r="F23" s="5"/>
      <c r="G23" s="5"/>
      <c r="H23" s="5"/>
      <c r="I23" s="5"/>
    </row>
    <row r="24" spans="1:9" ht="15.75" x14ac:dyDescent="0.25">
      <c r="A24" s="11">
        <v>298</v>
      </c>
      <c r="B24" s="7"/>
      <c r="C24" s="18" t="s">
        <v>27</v>
      </c>
      <c r="D24" s="18" t="s">
        <v>1</v>
      </c>
      <c r="E24"/>
      <c r="F24" s="5"/>
      <c r="G24" s="5"/>
      <c r="H24" s="5"/>
      <c r="I24" s="5"/>
    </row>
    <row r="25" spans="1:9" ht="15.75" x14ac:dyDescent="0.25">
      <c r="A25" s="11">
        <v>180</v>
      </c>
      <c r="B25" s="7"/>
      <c r="C25" s="14">
        <v>150</v>
      </c>
      <c r="D25" s="14">
        <f t="array" ref="D25:D32">FREQUENCY(Выборка,C25:C31)</f>
        <v>4</v>
      </c>
      <c r="E25" s="5"/>
      <c r="F25" s="5"/>
      <c r="G25" s="5"/>
      <c r="H25" s="5"/>
      <c r="I25" s="5"/>
    </row>
    <row r="26" spans="1:9" ht="15.75" x14ac:dyDescent="0.25">
      <c r="A26" s="11">
        <v>213</v>
      </c>
      <c r="B26" s="7"/>
      <c r="C26" s="14">
        <f>C25+100</f>
        <v>250</v>
      </c>
      <c r="D26" s="14">
        <v>16</v>
      </c>
      <c r="E26" s="5"/>
      <c r="F26" s="5"/>
      <c r="G26" s="5"/>
      <c r="H26" s="5"/>
      <c r="I26" s="5"/>
    </row>
    <row r="27" spans="1:9" ht="15.75" x14ac:dyDescent="0.25">
      <c r="A27" s="11">
        <v>296</v>
      </c>
      <c r="B27" s="7"/>
      <c r="C27" s="14">
        <f t="shared" ref="C27:C31" si="0">C26+100</f>
        <v>350</v>
      </c>
      <c r="D27" s="14">
        <v>12</v>
      </c>
      <c r="E27" s="5"/>
      <c r="F27" s="23"/>
      <c r="G27" s="5"/>
      <c r="H27" s="5"/>
      <c r="I27" s="5"/>
    </row>
    <row r="28" spans="1:9" ht="15.75" x14ac:dyDescent="0.25">
      <c r="A28" s="11">
        <v>412</v>
      </c>
      <c r="B28" s="7"/>
      <c r="C28" s="14">
        <f t="shared" si="0"/>
        <v>450</v>
      </c>
      <c r="D28" s="14">
        <v>11</v>
      </c>
      <c r="E28" s="5"/>
      <c r="F28" s="5"/>
      <c r="G28" s="5"/>
      <c r="H28" s="5"/>
      <c r="I28" s="5"/>
    </row>
    <row r="29" spans="1:9" ht="15.75" x14ac:dyDescent="0.25">
      <c r="A29" s="11">
        <v>316</v>
      </c>
      <c r="B29" s="7"/>
      <c r="C29" s="14">
        <f t="shared" si="0"/>
        <v>550</v>
      </c>
      <c r="D29" s="14">
        <v>4</v>
      </c>
      <c r="E29" s="5"/>
      <c r="F29" s="5"/>
      <c r="G29" s="5"/>
      <c r="H29" s="5"/>
      <c r="I29" s="5"/>
    </row>
    <row r="30" spans="1:9" ht="15.75" x14ac:dyDescent="0.25">
      <c r="A30" s="11">
        <v>218</v>
      </c>
      <c r="B30" s="7"/>
      <c r="C30" s="14">
        <f t="shared" si="0"/>
        <v>650</v>
      </c>
      <c r="D30" s="14">
        <v>2</v>
      </c>
      <c r="E30" s="5"/>
      <c r="F30" s="5"/>
      <c r="G30" s="5"/>
      <c r="H30" s="5"/>
      <c r="I30" s="5"/>
    </row>
    <row r="31" spans="1:9" ht="15.75" x14ac:dyDescent="0.25">
      <c r="A31" s="11">
        <v>526</v>
      </c>
      <c r="B31" s="7"/>
      <c r="C31" s="14">
        <f t="shared" si="0"/>
        <v>750</v>
      </c>
      <c r="D31" s="14">
        <v>0</v>
      </c>
      <c r="E31" s="5"/>
      <c r="F31" s="5"/>
      <c r="G31" s="5"/>
      <c r="H31" s="5"/>
      <c r="I31" s="5"/>
    </row>
    <row r="32" spans="1:9" ht="15.75" x14ac:dyDescent="0.25">
      <c r="A32" s="11">
        <v>152</v>
      </c>
      <c r="B32" s="7"/>
      <c r="C32" s="14" t="str">
        <f>"&gt;"&amp;C31</f>
        <v>&gt;750</v>
      </c>
      <c r="D32" s="14">
        <v>1</v>
      </c>
      <c r="E32" s="5"/>
      <c r="F32" s="5"/>
      <c r="G32" s="5"/>
      <c r="H32" s="5"/>
      <c r="I32" s="5"/>
    </row>
    <row r="33" spans="1:9" ht="15.75" x14ac:dyDescent="0.25">
      <c r="A33" s="11">
        <v>604</v>
      </c>
      <c r="B33" s="7"/>
      <c r="C33" s="5"/>
      <c r="D33" s="5"/>
      <c r="E33" s="5"/>
      <c r="F33" s="5"/>
      <c r="G33" s="5"/>
      <c r="H33" s="5"/>
      <c r="I33" s="5"/>
    </row>
    <row r="34" spans="1:9" ht="15.75" x14ac:dyDescent="0.25">
      <c r="A34" s="11">
        <v>398</v>
      </c>
      <c r="B34" s="7"/>
      <c r="C34" s="5"/>
      <c r="D34" s="5"/>
      <c r="E34" s="5"/>
      <c r="F34" s="5"/>
      <c r="G34" s="5"/>
      <c r="H34" s="5"/>
      <c r="I34" s="5"/>
    </row>
    <row r="35" spans="1:9" ht="15.75" x14ac:dyDescent="0.25">
      <c r="A35" s="11">
        <v>227</v>
      </c>
      <c r="B35" s="7"/>
      <c r="C35" s="5"/>
      <c r="D35" s="5"/>
      <c r="E35" s="5"/>
      <c r="F35" s="5"/>
      <c r="G35" s="5"/>
      <c r="H35" s="5"/>
      <c r="I35" s="5"/>
    </row>
    <row r="36" spans="1:9" ht="15.75" x14ac:dyDescent="0.25">
      <c r="A36" s="11">
        <v>594</v>
      </c>
      <c r="B36" s="7"/>
      <c r="C36" s="5"/>
      <c r="D36" s="5"/>
      <c r="E36" s="5"/>
      <c r="F36" s="5"/>
      <c r="G36" s="5"/>
      <c r="H36" s="5"/>
      <c r="I36" s="5"/>
    </row>
    <row r="37" spans="1:9" ht="15.75" x14ac:dyDescent="0.25">
      <c r="A37" s="11">
        <v>240</v>
      </c>
      <c r="B37" s="7"/>
      <c r="C37" s="5"/>
      <c r="D37" s="5"/>
      <c r="E37" s="5"/>
      <c r="F37" s="5"/>
      <c r="G37" s="5"/>
      <c r="H37" s="5"/>
      <c r="I37" s="5"/>
    </row>
    <row r="38" spans="1:9" ht="15.75" x14ac:dyDescent="0.25">
      <c r="A38" s="11">
        <v>135</v>
      </c>
      <c r="B38" s="7"/>
      <c r="C38" s="5"/>
      <c r="D38" s="5"/>
      <c r="E38" s="5"/>
      <c r="F38" s="5"/>
      <c r="G38" s="5"/>
      <c r="H38" s="5"/>
      <c r="I38" s="5"/>
    </row>
    <row r="39" spans="1:9" ht="15.75" x14ac:dyDescent="0.25">
      <c r="A39" s="11">
        <v>505</v>
      </c>
      <c r="B39" s="7"/>
      <c r="C39" s="5"/>
      <c r="D39" s="5"/>
      <c r="E39" s="5"/>
      <c r="F39" s="5"/>
      <c r="G39" s="5"/>
      <c r="H39" s="5"/>
      <c r="I39" s="5"/>
    </row>
    <row r="40" spans="1:9" ht="15.75" x14ac:dyDescent="0.25">
      <c r="A40" s="11">
        <v>255</v>
      </c>
      <c r="B40" s="7"/>
      <c r="C40" s="5"/>
      <c r="D40" s="5"/>
      <c r="E40" s="5"/>
      <c r="F40" s="5"/>
      <c r="G40" s="5"/>
      <c r="H40" s="5"/>
      <c r="I40" s="5"/>
    </row>
    <row r="41" spans="1:9" ht="15.75" x14ac:dyDescent="0.25">
      <c r="A41" s="11">
        <v>334</v>
      </c>
      <c r="B41" s="7"/>
      <c r="C41" s="5"/>
      <c r="D41" s="5"/>
      <c r="E41" s="5"/>
      <c r="F41" s="5"/>
      <c r="G41" s="5"/>
      <c r="H41" s="5"/>
      <c r="I41" s="5"/>
    </row>
    <row r="42" spans="1:9" ht="15.75" x14ac:dyDescent="0.25">
      <c r="A42" s="11">
        <v>294</v>
      </c>
      <c r="B42" s="7"/>
      <c r="C42" s="5"/>
      <c r="D42" s="5"/>
      <c r="E42" s="5"/>
      <c r="F42" s="5"/>
      <c r="G42" s="5"/>
      <c r="H42" s="5"/>
      <c r="I42" s="5"/>
    </row>
    <row r="43" spans="1:9" ht="15.75" x14ac:dyDescent="0.25">
      <c r="A43" s="11">
        <v>114</v>
      </c>
      <c r="B43" s="7"/>
      <c r="C43" s="5"/>
      <c r="D43" s="5"/>
      <c r="E43" s="5"/>
      <c r="F43" s="5"/>
      <c r="G43" s="5"/>
      <c r="H43" s="5"/>
      <c r="I43" s="5"/>
    </row>
    <row r="44" spans="1:9" ht="15.75" x14ac:dyDescent="0.25">
      <c r="A44" s="11">
        <v>269</v>
      </c>
      <c r="B44" s="7"/>
      <c r="C44" s="5"/>
      <c r="D44" s="5"/>
      <c r="E44" s="5"/>
      <c r="F44" s="5"/>
      <c r="G44" s="5"/>
      <c r="H44" s="5"/>
      <c r="I44" s="5"/>
    </row>
    <row r="45" spans="1:9" ht="15.75" x14ac:dyDescent="0.25">
      <c r="A45" s="11">
        <v>204</v>
      </c>
      <c r="B45" s="7"/>
      <c r="C45" s="5"/>
      <c r="D45" s="5"/>
      <c r="E45" s="5"/>
      <c r="F45" s="5"/>
      <c r="G45" s="5"/>
      <c r="H45" s="5"/>
      <c r="I45" s="5"/>
    </row>
    <row r="46" spans="1:9" ht="15.75" x14ac:dyDescent="0.25">
      <c r="A46" s="11">
        <v>179</v>
      </c>
      <c r="B46" s="7"/>
      <c r="C46" s="5"/>
      <c r="D46" s="5"/>
      <c r="E46" s="5"/>
      <c r="F46" s="5"/>
      <c r="G46" s="5"/>
      <c r="H46" s="5"/>
      <c r="I46" s="5"/>
    </row>
    <row r="47" spans="1:9" ht="15.75" x14ac:dyDescent="0.25">
      <c r="A47" s="11">
        <v>477</v>
      </c>
      <c r="B47" s="7"/>
      <c r="C47" s="5"/>
      <c r="D47" s="5"/>
      <c r="E47" s="5"/>
      <c r="F47" s="5"/>
      <c r="G47" s="5"/>
      <c r="H47" s="5"/>
      <c r="I47" s="5"/>
    </row>
    <row r="48" spans="1:9" ht="15.75" x14ac:dyDescent="0.25">
      <c r="A48" s="11">
        <v>246</v>
      </c>
      <c r="B48" s="7"/>
      <c r="C48" s="5"/>
      <c r="D48" s="5"/>
      <c r="E48" s="5"/>
      <c r="F48" s="5"/>
      <c r="G48" s="5"/>
      <c r="H48" s="5"/>
      <c r="I48" s="5"/>
    </row>
    <row r="49" spans="1:9" ht="15.75" x14ac:dyDescent="0.25">
      <c r="A49" s="11">
        <v>138</v>
      </c>
      <c r="B49" s="7"/>
      <c r="C49" s="5"/>
      <c r="D49" s="5"/>
      <c r="E49" s="5"/>
      <c r="F49" s="5"/>
      <c r="G49" s="5"/>
      <c r="H49" s="5"/>
      <c r="I49" s="5"/>
    </row>
    <row r="50" spans="1:9" ht="15.75" x14ac:dyDescent="0.25">
      <c r="A50" s="11">
        <v>367</v>
      </c>
      <c r="B50" s="7"/>
      <c r="C50" s="5"/>
      <c r="D50" s="5"/>
      <c r="E50" s="5"/>
      <c r="F50" s="5"/>
      <c r="G50" s="5"/>
      <c r="H50" s="5"/>
      <c r="I50" s="5"/>
    </row>
    <row r="51" spans="1:9" ht="15.75" x14ac:dyDescent="0.25">
      <c r="A51" s="11">
        <v>323</v>
      </c>
      <c r="B51" s="7"/>
      <c r="C51" s="5"/>
      <c r="D51" s="5"/>
      <c r="E51" s="5"/>
      <c r="F51" s="5"/>
      <c r="G51" s="5"/>
      <c r="H51" s="5"/>
      <c r="I51" s="5"/>
    </row>
    <row r="52" spans="1:9" ht="15.75" x14ac:dyDescent="0.25">
      <c r="A52" s="11">
        <v>230</v>
      </c>
      <c r="B52" s="7"/>
      <c r="C52" s="5"/>
      <c r="D52" s="5"/>
      <c r="E52" s="5"/>
      <c r="F52" s="5"/>
      <c r="G52" s="5"/>
      <c r="H52" s="5"/>
      <c r="I52" s="5"/>
    </row>
    <row r="53" spans="1:9" ht="15.75" x14ac:dyDescent="0.25">
      <c r="A53" s="11">
        <v>409</v>
      </c>
      <c r="B53" s="7"/>
      <c r="C53" s="5"/>
      <c r="D53" s="5"/>
      <c r="E53" s="5"/>
      <c r="F53" s="5"/>
      <c r="G53" s="5"/>
      <c r="H53" s="5"/>
      <c r="I53" s="5"/>
    </row>
    <row r="54" spans="1:9" ht="15.75" x14ac:dyDescent="0.25">
      <c r="A54" s="11">
        <v>477</v>
      </c>
      <c r="B54" s="7"/>
      <c r="C54" s="5"/>
      <c r="D54" s="5"/>
      <c r="E54" s="5"/>
      <c r="F54" s="5"/>
      <c r="G54" s="5"/>
      <c r="H54" s="5"/>
      <c r="I54" s="5"/>
    </row>
    <row r="55" spans="1:9" ht="15.75" x14ac:dyDescent="0.25">
      <c r="A55" s="11">
        <v>374</v>
      </c>
      <c r="B55" s="7"/>
      <c r="C55" s="5"/>
      <c r="D55" s="5"/>
      <c r="E55" s="5"/>
      <c r="F55" s="5"/>
      <c r="G55" s="5"/>
      <c r="H55" s="5"/>
      <c r="I55" s="5"/>
    </row>
    <row r="56" spans="1:9" ht="15.75" x14ac:dyDescent="0.25">
      <c r="A56" s="5"/>
      <c r="B56" s="5"/>
      <c r="C56" s="5"/>
      <c r="D56" s="5"/>
      <c r="E56" s="5"/>
      <c r="F56" s="5"/>
      <c r="G56" s="5"/>
      <c r="H56" s="5"/>
      <c r="I56" s="5"/>
    </row>
  </sheetData>
  <hyperlinks>
    <hyperlink ref="A1:E1" r:id="rId1" display="Файл скачан с сайта excel2.ru &gt;&gt;&gt;" xr:uid="{00000000-0004-0000-0000-000000000000}"/>
    <hyperlink ref="A2" r:id="rId2" xr:uid="{00000000-0004-0000-0000-000001000000}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opLeftCell="A14" workbookViewId="0">
      <selection activeCell="E6" sqref="E6"/>
    </sheetView>
  </sheetViews>
  <sheetFormatPr defaultRowHeight="12.75" x14ac:dyDescent="0.2"/>
  <cols>
    <col min="1" max="1" width="12" style="4" customWidth="1"/>
    <col min="2" max="2" width="2.85546875" style="4" customWidth="1"/>
    <col min="3" max="3" width="19" style="4" customWidth="1"/>
    <col min="4" max="4" width="17.85546875" style="4" customWidth="1"/>
    <col min="5" max="5" width="24.7109375" style="4" customWidth="1"/>
    <col min="6" max="6" width="12" style="4" bestFit="1" customWidth="1"/>
    <col min="7" max="7" width="12.5703125" style="4" customWidth="1"/>
    <col min="8" max="8" width="12" style="4" bestFit="1" customWidth="1"/>
    <col min="9" max="9" width="9.140625" style="4"/>
    <col min="10" max="10" width="12" style="4" bestFit="1" customWidth="1"/>
    <col min="11" max="12" width="9.140625" style="4"/>
    <col min="13" max="13" width="10.42578125" style="4" customWidth="1"/>
    <col min="14" max="268" width="9.140625" style="4"/>
    <col min="269" max="269" width="10" style="4" customWidth="1"/>
    <col min="270" max="349" width="9.140625" style="4"/>
    <col min="350" max="350" width="8.5703125" style="4" customWidth="1"/>
    <col min="351" max="16384" width="9.140625" style="4"/>
  </cols>
  <sheetData>
    <row r="1" spans="1:10" ht="26.25" x14ac:dyDescent="0.2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10" ht="15.75" x14ac:dyDescent="0.25">
      <c r="A2" s="46" t="s">
        <v>2</v>
      </c>
      <c r="B2" s="2"/>
      <c r="C2" s="2"/>
      <c r="D2" s="2"/>
      <c r="E2" s="2"/>
      <c r="F2" s="2"/>
      <c r="G2" s="2"/>
      <c r="H2" s="2"/>
      <c r="I2" s="2"/>
    </row>
    <row r="3" spans="1:10" ht="18.75" x14ac:dyDescent="0.2">
      <c r="A3" s="1" t="s">
        <v>26</v>
      </c>
      <c r="B3" s="1"/>
      <c r="C3" s="1"/>
      <c r="D3" s="1"/>
      <c r="E3" s="1"/>
      <c r="F3" s="1"/>
      <c r="G3" s="1"/>
      <c r="H3" s="1"/>
      <c r="I3" s="1"/>
    </row>
    <row r="4" spans="1:10" ht="15.75" x14ac:dyDescent="0.25">
      <c r="A4" s="45" t="s">
        <v>73</v>
      </c>
      <c r="B4" s="45"/>
      <c r="C4" s="45"/>
      <c r="D4" s="45"/>
      <c r="E4" s="45"/>
      <c r="F4" s="45"/>
      <c r="G4" s="45"/>
      <c r="H4" s="45"/>
      <c r="I4" s="45"/>
    </row>
    <row r="5" spans="1:10" ht="31.5" x14ac:dyDescent="0.25">
      <c r="A5" s="6" t="s">
        <v>30</v>
      </c>
      <c r="B5" s="7"/>
      <c r="C5" s="8" t="s">
        <v>29</v>
      </c>
      <c r="D5" s="10" t="s">
        <v>22</v>
      </c>
      <c r="F5" s="5"/>
      <c r="G5" s="5"/>
      <c r="H5" s="18" t="s">
        <v>27</v>
      </c>
      <c r="I5" s="18" t="s">
        <v>1</v>
      </c>
    </row>
    <row r="6" spans="1:10" ht="15.75" x14ac:dyDescent="0.25">
      <c r="A6" s="11">
        <v>10</v>
      </c>
      <c r="B6" s="7"/>
      <c r="C6" s="21" t="s">
        <v>31</v>
      </c>
      <c r="D6" s="24">
        <f>AVERAGE(Массив_для_Медианы)</f>
        <v>71.019607843137251</v>
      </c>
      <c r="F6" s="5"/>
      <c r="G6" s="5"/>
      <c r="H6" s="14">
        <v>20</v>
      </c>
      <c r="I6" s="14">
        <f t="array" ref="I6:I13">FREQUENCY(Массив_для_Медианы,H6:H12)</f>
        <v>36</v>
      </c>
    </row>
    <row r="7" spans="1:10" ht="15.75" x14ac:dyDescent="0.25">
      <c r="A7" s="11">
        <v>10</v>
      </c>
      <c r="B7" s="7"/>
      <c r="C7" s="12" t="s">
        <v>5</v>
      </c>
      <c r="D7" s="12">
        <f>MEDIAN(Массив_для_Медианы)</f>
        <v>15</v>
      </c>
      <c r="F7" s="5"/>
      <c r="G7" s="5"/>
      <c r="H7" s="14">
        <f>H6+50</f>
        <v>70</v>
      </c>
      <c r="I7" s="14">
        <v>11</v>
      </c>
    </row>
    <row r="8" spans="1:10" ht="15.75" x14ac:dyDescent="0.25">
      <c r="A8" s="11">
        <v>10</v>
      </c>
      <c r="B8" s="7"/>
      <c r="C8" s="12" t="s">
        <v>6</v>
      </c>
      <c r="D8" s="12">
        <f>_xlfn.MODE.SNGL(Массив_для_Медианы)</f>
        <v>15</v>
      </c>
      <c r="F8" s="5"/>
      <c r="G8" s="5"/>
      <c r="H8" s="14">
        <f t="shared" ref="H8:H12" si="0">H7+50</f>
        <v>120</v>
      </c>
      <c r="I8" s="14">
        <v>0</v>
      </c>
    </row>
    <row r="9" spans="1:10" ht="15.75" x14ac:dyDescent="0.25">
      <c r="A9" s="11">
        <v>10</v>
      </c>
      <c r="B9" s="7"/>
      <c r="C9" s="12" t="s">
        <v>28</v>
      </c>
      <c r="D9" s="12">
        <f>COUNT(Массив_для_Медианы)</f>
        <v>51</v>
      </c>
      <c r="F9" s="5"/>
      <c r="G9" s="5"/>
      <c r="H9" s="14">
        <f t="shared" si="0"/>
        <v>170</v>
      </c>
      <c r="I9" s="14">
        <v>0</v>
      </c>
    </row>
    <row r="10" spans="1:10" ht="15.75" x14ac:dyDescent="0.25">
      <c r="A10" s="11">
        <v>10</v>
      </c>
      <c r="B10" s="7"/>
      <c r="F10" s="5"/>
      <c r="G10" s="5"/>
      <c r="H10" s="14">
        <f t="shared" si="0"/>
        <v>220</v>
      </c>
      <c r="I10" s="14">
        <v>0</v>
      </c>
    </row>
    <row r="11" spans="1:10" ht="15.75" x14ac:dyDescent="0.25">
      <c r="A11" s="11">
        <v>10</v>
      </c>
      <c r="B11" s="7"/>
      <c r="F11" s="5"/>
      <c r="G11" s="5"/>
      <c r="H11" s="14">
        <f t="shared" si="0"/>
        <v>270</v>
      </c>
      <c r="I11" s="14">
        <v>0</v>
      </c>
    </row>
    <row r="12" spans="1:10" ht="15.75" x14ac:dyDescent="0.25">
      <c r="A12" s="11">
        <v>11</v>
      </c>
      <c r="B12" s="7"/>
      <c r="F12" s="5"/>
      <c r="G12" s="5"/>
      <c r="H12" s="14">
        <f t="shared" si="0"/>
        <v>320</v>
      </c>
      <c r="I12" s="14">
        <v>0</v>
      </c>
    </row>
    <row r="13" spans="1:10" ht="15.75" x14ac:dyDescent="0.25">
      <c r="A13" s="11">
        <v>11</v>
      </c>
      <c r="B13" s="7"/>
      <c r="F13" s="5"/>
      <c r="G13" s="5"/>
      <c r="H13" s="14" t="str">
        <f>"&gt;"&amp;H12</f>
        <v>&gt;320</v>
      </c>
      <c r="I13" s="14">
        <v>4</v>
      </c>
    </row>
    <row r="14" spans="1:10" ht="15.75" x14ac:dyDescent="0.25">
      <c r="A14" s="11">
        <v>11</v>
      </c>
      <c r="B14" s="7"/>
      <c r="F14" s="5"/>
      <c r="G14" s="5"/>
      <c r="H14" s="5"/>
      <c r="I14" s="5"/>
    </row>
    <row r="15" spans="1:10" ht="15.75" x14ac:dyDescent="0.25">
      <c r="A15" s="11">
        <v>12</v>
      </c>
      <c r="B15" s="7"/>
      <c r="F15" s="5"/>
      <c r="G15" s="5"/>
      <c r="H15" s="5"/>
      <c r="I15" s="5"/>
    </row>
    <row r="16" spans="1:10" ht="15.75" x14ac:dyDescent="0.25">
      <c r="A16" s="11">
        <v>12</v>
      </c>
      <c r="B16" s="7"/>
      <c r="F16" s="5"/>
      <c r="G16" s="5"/>
      <c r="H16" s="26" t="s">
        <v>36</v>
      </c>
      <c r="I16" s="5"/>
      <c r="J16" s="5"/>
    </row>
    <row r="17" spans="1:10" ht="15.75" x14ac:dyDescent="0.25">
      <c r="A17" s="11">
        <v>15</v>
      </c>
      <c r="B17" s="7"/>
      <c r="F17" s="5"/>
      <c r="G17" s="5"/>
      <c r="H17" s="27">
        <v>19</v>
      </c>
      <c r="J17" s="5"/>
    </row>
    <row r="18" spans="1:10" ht="15.75" x14ac:dyDescent="0.25">
      <c r="A18" s="11">
        <v>15</v>
      </c>
      <c r="B18" s="7"/>
      <c r="F18" s="5"/>
      <c r="G18" s="5"/>
      <c r="H18" s="5">
        <f>COUNTIF(Массив_для_Медианы,"&lt;="&amp;H17)</f>
        <v>28</v>
      </c>
      <c r="I18" s="4" t="s">
        <v>34</v>
      </c>
    </row>
    <row r="19" spans="1:10" ht="15.75" x14ac:dyDescent="0.25">
      <c r="A19" s="11">
        <v>15</v>
      </c>
      <c r="B19" s="7"/>
      <c r="F19" s="5"/>
      <c r="G19" s="5"/>
      <c r="H19" s="25">
        <f>H18/COUNT(Массив_для_Медианы)</f>
        <v>0.5490196078431373</v>
      </c>
      <c r="I19" s="4" t="s">
        <v>33</v>
      </c>
    </row>
    <row r="20" spans="1:10" ht="15.75" x14ac:dyDescent="0.25">
      <c r="A20" s="11">
        <v>15</v>
      </c>
      <c r="B20" s="7"/>
      <c r="F20" s="5"/>
      <c r="G20" s="5"/>
      <c r="H20" s="28" t="s">
        <v>35</v>
      </c>
    </row>
    <row r="21" spans="1:10" ht="15.75" x14ac:dyDescent="0.25">
      <c r="A21" s="11">
        <v>15</v>
      </c>
      <c r="B21" s="7"/>
      <c r="F21" s="5"/>
      <c r="G21" s="5"/>
      <c r="H21" s="5">
        <f>VLOOKUP(H17,Массив_для_Медианы,1)</f>
        <v>15</v>
      </c>
      <c r="I21" s="4" t="s">
        <v>32</v>
      </c>
    </row>
    <row r="22" spans="1:10" ht="15.75" x14ac:dyDescent="0.25">
      <c r="A22" s="11">
        <v>15</v>
      </c>
      <c r="B22" s="7"/>
      <c r="F22" s="5"/>
      <c r="G22" s="5"/>
      <c r="H22" s="5">
        <f>COUNT(Массив_для_Медианы)-RANK(H21,Массив_для_Медианы)+1</f>
        <v>28</v>
      </c>
      <c r="I22" s="4" t="s">
        <v>34</v>
      </c>
    </row>
    <row r="23" spans="1:10" ht="15.75" x14ac:dyDescent="0.25">
      <c r="A23" s="11">
        <v>15</v>
      </c>
      <c r="B23" s="7"/>
      <c r="F23" s="5"/>
      <c r="G23" s="5"/>
      <c r="H23" s="25">
        <f>H22/COUNT(Массив_для_Медианы)</f>
        <v>0.5490196078431373</v>
      </c>
      <c r="I23" s="4" t="s">
        <v>33</v>
      </c>
    </row>
    <row r="24" spans="1:10" ht="15.75" x14ac:dyDescent="0.25">
      <c r="A24" s="11">
        <v>15</v>
      </c>
      <c r="B24" s="7"/>
      <c r="F24" s="5"/>
      <c r="G24" s="5"/>
      <c r="H24" s="5"/>
      <c r="I24" s="5"/>
    </row>
    <row r="25" spans="1:10" ht="15.75" x14ac:dyDescent="0.25">
      <c r="A25" s="11">
        <v>15</v>
      </c>
      <c r="B25" s="7"/>
      <c r="F25" s="5"/>
      <c r="G25" s="5"/>
      <c r="H25" s="5"/>
      <c r="I25" s="5"/>
    </row>
    <row r="26" spans="1:10" ht="15.75" x14ac:dyDescent="0.25">
      <c r="A26" s="11">
        <v>15</v>
      </c>
      <c r="B26" s="7"/>
      <c r="F26" s="5"/>
      <c r="G26" s="5"/>
      <c r="H26" s="5"/>
      <c r="I26" s="5"/>
    </row>
    <row r="27" spans="1:10" ht="15.75" x14ac:dyDescent="0.25">
      <c r="A27" s="11">
        <v>15</v>
      </c>
      <c r="B27" s="7"/>
      <c r="F27" s="23"/>
      <c r="G27" s="5"/>
      <c r="H27" s="5"/>
      <c r="I27" s="5"/>
    </row>
    <row r="28" spans="1:10" ht="15.75" x14ac:dyDescent="0.25">
      <c r="A28" s="11">
        <v>15</v>
      </c>
      <c r="B28" s="7"/>
      <c r="C28" s="5"/>
      <c r="D28" s="5"/>
      <c r="E28" s="5"/>
      <c r="F28" s="5"/>
      <c r="G28" s="5"/>
      <c r="H28" s="5"/>
      <c r="I28" s="5"/>
    </row>
    <row r="29" spans="1:10" ht="15.75" x14ac:dyDescent="0.25">
      <c r="A29" s="11">
        <v>15</v>
      </c>
      <c r="B29" s="7"/>
      <c r="F29" s="5"/>
      <c r="G29" s="5"/>
      <c r="H29" s="5"/>
      <c r="I29" s="5"/>
    </row>
    <row r="30" spans="1:10" ht="15.75" x14ac:dyDescent="0.25">
      <c r="A30" s="11">
        <v>15</v>
      </c>
      <c r="B30" s="7"/>
      <c r="F30" s="5"/>
      <c r="G30" s="5"/>
      <c r="H30" s="5"/>
      <c r="I30" s="5"/>
    </row>
    <row r="31" spans="1:10" ht="15.75" x14ac:dyDescent="0.25">
      <c r="A31" s="11">
        <v>15</v>
      </c>
      <c r="B31" s="7"/>
      <c r="F31" s="5"/>
      <c r="G31" s="5"/>
      <c r="H31" s="5"/>
      <c r="I31" s="5"/>
    </row>
    <row r="32" spans="1:10" ht="15.75" x14ac:dyDescent="0.25">
      <c r="A32" s="11">
        <v>15</v>
      </c>
      <c r="B32" s="7"/>
      <c r="F32" s="5"/>
      <c r="G32" s="5"/>
      <c r="H32" s="5"/>
      <c r="I32" s="5"/>
    </row>
    <row r="33" spans="1:9" ht="15.75" x14ac:dyDescent="0.25">
      <c r="A33" s="11">
        <v>15</v>
      </c>
      <c r="B33" s="7"/>
      <c r="C33" s="5"/>
      <c r="D33" s="5"/>
      <c r="E33" s="5"/>
      <c r="F33" s="5"/>
      <c r="G33" s="5"/>
      <c r="H33" s="5"/>
      <c r="I33" s="5"/>
    </row>
    <row r="34" spans="1:9" ht="15.75" x14ac:dyDescent="0.25">
      <c r="A34" s="11">
        <v>20</v>
      </c>
      <c r="B34" s="7"/>
      <c r="C34" s="5"/>
      <c r="D34" s="5"/>
      <c r="E34" s="5"/>
      <c r="F34" s="5"/>
      <c r="G34" s="5"/>
      <c r="H34" s="5"/>
      <c r="I34" s="5"/>
    </row>
    <row r="35" spans="1:9" ht="15.75" x14ac:dyDescent="0.25">
      <c r="A35" s="11">
        <v>20</v>
      </c>
      <c r="B35" s="7"/>
      <c r="C35" s="5"/>
      <c r="D35" s="5"/>
      <c r="E35" s="5"/>
      <c r="F35" s="5"/>
      <c r="G35" s="5"/>
      <c r="H35" s="5"/>
      <c r="I35" s="5"/>
    </row>
    <row r="36" spans="1:9" ht="15.75" x14ac:dyDescent="0.25">
      <c r="A36" s="11">
        <v>20</v>
      </c>
      <c r="B36" s="7"/>
      <c r="C36" s="5"/>
      <c r="D36" s="5"/>
      <c r="E36" s="5"/>
      <c r="F36" s="5"/>
      <c r="G36" s="5"/>
      <c r="H36" s="5"/>
      <c r="I36" s="5"/>
    </row>
    <row r="37" spans="1:9" ht="15.75" x14ac:dyDescent="0.25">
      <c r="A37" s="11">
        <v>20</v>
      </c>
      <c r="B37" s="7"/>
      <c r="C37" s="5"/>
      <c r="D37" s="5"/>
      <c r="E37" s="5"/>
      <c r="F37" s="5"/>
      <c r="G37" s="5"/>
      <c r="H37" s="5"/>
      <c r="I37" s="5"/>
    </row>
    <row r="38" spans="1:9" ht="15.75" x14ac:dyDescent="0.25">
      <c r="A38" s="11">
        <v>20</v>
      </c>
      <c r="B38" s="7"/>
      <c r="C38" s="5"/>
      <c r="D38" s="5"/>
      <c r="E38" s="5"/>
      <c r="F38" s="5"/>
      <c r="G38" s="5"/>
      <c r="H38" s="5"/>
      <c r="I38" s="5"/>
    </row>
    <row r="39" spans="1:9" ht="15.75" x14ac:dyDescent="0.25">
      <c r="A39" s="11">
        <v>20</v>
      </c>
      <c r="B39" s="7"/>
      <c r="C39" s="5"/>
      <c r="D39" s="5"/>
      <c r="E39" s="5"/>
      <c r="F39" s="5"/>
      <c r="G39" s="5"/>
      <c r="H39" s="5"/>
      <c r="I39" s="5"/>
    </row>
    <row r="40" spans="1:9" ht="15.75" x14ac:dyDescent="0.25">
      <c r="A40" s="11">
        <v>20</v>
      </c>
      <c r="B40" s="7"/>
      <c r="C40" s="5"/>
      <c r="D40" s="5"/>
      <c r="E40" s="5"/>
      <c r="F40" s="5"/>
      <c r="G40" s="5"/>
      <c r="H40" s="5"/>
      <c r="I40" s="5"/>
    </row>
    <row r="41" spans="1:9" ht="15.75" x14ac:dyDescent="0.25">
      <c r="A41" s="11">
        <v>20</v>
      </c>
      <c r="B41" s="7"/>
      <c r="C41" s="5"/>
      <c r="D41" s="5"/>
      <c r="E41" s="5"/>
      <c r="F41" s="5"/>
      <c r="G41" s="5"/>
      <c r="H41" s="5"/>
      <c r="I41" s="5"/>
    </row>
    <row r="42" spans="1:9" ht="15.75" x14ac:dyDescent="0.25">
      <c r="A42" s="11">
        <v>30</v>
      </c>
      <c r="B42" s="7"/>
      <c r="C42" s="5"/>
      <c r="D42" s="5"/>
      <c r="E42" s="5"/>
      <c r="F42" s="5"/>
      <c r="G42" s="5"/>
      <c r="H42" s="5"/>
      <c r="I42" s="5"/>
    </row>
    <row r="43" spans="1:9" ht="15.75" x14ac:dyDescent="0.25">
      <c r="A43" s="11">
        <v>30</v>
      </c>
      <c r="B43" s="7"/>
      <c r="C43" s="5"/>
      <c r="D43" s="5"/>
      <c r="E43" s="5"/>
      <c r="F43" s="5"/>
      <c r="G43" s="5"/>
      <c r="H43" s="5"/>
      <c r="I43" s="5"/>
    </row>
    <row r="44" spans="1:9" ht="15.75" x14ac:dyDescent="0.25">
      <c r="A44" s="11">
        <v>30</v>
      </c>
      <c r="B44" s="7"/>
      <c r="C44" s="5"/>
      <c r="D44" s="5"/>
      <c r="E44" s="5"/>
      <c r="F44" s="5"/>
      <c r="G44" s="5"/>
      <c r="H44" s="5"/>
      <c r="I44" s="5"/>
    </row>
    <row r="45" spans="1:9" ht="15.75" x14ac:dyDescent="0.25">
      <c r="A45" s="11">
        <v>30</v>
      </c>
      <c r="B45" s="7"/>
      <c r="C45" s="5"/>
      <c r="D45" s="5"/>
      <c r="E45" s="5"/>
      <c r="F45" s="5"/>
      <c r="G45" s="5"/>
      <c r="H45" s="5"/>
      <c r="I45" s="5"/>
    </row>
    <row r="46" spans="1:9" ht="15.75" x14ac:dyDescent="0.25">
      <c r="A46" s="11">
        <v>30</v>
      </c>
      <c r="B46" s="7"/>
      <c r="C46" s="5"/>
      <c r="D46" s="5"/>
      <c r="E46" s="5"/>
      <c r="F46" s="5"/>
      <c r="G46" s="5"/>
      <c r="H46" s="5"/>
      <c r="I46" s="5"/>
    </row>
    <row r="47" spans="1:9" ht="15.75" x14ac:dyDescent="0.25">
      <c r="A47" s="11">
        <v>30</v>
      </c>
      <c r="B47" s="7"/>
      <c r="C47" s="5"/>
      <c r="D47" s="5"/>
      <c r="E47" s="5"/>
      <c r="F47" s="5"/>
      <c r="G47" s="5"/>
      <c r="H47" s="5"/>
      <c r="I47" s="5"/>
    </row>
    <row r="48" spans="1:9" ht="15.75" x14ac:dyDescent="0.25">
      <c r="A48" s="11">
        <v>30</v>
      </c>
      <c r="B48" s="7"/>
      <c r="C48" s="5"/>
      <c r="D48" s="5"/>
      <c r="E48" s="5"/>
      <c r="F48" s="5"/>
      <c r="G48" s="5"/>
      <c r="H48" s="5"/>
      <c r="I48" s="5"/>
    </row>
    <row r="49" spans="1:9" ht="15.75" x14ac:dyDescent="0.25">
      <c r="A49" s="11">
        <v>30</v>
      </c>
      <c r="B49" s="7"/>
      <c r="C49" s="5"/>
      <c r="D49" s="5"/>
      <c r="E49" s="5"/>
      <c r="F49" s="5"/>
      <c r="G49" s="5"/>
      <c r="H49" s="5"/>
      <c r="I49" s="5"/>
    </row>
    <row r="50" spans="1:9" ht="15.75" x14ac:dyDescent="0.25">
      <c r="A50" s="11">
        <v>50</v>
      </c>
      <c r="B50" s="7"/>
      <c r="C50" s="5"/>
      <c r="D50" s="5"/>
      <c r="E50" s="5"/>
      <c r="F50" s="5"/>
      <c r="G50" s="5"/>
      <c r="H50" s="5"/>
      <c r="I50" s="5"/>
    </row>
    <row r="51" spans="1:9" ht="15.75" x14ac:dyDescent="0.25">
      <c r="A51" s="11">
        <v>50</v>
      </c>
      <c r="B51" s="7"/>
      <c r="C51" s="5"/>
      <c r="D51" s="5"/>
      <c r="E51" s="5"/>
      <c r="F51" s="5"/>
      <c r="G51" s="5"/>
      <c r="H51" s="5"/>
      <c r="I51" s="5"/>
    </row>
    <row r="52" spans="1:9" ht="15.75" x14ac:dyDescent="0.25">
      <c r="A52" s="11">
        <v>50</v>
      </c>
      <c r="B52" s="7"/>
      <c r="C52" s="5"/>
      <c r="D52" s="5"/>
      <c r="E52" s="5"/>
      <c r="F52" s="5"/>
      <c r="G52" s="5"/>
      <c r="H52" s="5"/>
      <c r="I52" s="5"/>
    </row>
    <row r="53" spans="1:9" ht="15.75" x14ac:dyDescent="0.25">
      <c r="A53" s="11">
        <v>500</v>
      </c>
      <c r="B53" s="7"/>
      <c r="C53" s="5"/>
      <c r="D53" s="5"/>
      <c r="E53" s="5"/>
      <c r="F53" s="5"/>
      <c r="G53" s="5"/>
      <c r="H53" s="5"/>
      <c r="I53" s="5"/>
    </row>
    <row r="54" spans="1:9" ht="15.75" x14ac:dyDescent="0.25">
      <c r="A54" s="11">
        <v>600</v>
      </c>
      <c r="B54" s="7"/>
      <c r="C54" s="5"/>
      <c r="D54" s="5"/>
      <c r="E54" s="5"/>
      <c r="F54" s="5"/>
      <c r="G54" s="5"/>
      <c r="H54" s="5"/>
      <c r="I54" s="5"/>
    </row>
    <row r="55" spans="1:9" ht="15.75" x14ac:dyDescent="0.25">
      <c r="A55" s="11">
        <v>700</v>
      </c>
      <c r="B55" s="7"/>
      <c r="C55" s="5"/>
      <c r="D55" s="5"/>
      <c r="E55" s="5"/>
      <c r="F55" s="5"/>
      <c r="G55" s="5"/>
      <c r="H55" s="5"/>
      <c r="I55" s="5"/>
    </row>
    <row r="56" spans="1:9" ht="15.75" x14ac:dyDescent="0.25">
      <c r="A56" s="11">
        <v>900</v>
      </c>
      <c r="B56" s="5"/>
      <c r="C56" s="5"/>
      <c r="D56" s="5"/>
      <c r="E56" s="5"/>
      <c r="F56" s="5"/>
      <c r="G56" s="5"/>
      <c r="H56" s="5"/>
      <c r="I56" s="5"/>
    </row>
  </sheetData>
  <sortState xmlns:xlrd2="http://schemas.microsoft.com/office/spreadsheetml/2017/richdata2" ref="A6:A55">
    <sortCondition ref="A6"/>
  </sortState>
  <hyperlinks>
    <hyperlink ref="A1:E1" r:id="rId1" display="Файл скачан с сайта excel2.ru &gt;&gt;&gt;" xr:uid="{00000000-0004-0000-0100-000000000000}"/>
    <hyperlink ref="A2" r:id="rId2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E9" sqref="E9"/>
    </sheetView>
  </sheetViews>
  <sheetFormatPr defaultRowHeight="15" x14ac:dyDescent="0.25"/>
  <cols>
    <col min="2" max="2" width="7" customWidth="1"/>
    <col min="3" max="3" width="18.28515625" bestFit="1" customWidth="1"/>
    <col min="4" max="4" width="13.140625" bestFit="1" customWidth="1"/>
  </cols>
  <sheetData>
    <row r="1" spans="1:4" x14ac:dyDescent="0.25">
      <c r="A1" s="30" t="s">
        <v>37</v>
      </c>
      <c r="C1" s="30" t="s">
        <v>6</v>
      </c>
      <c r="D1" s="30" t="s">
        <v>38</v>
      </c>
    </row>
    <row r="2" spans="1:4" x14ac:dyDescent="0.25">
      <c r="A2" s="32">
        <v>1</v>
      </c>
      <c r="C2" s="29">
        <f>MODE(A2:A11)</f>
        <v>1</v>
      </c>
      <c r="D2" s="29" t="s">
        <v>39</v>
      </c>
    </row>
    <row r="3" spans="1:4" x14ac:dyDescent="0.25">
      <c r="A3" s="32">
        <v>1</v>
      </c>
      <c r="C3" s="29">
        <f>_xlfn.MODE.SNGL(A2:A11)</f>
        <v>1</v>
      </c>
      <c r="D3" s="29" t="s">
        <v>40</v>
      </c>
    </row>
    <row r="4" spans="1:4" x14ac:dyDescent="0.25">
      <c r="A4" s="31">
        <v>2</v>
      </c>
    </row>
    <row r="5" spans="1:4" x14ac:dyDescent="0.25">
      <c r="A5" s="32">
        <v>3</v>
      </c>
      <c r="C5" s="30" t="s">
        <v>42</v>
      </c>
    </row>
    <row r="6" spans="1:4" x14ac:dyDescent="0.25">
      <c r="A6" s="32">
        <v>3</v>
      </c>
      <c r="C6" s="29">
        <f t="array" ref="C6:C9">_xlfn.MODE.MULT(A2:A11)</f>
        <v>1</v>
      </c>
      <c r="D6" t="s">
        <v>41</v>
      </c>
    </row>
    <row r="7" spans="1:4" x14ac:dyDescent="0.25">
      <c r="A7" s="31">
        <v>4</v>
      </c>
      <c r="C7" s="29">
        <v>3</v>
      </c>
    </row>
    <row r="8" spans="1:4" x14ac:dyDescent="0.25">
      <c r="A8" s="31">
        <v>5</v>
      </c>
      <c r="C8" s="29">
        <v>7</v>
      </c>
    </row>
    <row r="9" spans="1:4" x14ac:dyDescent="0.25">
      <c r="A9" s="31">
        <v>6</v>
      </c>
      <c r="C9" s="29" t="e">
        <v>#N/A</v>
      </c>
    </row>
    <row r="10" spans="1:4" x14ac:dyDescent="0.25">
      <c r="A10" s="32">
        <v>7</v>
      </c>
    </row>
    <row r="11" spans="1:4" x14ac:dyDescent="0.25">
      <c r="A11" s="32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8"/>
  <sheetViews>
    <sheetView topLeftCell="A6" workbookViewId="0">
      <selection activeCell="K6" sqref="K6"/>
    </sheetView>
  </sheetViews>
  <sheetFormatPr defaultRowHeight="12.75" x14ac:dyDescent="0.2"/>
  <cols>
    <col min="1" max="1" width="15.7109375" style="4" customWidth="1"/>
    <col min="2" max="2" width="12.85546875" style="4" customWidth="1"/>
    <col min="3" max="3" width="2.7109375" style="4" customWidth="1"/>
    <col min="4" max="4" width="14.140625" style="4" customWidth="1"/>
    <col min="5" max="5" width="10.140625" style="4" customWidth="1"/>
    <col min="6" max="6" width="7.140625" style="4" bestFit="1" customWidth="1"/>
    <col min="7" max="7" width="12.5703125" style="4" customWidth="1"/>
    <col min="8" max="8" width="11.85546875" style="4" bestFit="1" customWidth="1"/>
    <col min="9" max="9" width="14.42578125" style="4" bestFit="1" customWidth="1"/>
    <col min="10" max="10" width="12" style="4" bestFit="1" customWidth="1"/>
    <col min="11" max="12" width="9.140625" style="4"/>
    <col min="13" max="13" width="3.140625" style="4" customWidth="1"/>
    <col min="14" max="14" width="10.7109375" style="4" customWidth="1"/>
    <col min="15" max="15" width="9.140625" style="4"/>
    <col min="16" max="16" width="11.140625" style="4" customWidth="1"/>
    <col min="17" max="267" width="9.140625" style="4"/>
    <col min="268" max="268" width="10" style="4" customWidth="1"/>
    <col min="269" max="348" width="9.140625" style="4"/>
    <col min="349" max="349" width="8.5703125" style="4" customWidth="1"/>
    <col min="350" max="16384" width="9.140625" style="4"/>
  </cols>
  <sheetData>
    <row r="1" spans="1:19" ht="26.25" x14ac:dyDescent="0.2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19" ht="15.75" x14ac:dyDescent="0.25">
      <c r="A2" s="46" t="s">
        <v>2</v>
      </c>
      <c r="B2" s="2"/>
      <c r="C2" s="2"/>
      <c r="D2" s="2"/>
      <c r="E2" s="2"/>
      <c r="F2" s="2"/>
      <c r="G2" s="2"/>
      <c r="H2" s="2"/>
      <c r="I2" s="2"/>
    </row>
    <row r="3" spans="1:19" ht="18.75" x14ac:dyDescent="0.2">
      <c r="A3" s="1" t="s">
        <v>26</v>
      </c>
      <c r="B3" s="1"/>
      <c r="C3" s="1"/>
      <c r="D3" s="1"/>
      <c r="E3" s="1"/>
      <c r="F3" s="1"/>
      <c r="G3" s="1"/>
      <c r="H3" s="1"/>
      <c r="I3" s="1"/>
    </row>
    <row r="4" spans="1:19" ht="15.75" x14ac:dyDescent="0.25">
      <c r="A4" s="45" t="s">
        <v>61</v>
      </c>
      <c r="B4" s="45"/>
      <c r="C4" s="45"/>
      <c r="D4" s="45"/>
      <c r="E4" s="45"/>
      <c r="F4" s="45"/>
      <c r="G4" s="45"/>
      <c r="H4" s="45"/>
      <c r="I4" s="47"/>
    </row>
    <row r="5" spans="1:19" ht="15.75" x14ac:dyDescent="0.25">
      <c r="A5" s="44" t="s">
        <v>63</v>
      </c>
      <c r="B5" s="45"/>
      <c r="C5" s="5"/>
      <c r="D5" s="5" t="str">
        <f ca="1">"Положительная ассиметрия. СКОС="&amp;TEXT(B11,"0,00")</f>
        <v>Положительная ассиметрия. СКОС=001</v>
      </c>
      <c r="E5" s="5"/>
      <c r="G5" s="5"/>
      <c r="H5" s="5"/>
      <c r="I5" s="26"/>
    </row>
    <row r="6" spans="1:19" ht="39" x14ac:dyDescent="0.25">
      <c r="A6" s="38" t="s">
        <v>46</v>
      </c>
      <c r="B6" s="35">
        <f ca="1">COUNT(Выборка)</f>
        <v>100</v>
      </c>
      <c r="C6" s="5"/>
      <c r="D6" s="4" t="s">
        <v>54</v>
      </c>
      <c r="E6" s="5"/>
      <c r="G6" s="5"/>
      <c r="H6" s="5"/>
      <c r="I6"/>
    </row>
    <row r="7" spans="1:19" ht="15.75" x14ac:dyDescent="0.25">
      <c r="A7" s="38" t="s">
        <v>51</v>
      </c>
      <c r="B7" s="39">
        <f ca="1">AVERAGE(Выборка)</f>
        <v>0.8937889028024657</v>
      </c>
      <c r="C7" s="5"/>
      <c r="D7" s="34" t="s">
        <v>57</v>
      </c>
      <c r="E7" s="34" t="s">
        <v>22</v>
      </c>
      <c r="G7" s="5"/>
      <c r="H7" s="5"/>
      <c r="I7" s="26"/>
      <c r="N7" s="4" t="s">
        <v>68</v>
      </c>
    </row>
    <row r="8" spans="1:19" ht="15.75" x14ac:dyDescent="0.25">
      <c r="A8" s="35" t="s">
        <v>44</v>
      </c>
      <c r="B8" s="39">
        <f ca="1">ABS(SUMIF($A$18:$A$117,"&gt;"&amp;$B$7,$B$18:$B$117))</f>
        <v>22.545110373807862</v>
      </c>
      <c r="C8" s="5"/>
      <c r="D8" s="35" t="s">
        <v>55</v>
      </c>
      <c r="E8" s="41">
        <v>1.5</v>
      </c>
      <c r="F8" s="35" t="s">
        <v>62</v>
      </c>
      <c r="G8" s="5"/>
      <c r="H8" s="5"/>
      <c r="I8" s="26"/>
    </row>
    <row r="9" spans="1:19" ht="15.75" x14ac:dyDescent="0.25">
      <c r="A9" s="35" t="s">
        <v>45</v>
      </c>
      <c r="B9" s="39">
        <f ca="1">ABS(SUMIF($A$18:$A$117,"&lt;"&amp;$B$7,$B$18:$B$117))</f>
        <v>8.7428553908718794</v>
      </c>
      <c r="C9" s="5"/>
      <c r="D9" s="35" t="s">
        <v>56</v>
      </c>
      <c r="E9" s="41">
        <v>1</v>
      </c>
      <c r="F9" s="35" t="s">
        <v>64</v>
      </c>
      <c r="G9" s="5"/>
      <c r="H9" s="5"/>
      <c r="I9" s="26"/>
      <c r="N9" s="35" t="s">
        <v>0</v>
      </c>
      <c r="O9" s="35">
        <f ca="1">AVERAGE(N18:N117)</f>
        <v>3.1062110971975345</v>
      </c>
      <c r="P9" s="35" t="s">
        <v>69</v>
      </c>
    </row>
    <row r="10" spans="1:19" ht="15.75" x14ac:dyDescent="0.25">
      <c r="A10" s="35" t="s">
        <v>50</v>
      </c>
      <c r="B10" s="39">
        <f ca="1">B8-B9</f>
        <v>13.802254982935983</v>
      </c>
      <c r="C10" s="5"/>
      <c r="G10" s="5"/>
      <c r="H10" s="5"/>
      <c r="I10" s="26"/>
      <c r="N10" s="35" t="s">
        <v>5</v>
      </c>
      <c r="O10" s="35">
        <f ca="1">MEDIAN(N18:N117)</f>
        <v>3.1883886765685903</v>
      </c>
      <c r="P10" s="35" t="b">
        <f ca="1">O10&gt;O9</f>
        <v>1</v>
      </c>
    </row>
    <row r="11" spans="1:19" ht="15.75" x14ac:dyDescent="0.25">
      <c r="A11" s="38" t="s">
        <v>47</v>
      </c>
      <c r="B11" s="40">
        <f ca="1">SKEW(Выборка)</f>
        <v>0.6742118086142922</v>
      </c>
      <c r="C11" s="5"/>
      <c r="D11" s="44" t="s">
        <v>59</v>
      </c>
      <c r="E11" s="45"/>
      <c r="G11" s="5"/>
      <c r="H11" s="5"/>
      <c r="I11" s="26"/>
      <c r="N11" s="35" t="s">
        <v>66</v>
      </c>
      <c r="O11" s="35">
        <f ca="1">MIN($N$18:$N$117)</f>
        <v>1.5313402343227795</v>
      </c>
    </row>
    <row r="12" spans="1:19" ht="26.25" x14ac:dyDescent="0.25">
      <c r="A12" s="35" t="s">
        <v>5</v>
      </c>
      <c r="B12" s="40">
        <f ca="1">MEDIAN(Выборка)</f>
        <v>0.81161132343140974</v>
      </c>
      <c r="C12" s="5"/>
      <c r="D12" s="38" t="s">
        <v>60</v>
      </c>
      <c r="E12" s="39">
        <f>бета*EXP(GAMMALN(1+1/альфа))</f>
        <v>0.90274529295093353</v>
      </c>
      <c r="G12" s="26" t="s">
        <v>65</v>
      </c>
      <c r="H12" s="5"/>
      <c r="I12" s="26"/>
      <c r="N12" s="35" t="s">
        <v>67</v>
      </c>
      <c r="O12" s="35">
        <f ca="1">MAX($N$18:$N$117)</f>
        <v>3.9538534063222261</v>
      </c>
    </row>
    <row r="13" spans="1:19" ht="26.25" x14ac:dyDescent="0.25">
      <c r="A13" s="35" t="s">
        <v>66</v>
      </c>
      <c r="B13" s="40">
        <f ca="1">MIN(Выборка)</f>
        <v>4.6146593677773691E-2</v>
      </c>
      <c r="C13" s="5"/>
      <c r="D13" s="38" t="s">
        <v>7</v>
      </c>
      <c r="E13" s="39">
        <f>SQRT(бета*бета*(EXP(GAMMALN(1+2/альфа))-EXP(GAMMALN(1+1/альфа))^2))</f>
        <v>0.61293579175467616</v>
      </c>
      <c r="G13" s="5"/>
      <c r="H13" s="5"/>
      <c r="I13" s="26"/>
      <c r="N13" s="35" t="s">
        <v>70</v>
      </c>
      <c r="O13" s="35">
        <f ca="1">O12-O11</f>
        <v>2.4225131719994466</v>
      </c>
    </row>
    <row r="14" spans="1:19" ht="26.25" x14ac:dyDescent="0.25">
      <c r="A14" s="35" t="s">
        <v>67</v>
      </c>
      <c r="B14" s="40">
        <f ca="1">MAX(Выборка)</f>
        <v>2.4686597656772205</v>
      </c>
      <c r="C14" s="5"/>
      <c r="D14" s="35" t="s">
        <v>61</v>
      </c>
      <c r="E14" s="39">
        <f>((бета^3)*EXP(GAMMALN(1+3/альфа))-3*E12*(E13^2)-(E12^3))/(E13^3)</f>
        <v>1.0719865728909621</v>
      </c>
      <c r="G14" s="5"/>
      <c r="H14" s="5"/>
      <c r="I14" s="26"/>
      <c r="N14" s="38" t="s">
        <v>71</v>
      </c>
      <c r="O14" s="35">
        <f ca="1">O13/10</f>
        <v>0.24225131719994467</v>
      </c>
    </row>
    <row r="15" spans="1:19" ht="15.75" x14ac:dyDescent="0.25">
      <c r="A15" s="42"/>
      <c r="B15" s="43" t="b">
        <f ca="1">B12&lt;B7</f>
        <v>1</v>
      </c>
      <c r="C15" s="5"/>
      <c r="D15" s="5"/>
      <c r="G15" s="5"/>
      <c r="H15" s="5"/>
      <c r="I15" s="26"/>
      <c r="N15" s="35" t="s">
        <v>47</v>
      </c>
      <c r="O15" s="35">
        <f ca="1">SKEW(N18:N117)</f>
        <v>-0.67421180861429286</v>
      </c>
    </row>
    <row r="16" spans="1:19" ht="15.75" x14ac:dyDescent="0.25">
      <c r="A16" s="5"/>
      <c r="B16" s="5"/>
      <c r="C16" s="5"/>
      <c r="D16" s="4" t="s">
        <v>58</v>
      </c>
      <c r="F16" s="5"/>
      <c r="G16" s="5"/>
      <c r="H16" s="5"/>
      <c r="I16" s="26"/>
      <c r="P16" s="4" t="s">
        <v>58</v>
      </c>
      <c r="S16" s="5" t="str">
        <f ca="1">"Отрицательная ассиметрия. СКОС="&amp;TEXT(O15,"0,00")</f>
        <v>Отрицательная ассиметрия. СКОС=-001</v>
      </c>
    </row>
    <row r="17" spans="1:17" ht="15.75" x14ac:dyDescent="0.25">
      <c r="A17" s="6" t="s">
        <v>48</v>
      </c>
      <c r="B17" s="6" t="s">
        <v>49</v>
      </c>
      <c r="C17" s="5"/>
      <c r="D17" s="34" t="s">
        <v>27</v>
      </c>
      <c r="E17" s="34" t="s">
        <v>1</v>
      </c>
      <c r="F17" s="5"/>
      <c r="G17" s="5"/>
      <c r="H17" s="5"/>
      <c r="I17" s="26"/>
      <c r="N17" s="34" t="s">
        <v>48</v>
      </c>
      <c r="P17" s="34" t="s">
        <v>27</v>
      </c>
      <c r="Q17" s="34" t="s">
        <v>1</v>
      </c>
    </row>
    <row r="18" spans="1:17" ht="15.75" x14ac:dyDescent="0.25">
      <c r="A18" s="37">
        <f t="shared" ref="A18:A49" ca="1" si="0">бета*(-LN(RAND()))^(1/альфа)</f>
        <v>1.9778596508295421</v>
      </c>
      <c r="B18" s="37">
        <f t="shared" ref="B18:B49" ca="1" si="1">(A18-$B$7)^3</f>
        <v>1.2740101189586484</v>
      </c>
      <c r="C18" s="5"/>
      <c r="D18" s="35">
        <v>0</v>
      </c>
      <c r="E18" s="35">
        <f t="array" aca="1" ref="E18:E28" ca="1">FREQUENCY(Выборка,D18:D27)</f>
        <v>0</v>
      </c>
      <c r="F18" s="5"/>
      <c r="G18" s="5"/>
      <c r="H18" s="5"/>
      <c r="I18" s="26"/>
      <c r="N18" s="4">
        <f ca="1">(4-A18)</f>
        <v>2.0221403491704582</v>
      </c>
      <c r="P18" s="35">
        <f ca="1">O11</f>
        <v>1.5313402343227795</v>
      </c>
      <c r="Q18" s="35">
        <f t="array" aca="1" ref="Q18:Q28" ca="1">FREQUENCY(N18:N117,P18:P27)</f>
        <v>1</v>
      </c>
    </row>
    <row r="19" spans="1:17" ht="15.75" x14ac:dyDescent="0.25">
      <c r="A19" s="37">
        <f t="shared" ca="1" si="0"/>
        <v>0.97564351630817936</v>
      </c>
      <c r="B19" s="37">
        <f t="shared" ca="1" si="1"/>
        <v>5.48440460323437E-4</v>
      </c>
      <c r="C19" s="5"/>
      <c r="D19" s="35">
        <f>D18+0.3</f>
        <v>0.3</v>
      </c>
      <c r="E19" s="35">
        <f ca="1"/>
        <v>16</v>
      </c>
      <c r="F19" s="5"/>
      <c r="G19" s="5"/>
      <c r="H19" s="5"/>
      <c r="I19" s="26"/>
      <c r="N19" s="4">
        <f t="shared" ref="N19:N82" ca="1" si="2">(4-A19)</f>
        <v>3.0243564836918209</v>
      </c>
      <c r="P19" s="35">
        <f t="shared" ref="P19:P28" ca="1" si="3">P18+$O$14*1.1</f>
        <v>1.7978166832427187</v>
      </c>
      <c r="Q19" s="35">
        <f ca="1"/>
        <v>2</v>
      </c>
    </row>
    <row r="20" spans="1:17" ht="15.75" x14ac:dyDescent="0.25">
      <c r="A20" s="37">
        <f t="shared" ca="1" si="0"/>
        <v>0.41075554639406214</v>
      </c>
      <c r="B20" s="37">
        <f t="shared" ca="1" si="1"/>
        <v>-0.11270193366174712</v>
      </c>
      <c r="C20" s="5"/>
      <c r="D20" s="35">
        <f t="shared" ref="D20:D28" si="4">D19+0.3</f>
        <v>0.6</v>
      </c>
      <c r="E20" s="35">
        <f ca="1"/>
        <v>26</v>
      </c>
      <c r="F20" s="5"/>
      <c r="G20" s="5"/>
      <c r="H20" s="5"/>
      <c r="I20" s="26"/>
      <c r="N20" s="4">
        <f t="shared" ca="1" si="2"/>
        <v>3.589244453605938</v>
      </c>
      <c r="P20" s="35">
        <f t="shared" ca="1" si="3"/>
        <v>2.0642931321626579</v>
      </c>
      <c r="Q20" s="35">
        <f ca="1"/>
        <v>5</v>
      </c>
    </row>
    <row r="21" spans="1:17" ht="15.75" x14ac:dyDescent="0.25">
      <c r="A21" s="37">
        <f t="shared" ca="1" si="0"/>
        <v>0.38747092153404461</v>
      </c>
      <c r="B21" s="37">
        <f t="shared" ca="1" si="1"/>
        <v>-0.12979861347642432</v>
      </c>
      <c r="C21" s="5"/>
      <c r="D21" s="35">
        <f t="shared" si="4"/>
        <v>0.89999999999999991</v>
      </c>
      <c r="E21" s="35">
        <f ca="1"/>
        <v>13</v>
      </c>
      <c r="F21" s="5"/>
      <c r="G21" s="5"/>
      <c r="H21" s="5"/>
      <c r="I21" s="26"/>
      <c r="N21" s="4">
        <f t="shared" ca="1" si="2"/>
        <v>3.6125290784659554</v>
      </c>
      <c r="P21" s="35">
        <f t="shared" ca="1" si="3"/>
        <v>2.3307695810825972</v>
      </c>
      <c r="Q21" s="35">
        <f ca="1"/>
        <v>4</v>
      </c>
    </row>
    <row r="22" spans="1:17" ht="15.75" x14ac:dyDescent="0.25">
      <c r="A22" s="37">
        <f t="shared" ca="1" si="0"/>
        <v>0.41783976040131193</v>
      </c>
      <c r="B22" s="37">
        <f t="shared" ca="1" si="1"/>
        <v>-0.10781561035943528</v>
      </c>
      <c r="C22" s="5"/>
      <c r="D22" s="35">
        <f t="shared" si="4"/>
        <v>1.2</v>
      </c>
      <c r="E22" s="35">
        <f ca="1"/>
        <v>16</v>
      </c>
      <c r="F22" s="5"/>
      <c r="G22" s="5"/>
      <c r="H22" s="5"/>
      <c r="I22" s="26"/>
      <c r="N22" s="4">
        <f t="shared" ca="1" si="2"/>
        <v>3.582160239598688</v>
      </c>
      <c r="P22" s="35">
        <f t="shared" ca="1" si="3"/>
        <v>2.5972460300025366</v>
      </c>
      <c r="Q22" s="35">
        <f ca="1"/>
        <v>7</v>
      </c>
    </row>
    <row r="23" spans="1:17" ht="15.75" x14ac:dyDescent="0.25">
      <c r="A23" s="37">
        <f t="shared" ca="1" si="0"/>
        <v>0.9493768672412054</v>
      </c>
      <c r="B23" s="37">
        <f t="shared" ca="1" si="1"/>
        <v>1.7176802140205346E-4</v>
      </c>
      <c r="C23" s="5"/>
      <c r="D23" s="35">
        <f t="shared" si="4"/>
        <v>1.5</v>
      </c>
      <c r="E23" s="35">
        <f ca="1"/>
        <v>12</v>
      </c>
      <c r="F23" s="5"/>
      <c r="G23" s="5"/>
      <c r="H23" s="5"/>
      <c r="I23" s="26"/>
      <c r="N23" s="4">
        <f t="shared" ca="1" si="2"/>
        <v>3.0506231327587945</v>
      </c>
      <c r="P23" s="35">
        <f t="shared" ca="1" si="3"/>
        <v>2.863722478922476</v>
      </c>
      <c r="Q23" s="35">
        <f ca="1"/>
        <v>12</v>
      </c>
    </row>
    <row r="24" spans="1:17" ht="15.75" x14ac:dyDescent="0.25">
      <c r="A24" s="37">
        <f t="shared" ca="1" si="0"/>
        <v>0.22032773986309914</v>
      </c>
      <c r="B24" s="37">
        <f t="shared" ca="1" si="1"/>
        <v>-0.30544826868823627</v>
      </c>
      <c r="C24" s="5"/>
      <c r="D24" s="35">
        <f t="shared" si="4"/>
        <v>1.8</v>
      </c>
      <c r="E24" s="35">
        <f ca="1"/>
        <v>6</v>
      </c>
      <c r="F24" s="5"/>
      <c r="G24" s="5"/>
      <c r="H24" s="5"/>
      <c r="I24" s="26"/>
      <c r="N24" s="4">
        <f t="shared" ca="1" si="2"/>
        <v>3.7796722601369011</v>
      </c>
      <c r="P24" s="35">
        <f t="shared" ca="1" si="3"/>
        <v>3.1301989278424154</v>
      </c>
      <c r="Q24" s="35">
        <f ca="1"/>
        <v>16</v>
      </c>
    </row>
    <row r="25" spans="1:17" ht="15.75" x14ac:dyDescent="0.25">
      <c r="A25" s="37">
        <f t="shared" ca="1" si="0"/>
        <v>0.72692683648889034</v>
      </c>
      <c r="B25" s="37">
        <f t="shared" ca="1" si="1"/>
        <v>-4.6459320315102521E-3</v>
      </c>
      <c r="C25" s="5"/>
      <c r="D25" s="35">
        <f t="shared" si="4"/>
        <v>2.1</v>
      </c>
      <c r="E25" s="35">
        <f ca="1"/>
        <v>7</v>
      </c>
      <c r="F25" s="5"/>
      <c r="G25" s="5"/>
      <c r="H25" s="5"/>
      <c r="I25" s="26"/>
      <c r="N25" s="4">
        <f t="shared" ca="1" si="2"/>
        <v>3.2730731635111097</v>
      </c>
      <c r="P25" s="35">
        <f t="shared" ca="1" si="3"/>
        <v>3.3966753767623548</v>
      </c>
      <c r="Q25" s="35">
        <f ca="1"/>
        <v>10</v>
      </c>
    </row>
    <row r="26" spans="1:17" ht="15.75" x14ac:dyDescent="0.25">
      <c r="A26" s="37">
        <f t="shared" ca="1" si="0"/>
        <v>1.1541612567944717</v>
      </c>
      <c r="B26" s="37">
        <f t="shared" ca="1" si="1"/>
        <v>1.7651621586251141E-2</v>
      </c>
      <c r="C26" s="5"/>
      <c r="D26" s="35">
        <f t="shared" si="4"/>
        <v>2.4</v>
      </c>
      <c r="E26" s="35">
        <f ca="1"/>
        <v>3</v>
      </c>
      <c r="F26" s="5"/>
      <c r="G26" s="5"/>
      <c r="H26" s="5"/>
      <c r="I26" s="26"/>
      <c r="N26" s="4">
        <f t="shared" ca="1" si="2"/>
        <v>2.8458387432055283</v>
      </c>
      <c r="P26" s="35">
        <f t="shared" ca="1" si="3"/>
        <v>3.6631518256822941</v>
      </c>
      <c r="Q26" s="35">
        <f ca="1"/>
        <v>26</v>
      </c>
    </row>
    <row r="27" spans="1:17" ht="15.75" x14ac:dyDescent="0.25">
      <c r="A27" s="37">
        <f t="shared" ca="1" si="0"/>
        <v>1.2375396899601887</v>
      </c>
      <c r="B27" s="37">
        <f t="shared" ca="1" si="1"/>
        <v>4.0619175526277113E-2</v>
      </c>
      <c r="C27" s="5"/>
      <c r="D27" s="35">
        <f t="shared" si="4"/>
        <v>2.6999999999999997</v>
      </c>
      <c r="E27" s="35">
        <f ca="1"/>
        <v>1</v>
      </c>
      <c r="F27" s="5"/>
      <c r="G27" s="5"/>
      <c r="H27" s="5"/>
      <c r="I27" s="26"/>
      <c r="N27" s="4">
        <f t="shared" ca="1" si="2"/>
        <v>2.7624603100398115</v>
      </c>
      <c r="P27" s="35">
        <f t="shared" ca="1" si="3"/>
        <v>3.9296282746022335</v>
      </c>
      <c r="Q27" s="35">
        <f ca="1"/>
        <v>13</v>
      </c>
    </row>
    <row r="28" spans="1:17" ht="15.75" x14ac:dyDescent="0.25">
      <c r="A28" s="37">
        <f t="shared" ca="1" si="0"/>
        <v>0.3956484105962958</v>
      </c>
      <c r="B28" s="37">
        <f t="shared" ca="1" si="1"/>
        <v>-0.12361054937873156</v>
      </c>
      <c r="C28" s="5"/>
      <c r="D28" s="35">
        <f t="shared" si="4"/>
        <v>2.9999999999999996</v>
      </c>
      <c r="E28" s="35">
        <f ca="1"/>
        <v>0</v>
      </c>
      <c r="F28" s="5"/>
      <c r="G28" s="5"/>
      <c r="H28" s="5"/>
      <c r="I28" s="26"/>
      <c r="N28" s="4">
        <f t="shared" ca="1" si="2"/>
        <v>3.6043515894037044</v>
      </c>
      <c r="P28" s="35">
        <f t="shared" ca="1" si="3"/>
        <v>4.1961047235221729</v>
      </c>
      <c r="Q28" s="35">
        <f ca="1"/>
        <v>4</v>
      </c>
    </row>
    <row r="29" spans="1:17" ht="15.75" x14ac:dyDescent="0.25">
      <c r="A29" s="37">
        <f t="shared" ca="1" si="0"/>
        <v>1.6269414256781591</v>
      </c>
      <c r="B29" s="37">
        <f t="shared" ca="1" si="1"/>
        <v>0.39407873474946103</v>
      </c>
      <c r="C29" s="5"/>
      <c r="F29" s="5"/>
      <c r="G29" s="5"/>
      <c r="H29" s="5"/>
      <c r="I29" s="26"/>
      <c r="N29" s="4">
        <f t="shared" ca="1" si="2"/>
        <v>2.3730585743218411</v>
      </c>
    </row>
    <row r="30" spans="1:17" ht="15.75" x14ac:dyDescent="0.25">
      <c r="A30" s="37">
        <f t="shared" ca="1" si="0"/>
        <v>0.23551049765656445</v>
      </c>
      <c r="B30" s="37">
        <f t="shared" ca="1" si="1"/>
        <v>-0.28525208324195439</v>
      </c>
      <c r="C30" s="5"/>
      <c r="F30" s="5"/>
      <c r="G30" s="5"/>
      <c r="H30" s="5"/>
      <c r="I30" s="26"/>
      <c r="N30" s="4">
        <f t="shared" ca="1" si="2"/>
        <v>3.7644895023434355</v>
      </c>
    </row>
    <row r="31" spans="1:17" ht="15.75" x14ac:dyDescent="0.25">
      <c r="A31" s="37">
        <f t="shared" ca="1" si="0"/>
        <v>0.23406564611363168</v>
      </c>
      <c r="B31" s="37">
        <f t="shared" ca="1" si="1"/>
        <v>-0.28713450346175678</v>
      </c>
      <c r="C31" s="5"/>
      <c r="D31" s="28" t="s">
        <v>0</v>
      </c>
      <c r="F31" s="5"/>
      <c r="G31" s="5"/>
      <c r="H31" s="5"/>
      <c r="I31" s="26"/>
      <c r="N31" s="4">
        <f t="shared" ca="1" si="2"/>
        <v>3.7659343538863683</v>
      </c>
      <c r="P31" s="28" t="s">
        <v>0</v>
      </c>
    </row>
    <row r="32" spans="1:17" ht="15.75" x14ac:dyDescent="0.25">
      <c r="A32" s="37">
        <f t="shared" ca="1" si="0"/>
        <v>0.78339716607671706</v>
      </c>
      <c r="B32" s="37">
        <f t="shared" ca="1" si="1"/>
        <v>-1.3452707442882371E-3</v>
      </c>
      <c r="C32" s="5"/>
      <c r="D32" s="34" t="s">
        <v>52</v>
      </c>
      <c r="E32" s="34" t="s">
        <v>53</v>
      </c>
      <c r="F32" s="5"/>
      <c r="G32" s="5"/>
      <c r="H32" s="5"/>
      <c r="I32" s="26"/>
      <c r="N32" s="4">
        <f t="shared" ca="1" si="2"/>
        <v>3.2166028339232828</v>
      </c>
      <c r="P32" s="34" t="s">
        <v>52</v>
      </c>
      <c r="Q32" s="34" t="s">
        <v>53</v>
      </c>
    </row>
    <row r="33" spans="1:17" ht="15.75" x14ac:dyDescent="0.25">
      <c r="A33" s="37">
        <f t="shared" ca="1" si="0"/>
        <v>0.57052963497624209</v>
      </c>
      <c r="B33" s="37">
        <f t="shared" ca="1" si="1"/>
        <v>-3.3779479612545918E-2</v>
      </c>
      <c r="C33" s="5"/>
      <c r="D33" s="39">
        <f ca="1">B7</f>
        <v>0.8937889028024657</v>
      </c>
      <c r="E33" s="35">
        <f>0</f>
        <v>0</v>
      </c>
      <c r="F33" s="5"/>
      <c r="G33" s="5"/>
      <c r="H33" s="5"/>
      <c r="I33" s="26"/>
      <c r="N33" s="4">
        <f t="shared" ca="1" si="2"/>
        <v>3.4294703650237581</v>
      </c>
      <c r="P33" s="39">
        <f ca="1">O9</f>
        <v>3.1062110971975345</v>
      </c>
      <c r="Q33" s="35">
        <f>0</f>
        <v>0</v>
      </c>
    </row>
    <row r="34" spans="1:17" ht="15.75" x14ac:dyDescent="0.25">
      <c r="A34" s="37">
        <f t="shared" ca="1" si="0"/>
        <v>1.5474350290232017</v>
      </c>
      <c r="B34" s="37">
        <f t="shared" ca="1" si="1"/>
        <v>0.27927243721826112</v>
      </c>
      <c r="C34" s="5"/>
      <c r="D34" s="39">
        <f ca="1">B7</f>
        <v>0.8937889028024657</v>
      </c>
      <c r="E34" s="35">
        <v>35</v>
      </c>
      <c r="F34" s="5"/>
      <c r="G34" s="5"/>
      <c r="H34" s="5"/>
      <c r="I34" s="26"/>
      <c r="N34" s="4">
        <f t="shared" ca="1" si="2"/>
        <v>2.4525649709767983</v>
      </c>
      <c r="P34" s="39">
        <f ca="1">O9</f>
        <v>3.1062110971975345</v>
      </c>
      <c r="Q34" s="35">
        <f>E34</f>
        <v>35</v>
      </c>
    </row>
    <row r="35" spans="1:17" ht="15.75" x14ac:dyDescent="0.25">
      <c r="A35" s="37">
        <f t="shared" ca="1" si="0"/>
        <v>0.50891254661743301</v>
      </c>
      <c r="B35" s="37">
        <f t="shared" ca="1" si="1"/>
        <v>-5.7011661342090056E-2</v>
      </c>
      <c r="C35" s="5"/>
      <c r="D35" s="5"/>
      <c r="E35" s="5"/>
      <c r="F35" s="5"/>
      <c r="G35" s="5"/>
      <c r="H35" s="5"/>
      <c r="I35" s="26"/>
      <c r="N35" s="4">
        <f t="shared" ca="1" si="2"/>
        <v>3.4910874533825669</v>
      </c>
      <c r="P35" s="5"/>
      <c r="Q35" s="5"/>
    </row>
    <row r="36" spans="1:17" ht="15.75" x14ac:dyDescent="0.25">
      <c r="A36" s="37">
        <f t="shared" ca="1" si="0"/>
        <v>6.4404433649859844E-2</v>
      </c>
      <c r="B36" s="37">
        <f t="shared" ca="1" si="1"/>
        <v>-0.57051582557125735</v>
      </c>
      <c r="C36" s="5"/>
      <c r="D36" s="28" t="str">
        <f>A12</f>
        <v>Медиана</v>
      </c>
      <c r="F36" s="5"/>
      <c r="G36" s="5"/>
      <c r="H36" s="5"/>
      <c r="I36" s="26"/>
      <c r="N36" s="4">
        <f t="shared" ca="1" si="2"/>
        <v>3.9355955663501403</v>
      </c>
      <c r="P36" s="28" t="str">
        <f>N10</f>
        <v>Медиана</v>
      </c>
    </row>
    <row r="37" spans="1:17" ht="15.75" x14ac:dyDescent="0.25">
      <c r="A37" s="37">
        <f t="shared" ca="1" si="0"/>
        <v>2.0917163299239974</v>
      </c>
      <c r="B37" s="37">
        <f t="shared" ca="1" si="1"/>
        <v>1.7190619402721705</v>
      </c>
      <c r="C37" s="5"/>
      <c r="D37" s="34" t="s">
        <v>52</v>
      </c>
      <c r="E37" s="34" t="s">
        <v>53</v>
      </c>
      <c r="F37" s="5"/>
      <c r="G37" s="5"/>
      <c r="H37" s="5"/>
      <c r="I37" s="26"/>
      <c r="N37" s="4">
        <f t="shared" ca="1" si="2"/>
        <v>1.9082836700760026</v>
      </c>
      <c r="P37" s="34" t="s">
        <v>52</v>
      </c>
      <c r="Q37" s="34" t="s">
        <v>53</v>
      </c>
    </row>
    <row r="38" spans="1:17" ht="15.75" x14ac:dyDescent="0.25">
      <c r="A38" s="37">
        <f t="shared" ca="1" si="0"/>
        <v>0.59998867411113277</v>
      </c>
      <c r="B38" s="37">
        <f t="shared" ca="1" si="1"/>
        <v>-2.5360416892883396E-2</v>
      </c>
      <c r="C38" s="5"/>
      <c r="D38" s="39">
        <f ca="1">B12</f>
        <v>0.81161132343140974</v>
      </c>
      <c r="E38" s="35">
        <f>0</f>
        <v>0</v>
      </c>
      <c r="F38" s="5"/>
      <c r="G38" s="5"/>
      <c r="H38" s="5"/>
      <c r="I38" s="26"/>
      <c r="N38" s="4">
        <f t="shared" ca="1" si="2"/>
        <v>3.4000113258888671</v>
      </c>
      <c r="P38" s="39">
        <f ca="1">O10</f>
        <v>3.1883886765685903</v>
      </c>
      <c r="Q38" s="35">
        <f>0</f>
        <v>0</v>
      </c>
    </row>
    <row r="39" spans="1:17" ht="15.75" x14ac:dyDescent="0.25">
      <c r="A39" s="37">
        <f t="shared" ca="1" si="0"/>
        <v>0.47443680873143723</v>
      </c>
      <c r="B39" s="37">
        <f t="shared" ca="1" si="1"/>
        <v>-7.3745656835845885E-2</v>
      </c>
      <c r="C39" s="5"/>
      <c r="D39" s="39">
        <f ca="1">B12</f>
        <v>0.81161132343140974</v>
      </c>
      <c r="E39" s="35">
        <f>E34</f>
        <v>35</v>
      </c>
      <c r="F39" s="5"/>
      <c r="G39" s="5"/>
      <c r="H39" s="5"/>
      <c r="I39" s="26"/>
      <c r="N39" s="4">
        <f t="shared" ca="1" si="2"/>
        <v>3.5255631912685628</v>
      </c>
      <c r="P39" s="39">
        <f ca="1">O10</f>
        <v>3.1883886765685903</v>
      </c>
      <c r="Q39" s="35">
        <f>E34</f>
        <v>35</v>
      </c>
    </row>
    <row r="40" spans="1:17" ht="15.75" x14ac:dyDescent="0.25">
      <c r="A40" s="37">
        <f t="shared" ca="1" si="0"/>
        <v>1.2519890534706111</v>
      </c>
      <c r="B40" s="37">
        <f t="shared" ca="1" si="1"/>
        <v>4.5959711363466056E-2</v>
      </c>
      <c r="C40" s="5"/>
      <c r="D40" s="5"/>
      <c r="E40" s="5"/>
      <c r="F40" s="5"/>
      <c r="G40" s="5"/>
      <c r="H40" s="5"/>
      <c r="I40" s="26"/>
      <c r="N40" s="4">
        <f t="shared" ca="1" si="2"/>
        <v>2.7480109465293889</v>
      </c>
    </row>
    <row r="41" spans="1:17" ht="15.75" x14ac:dyDescent="0.25">
      <c r="A41" s="37">
        <f t="shared" ca="1" si="0"/>
        <v>0.44667721412081268</v>
      </c>
      <c r="B41" s="37">
        <f t="shared" ca="1" si="1"/>
        <v>-8.9381588940889378E-2</v>
      </c>
      <c r="C41" s="5"/>
      <c r="D41" s="5"/>
      <c r="E41" s="5"/>
      <c r="F41" s="5"/>
      <c r="G41" s="5"/>
      <c r="H41" s="5"/>
      <c r="I41" s="26"/>
      <c r="N41" s="4">
        <f t="shared" ca="1" si="2"/>
        <v>3.5533227858791872</v>
      </c>
    </row>
    <row r="42" spans="1:17" ht="15.75" x14ac:dyDescent="0.25">
      <c r="A42" s="37">
        <f t="shared" ca="1" si="0"/>
        <v>1.8706898840900976</v>
      </c>
      <c r="B42" s="37">
        <f t="shared" ca="1" si="1"/>
        <v>0.93229131303912671</v>
      </c>
      <c r="C42" s="5"/>
      <c r="D42" s="5"/>
      <c r="E42" s="5"/>
      <c r="F42" s="5"/>
      <c r="G42" s="5"/>
      <c r="H42" s="5"/>
      <c r="I42" s="26"/>
      <c r="N42" s="4">
        <f t="shared" ca="1" si="2"/>
        <v>2.1293101159099024</v>
      </c>
    </row>
    <row r="43" spans="1:17" ht="15.75" x14ac:dyDescent="0.25">
      <c r="A43" s="37">
        <f t="shared" ca="1" si="0"/>
        <v>0.3414243298930652</v>
      </c>
      <c r="B43" s="37">
        <f t="shared" ca="1" si="1"/>
        <v>-0.16853008862441526</v>
      </c>
      <c r="C43" s="5"/>
      <c r="D43" s="5"/>
      <c r="E43" s="5"/>
      <c r="F43" s="5"/>
      <c r="G43" s="5"/>
      <c r="H43" s="5"/>
      <c r="I43" s="26"/>
      <c r="N43" s="4">
        <f t="shared" ca="1" si="2"/>
        <v>3.6585756701069347</v>
      </c>
    </row>
    <row r="44" spans="1:17" ht="15.75" x14ac:dyDescent="0.25">
      <c r="A44" s="37">
        <f t="shared" ca="1" si="0"/>
        <v>0.91456742369052968</v>
      </c>
      <c r="B44" s="37">
        <f t="shared" ca="1" si="1"/>
        <v>8.9710626095069354E-6</v>
      </c>
      <c r="C44" s="5"/>
      <c r="D44" s="5"/>
      <c r="E44" s="5"/>
      <c r="F44" s="5"/>
      <c r="G44" s="5"/>
      <c r="H44" s="5"/>
      <c r="I44" s="26"/>
      <c r="N44" s="4">
        <f t="shared" ca="1" si="2"/>
        <v>3.0854325763094703</v>
      </c>
    </row>
    <row r="45" spans="1:17" ht="15.75" x14ac:dyDescent="0.25">
      <c r="A45" s="37">
        <f t="shared" ca="1" si="0"/>
        <v>0.26596589114692187</v>
      </c>
      <c r="B45" s="37">
        <f t="shared" ca="1" si="1"/>
        <v>-0.24746380689679867</v>
      </c>
      <c r="C45" s="5"/>
      <c r="D45" s="5"/>
      <c r="E45" s="5"/>
      <c r="F45" s="5"/>
      <c r="G45" s="5"/>
      <c r="H45" s="5"/>
      <c r="I45" s="26"/>
      <c r="N45" s="4">
        <f t="shared" ca="1" si="2"/>
        <v>3.734034108853078</v>
      </c>
    </row>
    <row r="46" spans="1:17" ht="15.75" x14ac:dyDescent="0.25">
      <c r="A46" s="37">
        <f t="shared" ca="1" si="0"/>
        <v>1.6295780814409278</v>
      </c>
      <c r="B46" s="37">
        <f t="shared" ca="1" si="1"/>
        <v>0.39834575086183838</v>
      </c>
      <c r="C46" s="5"/>
      <c r="D46" s="5"/>
      <c r="E46" s="5"/>
      <c r="F46" s="5"/>
      <c r="G46" s="5"/>
      <c r="H46" s="5"/>
      <c r="I46" s="26"/>
      <c r="N46" s="4">
        <f t="shared" ca="1" si="2"/>
        <v>2.3704219185590722</v>
      </c>
    </row>
    <row r="47" spans="1:17" ht="15.75" x14ac:dyDescent="0.25">
      <c r="A47" s="37">
        <f t="shared" ca="1" si="0"/>
        <v>0.43621917702420382</v>
      </c>
      <c r="B47" s="37">
        <f t="shared" ca="1" si="1"/>
        <v>-9.5801398171529453E-2</v>
      </c>
      <c r="C47" s="5"/>
      <c r="D47" s="5"/>
      <c r="E47" s="5"/>
      <c r="F47" s="5"/>
      <c r="G47" s="5"/>
      <c r="H47" s="5"/>
      <c r="I47" s="26"/>
      <c r="N47" s="4">
        <f t="shared" ca="1" si="2"/>
        <v>3.5637808229757963</v>
      </c>
    </row>
    <row r="48" spans="1:17" ht="15.75" x14ac:dyDescent="0.25">
      <c r="A48" s="37">
        <f t="shared" ca="1" si="0"/>
        <v>1.2981096749593364</v>
      </c>
      <c r="B48" s="37">
        <f t="shared" ca="1" si="1"/>
        <v>6.6096454186542461E-2</v>
      </c>
      <c r="C48" s="5"/>
      <c r="D48" s="5"/>
      <c r="E48" s="5"/>
      <c r="F48" s="5"/>
      <c r="G48" s="5"/>
      <c r="H48" s="5"/>
      <c r="I48" s="26"/>
      <c r="N48" s="4">
        <f t="shared" ca="1" si="2"/>
        <v>2.7018903250406634</v>
      </c>
    </row>
    <row r="49" spans="1:14" ht="15.75" x14ac:dyDescent="0.25">
      <c r="A49" s="37">
        <f t="shared" ca="1" si="0"/>
        <v>2.2635316211173753</v>
      </c>
      <c r="B49" s="37">
        <f t="shared" ca="1" si="1"/>
        <v>2.569904596055518</v>
      </c>
      <c r="C49" s="5"/>
      <c r="D49" s="5"/>
      <c r="E49" s="5"/>
      <c r="F49" s="5"/>
      <c r="G49" s="5"/>
      <c r="H49" s="5"/>
      <c r="I49" s="26"/>
      <c r="N49" s="4">
        <f t="shared" ca="1" si="2"/>
        <v>1.7364683788826247</v>
      </c>
    </row>
    <row r="50" spans="1:14" ht="15.75" x14ac:dyDescent="0.25">
      <c r="A50" s="37">
        <f t="shared" ref="A50:A81" ca="1" si="5">бета*(-LN(RAND()))^(1/альфа)</f>
        <v>0.45063459617321194</v>
      </c>
      <c r="B50" s="37">
        <f t="shared" ref="B50:B81" ca="1" si="6">(A50-$B$7)^3</f>
        <v>-8.7029186212929502E-2</v>
      </c>
      <c r="C50" s="5"/>
      <c r="D50" s="5"/>
      <c r="E50" s="5"/>
      <c r="F50" s="5"/>
      <c r="G50" s="5"/>
      <c r="H50" s="5"/>
      <c r="I50" s="26"/>
      <c r="N50" s="4">
        <f t="shared" ca="1" si="2"/>
        <v>3.5493654038267879</v>
      </c>
    </row>
    <row r="51" spans="1:14" ht="15.75" x14ac:dyDescent="0.25">
      <c r="A51" s="37">
        <f t="shared" ca="1" si="5"/>
        <v>0.48385742802176529</v>
      </c>
      <c r="B51" s="37">
        <f t="shared" ca="1" si="6"/>
        <v>-6.8886448507303424E-2</v>
      </c>
      <c r="C51" s="5"/>
      <c r="D51" s="5"/>
      <c r="E51" s="5"/>
      <c r="F51" s="5"/>
      <c r="G51" s="5"/>
      <c r="H51" s="5"/>
      <c r="I51" s="26"/>
      <c r="N51" s="4">
        <f t="shared" ca="1" si="2"/>
        <v>3.5161425719782349</v>
      </c>
    </row>
    <row r="52" spans="1:14" ht="15.75" x14ac:dyDescent="0.25">
      <c r="A52" s="37">
        <f t="shared" ca="1" si="5"/>
        <v>1.1393547098249344</v>
      </c>
      <c r="B52" s="37">
        <f t="shared" ca="1" si="6"/>
        <v>1.4808248181833345E-2</v>
      </c>
      <c r="C52" s="5"/>
      <c r="D52" s="5"/>
      <c r="E52" s="5"/>
      <c r="F52" s="5"/>
      <c r="G52" s="5"/>
      <c r="H52" s="5"/>
      <c r="I52" s="26"/>
      <c r="N52" s="4">
        <f t="shared" ca="1" si="2"/>
        <v>2.8606452901750656</v>
      </c>
    </row>
    <row r="53" spans="1:14" ht="15.75" x14ac:dyDescent="0.25">
      <c r="A53" s="37">
        <f t="shared" ca="1" si="5"/>
        <v>0.16158081256317339</v>
      </c>
      <c r="B53" s="37">
        <f t="shared" ca="1" si="6"/>
        <v>-0.39255776233234513</v>
      </c>
      <c r="C53" s="5"/>
      <c r="D53" s="5"/>
      <c r="E53" s="5"/>
      <c r="F53" s="5"/>
      <c r="G53" s="5"/>
      <c r="H53" s="5"/>
      <c r="I53" s="26"/>
      <c r="N53" s="4">
        <f t="shared" ca="1" si="2"/>
        <v>3.8384191874368265</v>
      </c>
    </row>
    <row r="54" spans="1:14" ht="15.75" x14ac:dyDescent="0.25">
      <c r="A54" s="37">
        <f t="shared" ca="1" si="5"/>
        <v>0.44087186935104566</v>
      </c>
      <c r="B54" s="37">
        <f t="shared" ca="1" si="6"/>
        <v>-9.2908609906632342E-2</v>
      </c>
      <c r="C54" s="5"/>
      <c r="D54" s="5"/>
      <c r="E54" s="5"/>
      <c r="F54" s="5"/>
      <c r="G54" s="5"/>
      <c r="H54" s="5"/>
      <c r="I54" s="26"/>
      <c r="N54" s="4">
        <f t="shared" ca="1" si="2"/>
        <v>3.5591281306489542</v>
      </c>
    </row>
    <row r="55" spans="1:14" ht="15.75" x14ac:dyDescent="0.25">
      <c r="A55" s="37">
        <f t="shared" ca="1" si="5"/>
        <v>0.9382038696217514</v>
      </c>
      <c r="B55" s="37">
        <f t="shared" ca="1" si="6"/>
        <v>8.7616928807510296E-5</v>
      </c>
      <c r="C55" s="5"/>
      <c r="D55" s="5"/>
      <c r="E55" s="5"/>
      <c r="F55" s="5"/>
      <c r="G55" s="5"/>
      <c r="H55" s="5"/>
      <c r="I55" s="26"/>
      <c r="N55" s="4">
        <f t="shared" ca="1" si="2"/>
        <v>3.0617961303782488</v>
      </c>
    </row>
    <row r="56" spans="1:14" ht="15.75" x14ac:dyDescent="0.25">
      <c r="A56" s="37">
        <f t="shared" ca="1" si="5"/>
        <v>1.604324867010168</v>
      </c>
      <c r="B56" s="37">
        <f t="shared" ca="1" si="6"/>
        <v>0.35872215068402397</v>
      </c>
      <c r="C56" s="5"/>
      <c r="D56" s="5"/>
      <c r="E56" s="5"/>
      <c r="F56" s="5"/>
      <c r="G56" s="5"/>
      <c r="H56" s="5"/>
      <c r="I56" s="26"/>
      <c r="N56" s="4">
        <f t="shared" ca="1" si="2"/>
        <v>2.3956751329898323</v>
      </c>
    </row>
    <row r="57" spans="1:14" ht="15.75" x14ac:dyDescent="0.25">
      <c r="A57" s="37">
        <f t="shared" ca="1" si="5"/>
        <v>0.18860218637703416</v>
      </c>
      <c r="B57" s="37">
        <f t="shared" ca="1" si="6"/>
        <v>-0.35068110693585453</v>
      </c>
      <c r="C57" s="5"/>
      <c r="D57" s="5"/>
      <c r="E57" s="5"/>
      <c r="F57" s="5"/>
      <c r="G57" s="5"/>
      <c r="H57" s="5"/>
      <c r="I57" s="26"/>
      <c r="N57" s="4">
        <f t="shared" ca="1" si="2"/>
        <v>3.8113978136229658</v>
      </c>
    </row>
    <row r="58" spans="1:14" ht="15.75" x14ac:dyDescent="0.25">
      <c r="A58" s="37">
        <f t="shared" ca="1" si="5"/>
        <v>1.0068823968506679</v>
      </c>
      <c r="B58" s="37">
        <f t="shared" ca="1" si="6"/>
        <v>1.446481440567187E-3</v>
      </c>
      <c r="C58" s="5"/>
      <c r="D58" s="5"/>
      <c r="E58" s="5"/>
      <c r="F58" s="5"/>
      <c r="G58" s="5"/>
      <c r="H58" s="5"/>
      <c r="I58" s="26"/>
      <c r="N58" s="4">
        <f t="shared" ca="1" si="2"/>
        <v>2.9931176031493321</v>
      </c>
    </row>
    <row r="59" spans="1:14" ht="15.75" x14ac:dyDescent="0.25">
      <c r="A59" s="37">
        <f t="shared" ca="1" si="5"/>
        <v>0.57399593220755096</v>
      </c>
      <c r="B59" s="37">
        <f t="shared" ca="1" si="6"/>
        <v>-3.270444170461187E-2</v>
      </c>
      <c r="C59" s="5"/>
      <c r="D59" s="5"/>
      <c r="E59" s="5"/>
      <c r="F59" s="5"/>
      <c r="G59" s="5"/>
      <c r="H59" s="5"/>
      <c r="I59" s="26"/>
      <c r="N59" s="4">
        <f t="shared" ca="1" si="2"/>
        <v>3.4260040677924488</v>
      </c>
    </row>
    <row r="60" spans="1:14" ht="15.75" x14ac:dyDescent="0.25">
      <c r="A60" s="37">
        <f t="shared" ca="1" si="5"/>
        <v>1.9804354170366845</v>
      </c>
      <c r="B60" s="37">
        <f t="shared" ca="1" si="6"/>
        <v>1.2831129069565466</v>
      </c>
      <c r="C60" s="5"/>
      <c r="D60" s="5"/>
      <c r="E60" s="5"/>
      <c r="F60" s="5"/>
      <c r="G60" s="5"/>
      <c r="H60" s="5"/>
      <c r="I60" s="26"/>
      <c r="N60" s="4">
        <f t="shared" ca="1" si="2"/>
        <v>2.0195645829633158</v>
      </c>
    </row>
    <row r="61" spans="1:14" ht="15.75" x14ac:dyDescent="0.25">
      <c r="A61" s="37">
        <f t="shared" ca="1" si="5"/>
        <v>1.3037966312393761</v>
      </c>
      <c r="B61" s="37">
        <f t="shared" ca="1" si="6"/>
        <v>6.8924897524200709E-2</v>
      </c>
      <c r="C61" s="5"/>
      <c r="D61" s="5"/>
      <c r="E61" s="5"/>
      <c r="F61" s="5"/>
      <c r="G61" s="5"/>
      <c r="H61" s="5"/>
      <c r="I61" s="26"/>
      <c r="N61" s="4">
        <f t="shared" ca="1" si="2"/>
        <v>2.6962033687606239</v>
      </c>
    </row>
    <row r="62" spans="1:14" ht="15.75" x14ac:dyDescent="0.25">
      <c r="A62" s="37">
        <f t="shared" ca="1" si="5"/>
        <v>1.0393285245796002</v>
      </c>
      <c r="B62" s="37">
        <f t="shared" ca="1" si="6"/>
        <v>3.0827884690992485E-3</v>
      </c>
      <c r="C62" s="5"/>
      <c r="D62" s="5"/>
      <c r="E62" s="5"/>
      <c r="F62" s="5"/>
      <c r="G62" s="5"/>
      <c r="H62" s="5"/>
      <c r="I62" s="26"/>
      <c r="N62" s="4">
        <f t="shared" ca="1" si="2"/>
        <v>2.9606714754203995</v>
      </c>
    </row>
    <row r="63" spans="1:14" ht="15.75" x14ac:dyDescent="0.25">
      <c r="A63" s="37">
        <f t="shared" ca="1" si="5"/>
        <v>0.73857648544568377</v>
      </c>
      <c r="B63" s="37">
        <f t="shared" ca="1" si="6"/>
        <v>-3.7392059719016293E-3</v>
      </c>
      <c r="C63" s="5"/>
      <c r="D63" s="5"/>
      <c r="E63" s="5"/>
      <c r="F63" s="5"/>
      <c r="G63" s="5"/>
      <c r="H63" s="5"/>
      <c r="I63" s="26"/>
      <c r="N63" s="4">
        <f t="shared" ca="1" si="2"/>
        <v>3.2614235145543162</v>
      </c>
    </row>
    <row r="64" spans="1:14" ht="15.75" x14ac:dyDescent="0.25">
      <c r="A64" s="37">
        <f t="shared" ca="1" si="5"/>
        <v>0.16405920461051327</v>
      </c>
      <c r="B64" s="37">
        <f t="shared" ca="1" si="6"/>
        <v>-0.38858502848784293</v>
      </c>
      <c r="C64" s="5"/>
      <c r="D64" s="5"/>
      <c r="E64" s="5"/>
      <c r="F64" s="5"/>
      <c r="G64" s="5"/>
      <c r="H64" s="5"/>
      <c r="I64" s="26"/>
      <c r="N64" s="4">
        <f t="shared" ca="1" si="2"/>
        <v>3.8359407953894866</v>
      </c>
    </row>
    <row r="65" spans="1:14" ht="15.75" x14ac:dyDescent="0.25">
      <c r="A65" s="37">
        <f t="shared" ca="1" si="5"/>
        <v>0.22662880414689177</v>
      </c>
      <c r="B65" s="37">
        <f t="shared" ca="1" si="6"/>
        <v>-0.29695469268523306</v>
      </c>
      <c r="C65" s="5"/>
      <c r="D65" s="5"/>
      <c r="E65" s="5"/>
      <c r="F65" s="5"/>
      <c r="G65" s="5"/>
      <c r="H65" s="5"/>
      <c r="I65" s="26"/>
      <c r="N65" s="4">
        <f t="shared" ca="1" si="2"/>
        <v>3.7733711958531084</v>
      </c>
    </row>
    <row r="66" spans="1:14" ht="15.75" x14ac:dyDescent="0.25">
      <c r="A66" s="37">
        <f t="shared" ca="1" si="5"/>
        <v>1.8020322792443377</v>
      </c>
      <c r="B66" s="37">
        <f t="shared" ca="1" si="6"/>
        <v>0.74921543870695029</v>
      </c>
      <c r="C66" s="5"/>
      <c r="D66" s="5"/>
      <c r="E66" s="5"/>
      <c r="F66" s="5"/>
      <c r="G66" s="5"/>
      <c r="H66" s="5"/>
      <c r="I66" s="26"/>
      <c r="N66" s="4">
        <f t="shared" ca="1" si="2"/>
        <v>2.1979677207556625</v>
      </c>
    </row>
    <row r="67" spans="1:14" ht="15.75" x14ac:dyDescent="0.25">
      <c r="A67" s="37">
        <f t="shared" ca="1" si="5"/>
        <v>0.63711563895295542</v>
      </c>
      <c r="B67" s="37">
        <f t="shared" ca="1" si="6"/>
        <v>-1.6909933486378485E-2</v>
      </c>
      <c r="C67" s="5"/>
      <c r="D67" s="5"/>
      <c r="E67" s="5"/>
      <c r="F67" s="5"/>
      <c r="G67" s="5"/>
      <c r="H67" s="5"/>
      <c r="I67" s="26"/>
      <c r="N67" s="4">
        <f t="shared" ca="1" si="2"/>
        <v>3.3628843610470445</v>
      </c>
    </row>
    <row r="68" spans="1:14" ht="15.75" x14ac:dyDescent="0.25">
      <c r="A68" s="37">
        <f t="shared" ca="1" si="5"/>
        <v>0.88595199413177128</v>
      </c>
      <c r="B68" s="37">
        <f t="shared" ca="1" si="6"/>
        <v>-4.8132049750333607E-7</v>
      </c>
      <c r="C68" s="5"/>
      <c r="D68" s="5"/>
      <c r="E68" s="5"/>
      <c r="F68" s="5"/>
      <c r="G68" s="5"/>
      <c r="H68" s="5"/>
      <c r="I68" s="26"/>
      <c r="N68" s="4">
        <f t="shared" ca="1" si="2"/>
        <v>3.1140480058682289</v>
      </c>
    </row>
    <row r="69" spans="1:14" ht="15.75" x14ac:dyDescent="0.25">
      <c r="A69" s="37">
        <f t="shared" ca="1" si="5"/>
        <v>0.60178271791503901</v>
      </c>
      <c r="B69" s="37">
        <f t="shared" ca="1" si="6"/>
        <v>-2.4898670078234365E-2</v>
      </c>
      <c r="C69" s="5"/>
      <c r="D69" s="5"/>
      <c r="E69" s="5"/>
      <c r="F69" s="5"/>
      <c r="G69" s="5"/>
      <c r="H69" s="5"/>
      <c r="I69" s="26"/>
      <c r="N69" s="4">
        <f t="shared" ca="1" si="2"/>
        <v>3.398217282084961</v>
      </c>
    </row>
    <row r="70" spans="1:14" ht="15.75" x14ac:dyDescent="0.25">
      <c r="A70" s="37">
        <f t="shared" ca="1" si="5"/>
        <v>0.37578390381003668</v>
      </c>
      <c r="B70" s="37">
        <f t="shared" ca="1" si="6"/>
        <v>-0.13899585608776804</v>
      </c>
      <c r="C70" s="5"/>
      <c r="D70" s="5"/>
      <c r="E70" s="5"/>
      <c r="F70" s="5"/>
      <c r="G70" s="5"/>
      <c r="H70" s="5"/>
      <c r="I70" s="26"/>
      <c r="N70" s="4">
        <f t="shared" ca="1" si="2"/>
        <v>3.6242160961899632</v>
      </c>
    </row>
    <row r="71" spans="1:14" ht="15.75" x14ac:dyDescent="0.25">
      <c r="A71" s="37">
        <f t="shared" ca="1" si="5"/>
        <v>0.52102727482454358</v>
      </c>
      <c r="B71" s="37">
        <f t="shared" ca="1" si="6"/>
        <v>-5.1795687186222586E-2</v>
      </c>
      <c r="C71" s="5"/>
      <c r="D71" s="5"/>
      <c r="E71" s="5"/>
      <c r="F71" s="5"/>
      <c r="G71" s="5"/>
      <c r="H71" s="5"/>
      <c r="I71" s="26"/>
      <c r="N71" s="4">
        <f t="shared" ca="1" si="2"/>
        <v>3.4789727251754563</v>
      </c>
    </row>
    <row r="72" spans="1:14" ht="15.75" x14ac:dyDescent="0.25">
      <c r="A72" s="37">
        <f t="shared" ca="1" si="5"/>
        <v>0.57202313301141783</v>
      </c>
      <c r="B72" s="37">
        <f t="shared" ca="1" si="6"/>
        <v>-3.3313443210616162E-2</v>
      </c>
      <c r="C72" s="5"/>
      <c r="D72" s="5"/>
      <c r="E72" s="5"/>
      <c r="F72" s="5"/>
      <c r="G72" s="5"/>
      <c r="H72" s="5"/>
      <c r="I72" s="26"/>
      <c r="N72" s="4">
        <f t="shared" ca="1" si="2"/>
        <v>3.4279768669885824</v>
      </c>
    </row>
    <row r="73" spans="1:14" ht="15.75" x14ac:dyDescent="0.25">
      <c r="A73" s="37">
        <f t="shared" ca="1" si="5"/>
        <v>2.4686597656772205</v>
      </c>
      <c r="B73" s="37">
        <f t="shared" ca="1" si="6"/>
        <v>3.9060234314498885</v>
      </c>
      <c r="C73" s="5"/>
      <c r="D73" s="5"/>
      <c r="E73" s="5"/>
      <c r="F73" s="5"/>
      <c r="G73" s="5"/>
      <c r="H73" s="5"/>
      <c r="I73" s="26"/>
      <c r="N73" s="4">
        <f t="shared" ca="1" si="2"/>
        <v>1.5313402343227795</v>
      </c>
    </row>
    <row r="74" spans="1:14" ht="15.75" x14ac:dyDescent="0.25">
      <c r="A74" s="37">
        <f t="shared" ca="1" si="5"/>
        <v>2.1420559436902953</v>
      </c>
      <c r="B74" s="37">
        <f t="shared" ca="1" si="6"/>
        <v>1.9450130107596866</v>
      </c>
      <c r="C74" s="5"/>
      <c r="D74" s="5"/>
      <c r="E74" s="5"/>
      <c r="F74" s="5"/>
      <c r="G74" s="5"/>
      <c r="H74" s="5"/>
      <c r="I74" s="26"/>
      <c r="N74" s="4">
        <f t="shared" ca="1" si="2"/>
        <v>1.8579440563097047</v>
      </c>
    </row>
    <row r="75" spans="1:14" ht="15.75" x14ac:dyDescent="0.25">
      <c r="A75" s="37">
        <f t="shared" ca="1" si="5"/>
        <v>1.3687879720343443</v>
      </c>
      <c r="B75" s="37">
        <f t="shared" ca="1" si="6"/>
        <v>0.10717124498756236</v>
      </c>
      <c r="C75" s="5"/>
      <c r="D75" s="5"/>
      <c r="E75" s="5"/>
      <c r="F75" s="5"/>
      <c r="G75" s="5"/>
      <c r="H75" s="5"/>
      <c r="I75" s="26"/>
      <c r="N75" s="4">
        <f t="shared" ca="1" si="2"/>
        <v>2.6312120279656557</v>
      </c>
    </row>
    <row r="76" spans="1:14" ht="15.75" x14ac:dyDescent="0.25">
      <c r="A76" s="37">
        <f t="shared" ca="1" si="5"/>
        <v>1.0619477906546484</v>
      </c>
      <c r="B76" s="37">
        <f t="shared" ca="1" si="6"/>
        <v>4.7550980798873764E-3</v>
      </c>
      <c r="C76" s="5"/>
      <c r="D76" s="5"/>
      <c r="E76" s="5"/>
      <c r="F76" s="5"/>
      <c r="G76" s="5"/>
      <c r="H76" s="5"/>
      <c r="I76" s="26"/>
      <c r="N76" s="4">
        <f t="shared" ca="1" si="2"/>
        <v>2.9380522093453516</v>
      </c>
    </row>
    <row r="77" spans="1:14" ht="15.75" x14ac:dyDescent="0.25">
      <c r="A77" s="37">
        <f t="shared" ca="1" si="5"/>
        <v>2.213994855712806</v>
      </c>
      <c r="B77" s="37">
        <f t="shared" ca="1" si="6"/>
        <v>2.3010447250314074</v>
      </c>
      <c r="C77" s="5"/>
      <c r="D77" s="5"/>
      <c r="E77" s="5"/>
      <c r="F77" s="5"/>
      <c r="G77" s="5"/>
      <c r="H77" s="5"/>
      <c r="I77" s="26"/>
      <c r="N77" s="4">
        <f t="shared" ca="1" si="2"/>
        <v>1.786005144287194</v>
      </c>
    </row>
    <row r="78" spans="1:14" ht="15.75" x14ac:dyDescent="0.25">
      <c r="A78" s="37">
        <f t="shared" ca="1" si="5"/>
        <v>0.79235004139136878</v>
      </c>
      <c r="B78" s="37">
        <f t="shared" ca="1" si="6"/>
        <v>-1.0437899178876761E-3</v>
      </c>
      <c r="C78" s="5"/>
      <c r="D78" s="5"/>
      <c r="E78" s="5"/>
      <c r="F78" s="5"/>
      <c r="G78" s="5"/>
      <c r="H78" s="5"/>
      <c r="I78" s="26"/>
      <c r="N78" s="4">
        <f t="shared" ca="1" si="2"/>
        <v>3.2076499586086311</v>
      </c>
    </row>
    <row r="79" spans="1:14" ht="15.75" x14ac:dyDescent="0.25">
      <c r="A79" s="37">
        <f t="shared" ca="1" si="5"/>
        <v>7.1225258653637019E-2</v>
      </c>
      <c r="B79" s="37">
        <f t="shared" ca="1" si="6"/>
        <v>-0.55655556761343383</v>
      </c>
      <c r="C79" s="5"/>
      <c r="D79" s="5"/>
      <c r="E79" s="5"/>
      <c r="F79" s="5"/>
      <c r="G79" s="5"/>
      <c r="H79" s="5"/>
      <c r="I79" s="26"/>
      <c r="N79" s="4">
        <f t="shared" ca="1" si="2"/>
        <v>3.9287747413463632</v>
      </c>
    </row>
    <row r="80" spans="1:14" ht="15.75" x14ac:dyDescent="0.25">
      <c r="A80" s="37">
        <f t="shared" ca="1" si="5"/>
        <v>6.535552357753488E-2</v>
      </c>
      <c r="B80" s="37">
        <f t="shared" ca="1" si="6"/>
        <v>-0.5685553722078317</v>
      </c>
      <c r="C80" s="5"/>
      <c r="D80" s="5"/>
      <c r="E80" s="5"/>
      <c r="F80" s="5"/>
      <c r="G80" s="5"/>
      <c r="H80" s="5"/>
      <c r="I80" s="26"/>
      <c r="N80" s="4">
        <f t="shared" ca="1" si="2"/>
        <v>3.9346444764224651</v>
      </c>
    </row>
    <row r="81" spans="1:14" ht="15.75" x14ac:dyDescent="0.25">
      <c r="A81" s="37">
        <f t="shared" ca="1" si="5"/>
        <v>1.02737751031782</v>
      </c>
      <c r="B81" s="37">
        <f t="shared" ca="1" si="6"/>
        <v>2.3840110760096089E-3</v>
      </c>
      <c r="C81" s="5"/>
      <c r="D81" s="5"/>
      <c r="E81" s="5"/>
      <c r="F81" s="5"/>
      <c r="G81" s="5"/>
      <c r="H81" s="5"/>
      <c r="I81" s="26"/>
      <c r="N81" s="4">
        <f t="shared" ca="1" si="2"/>
        <v>2.97262248968218</v>
      </c>
    </row>
    <row r="82" spans="1:14" ht="15.75" x14ac:dyDescent="0.25">
      <c r="A82" s="37">
        <f t="shared" ref="A82:A117" ca="1" si="7">бета*(-LN(RAND()))^(1/альфа)</f>
        <v>1.0596620305028677</v>
      </c>
      <c r="B82" s="37">
        <f t="shared" ref="B82:B113" ca="1" si="8">(A82-$B$7)^3</f>
        <v>4.5638157347916613E-3</v>
      </c>
      <c r="C82" s="5"/>
      <c r="D82" s="5"/>
      <c r="E82" s="5"/>
      <c r="F82" s="5"/>
      <c r="G82" s="5"/>
      <c r="H82" s="5"/>
      <c r="I82" s="26"/>
      <c r="N82" s="4">
        <f t="shared" ca="1" si="2"/>
        <v>2.9403379694971323</v>
      </c>
    </row>
    <row r="83" spans="1:14" ht="15.75" x14ac:dyDescent="0.25">
      <c r="A83" s="37">
        <f t="shared" ca="1" si="7"/>
        <v>1.1217704289250505</v>
      </c>
      <c r="B83" s="37">
        <f t="shared" ca="1" si="8"/>
        <v>1.1849471195301399E-2</v>
      </c>
      <c r="C83" s="5"/>
      <c r="D83" s="5"/>
      <c r="E83" s="5"/>
      <c r="F83" s="5"/>
      <c r="G83" s="5"/>
      <c r="H83" s="5"/>
      <c r="I83" s="26"/>
      <c r="N83" s="4">
        <f t="shared" ref="N83:N117" ca="1" si="9">(4-A83)</f>
        <v>2.8782295710749493</v>
      </c>
    </row>
    <row r="84" spans="1:14" ht="15.75" x14ac:dyDescent="0.25">
      <c r="A84" s="37">
        <f t="shared" ca="1" si="7"/>
        <v>0.46769110035474326</v>
      </c>
      <c r="B84" s="37">
        <f t="shared" ca="1" si="8"/>
        <v>-7.7362034616421549E-2</v>
      </c>
      <c r="C84" s="5"/>
      <c r="D84" s="5"/>
      <c r="E84" s="5"/>
      <c r="F84" s="5"/>
      <c r="G84" s="5"/>
      <c r="H84" s="5"/>
      <c r="I84" s="26"/>
      <c r="N84" s="4">
        <f t="shared" ca="1" si="9"/>
        <v>3.5323088996452565</v>
      </c>
    </row>
    <row r="85" spans="1:14" ht="15.75" x14ac:dyDescent="0.25">
      <c r="A85" s="37">
        <f t="shared" ca="1" si="7"/>
        <v>4.6146593677773691E-2</v>
      </c>
      <c r="B85" s="37">
        <f t="shared" ca="1" si="8"/>
        <v>-0.6090288666230308</v>
      </c>
      <c r="C85" s="5"/>
      <c r="D85" s="5"/>
      <c r="E85" s="5"/>
      <c r="F85" s="5"/>
      <c r="G85" s="5"/>
      <c r="H85" s="5"/>
      <c r="I85" s="5"/>
      <c r="N85" s="4">
        <f t="shared" ca="1" si="9"/>
        <v>3.9538534063222261</v>
      </c>
    </row>
    <row r="86" spans="1:14" ht="15.75" x14ac:dyDescent="0.25">
      <c r="A86" s="37">
        <f t="shared" ca="1" si="7"/>
        <v>1.6524542342612261</v>
      </c>
      <c r="B86" s="37">
        <f t="shared" ca="1" si="8"/>
        <v>0.43666734542970354</v>
      </c>
      <c r="C86" s="5"/>
      <c r="D86" s="5"/>
      <c r="E86"/>
      <c r="F86" s="5"/>
      <c r="G86" s="5"/>
      <c r="H86" s="5"/>
      <c r="I86" s="5"/>
      <c r="K86" s="36"/>
      <c r="L86" s="36"/>
      <c r="N86" s="4">
        <f t="shared" ca="1" si="9"/>
        <v>2.3475457657387739</v>
      </c>
    </row>
    <row r="87" spans="1:14" ht="15.75" x14ac:dyDescent="0.25">
      <c r="A87" s="37">
        <f t="shared" ca="1" si="7"/>
        <v>1.0630051109549912</v>
      </c>
      <c r="B87" s="37">
        <f t="shared" ca="1" si="8"/>
        <v>4.8453580734440643E-3</v>
      </c>
      <c r="C87" s="5"/>
      <c r="D87" s="5"/>
      <c r="E87" s="5"/>
      <c r="F87" s="5"/>
      <c r="G87" s="5"/>
      <c r="H87" s="5"/>
      <c r="I87" s="5"/>
      <c r="N87" s="4">
        <f t="shared" ca="1" si="9"/>
        <v>2.9369948890450086</v>
      </c>
    </row>
    <row r="88" spans="1:14" ht="15.75" x14ac:dyDescent="0.25">
      <c r="A88" s="37">
        <f t="shared" ca="1" si="7"/>
        <v>0.5123422164406688</v>
      </c>
      <c r="B88" s="37">
        <f t="shared" ca="1" si="8"/>
        <v>-5.5501093467331904E-2</v>
      </c>
      <c r="C88" s="5"/>
      <c r="D88" s="5"/>
      <c r="E88" s="5"/>
      <c r="F88" s="5"/>
      <c r="G88" s="5"/>
      <c r="H88" s="5"/>
      <c r="I88" s="5"/>
      <c r="N88" s="4">
        <f t="shared" ca="1" si="9"/>
        <v>3.4876577835593312</v>
      </c>
    </row>
    <row r="89" spans="1:14" ht="15.75" x14ac:dyDescent="0.25">
      <c r="A89" s="37">
        <f t="shared" ca="1" si="7"/>
        <v>0.58330411984095865</v>
      </c>
      <c r="B89" s="37">
        <f t="shared" ca="1" si="8"/>
        <v>-2.9930981605236905E-2</v>
      </c>
      <c r="C89" s="5"/>
      <c r="D89" s="5"/>
      <c r="E89" s="5"/>
      <c r="F89" s="23"/>
      <c r="G89" s="5"/>
      <c r="H89" s="5"/>
      <c r="I89" s="5"/>
      <c r="N89" s="4">
        <f t="shared" ca="1" si="9"/>
        <v>3.4166958801590415</v>
      </c>
    </row>
    <row r="90" spans="1:14" ht="15.75" x14ac:dyDescent="0.25">
      <c r="A90" s="37">
        <f t="shared" ca="1" si="7"/>
        <v>1.2442784931077329</v>
      </c>
      <c r="B90" s="37">
        <f t="shared" ca="1" si="8"/>
        <v>4.3055176238140189E-2</v>
      </c>
      <c r="C90" s="5"/>
      <c r="D90" s="5"/>
      <c r="E90" s="5"/>
      <c r="N90" s="4">
        <f t="shared" ca="1" si="9"/>
        <v>2.7557215068922671</v>
      </c>
    </row>
    <row r="91" spans="1:14" ht="15.75" x14ac:dyDescent="0.25">
      <c r="A91" s="37">
        <f t="shared" ca="1" si="7"/>
        <v>1.2912360945306627</v>
      </c>
      <c r="B91" s="37">
        <f t="shared" ca="1" si="8"/>
        <v>6.2782455589403943E-2</v>
      </c>
      <c r="C91" s="5"/>
      <c r="D91" s="5"/>
      <c r="E91" s="5"/>
      <c r="N91" s="4">
        <f t="shared" ca="1" si="9"/>
        <v>2.7087639054693371</v>
      </c>
    </row>
    <row r="92" spans="1:14" ht="15.75" x14ac:dyDescent="0.25">
      <c r="A92" s="37">
        <f t="shared" ca="1" si="7"/>
        <v>0.39296333776026487</v>
      </c>
      <c r="B92" s="37">
        <f t="shared" ca="1" si="8"/>
        <v>-0.12562019668077917</v>
      </c>
      <c r="C92" s="5"/>
      <c r="D92" s="5"/>
      <c r="E92" s="5"/>
      <c r="N92" s="4">
        <f t="shared" ca="1" si="9"/>
        <v>3.607036662239735</v>
      </c>
    </row>
    <row r="93" spans="1:14" ht="15.75" x14ac:dyDescent="0.25">
      <c r="A93" s="37">
        <f t="shared" ca="1" si="7"/>
        <v>1.7134122842600441</v>
      </c>
      <c r="B93" s="37">
        <f t="shared" ca="1" si="8"/>
        <v>0.55060863395296222</v>
      </c>
      <c r="C93" s="5"/>
      <c r="D93" s="5"/>
      <c r="E93" s="5"/>
      <c r="F93" s="5"/>
      <c r="G93" s="5"/>
      <c r="I93" s="5"/>
      <c r="N93" s="4">
        <f t="shared" ca="1" si="9"/>
        <v>2.2865877157399561</v>
      </c>
    </row>
    <row r="94" spans="1:14" ht="15.75" x14ac:dyDescent="0.25">
      <c r="A94" s="37">
        <f t="shared" ca="1" si="7"/>
        <v>0.83087260547145081</v>
      </c>
      <c r="B94" s="37">
        <f t="shared" ca="1" si="8"/>
        <v>-2.4905167589381626E-4</v>
      </c>
      <c r="C94" s="5"/>
      <c r="D94" s="5"/>
      <c r="E94" s="5"/>
      <c r="F94" s="5"/>
      <c r="G94" s="5"/>
      <c r="I94" s="5"/>
      <c r="N94" s="4">
        <f t="shared" ca="1" si="9"/>
        <v>3.169127394528549</v>
      </c>
    </row>
    <row r="95" spans="1:14" ht="15.75" x14ac:dyDescent="0.25">
      <c r="A95" s="37">
        <f t="shared" ca="1" si="7"/>
        <v>0.87833961755181533</v>
      </c>
      <c r="B95" s="37">
        <f t="shared" ca="1" si="8"/>
        <v>-3.6874418113084121E-6</v>
      </c>
      <c r="C95" s="5"/>
      <c r="D95" s="5"/>
      <c r="E95" s="5"/>
      <c r="F95" s="5"/>
      <c r="G95" s="5"/>
      <c r="I95" s="5"/>
      <c r="J95" s="5"/>
      <c r="N95" s="4">
        <f t="shared" ca="1" si="9"/>
        <v>3.1216603824481846</v>
      </c>
    </row>
    <row r="96" spans="1:14" ht="15.75" x14ac:dyDescent="0.25">
      <c r="A96" s="37">
        <f t="shared" ca="1" si="7"/>
        <v>0.32501861223944406</v>
      </c>
      <c r="B96" s="37">
        <f t="shared" ca="1" si="8"/>
        <v>-0.18399698618909061</v>
      </c>
      <c r="C96" s="5"/>
      <c r="D96" s="5"/>
      <c r="E96" s="5"/>
      <c r="F96" s="5"/>
      <c r="G96" s="5"/>
      <c r="N96" s="4">
        <f t="shared" ca="1" si="9"/>
        <v>3.6749813877605559</v>
      </c>
    </row>
    <row r="97" spans="1:14" ht="15.75" x14ac:dyDescent="0.25">
      <c r="A97" s="37">
        <f t="shared" ca="1" si="7"/>
        <v>0.54767637849998607</v>
      </c>
      <c r="B97" s="37">
        <f t="shared" ca="1" si="8"/>
        <v>-4.1462162022475664E-2</v>
      </c>
      <c r="C97" s="5"/>
      <c r="D97" s="5"/>
      <c r="E97" s="5"/>
      <c r="F97" s="5"/>
      <c r="G97" s="5"/>
      <c r="N97" s="4">
        <f t="shared" ca="1" si="9"/>
        <v>3.4523236215000139</v>
      </c>
    </row>
    <row r="98" spans="1:14" ht="15.75" x14ac:dyDescent="0.25">
      <c r="A98" s="37">
        <f t="shared" ca="1" si="7"/>
        <v>0.37152929472118185</v>
      </c>
      <c r="B98" s="37">
        <f t="shared" ca="1" si="8"/>
        <v>-0.14244897070545154</v>
      </c>
      <c r="C98" s="5"/>
      <c r="D98" s="5"/>
      <c r="E98" s="5"/>
      <c r="F98" s="5"/>
      <c r="G98" s="5"/>
      <c r="N98" s="4">
        <f t="shared" ca="1" si="9"/>
        <v>3.6284707052788181</v>
      </c>
    </row>
    <row r="99" spans="1:14" ht="15.75" x14ac:dyDescent="0.25">
      <c r="A99" s="37">
        <f t="shared" ca="1" si="7"/>
        <v>0.29544882583542553</v>
      </c>
      <c r="B99" s="37">
        <f t="shared" ca="1" si="8"/>
        <v>-0.21421223817079924</v>
      </c>
      <c r="C99" s="5"/>
      <c r="D99" s="5"/>
      <c r="E99" s="5"/>
      <c r="F99" s="5"/>
      <c r="G99" s="5"/>
      <c r="N99" s="4">
        <f t="shared" ca="1" si="9"/>
        <v>3.7045511741645747</v>
      </c>
    </row>
    <row r="100" spans="1:14" ht="15.75" x14ac:dyDescent="0.25">
      <c r="A100" s="37">
        <f t="shared" ca="1" si="7"/>
        <v>0.12088761253074122</v>
      </c>
      <c r="B100" s="37">
        <f t="shared" ca="1" si="8"/>
        <v>-0.46171299381879066</v>
      </c>
      <c r="C100" s="5"/>
      <c r="D100" s="5"/>
      <c r="E100" s="5"/>
      <c r="F100" s="5"/>
      <c r="G100" s="5"/>
      <c r="N100" s="4">
        <f t="shared" ca="1" si="9"/>
        <v>3.8791123874692586</v>
      </c>
    </row>
    <row r="101" spans="1:14" ht="15.75" x14ac:dyDescent="0.25">
      <c r="A101" s="37">
        <f t="shared" ca="1" si="7"/>
        <v>0.85699215041524435</v>
      </c>
      <c r="B101" s="37">
        <f t="shared" ca="1" si="8"/>
        <v>-4.9822839022965252E-5</v>
      </c>
      <c r="C101" s="5"/>
      <c r="D101" s="5"/>
      <c r="E101" s="5"/>
      <c r="F101" s="5"/>
      <c r="G101" s="5"/>
      <c r="H101" s="5"/>
      <c r="I101" s="5"/>
      <c r="N101" s="4">
        <f t="shared" ca="1" si="9"/>
        <v>3.1430078495847558</v>
      </c>
    </row>
    <row r="102" spans="1:14" ht="15.75" x14ac:dyDescent="0.25">
      <c r="A102" s="37">
        <f t="shared" ca="1" si="7"/>
        <v>1.2941904085913676</v>
      </c>
      <c r="B102" s="37">
        <f t="shared" ca="1" si="8"/>
        <v>6.419291629167663E-2</v>
      </c>
      <c r="C102" s="5"/>
      <c r="D102" s="5"/>
      <c r="E102" s="5"/>
      <c r="F102" s="5"/>
      <c r="G102" s="5"/>
      <c r="H102" s="5"/>
      <c r="I102" s="5"/>
      <c r="N102" s="4">
        <f t="shared" ca="1" si="9"/>
        <v>2.7058095914086326</v>
      </c>
    </row>
    <row r="103" spans="1:14" ht="15.75" x14ac:dyDescent="0.25">
      <c r="A103" s="37">
        <f t="shared" ca="1" si="7"/>
        <v>0.97919368673272456</v>
      </c>
      <c r="B103" s="37">
        <f t="shared" ca="1" si="8"/>
        <v>6.2294053976991984E-4</v>
      </c>
      <c r="C103" s="5"/>
      <c r="D103" s="5"/>
      <c r="E103" s="5"/>
      <c r="F103" s="5"/>
      <c r="G103" s="5"/>
      <c r="H103" s="5"/>
      <c r="I103" s="5"/>
      <c r="N103" s="4">
        <f t="shared" ca="1" si="9"/>
        <v>3.0208063132672756</v>
      </c>
    </row>
    <row r="104" spans="1:14" ht="15.75" x14ac:dyDescent="0.25">
      <c r="A104" s="37">
        <f t="shared" ca="1" si="7"/>
        <v>1.4307012292851118</v>
      </c>
      <c r="B104" s="37">
        <f t="shared" ca="1" si="8"/>
        <v>0.15477831840893472</v>
      </c>
      <c r="C104" s="5"/>
      <c r="D104" s="5"/>
      <c r="E104" s="5"/>
      <c r="F104" s="5"/>
      <c r="G104" s="5"/>
      <c r="H104" s="5"/>
      <c r="I104" s="5"/>
      <c r="N104" s="4">
        <f t="shared" ca="1" si="9"/>
        <v>2.5692987707148882</v>
      </c>
    </row>
    <row r="105" spans="1:14" ht="15.75" x14ac:dyDescent="0.25">
      <c r="A105" s="37">
        <f t="shared" ca="1" si="7"/>
        <v>1.4540723058689045</v>
      </c>
      <c r="B105" s="37">
        <f t="shared" ca="1" si="8"/>
        <v>0.17588276056072849</v>
      </c>
      <c r="C105" s="5"/>
      <c r="D105" s="5"/>
      <c r="E105" s="5"/>
      <c r="F105" s="5"/>
      <c r="G105" s="5"/>
      <c r="H105" s="5"/>
      <c r="I105" s="5"/>
      <c r="N105" s="4">
        <f t="shared" ca="1" si="9"/>
        <v>2.5459276941310955</v>
      </c>
    </row>
    <row r="106" spans="1:14" ht="15.75" x14ac:dyDescent="0.25">
      <c r="A106" s="37">
        <f t="shared" ca="1" si="7"/>
        <v>2.0643942738310375</v>
      </c>
      <c r="B106" s="37">
        <f t="shared" ca="1" si="8"/>
        <v>1.6041003637489171</v>
      </c>
      <c r="C106" s="5"/>
      <c r="D106" s="5"/>
      <c r="E106" s="5"/>
      <c r="F106" s="5"/>
      <c r="G106" s="5"/>
      <c r="H106" s="5"/>
      <c r="I106" s="5"/>
      <c r="N106" s="4">
        <f t="shared" ca="1" si="9"/>
        <v>1.9356057261689625</v>
      </c>
    </row>
    <row r="107" spans="1:14" ht="15.75" x14ac:dyDescent="0.25">
      <c r="A107" s="37">
        <f t="shared" ca="1" si="7"/>
        <v>0.92428420285021551</v>
      </c>
      <c r="B107" s="37">
        <f t="shared" ca="1" si="8"/>
        <v>2.8359510629347885E-5</v>
      </c>
      <c r="C107" s="5"/>
      <c r="D107" s="5"/>
      <c r="E107" s="5"/>
      <c r="F107" s="5"/>
      <c r="G107" s="5"/>
      <c r="H107" s="5"/>
      <c r="I107" s="5"/>
      <c r="N107" s="4">
        <f t="shared" ca="1" si="9"/>
        <v>3.0757157971497846</v>
      </c>
    </row>
    <row r="108" spans="1:14" ht="15.75" x14ac:dyDescent="0.25">
      <c r="A108" s="37">
        <f t="shared" ca="1" si="7"/>
        <v>6.5597457829949898E-2</v>
      </c>
      <c r="B108" s="37">
        <f t="shared" ca="1" si="8"/>
        <v>-0.5680573978786535</v>
      </c>
      <c r="C108" s="5"/>
      <c r="D108" s="5"/>
      <c r="E108" s="5"/>
      <c r="F108" s="5"/>
      <c r="G108" s="5"/>
      <c r="H108" s="5"/>
      <c r="I108" s="5"/>
      <c r="N108" s="4">
        <f t="shared" ca="1" si="9"/>
        <v>3.9344025421700501</v>
      </c>
    </row>
    <row r="109" spans="1:14" ht="15.75" x14ac:dyDescent="0.25">
      <c r="A109" s="37">
        <f t="shared" ca="1" si="7"/>
        <v>0.49193934454209126</v>
      </c>
      <c r="B109" s="37">
        <f t="shared" ca="1" si="8"/>
        <v>-6.4891899330980482E-2</v>
      </c>
      <c r="C109" s="5"/>
      <c r="D109" s="5"/>
      <c r="E109" s="5"/>
      <c r="F109" s="5"/>
      <c r="G109" s="5"/>
      <c r="H109" s="5"/>
      <c r="I109" s="5"/>
      <c r="N109" s="4">
        <f t="shared" ca="1" si="9"/>
        <v>3.5080606554579088</v>
      </c>
    </row>
    <row r="110" spans="1:14" ht="15.75" x14ac:dyDescent="0.25">
      <c r="A110" s="37">
        <f t="shared" ca="1" si="7"/>
        <v>0.86401423681953993</v>
      </c>
      <c r="B110" s="37">
        <f t="shared" ca="1" si="8"/>
        <v>-2.6396156500202974E-5</v>
      </c>
      <c r="C110" s="5"/>
      <c r="D110" s="5"/>
      <c r="E110" s="5"/>
      <c r="F110" s="5"/>
      <c r="G110" s="5"/>
      <c r="H110" s="5"/>
      <c r="I110" s="5"/>
      <c r="N110" s="4">
        <f t="shared" ca="1" si="9"/>
        <v>3.13598576318046</v>
      </c>
    </row>
    <row r="111" spans="1:14" ht="15.75" x14ac:dyDescent="0.25">
      <c r="A111" s="37">
        <f t="shared" ca="1" si="7"/>
        <v>1.837669323096663</v>
      </c>
      <c r="B111" s="37">
        <f t="shared" ca="1" si="8"/>
        <v>0.8409127391517941</v>
      </c>
      <c r="C111" s="5"/>
      <c r="D111" s="5"/>
      <c r="E111" s="5"/>
      <c r="F111" s="5"/>
      <c r="G111" s="5"/>
      <c r="H111" s="5"/>
      <c r="I111" s="5"/>
      <c r="N111" s="4">
        <f t="shared" ca="1" si="9"/>
        <v>2.1623306769033368</v>
      </c>
    </row>
    <row r="112" spans="1:14" ht="15.75" x14ac:dyDescent="0.25">
      <c r="A112" s="37">
        <f t="shared" ca="1" si="7"/>
        <v>1.1183745788731461</v>
      </c>
      <c r="B112" s="37">
        <f t="shared" ca="1" si="8"/>
        <v>1.132781535552487E-2</v>
      </c>
      <c r="C112" s="5"/>
      <c r="D112" s="5"/>
      <c r="E112" s="5"/>
      <c r="F112" s="5"/>
      <c r="G112" s="5"/>
      <c r="H112" s="5"/>
      <c r="I112" s="5"/>
      <c r="N112" s="4">
        <f t="shared" ca="1" si="9"/>
        <v>2.8816254211268539</v>
      </c>
    </row>
    <row r="113" spans="1:14" ht="15.75" x14ac:dyDescent="0.25">
      <c r="A113" s="37">
        <f t="shared" ca="1" si="7"/>
        <v>1.2216981610474547</v>
      </c>
      <c r="B113" s="37">
        <f t="shared" ca="1" si="8"/>
        <v>3.5258273018660545E-2</v>
      </c>
      <c r="C113" s="5"/>
      <c r="D113" s="5"/>
      <c r="E113" s="5"/>
      <c r="F113" s="5"/>
      <c r="G113" s="5"/>
      <c r="H113" s="5"/>
      <c r="I113" s="5"/>
      <c r="N113" s="4">
        <f t="shared" ca="1" si="9"/>
        <v>2.7783018389525456</v>
      </c>
    </row>
    <row r="114" spans="1:14" ht="15.75" x14ac:dyDescent="0.25">
      <c r="A114" s="37">
        <f t="shared" ca="1" si="7"/>
        <v>0.72826460122401937</v>
      </c>
      <c r="B114" s="37">
        <f t="shared" ref="B114:B117" ca="1" si="10">(A114-$B$7)^3</f>
        <v>-4.5350835471578447E-3</v>
      </c>
      <c r="C114" s="5"/>
      <c r="D114" s="5"/>
      <c r="E114" s="5"/>
      <c r="F114" s="5"/>
      <c r="G114" s="5"/>
      <c r="H114" s="5"/>
      <c r="I114" s="5"/>
      <c r="N114" s="4">
        <f t="shared" ca="1" si="9"/>
        <v>3.2717353987759807</v>
      </c>
    </row>
    <row r="115" spans="1:14" ht="15.75" x14ac:dyDescent="0.25">
      <c r="A115" s="37">
        <f t="shared" ca="1" si="7"/>
        <v>0.20350164315222732</v>
      </c>
      <c r="B115" s="37">
        <f t="shared" ca="1" si="10"/>
        <v>-0.32891946379462039</v>
      </c>
      <c r="C115" s="5"/>
      <c r="D115" s="5"/>
      <c r="E115" s="5"/>
      <c r="F115" s="5"/>
      <c r="G115" s="5"/>
      <c r="H115" s="5"/>
      <c r="I115" s="5"/>
      <c r="N115" s="4">
        <f t="shared" ca="1" si="9"/>
        <v>3.7964983568477728</v>
      </c>
    </row>
    <row r="116" spans="1:14" ht="15.75" x14ac:dyDescent="0.25">
      <c r="A116" s="37">
        <f t="shared" ca="1" si="7"/>
        <v>1.2848849808855696</v>
      </c>
      <c r="B116" s="37">
        <f t="shared" ca="1" si="10"/>
        <v>5.9820547369116621E-2</v>
      </c>
      <c r="C116" s="5"/>
      <c r="D116" s="5"/>
      <c r="E116" s="5"/>
      <c r="F116" s="5"/>
      <c r="G116" s="5"/>
      <c r="H116" s="5"/>
      <c r="I116" s="5"/>
      <c r="N116" s="4">
        <f t="shared" ca="1" si="9"/>
        <v>2.7151150191144304</v>
      </c>
    </row>
    <row r="117" spans="1:14" ht="15.75" x14ac:dyDescent="0.25">
      <c r="A117" s="37">
        <f t="shared" ca="1" si="7"/>
        <v>0.68283262515087628</v>
      </c>
      <c r="B117" s="37">
        <f t="shared" ca="1" si="10"/>
        <v>-9.3880925219661515E-3</v>
      </c>
      <c r="C117" s="5"/>
      <c r="D117" s="5"/>
      <c r="E117" s="5"/>
      <c r="F117" s="5"/>
      <c r="G117" s="5"/>
      <c r="H117" s="5"/>
      <c r="I117" s="5"/>
      <c r="N117" s="4">
        <f t="shared" ca="1" si="9"/>
        <v>3.3171673748491237</v>
      </c>
    </row>
    <row r="118" spans="1:14" ht="15.75" x14ac:dyDescent="0.25">
      <c r="A118" s="5"/>
      <c r="B118" s="5"/>
      <c r="C118" s="5"/>
      <c r="D118" s="5"/>
      <c r="E118" s="5"/>
      <c r="F118" s="5"/>
      <c r="G118" s="5"/>
      <c r="H118" s="5"/>
      <c r="I118" s="5"/>
    </row>
  </sheetData>
  <hyperlinks>
    <hyperlink ref="A1:E1" r:id="rId1" display="Файл скачан с сайта excel2.ru &gt;&gt;&gt;" xr:uid="{00000000-0004-0000-0300-000000000000}"/>
    <hyperlink ref="A2" r:id="rId2" xr:uid="{00000000-0004-0000-0300-000001000000}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499984740745262"/>
  </sheetPr>
  <dimension ref="A1:G4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16" customWidth="1"/>
    <col min="2" max="16384" width="9.140625" style="16" hidden="1"/>
  </cols>
  <sheetData>
    <row r="1" spans="1:7" ht="36.75" customHeight="1" x14ac:dyDescent="0.25">
      <c r="A1" s="48" t="s">
        <v>23</v>
      </c>
      <c r="B1" s="48"/>
      <c r="C1" s="48"/>
      <c r="D1" s="48"/>
      <c r="E1" s="48"/>
      <c r="F1" s="48"/>
      <c r="G1" s="48"/>
    </row>
    <row r="2" spans="1:7" ht="107.25" customHeight="1" x14ac:dyDescent="0.25">
      <c r="A2" s="17" t="s">
        <v>24</v>
      </c>
    </row>
    <row r="3" spans="1:7" ht="105" customHeight="1" x14ac:dyDescent="0.25">
      <c r="A3" s="17" t="s">
        <v>25</v>
      </c>
    </row>
    <row r="4" spans="1:7" ht="28.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Пример</vt:lpstr>
      <vt:lpstr>Медиана</vt:lpstr>
      <vt:lpstr>Мода</vt:lpstr>
      <vt:lpstr>СКОС</vt:lpstr>
      <vt:lpstr>EXCEL2.RU</vt:lpstr>
      <vt:lpstr>альфа</vt:lpstr>
      <vt:lpstr>бета</vt:lpstr>
      <vt:lpstr>СКОС!Выборка</vt:lpstr>
      <vt:lpstr>Выборка</vt:lpstr>
      <vt:lpstr>Медиана!Массив_для_Медианы</vt:lpstr>
    </vt:vector>
  </TitlesOfParts>
  <Company>ОАО "ТВЭЛ"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Spaceship24</cp:lastModifiedBy>
  <dcterms:created xsi:type="dcterms:W3CDTF">2015-12-29T05:54:24Z</dcterms:created>
  <dcterms:modified xsi:type="dcterms:W3CDTF">2022-04-09T09:39:21Z</dcterms:modified>
</cp:coreProperties>
</file>