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5 Раздел Исследовательский анализ данных\"/>
    </mc:Choice>
  </mc:AlternateContent>
  <xr:revisionPtr revIDLastSave="0" documentId="13_ncr:1_{37158B58-AAE4-443B-83C2-ED21635EA107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" sheetId="8" r:id="rId3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1" i="8" l="1"/>
  <c r="V50" i="8"/>
  <c r="V49" i="8"/>
  <c r="V48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K56" i="8" l="1"/>
  <c r="N39" i="8"/>
  <c r="N38" i="8"/>
  <c r="N40" i="8" l="1"/>
  <c r="V11" i="8"/>
  <c r="V9" i="8"/>
  <c r="V8" i="8"/>
  <c r="V7" i="8"/>
  <c r="V6" i="8"/>
  <c r="V5" i="8"/>
  <c r="J16" i="6"/>
  <c r="O8" i="8"/>
  <c r="O7" i="8"/>
  <c r="C81" i="7"/>
  <c r="C82" i="7"/>
  <c r="B40" i="7"/>
  <c r="B42" i="7"/>
  <c r="B38" i="7"/>
  <c r="B46" i="7" s="1"/>
  <c r="B41" i="7"/>
  <c r="B39" i="7"/>
  <c r="C28" i="7"/>
  <c r="C29" i="7" s="1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27" i="7"/>
  <c r="C17" i="7"/>
  <c r="C16" i="7"/>
  <c r="C15" i="7"/>
  <c r="C14" i="7"/>
  <c r="C13" i="7"/>
  <c r="F12" i="6"/>
  <c r="G12" i="6" s="1"/>
  <c r="H12" i="6" s="1"/>
  <c r="I12" i="6" s="1"/>
  <c r="J12" i="6" s="1"/>
  <c r="N43" i="8" l="1"/>
  <c r="N42" i="8"/>
  <c r="N41" i="8"/>
  <c r="N44" i="8"/>
  <c r="V10" i="8"/>
  <c r="B49" i="7"/>
  <c r="B47" i="7"/>
  <c r="B50" i="7"/>
  <c r="B48" i="7"/>
  <c r="C30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<sst xmlns="http://schemas.openxmlformats.org/spreadsheetml/2006/main" count="458" uniqueCount="178">
  <si>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</si>
  <si>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</si>
  <si>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</si>
  <si>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</si>
  <si>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</si>
  <si>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</si>
  <si>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</si>
  <si>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</si>
  <si>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</si>
  <si>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</si>
  <si>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</si>
  <si>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</si>
  <si>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</si>
  <si>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</si>
  <si>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</si>
  <si>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</si>
  <si>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</si>
  <si>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</si>
  <si>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</si>
  <si>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</si>
  <si>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</si>
  <si>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</si>
  <si>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</si>
  <si>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</si>
  <si>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</si>
  <si>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</si>
  <si>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</si>
  <si>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</si>
  <si>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</si>
  <si>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</si>
  <si>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</si>
  <si>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</si>
  <si>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</si>
  <si>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</si>
  <si>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</si>
  <si>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</si>
  <si>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</si>
  <si>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</si>
  <si>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</si>
  <si>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</si>
  <si>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</si>
  <si>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Среднеквадратичное (стандартное) отклонение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</si>
  <si>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</si>
  <si>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</si>
  <si>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</si>
  <si>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</si>
  <si>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</si>
  <si>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</si>
  <si>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</si>
  <si>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</si>
  <si>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</si>
  <si>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</si>
  <si>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</si>
  <si>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</si>
  <si>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</si>
  <si>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</si>
  <si>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</si>
  <si>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</si>
  <si>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</si>
  <si>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</si>
  <si>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</si>
  <si>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</si>
  <si>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</si>
  <si>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Дисперсия генеральной совокупности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</si>
  <si>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</si>
  <si>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</si>
  <si>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</si>
  <si>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</si>
  <si>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</si>
  <si>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</si>
  <si>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</si>
  <si>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</si>
  <si>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Выборочная дисперсия</t>
  </si>
  <si>
    <t>s²</t>
  </si>
  <si>
    <t>????????????????????????????????????????????????????????????????????????????????????????????????????????</t>
  </si>
  <si>
    <t>????????????????????????????????????????????????????????????????????????????????????????????????????????????????????????????????????????????????????????????</t>
  </si>
  <si>
    <t xml:space="preserve"> √(s²)</t>
  </si>
  <si>
    <r>
      <t>Насколько далеко может быть значение данных от среднего значения набора данных (</t>
    </r>
    <r>
      <rPr>
        <sz val="11"/>
        <color rgb="FFFF0000"/>
        <rFont val="Calibri"/>
        <family val="2"/>
        <charset val="204"/>
        <scheme val="minor"/>
      </rPr>
      <t>Т.е. какого значения</t>
    </r>
    <r>
      <rPr>
        <sz val="11"/>
        <color theme="1"/>
        <rFont val="Calibri"/>
        <family val="2"/>
        <scheme val="minor"/>
      </rPr>
      <t>)</t>
    </r>
  </si>
  <si>
    <t>v</t>
  </si>
  <si>
    <r>
      <t xml:space="preserve">Используется для сравнения двух совокупностей. </t>
    </r>
    <r>
      <rPr>
        <sz val="11"/>
        <rFont val="Calibri"/>
        <family val="2"/>
        <charset val="204"/>
        <scheme val="minor"/>
      </rPr>
      <t>отношение стандартного отклонения к среднему значению выборки.</t>
    </r>
  </si>
  <si>
    <t>Если совокупность - это набор элементов, то она у меня 1.
Как возможен этот расчёт?</t>
  </si>
  <si>
    <t>Нужно объяснение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</si>
  <si>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</si>
  <si>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</si>
  <si>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</si>
  <si>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</si>
  <si>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</si>
  <si>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</si>
  <si>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</si>
  <si>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</si>
  <si>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</si>
  <si>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</si>
  <si>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</si>
  <si>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</si>
  <si>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</si>
  <si>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</si>
  <si>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</si>
  <si>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</si>
  <si>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</si>
  <si>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</si>
  <si>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</si>
  <si>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</si>
  <si>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</si>
  <si>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</si>
  <si>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</si>
  <si>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</si>
  <si>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</si>
  <si>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</si>
  <si>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</si>
  <si>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</si>
  <si>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</si>
  <si>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</si>
  <si>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</si>
  <si>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</si>
  <si>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</si>
  <si>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</si>
  <si>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</si>
  <si>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</si>
  <si>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</si>
  <si>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</si>
  <si>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</si>
  <si>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</si>
  <si>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r>
      <t xml:space="preserve">Все данные распределить по интервалам в порядке возрастания: </t>
    </r>
    <r>
      <rPr>
        <sz val="12"/>
        <color rgb="FFFF0000"/>
        <rFont val="Arial"/>
        <family val="2"/>
        <charset val="204"/>
      </rPr>
      <t>левая граница первого интервала должна быть меньше наименьшего из имеющихся значений</t>
    </r>
  </si>
  <si>
    <t>Почему? 
Это обязательно?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</si>
  <si>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</si>
  <si>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</si>
  <si>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</si>
  <si>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</si>
  <si>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</si>
  <si>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</si>
  <si>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</si>
  <si>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</si>
  <si>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</si>
  <si>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</si>
  <si>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</si>
  <si>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</si>
  <si>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</si>
  <si>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</si>
  <si>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</si>
  <si>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</si>
  <si>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</si>
  <si>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</si>
  <si>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К каким выбросам следует относить данные, значения которых попали ровно на границу Экстремального и умеренного выброса?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</si>
  <si>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</si>
  <si>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</si>
  <si>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</si>
  <si>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</si>
  <si>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</si>
  <si>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</si>
  <si>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</si>
  <si>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</si>
  <si>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</si>
  <si>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</si>
  <si>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</si>
  <si>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</si>
  <si>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</si>
  <si>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</si>
  <si>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</si>
  <si>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</si>
  <si>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</si>
  <si>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</si>
  <si>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</si>
  <si>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</si>
  <si>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</si>
  <si>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Если имеются данные, которые лежат в этих диапозонах, то они и являются выбросами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</si>
  <si>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</si>
  <si>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</si>
  <si>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</si>
  <si>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</si>
  <si>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</si>
  <si>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</si>
  <si>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</si>
  <si>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</si>
  <si>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</si>
  <si>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</si>
  <si>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 xml:space="preserve">Среднее - медиана - Me = </t>
  </si>
  <si>
    <t>Стандартное отклонение s =</t>
  </si>
  <si>
    <t>ГОТОВО)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</si>
</sst>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sz val="12"/>
      <color rgb="FFFF0000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4" fillId="0" borderId="0" xfId="0" applyFont="1" applyAlignment="1">
      <alignment wrapText="1"/>
    </xf>
    <xf numFmtId="0" fontId="2" fillId="0" borderId="0" xfId="0" applyFont="1"/>
    <xf numFmtId="0" fontId="1" fillId="0" borderId="3" xfId="0" applyFont="1" applyBorder="1"/>
    <xf numFmtId="0" fontId="9" fillId="0" borderId="0" xfId="2" applyAlignment="1">
      <alignment wrapText="1"/>
    </xf>
    <xf numFmtId="0" fontId="8" fillId="3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0" fillId="4" borderId="3" xfId="0" applyFont="1" applyFill="1" applyBorder="1"/>
    <xf numFmtId="0" fontId="0" fillId="4" borderId="7" xfId="0" applyFont="1" applyFill="1" applyBorder="1"/>
    <xf numFmtId="0" fontId="10" fillId="0" borderId="0" xfId="0" applyFont="1" applyAlignment="1">
      <alignment vertical="center" wrapText="1"/>
    </xf>
    <xf numFmtId="0" fontId="1" fillId="0" borderId="0" xfId="0" applyFont="1" applyAlignment="1"/>
    <xf numFmtId="164" fontId="0" fillId="4" borderId="7" xfId="0" applyNumberFormat="1" applyFont="1" applyFill="1" applyBorder="1"/>
    <xf numFmtId="0" fontId="0" fillId="4" borderId="7" xfId="0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/>
    <xf numFmtId="0" fontId="13" fillId="0" borderId="0" xfId="0" applyFont="1"/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top"/>
    </xf>
    <xf numFmtId="0" fontId="1" fillId="5" borderId="0" xfId="0" applyFont="1" applyFill="1"/>
    <xf numFmtId="0" fontId="16" fillId="0" borderId="0" xfId="0" applyFont="1" applyAlignment="1">
      <alignment vertical="top"/>
    </xf>
    <xf numFmtId="0" fontId="2" fillId="0" borderId="0" xfId="1" applyFill="1"/>
    <xf numFmtId="0" fontId="3" fillId="0" borderId="0" xfId="0" applyFont="1"/>
    <xf numFmtId="0" fontId="0" fillId="0" borderId="1" xfId="0" applyBorder="1"/>
    <xf numFmtId="0" fontId="0" fillId="0" borderId="7" xfId="0" applyFont="1" applyBorder="1"/>
    <xf numFmtId="0" fontId="0" fillId="0" borderId="0" xfId="0" applyAlignment="1">
      <alignment vertical="top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31</xdr:row>
      <xdr:rowOff>104774</xdr:rowOff>
    </xdr:from>
    <xdr:to>
      <xdr:col>15</xdr:col>
      <xdr:colOff>139524</xdr:colOff>
      <xdr:row>50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15</xdr:row>
      <xdr:rowOff>180975</xdr:rowOff>
    </xdr:from>
    <xdr:to>
      <xdr:col>12</xdr:col>
      <xdr:colOff>90092</xdr:colOff>
      <xdr:row>17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27</xdr:row>
      <xdr:rowOff>1066606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1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7" headerRowBorderDxfId="6" tableBorderDxfId="5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4">
      <calculatedColumnFormula>KURT(Возраст_детей[Возраст детей])</calculatedColumnFormula>
    </tableColumn>
    <tableColumn id="4" xr3:uid="{EDB2101E-6CE0-4B9D-89AD-C4A5319A5E4A}" name="Что характерезует" dataDxfId="3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0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2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>
  <autoFilter ref="M6:Q8" xr:uid="{EC3B0B9B-8CA8-4416-9DEB-D591998580DC}"/>
  <tableColumns count="5">
    <tableColumn id="1" xr3:uid="{54C86844-940F-48BE-922A-AA91752E5E69}" name="Характеристика"/>
    <tableColumn id="2" xr3:uid="{2072FF2B-F5F3-44C9-B42C-6A7AC5F7F16A}" name="Обозначение"/>
    <tableColumn id="3" xr3:uid="{F4CEECB2-8E4E-422B-9D05-FC0C141CB6FD}" name="Значение">
      <calculatedColumnFormula>SQRT(O9)</calculatedColumnFormula>
    </tableColumn>
    <tableColumn id="4" xr3:uid="{1BE92A35-B850-4632-AA77-CC3BC3B09E8A}" name="Что характерезует"/>
    <tableColumn id="5" xr3:uid="{4F332153-DAF2-4B1A-8CB0-1425471C2D91}" name="Как вычисляется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1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1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1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14"/>
    <tableColumn id="4" xr3:uid="{26368D20-D516-4785-990B-CE83013A6F21}" name="Как вычисляется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/>
    <tableColumn id="5" xr3:uid="{E907B708-BCA0-47BB-BB90-35F22BBD3206}" name="Обозначение"/>
    <tableColumn id="2" xr3:uid="{8DD48963-525C-47C2-A9A8-96A475FCA8B3}" name="Значение" dataDxfId="12">
      <calculatedColumnFormula>C17-C16</calculatedColumnFormula>
    </tableColumn>
    <tableColumn id="3" xr3:uid="{A1B282B2-CBF2-41BF-96B2-0639BCAA11D1}" name="Что характерезует" dataDxfId="11"/>
    <tableColumn id="4" xr3:uid="{8B990AE4-2055-4B46-97A1-0CB8EC46F9A4}" name="Как вычисляется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9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8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dimension ref="A1:J399"/>
  <sheetViews>
    <sheetView zoomScale="85" zoomScaleNormal="85" workbookViewId="0">
      <selection activeCell="B1" sqref="B1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51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dimension ref="A1:F82"/>
  <sheetViews>
    <sheetView zoomScale="85" zoomScaleNormal="85" workbookViewId="0">
      <selection activeCell="B2" sqref="B2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42</v>
      </c>
      <c r="B12" t="s">
        <v>54</v>
      </c>
      <c r="C12" t="s">
        <v>43</v>
      </c>
      <c r="D12" t="s">
        <v>47</v>
      </c>
      <c r="E12" t="s">
        <v>48</v>
      </c>
    </row>
    <row r="13" spans="1:5" ht="30">
      <c r="A13" t="s">
        <v>34</v>
      </c>
      <c r="B13" t="s">
        <v>56</v>
      </c>
      <c r="C13">
        <f>_xlfn.MODE.SNGL(Возраст_детей[Возраст детей])</f>
        <v>8</v>
      </c>
      <c r="D13" s="16" t="s">
        <v>49</v>
      </c>
      <c r="E13" s="16" t="s">
        <v>50</v>
      </c>
    </row>
    <row r="14" spans="1:5" ht="106.5" customHeight="1">
      <c r="A14" t="s">
        <v>2</v>
      </c>
      <c r="B14" t="s">
        <v>71</v>
      </c>
      <c r="C14">
        <f>MEDIAN(Возраст_детей[Возраст детей])</f>
        <v>9</v>
      </c>
      <c r="D14" s="16" t="s">
        <v>52</v>
      </c>
      <c r="E14" s="16" t="s">
        <v>53</v>
      </c>
    </row>
    <row r="15" spans="1:5">
      <c r="A15" t="s">
        <v>39</v>
      </c>
      <c r="B15" t="s">
        <v>55</v>
      </c>
      <c r="C15" s="12">
        <f>SUM(Возраст_детей[Возраст детей])/COUNT(Возраст_детей[Возраст детей])</f>
        <v>9.6105263157894729</v>
      </c>
      <c r="D15" s="16" t="s">
        <v>65</v>
      </c>
      <c r="E15" s="16" t="s">
        <v>65</v>
      </c>
    </row>
    <row r="16" spans="1:5" ht="105">
      <c r="A16" t="s">
        <v>57</v>
      </c>
      <c r="B16" t="s">
        <v>58</v>
      </c>
      <c r="C16">
        <f>_xlfn.QUARTILE.INC(Возраст_детей[Возраст детей],1)</f>
        <v>7</v>
      </c>
      <c r="D16" s="16" t="s">
        <v>66</v>
      </c>
      <c r="E16" s="16" t="s">
        <v>67</v>
      </c>
    </row>
    <row r="17" spans="1:6" ht="30">
      <c r="A17" t="s">
        <v>59</v>
      </c>
      <c r="B17" t="s">
        <v>60</v>
      </c>
      <c r="C17">
        <f>_xlfn.QUARTILE.INC(Возраст_детей[Возраст детей],3)</f>
        <v>11</v>
      </c>
      <c r="D17" s="16"/>
      <c r="E17" s="16" t="s">
        <v>68</v>
      </c>
    </row>
    <row r="18" spans="1:6">
      <c r="D18" s="16"/>
      <c r="E18" s="16"/>
    </row>
    <row r="20" spans="1:6">
      <c r="A20" s="13"/>
    </row>
    <row r="24" spans="1:6">
      <c r="A24" s="14" t="s">
        <v>40</v>
      </c>
    </row>
    <row r="25" spans="1:6">
      <c r="A25" t="s">
        <v>42</v>
      </c>
      <c r="B25" t="s">
        <v>54</v>
      </c>
      <c r="C25" t="s">
        <v>43</v>
      </c>
      <c r="D25" t="s">
        <v>47</v>
      </c>
      <c r="E25" t="s">
        <v>48</v>
      </c>
    </row>
    <row r="26" spans="1:6" ht="107.25" customHeight="1">
      <c r="A26" t="s">
        <v>61</v>
      </c>
      <c r="B26" t="s">
        <v>62</v>
      </c>
      <c r="C26">
        <f>C17-C16</f>
        <v>4</v>
      </c>
      <c r="D26" s="17" t="s">
        <v>69</v>
      </c>
      <c r="E26" s="17" t="s">
        <v>70</v>
      </c>
    </row>
    <row r="27" spans="1:6" ht="64.5" customHeight="1">
      <c r="A27" t="s">
        <v>63</v>
      </c>
      <c r="B27" t="s">
        <v>64</v>
      </c>
      <c r="C27" s="12">
        <f>_xlfn.VAR.P(Возраст_детей[Возраст детей])</f>
        <v>16.574626038781162</v>
      </c>
      <c r="D27" s="18" t="s">
        <v>74</v>
      </c>
      <c r="E27" s="17"/>
      <c r="F27" t="s">
        <v>81</v>
      </c>
    </row>
    <row r="28" spans="1:6" ht="93" customHeight="1">
      <c r="A28" t="s">
        <v>72</v>
      </c>
      <c r="B28" t="s">
        <v>73</v>
      </c>
      <c r="C28" s="12">
        <f>_xlfn.VAR.S(Возраст_детей[Возраст детей])</f>
        <v>16.750951847704371</v>
      </c>
      <c r="D28" s="18" t="s">
        <v>75</v>
      </c>
      <c r="E28" s="17"/>
      <c r="F28" t="s">
        <v>81</v>
      </c>
    </row>
    <row r="29" spans="1:6" ht="75">
      <c r="A29" t="s">
        <v>41</v>
      </c>
      <c r="B29" t="s">
        <v>82</v>
      </c>
      <c r="C29" s="12">
        <f>SQRT(C28)</f>
        <v>4.0927926709893789</v>
      </c>
      <c r="D29" s="17" t="s">
        <v>77</v>
      </c>
      <c r="E29" s="17" t="s">
        <v>76</v>
      </c>
      <c r="F29" t="s">
        <v>81</v>
      </c>
    </row>
    <row r="30" spans="1:6" ht="195">
      <c r="A30" t="s">
        <v>44</v>
      </c>
      <c r="B30" t="s">
        <v>78</v>
      </c>
      <c r="C30" s="19">
        <f>C29/C15</f>
        <v>0.42586561198684669</v>
      </c>
      <c r="D30" s="20" t="s">
        <v>79</v>
      </c>
      <c r="E30" s="17"/>
      <c r="F30" s="17" t="s">
        <v>80</v>
      </c>
    </row>
    <row r="33" spans="1:2">
      <c r="A33" s="14" t="s">
        <v>45</v>
      </c>
    </row>
    <row r="34" spans="1:2">
      <c r="A34" s="14" t="s">
        <v>83</v>
      </c>
    </row>
    <row r="35" spans="1:2">
      <c r="A35" t="s">
        <v>95</v>
      </c>
    </row>
    <row r="36" spans="1:2">
      <c r="A36" s="14" t="s">
        <v>88</v>
      </c>
    </row>
    <row r="37" spans="1:2">
      <c r="A37" s="21" t="s">
        <v>84</v>
      </c>
      <c r="B37" t="s">
        <v>85</v>
      </c>
    </row>
    <row r="38" spans="1:2">
      <c r="A38" s="21" t="s">
        <v>86</v>
      </c>
      <c r="B38">
        <f>MIN(Возраст_детей[Возраст детей])</f>
        <v>2</v>
      </c>
    </row>
    <row r="39" spans="1:2">
      <c r="A39" s="21" t="s">
        <v>58</v>
      </c>
      <c r="B39">
        <f>_xlfn.QUARTILE.INC(Возраст_детей[Возраст детей],1)</f>
        <v>7</v>
      </c>
    </row>
    <row r="40" spans="1:2">
      <c r="A40" s="21" t="s">
        <v>71</v>
      </c>
      <c r="B40">
        <f>MEDIAN(Возраст_детей[Возраст детей])</f>
        <v>9</v>
      </c>
    </row>
    <row r="41" spans="1:2">
      <c r="A41" s="21" t="s">
        <v>60</v>
      </c>
      <c r="B41">
        <f>_xlfn.QUARTILE.INC(Возраст_детей[Возраст детей],3)</f>
        <v>11</v>
      </c>
    </row>
    <row r="42" spans="1:2">
      <c r="A42" s="21" t="s">
        <v>87</v>
      </c>
      <c r="B42">
        <f>MAX(Возраст_детей[Возраст детей])</f>
        <v>27</v>
      </c>
    </row>
    <row r="43" spans="1:2">
      <c r="A43" s="21"/>
    </row>
    <row r="44" spans="1:2">
      <c r="A44" s="22" t="s">
        <v>93</v>
      </c>
    </row>
    <row r="45" spans="1:2">
      <c r="A45" s="21" t="s">
        <v>89</v>
      </c>
      <c r="B45" t="s">
        <v>85</v>
      </c>
    </row>
    <row r="46" spans="1:2">
      <c r="A46" t="s">
        <v>86</v>
      </c>
      <c r="B46">
        <f>B38</f>
        <v>2</v>
      </c>
    </row>
    <row r="47" spans="1:2">
      <c r="A47" s="21" t="s">
        <v>90</v>
      </c>
      <c r="B47">
        <f>B39-B46</f>
        <v>5</v>
      </c>
    </row>
    <row r="48" spans="1:2">
      <c r="A48" s="21" t="s">
        <v>94</v>
      </c>
      <c r="B48">
        <f>B40-B39</f>
        <v>2</v>
      </c>
    </row>
    <row r="49" spans="1:5">
      <c r="A49" s="21" t="s">
        <v>91</v>
      </c>
      <c r="B49">
        <f>B41-B39</f>
        <v>4</v>
      </c>
    </row>
    <row r="50" spans="1:5">
      <c r="A50" s="21" t="s">
        <v>92</v>
      </c>
      <c r="B50">
        <f>B42-B41</f>
        <v>16</v>
      </c>
    </row>
    <row r="51" spans="1:5">
      <c r="A51" s="21"/>
    </row>
    <row r="52" spans="1:5">
      <c r="A52" s="21"/>
    </row>
    <row r="54" spans="1:5">
      <c r="E54" t="s">
        <v>96</v>
      </c>
    </row>
    <row r="55" spans="1:5">
      <c r="E55" t="s">
        <v>97</v>
      </c>
    </row>
    <row r="79" spans="1:5">
      <c r="A79" s="14" t="s">
        <v>46</v>
      </c>
    </row>
    <row r="80" spans="1:5">
      <c r="A80" s="24" t="s">
        <v>42</v>
      </c>
      <c r="B80" s="25" t="s">
        <v>54</v>
      </c>
      <c r="C80" s="25" t="s">
        <v>43</v>
      </c>
      <c r="D80" s="25" t="s">
        <v>47</v>
      </c>
      <c r="E80" s="26" t="s">
        <v>48</v>
      </c>
    </row>
    <row r="81" spans="1:4" ht="90">
      <c r="A81" t="s">
        <v>98</v>
      </c>
      <c r="B81" t="s">
        <v>101</v>
      </c>
      <c r="C81" s="19">
        <f>SKEW(Возраст_детей[Возраст детей])</f>
        <v>1.5182607207914853</v>
      </c>
      <c r="D81" s="23" t="s">
        <v>102</v>
      </c>
    </row>
    <row r="82" spans="1:4" ht="75">
      <c r="A82" t="s">
        <v>99</v>
      </c>
      <c r="B82" t="s">
        <v>100</v>
      </c>
      <c r="C82" s="19">
        <f>KURT(Возраст_детей[Возраст детей])</f>
        <v>4.026404197317472</v>
      </c>
      <c r="D82" s="17" t="s">
        <v>103</v>
      </c>
    </row>
  </sheetData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dimension ref="A1:X99"/>
  <sheetViews>
    <sheetView tabSelected="1" zoomScale="85" zoomScaleNormal="85" workbookViewId="0">
      <selection activeCell="B2" sqref="B2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40" t="s">
        <v>126</v>
      </c>
      <c r="B1" s="40" t="s">
        <v>127</v>
      </c>
      <c r="U1" s="40" t="s">
        <v>126</v>
      </c>
      <c r="V1" s="40" t="s">
        <v>130</v>
      </c>
    </row>
    <row r="3" spans="1:24">
      <c r="A3" s="14" t="s">
        <v>104</v>
      </c>
      <c r="B3" s="14"/>
      <c r="C3" s="14"/>
      <c r="F3" s="14" t="s">
        <v>105</v>
      </c>
      <c r="M3" s="30" t="s">
        <v>106</v>
      </c>
      <c r="U3" s="14" t="s">
        <v>131</v>
      </c>
    </row>
    <row r="4" spans="1:24">
      <c r="A4" s="1" t="s">
        <v>38</v>
      </c>
      <c r="B4" s="42" t="s">
        <v>139</v>
      </c>
      <c r="C4" s="42" t="s">
        <v>140</v>
      </c>
      <c r="M4" t="s">
        <v>107</v>
      </c>
      <c r="U4" t="s">
        <v>42</v>
      </c>
      <c r="V4" t="s">
        <v>43</v>
      </c>
    </row>
    <row r="5" spans="1:24">
      <c r="A5" s="1">
        <v>2</v>
      </c>
      <c r="B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42" t="str">
        <f>IF(OR(Возраст_детей12[[#This Row],[Возраст детей]]&lt;=$N$43,Возраст_детей12[[#This Row],[Возраст детей]]&gt;=$N$44),"Да","Нет")</f>
        <v>Нет</v>
      </c>
      <c r="M5" t="s">
        <v>108</v>
      </c>
      <c r="U5" s="29" t="s">
        <v>132</v>
      </c>
      <c r="V5">
        <f>MIN(Возраст_детей[Возраст детей])</f>
        <v>2</v>
      </c>
    </row>
    <row r="6" spans="1:24">
      <c r="A6" s="1">
        <v>3</v>
      </c>
      <c r="B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42" t="str">
        <f>IF(OR(Возраст_детей12[[#This Row],[Возраст детей]]&lt;=$N$43,Возраст_детей12[[#This Row],[Возраст детей]]&gt;=$N$44),"Да","Нет")</f>
        <v>Нет</v>
      </c>
      <c r="M6" t="s">
        <v>42</v>
      </c>
      <c r="N6" t="s">
        <v>54</v>
      </c>
      <c r="O6" t="s">
        <v>43</v>
      </c>
      <c r="P6" t="s">
        <v>47</v>
      </c>
      <c r="Q6" t="s">
        <v>48</v>
      </c>
      <c r="U6" s="29" t="s">
        <v>2</v>
      </c>
      <c r="V6">
        <f>MEDIAN(Возраст_детей[Возраст детей])</f>
        <v>9</v>
      </c>
    </row>
    <row r="7" spans="1:24" ht="30">
      <c r="A7" s="1">
        <v>4</v>
      </c>
      <c r="B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42" t="str">
        <f>IF(OR(Возраст_детей12[[#This Row],[Возраст детей]]&lt;=$N$43,Возраст_детей12[[#This Row],[Возраст детей]]&gt;=$N$44),"Да","Нет")</f>
        <v>Нет</v>
      </c>
      <c r="M7" s="27" t="s">
        <v>39</v>
      </c>
      <c r="N7" s="28" t="s">
        <v>55</v>
      </c>
      <c r="O7" s="31">
        <f>SUM(Возраст_детей[Возраст детей])/COUNT(Возраст_детей[Возраст детей])</f>
        <v>9.6105263157894729</v>
      </c>
      <c r="P7" s="32" t="s">
        <v>65</v>
      </c>
      <c r="Q7" s="33" t="s">
        <v>65</v>
      </c>
      <c r="U7" s="29" t="s">
        <v>133</v>
      </c>
      <c r="V7">
        <f>MAX(Возраст_детей[Возраст детей])</f>
        <v>27</v>
      </c>
    </row>
    <row r="8" spans="1:24" ht="60">
      <c r="A8" s="1">
        <v>4</v>
      </c>
      <c r="B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42" t="str">
        <f>IF(OR(Возраст_детей12[[#This Row],[Возраст детей]]&lt;=$N$43,Возраст_детей12[[#This Row],[Возраст детей]]&gt;=$N$44),"Да","Нет")</f>
        <v>Нет</v>
      </c>
      <c r="M8" t="s">
        <v>41</v>
      </c>
      <c r="N8" t="s">
        <v>82</v>
      </c>
      <c r="O8" s="12">
        <f>SQRT(O10)</f>
        <v>0</v>
      </c>
      <c r="P8" s="17" t="s">
        <v>77</v>
      </c>
      <c r="Q8" s="17" t="s">
        <v>76</v>
      </c>
      <c r="R8" s="34" t="s">
        <v>81</v>
      </c>
      <c r="U8" s="29" t="s">
        <v>134</v>
      </c>
      <c r="V8">
        <f>_xlfn.QUARTILE.INC(Возраст_детей[Возраст детей],1)</f>
        <v>7</v>
      </c>
    </row>
    <row r="9" spans="1:24">
      <c r="A9" s="1">
        <v>4</v>
      </c>
      <c r="B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42" t="str">
        <f>IF(OR(Возраст_детей12[[#This Row],[Возраст детей]]&lt;=$N$43,Возраст_детей12[[#This Row],[Возраст детей]]&gt;=$N$44),"Да","Нет")</f>
        <v>Нет</v>
      </c>
      <c r="U9" s="29" t="s">
        <v>135</v>
      </c>
      <c r="V9">
        <f>_xlfn.QUARTILE.INC(Возраст_детей[Возраст детей],3)</f>
        <v>11</v>
      </c>
    </row>
    <row r="10" spans="1:24">
      <c r="A10" s="1">
        <v>5</v>
      </c>
      <c r="B1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42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109</v>
      </c>
      <c r="U10" s="29" t="s">
        <v>62</v>
      </c>
      <c r="V10">
        <f>V9-V8</f>
        <v>4</v>
      </c>
    </row>
    <row r="11" spans="1:24" ht="60">
      <c r="A11" s="1">
        <v>5</v>
      </c>
      <c r="B1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42" t="str">
        <f>IF(OR(Возраст_детей12[[#This Row],[Возраст детей]]&lt;=$N$43,Возраст_детей12[[#This Row],[Возраст детей]]&gt;=$N$44),"Да","Нет")</f>
        <v>Нет</v>
      </c>
      <c r="U11" s="29" t="s">
        <v>136</v>
      </c>
      <c r="V11">
        <f>_xlfn.PERCENTILE.INC(Возраст_детей[Возраст детей],0.9)</f>
        <v>14</v>
      </c>
      <c r="W11" s="41" t="s">
        <v>137</v>
      </c>
      <c r="X11" s="17" t="s">
        <v>138</v>
      </c>
    </row>
    <row r="12" spans="1:24">
      <c r="A12" s="1">
        <v>5</v>
      </c>
      <c r="B1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42" t="str">
        <f>IF(OR(Возраст_детей12[[#This Row],[Возраст детей]]&lt;=$N$43,Возраст_детей12[[#This Row],[Возраст детей]]&gt;=$N$44),"Да","Нет")</f>
        <v>Нет</v>
      </c>
      <c r="M12" s="21" t="s">
        <v>116</v>
      </c>
    </row>
    <row r="13" spans="1:24" ht="15.75">
      <c r="A13" s="1">
        <v>5</v>
      </c>
      <c r="B1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42" t="str">
        <f>IF(OR(Возраст_детей12[[#This Row],[Возраст детей]]&lt;=$N$43,Возраст_детей12[[#This Row],[Возраст детей]]&gt;=$N$44),"Да","Нет")</f>
        <v>Нет</v>
      </c>
      <c r="M13" s="35" t="s">
        <v>112</v>
      </c>
    </row>
    <row r="14" spans="1:24">
      <c r="A14" s="1">
        <v>5</v>
      </c>
      <c r="B1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42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159</v>
      </c>
    </row>
    <row r="15" spans="1:24">
      <c r="A15" s="1">
        <v>6</v>
      </c>
      <c r="B1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42" t="str">
        <f>IF(OR(Возраст_детей12[[#This Row],[Возраст детей]]&lt;=$N$43,Возраст_детей12[[#This Row],[Возраст детей]]&gt;=$N$44),"Да","Нет")</f>
        <v>Нет</v>
      </c>
      <c r="M15" s="21" t="s">
        <v>117</v>
      </c>
    </row>
    <row r="16" spans="1:24">
      <c r="A16" s="1">
        <v>6</v>
      </c>
      <c r="B1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42" t="str">
        <f>IF(OR(Возраст_детей12[[#This Row],[Возраст детей]]&lt;=$N$43,Возраст_детей12[[#This Row],[Возраст детей]]&gt;=$N$44),"Да","Нет")</f>
        <v>Нет</v>
      </c>
      <c r="M16" t="s">
        <v>110</v>
      </c>
    </row>
    <row r="17" spans="1:21">
      <c r="A17" s="1">
        <v>6</v>
      </c>
      <c r="B1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42" t="str">
        <f>IF(OR(Возраст_детей12[[#This Row],[Возраст детей]]&lt;=$N$43,Возраст_детей12[[#This Row],[Возраст детей]]&gt;=$N$44),"Да","Нет")</f>
        <v>Нет</v>
      </c>
      <c r="M17" t="s">
        <v>111</v>
      </c>
    </row>
    <row r="18" spans="1:21">
      <c r="A18" s="1">
        <v>6</v>
      </c>
      <c r="B1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42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42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42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113</v>
      </c>
    </row>
    <row r="21" spans="1:21">
      <c r="A21" s="1">
        <v>6</v>
      </c>
      <c r="B2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42" t="str">
        <f>IF(OR(Возраст_детей12[[#This Row],[Возраст детей]]&lt;=$N$43,Возраст_детей12[[#This Row],[Возраст детей]]&gt;=$N$44),"Да","Нет")</f>
        <v>Нет</v>
      </c>
      <c r="M21" t="s">
        <v>114</v>
      </c>
    </row>
    <row r="22" spans="1:21">
      <c r="A22" s="1">
        <v>6</v>
      </c>
      <c r="B2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42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42" t="str">
        <f>IF(OR(Возраст_детей12[[#This Row],[Возраст детей]]&lt;=$N$43,Возраст_детей12[[#This Row],[Возраст детей]]&gt;=$N$44),"Да","Нет")</f>
        <v>Нет</v>
      </c>
      <c r="M23" s="14" t="s">
        <v>115</v>
      </c>
    </row>
    <row r="24" spans="1:21">
      <c r="A24" s="1">
        <v>6</v>
      </c>
      <c r="B2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42" t="str">
        <f>IF(OR(Возраст_детей12[[#This Row],[Возраст детей]]&lt;=$N$43,Возраст_детей12[[#This Row],[Возраст детей]]&gt;=$N$44),"Да","Нет")</f>
        <v>Нет</v>
      </c>
      <c r="L24" s="36">
        <v>1</v>
      </c>
      <c r="M24" s="37" t="s">
        <v>118</v>
      </c>
    </row>
    <row r="25" spans="1:21" ht="30">
      <c r="A25" s="1">
        <v>7</v>
      </c>
      <c r="B2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42" t="str">
        <f>IF(OR(Возраст_детей12[[#This Row],[Возраст детей]]&lt;=$N$43,Возраст_детей12[[#This Row],[Возраст детей]]&gt;=$N$44),"Да","Нет")</f>
        <v>Нет</v>
      </c>
      <c r="L25">
        <v>2</v>
      </c>
      <c r="M25" s="37" t="s">
        <v>119</v>
      </c>
    </row>
    <row r="26" spans="1:21" ht="45">
      <c r="A26" s="1">
        <v>7</v>
      </c>
      <c r="B2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42" t="str">
        <f>IF(OR(Возраст_детей12[[#This Row],[Возраст детей]]&lt;=$N$43,Возраст_детей12[[#This Row],[Возраст детей]]&gt;=$N$44),"Да","Нет")</f>
        <v>Нет</v>
      </c>
      <c r="L26">
        <v>3</v>
      </c>
      <c r="M26" s="37" t="s">
        <v>120</v>
      </c>
    </row>
    <row r="27" spans="1:21">
      <c r="A27" s="1">
        <v>7</v>
      </c>
      <c r="B2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42" t="str">
        <f>IF(OR(Возраст_детей12[[#This Row],[Возраст детей]]&lt;=$N$43,Возраст_детей12[[#This Row],[Возраст детей]]&gt;=$N$44),"Да","Нет")</f>
        <v>Нет</v>
      </c>
      <c r="M27" s="38"/>
    </row>
    <row r="28" spans="1:21" ht="60">
      <c r="A28" s="1">
        <v>7</v>
      </c>
      <c r="B2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42" t="str">
        <f>IF(OR(Возраст_детей12[[#This Row],[Возраст детей]]&lt;=$N$43,Возраст_детей12[[#This Row],[Возраст детей]]&gt;=$N$44),"Да","Нет")</f>
        <v>Нет</v>
      </c>
      <c r="L28" s="36">
        <v>4</v>
      </c>
      <c r="M28" s="37" t="s">
        <v>121</v>
      </c>
      <c r="U28" s="14" t="s">
        <v>160</v>
      </c>
    </row>
    <row r="29" spans="1:21" ht="60">
      <c r="A29" s="1">
        <v>7</v>
      </c>
      <c r="B2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42" t="str">
        <f>IF(OR(Возраст_детей12[[#This Row],[Возраст детей]]&lt;=$N$43,Возраст_детей12[[#This Row],[Возраст детей]]&gt;=$N$44),"Да","Нет")</f>
        <v>Нет</v>
      </c>
      <c r="L29" s="36">
        <v>5</v>
      </c>
      <c r="M29" s="37" t="s">
        <v>122</v>
      </c>
      <c r="N29" s="18" t="s">
        <v>123</v>
      </c>
      <c r="U29" t="s">
        <v>161</v>
      </c>
    </row>
    <row r="30" spans="1:21" ht="30">
      <c r="A30" s="1">
        <v>7</v>
      </c>
      <c r="B3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42" t="str">
        <f>IF(OR(Возраст_детей12[[#This Row],[Возраст детей]]&lt;=$N$43,Возраст_детей12[[#This Row],[Возраст детей]]&gt;=$N$44),"Да","Нет")</f>
        <v>Нет</v>
      </c>
      <c r="L30" s="36">
        <v>6</v>
      </c>
      <c r="M30" s="37" t="s">
        <v>124</v>
      </c>
    </row>
    <row r="31" spans="1:21" ht="75">
      <c r="A31" s="1">
        <v>7</v>
      </c>
      <c r="B3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42" t="str">
        <f>IF(OR(Возраст_детей12[[#This Row],[Возраст детей]]&lt;=$N$43,Возраст_детей12[[#This Row],[Возраст детей]]&gt;=$N$44),"Да","Нет")</f>
        <v>Нет</v>
      </c>
      <c r="L31" s="36">
        <v>7</v>
      </c>
      <c r="M31" s="37" t="s">
        <v>125</v>
      </c>
      <c r="U31" s="14" t="s">
        <v>162</v>
      </c>
    </row>
    <row r="32" spans="1:21">
      <c r="A32" s="1">
        <v>8</v>
      </c>
      <c r="B3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42" t="str">
        <f>IF(OR(Возраст_детей12[[#This Row],[Возраст детей]]&lt;=$N$43,Возраст_детей12[[#This Row],[Возраст детей]]&gt;=$N$44),"Да","Нет")</f>
        <v>Нет</v>
      </c>
      <c r="L32" s="36"/>
      <c r="U32" t="s">
        <v>163</v>
      </c>
    </row>
    <row r="33" spans="1:22" ht="123.75" customHeight="1">
      <c r="A33" s="1">
        <v>8</v>
      </c>
      <c r="B3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42" t="str">
        <f>IF(OR(Возраст_детей12[[#This Row],[Возраст детей]]&lt;=$N$43,Возраст_детей12[[#This Row],[Возраст детей]]&gt;=$N$44),"Да","Нет")</f>
        <v>Нет</v>
      </c>
      <c r="F33" s="39" t="s">
        <v>145</v>
      </c>
      <c r="G33" s="17" t="s">
        <v>147</v>
      </c>
      <c r="M33" s="14" t="s">
        <v>146</v>
      </c>
      <c r="U33" s="46" t="s">
        <v>164</v>
      </c>
    </row>
    <row r="34" spans="1:22">
      <c r="A34" s="1">
        <v>8</v>
      </c>
      <c r="B3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42" t="str">
        <f>IF(OR(Возраст_детей12[[#This Row],[Возраст детей]]&lt;=$N$43,Возраст_детей12[[#This Row],[Возраст детей]]&gt;=$N$44),"Да","Нет")</f>
        <v>Нет</v>
      </c>
    </row>
    <row r="35" spans="1:22">
      <c r="A35" s="1">
        <v>8</v>
      </c>
      <c r="B3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42" t="str">
        <f>IF(OR(Возраст_детей12[[#This Row],[Возраст детей]]&lt;=$N$43,Возраст_детей12[[#This Row],[Возраст детей]]&gt;=$N$44),"Да","Нет")</f>
        <v>Нет</v>
      </c>
      <c r="M35" t="s">
        <v>143</v>
      </c>
      <c r="P35" s="43" t="s">
        <v>141</v>
      </c>
    </row>
    <row r="36" spans="1:22" ht="75">
      <c r="A36" s="1">
        <v>8</v>
      </c>
      <c r="B3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42" t="str">
        <f>IF(OR(Возраст_детей12[[#This Row],[Возраст детей]]&lt;=$N$43,Возраст_детей12[[#This Row],[Возраст детей]]&gt;=$N$44),"Да","Нет")</f>
        <v>Нет</v>
      </c>
      <c r="F36" s="39" t="s">
        <v>128</v>
      </c>
      <c r="G36" s="17" t="s">
        <v>129</v>
      </c>
      <c r="M36" t="s">
        <v>144</v>
      </c>
      <c r="P36" s="18" t="s">
        <v>142</v>
      </c>
    </row>
    <row r="37" spans="1:22">
      <c r="A37" s="1">
        <v>8</v>
      </c>
      <c r="B3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42" t="str">
        <f>IF(OR(Возраст_детей12[[#This Row],[Возраст детей]]&lt;=$N$43,Возраст_детей12[[#This Row],[Возраст детей]]&gt;=$N$44),"Да","Нет")</f>
        <v>Нет</v>
      </c>
      <c r="M37" t="s">
        <v>42</v>
      </c>
      <c r="N37" t="s">
        <v>43</v>
      </c>
      <c r="U37" s="14" t="s">
        <v>165</v>
      </c>
    </row>
    <row r="38" spans="1:22">
      <c r="A38" s="1">
        <v>8</v>
      </c>
      <c r="B3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42" t="str">
        <f>IF(OR(Возраст_детей12[[#This Row],[Возраст детей]]&lt;=$N$43,Возраст_детей12[[#This Row],[Возраст детей]]&gt;=$N$44),"Да","Нет")</f>
        <v>Нет</v>
      </c>
      <c r="M38" t="s">
        <v>58</v>
      </c>
      <c r="N38">
        <f>_xlfn.QUARTILE.INC(Возраст_детей[Возраст детей],1)</f>
        <v>7</v>
      </c>
    </row>
    <row r="39" spans="1:22">
      <c r="A39" s="1">
        <v>8</v>
      </c>
      <c r="B3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42" t="str">
        <f>IF(OR(Возраст_детей12[[#This Row],[Возраст детей]]&lt;=$N$43,Возраст_детей12[[#This Row],[Возраст детей]]&gt;=$N$44),"Да","Нет")</f>
        <v>Нет</v>
      </c>
      <c r="M39" t="s">
        <v>60</v>
      </c>
      <c r="N39">
        <f>_xlfn.QUARTILE.INC(Возраст_детей[Возраст детей],3)</f>
        <v>11</v>
      </c>
      <c r="P39" t="s">
        <v>158</v>
      </c>
      <c r="U39" s="45" t="s">
        <v>166</v>
      </c>
    </row>
    <row r="40" spans="1:22">
      <c r="A40" s="1">
        <v>8</v>
      </c>
      <c r="B4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42" t="str">
        <f>IF(OR(Возраст_детей12[[#This Row],[Возраст детей]]&lt;=$N$43,Возраст_детей12[[#This Row],[Возраст детей]]&gt;=$N$44),"Да","Нет")</f>
        <v>Нет</v>
      </c>
      <c r="M40" t="s">
        <v>62</v>
      </c>
      <c r="N40">
        <f>N39-N38</f>
        <v>4</v>
      </c>
      <c r="U40" t="s">
        <v>167</v>
      </c>
    </row>
    <row r="41" spans="1:22">
      <c r="A41" s="1">
        <v>8</v>
      </c>
      <c r="B4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42" t="str">
        <f>IF(OR(Возраст_детей12[[#This Row],[Возраст детей]]&lt;=$N$43,Возраст_детей12[[#This Row],[Возраст детей]]&gt;=$N$44),"Да","Нет")</f>
        <v>Нет</v>
      </c>
      <c r="M41" t="s">
        <v>148</v>
      </c>
      <c r="N41">
        <f>N38-1.5*N40</f>
        <v>1</v>
      </c>
      <c r="P41" t="s">
        <v>156</v>
      </c>
      <c r="U41" t="s">
        <v>168</v>
      </c>
    </row>
    <row r="42" spans="1:22">
      <c r="A42" s="1">
        <v>8</v>
      </c>
      <c r="B4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42" t="str">
        <f>IF(OR(Возраст_детей12[[#This Row],[Возраст детей]]&lt;=$N$43,Возраст_детей12[[#This Row],[Возраст детей]]&gt;=$N$44),"Да","Нет")</f>
        <v>Нет</v>
      </c>
      <c r="M42" t="s">
        <v>149</v>
      </c>
      <c r="N42">
        <f>N38+1.5*N40</f>
        <v>13</v>
      </c>
      <c r="P42" t="s">
        <v>156</v>
      </c>
    </row>
    <row r="43" spans="1:22">
      <c r="A43" s="1">
        <v>8</v>
      </c>
      <c r="B4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42" t="str">
        <f>IF(OR(Возраст_детей12[[#This Row],[Возраст детей]]&lt;=$N$43,Возраст_детей12[[#This Row],[Возраст детей]]&gt;=$N$44),"Да","Нет")</f>
        <v>Нет</v>
      </c>
      <c r="M43" t="s">
        <v>150</v>
      </c>
      <c r="N43">
        <f>N38-3*N40</f>
        <v>-5</v>
      </c>
      <c r="P43" t="s">
        <v>157</v>
      </c>
      <c r="U43" s="14" t="s">
        <v>169</v>
      </c>
    </row>
    <row r="44" spans="1:22">
      <c r="A44" s="1">
        <v>8</v>
      </c>
      <c r="B4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42" t="str">
        <f>IF(OR(Возраст_детей12[[#This Row],[Возраст детей]]&lt;=$N$43,Возраст_детей12[[#This Row],[Возраст детей]]&gt;=$N$44),"Да","Нет")</f>
        <v>Нет</v>
      </c>
      <c r="M44" t="s">
        <v>151</v>
      </c>
      <c r="N44">
        <f>N38+3*N40</f>
        <v>19</v>
      </c>
      <c r="P44" t="s">
        <v>157</v>
      </c>
      <c r="U44" t="s">
        <v>170</v>
      </c>
    </row>
    <row r="45" spans="1:22" ht="90">
      <c r="A45" s="1">
        <v>8</v>
      </c>
      <c r="B4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42" t="str">
        <f>IF(OR(Возраст_детей12[[#This Row],[Возраст детей]]&lt;=$N$43,Возраст_детей12[[#This Row],[Возраст детей]]&gt;=$N$44),"Да","Нет")</f>
        <v>Нет</v>
      </c>
      <c r="U45" s="17" t="s">
        <v>171</v>
      </c>
    </row>
    <row r="46" spans="1:22">
      <c r="A46" s="1">
        <v>8</v>
      </c>
      <c r="B4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42" t="str">
        <f>IF(OR(Возраст_детей12[[#This Row],[Возраст детей]]&lt;=$N$43,Возраст_детей12[[#This Row],[Возраст детей]]&gt;=$N$44),"Да","Нет")</f>
        <v>Нет</v>
      </c>
    </row>
    <row r="47" spans="1:22" ht="15.75">
      <c r="A47" s="1">
        <v>8</v>
      </c>
      <c r="B4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42" t="str">
        <f>IF(OR(Возраст_детей12[[#This Row],[Возраст детей]]&lt;=$N$43,Возраст_детей12[[#This Row],[Возраст детей]]&gt;=$N$44),"Да","Нет")</f>
        <v>Нет</v>
      </c>
      <c r="U47" s="48" t="s">
        <v>172</v>
      </c>
    </row>
    <row r="48" spans="1:22">
      <c r="A48" s="1">
        <v>8</v>
      </c>
      <c r="B4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42" t="str">
        <f>IF(OR(Возраст_детей12[[#This Row],[Возраст детей]]&lt;=$N$43,Возраст_детей12[[#This Row],[Возраст детей]]&gt;=$N$44),"Да","Нет")</f>
        <v>Нет</v>
      </c>
      <c r="U48" t="s">
        <v>175</v>
      </c>
      <c r="V48">
        <f>MEDIAN(Возраст_детей[Возраст детей])</f>
        <v>9</v>
      </c>
    </row>
    <row r="49" spans="1:22">
      <c r="A49" s="1">
        <v>9</v>
      </c>
      <c r="B4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42" t="str">
        <f>IF(OR(Возраст_детей12[[#This Row],[Возраст детей]]&lt;=$N$43,Возраст_детей12[[#This Row],[Возраст детей]]&gt;=$N$44),"Да","Нет")</f>
        <v>Нет</v>
      </c>
      <c r="U49" t="s">
        <v>176</v>
      </c>
      <c r="V49" s="12">
        <f>SQRT(_xlfn.VAR.S(Возраст_детей[Возраст детей]))</f>
        <v>4.0927926709893789</v>
      </c>
    </row>
    <row r="50" spans="1:22">
      <c r="A50" s="1">
        <v>9</v>
      </c>
      <c r="B5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42" t="str">
        <f>IF(OR(Возраст_детей12[[#This Row],[Возраст детей]]&lt;=$N$43,Возраст_детей12[[#This Row],[Возраст детей]]&gt;=$N$44),"Да","Нет")</f>
        <v>Нет</v>
      </c>
      <c r="U50" s="47" t="s">
        <v>173</v>
      </c>
      <c r="V50" s="12">
        <f>V48+1.5*V49</f>
        <v>15.139189006484068</v>
      </c>
    </row>
    <row r="51" spans="1:22">
      <c r="A51" s="1">
        <v>9</v>
      </c>
      <c r="B5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42" t="str">
        <f>IF(OR(Возраст_детей12[[#This Row],[Возраст детей]]&lt;=$N$43,Возраст_детей12[[#This Row],[Возраст детей]]&gt;=$N$44),"Да","Нет")</f>
        <v>Нет</v>
      </c>
      <c r="H51" t="s">
        <v>155</v>
      </c>
      <c r="U51" s="47" t="s">
        <v>174</v>
      </c>
      <c r="V51" s="12">
        <f>V48-1.5*V49</f>
        <v>2.8608109935159316</v>
      </c>
    </row>
    <row r="52" spans="1:22">
      <c r="A52" s="1">
        <v>9</v>
      </c>
      <c r="B5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42" t="str">
        <f>IF(OR(Возраст_детей12[[#This Row],[Возраст детей]]&lt;=$N$43,Возраст_детей12[[#This Row],[Возраст детей]]&gt;=$N$44),"Да","Нет")</f>
        <v>Нет</v>
      </c>
      <c r="H52" s="44"/>
      <c r="I52" s="44"/>
      <c r="J52" s="44"/>
      <c r="K52" s="44" t="s">
        <v>152</v>
      </c>
      <c r="L52" s="44">
        <v>3</v>
      </c>
    </row>
    <row r="53" spans="1:22">
      <c r="A53" s="1">
        <v>9</v>
      </c>
      <c r="B5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42" t="str">
        <f>IF(OR(Возраст_детей12[[#This Row],[Возраст детей]]&lt;=$N$43,Возраст_детей12[[#This Row],[Возраст детей]]&gt;=$N$44),"Да","Нет")</f>
        <v>Нет</v>
      </c>
      <c r="H53" s="44" t="s">
        <v>153</v>
      </c>
      <c r="I53" s="44"/>
      <c r="J53" s="44"/>
      <c r="K53" s="44">
        <v>1</v>
      </c>
      <c r="L53" s="44"/>
    </row>
    <row r="54" spans="1:22">
      <c r="A54" s="1">
        <v>9</v>
      </c>
      <c r="B5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42" t="str">
        <f>IF(OR(Возраст_детей12[[#This Row],[Возраст детей]]&lt;=$N$43,Возраст_детей12[[#This Row],[Возраст детей]]&gt;=$N$44),"Да","Нет")</f>
        <v>Нет</v>
      </c>
      <c r="H54" s="44" t="s">
        <v>154</v>
      </c>
      <c r="I54" s="44"/>
      <c r="J54" s="44"/>
      <c r="K54" s="44">
        <v>2</v>
      </c>
      <c r="L54" s="44"/>
      <c r="U54" t="s">
        <v>177</v>
      </c>
    </row>
    <row r="55" spans="1:22">
      <c r="A55" s="1">
        <v>9</v>
      </c>
      <c r="B5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42" t="str">
        <f>IF(OR(Возраст_детей12[[#This Row],[Возраст детей]]&lt;=$N$43,Возраст_детей12[[#This Row],[Возраст детей]]&gt;=$N$44),"Да","Нет")</f>
        <v>Нет</v>
      </c>
      <c r="H55" s="44"/>
      <c r="I55" s="44"/>
      <c r="J55" s="44"/>
      <c r="K55" s="44"/>
      <c r="L55" s="44"/>
    </row>
    <row r="56" spans="1:22">
      <c r="A56" s="1">
        <v>10</v>
      </c>
      <c r="B5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42" t="str">
        <f>IF(OR(Возраст_детей12[[#This Row],[Возраст детей]]&lt;=$N$43,Возраст_детей12[[#This Row],[Возраст детей]]&gt;=$N$44),"Да","Нет")</f>
        <v>Нет</v>
      </c>
      <c r="H56" s="44"/>
      <c r="I56" s="44"/>
      <c r="J56" s="44"/>
      <c r="K56" s="44" t="str">
        <f>IF(OR(L52=K53,L52=K54),"1 или 2","не 1 или 2")</f>
        <v>не 1 или 2</v>
      </c>
      <c r="L56" s="44"/>
    </row>
    <row r="57" spans="1:22">
      <c r="A57" s="1">
        <v>10</v>
      </c>
      <c r="B5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42" t="str">
        <f>IF(OR(Возраст_детей12[[#This Row],[Возраст детей]]&lt;=$N$43,Возраст_детей12[[#This Row],[Возраст детей]]&gt;=$N$44),"Да","Нет")</f>
        <v>Нет</v>
      </c>
    </row>
    <row r="58" spans="1:22">
      <c r="A58" s="1">
        <v>10</v>
      </c>
      <c r="B5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42" t="str">
        <f>IF(OR(Возраст_детей12[[#This Row],[Возраст детей]]&lt;=$N$43,Возраст_детей12[[#This Row],[Возраст детей]]&gt;=$N$44),"Да","Нет")</f>
        <v>Нет</v>
      </c>
    </row>
    <row r="59" spans="1:22">
      <c r="A59" s="1">
        <v>10</v>
      </c>
      <c r="B5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42" t="str">
        <f>IF(OR(Возраст_детей12[[#This Row],[Возраст детей]]&lt;=$N$43,Возраст_детей12[[#This Row],[Возраст детей]]&gt;=$N$44),"Да","Нет")</f>
        <v>Нет</v>
      </c>
    </row>
    <row r="60" spans="1:22">
      <c r="A60" s="1">
        <v>10</v>
      </c>
      <c r="B6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42" t="str">
        <f>IF(OR(Возраст_детей12[[#This Row],[Возраст детей]]&lt;=$N$43,Возраст_детей12[[#This Row],[Возраст детей]]&gt;=$N$44),"Да","Нет")</f>
        <v>Нет</v>
      </c>
    </row>
    <row r="61" spans="1:22">
      <c r="A61" s="1">
        <v>10</v>
      </c>
      <c r="B6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42" t="str">
        <f>IF(OR(Возраст_детей12[[#This Row],[Возраст детей]]&lt;=$N$43,Возраст_детей12[[#This Row],[Возраст детей]]&gt;=$N$44),"Да","Нет")</f>
        <v>Нет</v>
      </c>
    </row>
    <row r="62" spans="1:22">
      <c r="A62" s="1">
        <v>10</v>
      </c>
      <c r="B6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42" t="str">
        <f>IF(OR(Возраст_детей12[[#This Row],[Возраст детей]]&lt;=$N$43,Возраст_детей12[[#This Row],[Возраст детей]]&gt;=$N$44),"Да","Нет")</f>
        <v>Нет</v>
      </c>
    </row>
    <row r="63" spans="1:22">
      <c r="A63" s="1">
        <v>10</v>
      </c>
      <c r="B6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42" t="str">
        <f>IF(OR(Возраст_детей12[[#This Row],[Возраст детей]]&lt;=$N$43,Возраст_детей12[[#This Row],[Возраст детей]]&gt;=$N$44),"Да","Нет")</f>
        <v>Нет</v>
      </c>
    </row>
    <row r="64" spans="1:22">
      <c r="A64" s="1">
        <v>10</v>
      </c>
      <c r="B6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42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42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42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42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42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42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42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42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42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42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42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42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42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42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42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42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42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42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42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42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42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42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42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42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42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42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42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42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42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42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42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42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42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42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42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42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42" t="str">
        <f>IF(OR(Возраст_детей12[[#This Row],[Возраст детей]]&lt;=$N$43,Возраст_детей12[[#This Row],[Возраст детей]]&gt;=$N$44),"Да","Нет")</f>
        <v>Да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Первичная обработка данных</vt:lpstr>
      <vt:lpstr>2 Исследовательский анализ дан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2022-04-09T14:44:40Z</dcterms:modified>
</cp:coreProperties>
</file>