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drawings/drawing5.xml" ContentType="application/vnd.openxmlformats-officedocument.drawing+xml"/>
  <Override PartName="/xl/tables/table15.xml" ContentType="application/vnd.openxmlformats-officedocument.spreadsheetml.table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College_Courses\Theory-of-possibilities\Теория вероятностей. Решение задач\6 Точечное и доверительное оценивание\2 Доверительные интервалы для среднего\Задание 4 Продолжение исследования\"/>
    </mc:Choice>
  </mc:AlternateContent>
  <xr:revisionPtr revIDLastSave="0" documentId="13_ncr:1_{163EC8A1-A330-44BD-8E03-901BBB6DF195}" xr6:coauthVersionLast="47" xr6:coauthVersionMax="47" xr10:uidLastSave="{00000000-0000-0000-0000-000000000000}"/>
  <bookViews>
    <workbookView xWindow="2730" yWindow="2730" windowWidth="17760" windowHeight="9270" firstSheet="3" activeTab="4" xr2:uid="{00000000-000D-0000-FFFF-FFFF00000000}"/>
  </bookViews>
  <sheets>
    <sheet name="1 Первичная обработка данных" sheetId="6" r:id="rId1"/>
    <sheet name="2 Исследовательский анализ дан" sheetId="7" r:id="rId2"/>
    <sheet name="Отчёт 1" sheetId="8" r:id="rId3"/>
    <sheet name="Построение дов. интервала" sheetId="9" r:id="rId4"/>
    <sheet name="Отчёт 2" sheetId="11" r:id="rId5"/>
  </sheets>
  <definedNames>
    <definedName name="Итого_детей_возраста_1_9_лет">#REF!</definedName>
    <definedName name="Итого_детей_возраста_10_16_лет">#REF!</definedName>
    <definedName name="ЛПР_от_InCamp">#REF!</definedName>
    <definedName name="ЛПР_от_Прочие">#REF!</definedName>
    <definedName name="ЛПР_от_Романова_Африкантова">#REF!</definedName>
    <definedName name="ЛПР_от_Семёна">#REF!</definedName>
    <definedName name="Число_1_ых_детей_у_ЛПР">#REF!</definedName>
    <definedName name="Число_2_ых_детей_у_ЛПР">#REF!</definedName>
    <definedName name="Число_3_их_детей_у_ЛПР">#REF!</definedName>
    <definedName name="Число_4_ых_детей_у_ЛПР">#REF!</definedName>
    <definedName name="Число_ЛПР">#REF!</definedName>
    <definedName name="Число_ЛПР_с_Instagram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6" i="11" l="1"/>
  <c r="G107" i="11"/>
  <c r="G108" i="11"/>
  <c r="G105" i="11"/>
  <c r="F106" i="11"/>
  <c r="F107" i="11"/>
  <c r="F108" i="11"/>
  <c r="F105" i="11"/>
  <c r="R71" i="9"/>
  <c r="R65" i="9"/>
  <c r="R66" i="9" s="1"/>
  <c r="R68" i="9" s="1"/>
  <c r="E106" i="11"/>
  <c r="E107" i="11"/>
  <c r="E108" i="11"/>
  <c r="E105" i="11"/>
  <c r="D106" i="11"/>
  <c r="D107" i="11"/>
  <c r="D108" i="11"/>
  <c r="D105" i="11"/>
  <c r="B39" i="9"/>
  <c r="K39" i="9" s="1"/>
  <c r="C111" i="11"/>
  <c r="C106" i="11"/>
  <c r="C107" i="11"/>
  <c r="C108" i="11"/>
  <c r="C105" i="11"/>
  <c r="C110" i="11"/>
  <c r="C109" i="11"/>
  <c r="G77" i="9"/>
  <c r="D7" i="11"/>
  <c r="D8" i="11"/>
  <c r="O8" i="8"/>
  <c r="D9" i="11"/>
  <c r="F75" i="9"/>
  <c r="D75" i="9"/>
  <c r="B75" i="9"/>
  <c r="C68" i="9"/>
  <c r="C72" i="9"/>
  <c r="C71" i="9"/>
  <c r="C69" i="9"/>
  <c r="I37" i="9"/>
  <c r="D39" i="9"/>
  <c r="D34" i="9"/>
  <c r="F29" i="9"/>
  <c r="E28" i="9"/>
  <c r="F23" i="9"/>
  <c r="C29" i="7"/>
  <c r="F21" i="9"/>
  <c r="F39" i="9" s="1"/>
  <c r="C15" i="7"/>
  <c r="V48" i="8"/>
  <c r="V50" i="8" s="1"/>
  <c r="N41" i="8"/>
  <c r="C27" i="7"/>
  <c r="V49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V51" i="8" l="1"/>
  <c r="K56" i="8"/>
  <c r="N39" i="8"/>
  <c r="N38" i="8"/>
  <c r="N40" i="8" l="1"/>
  <c r="V11" i="8"/>
  <c r="V9" i="8"/>
  <c r="V8" i="8"/>
  <c r="V7" i="8"/>
  <c r="V6" i="8"/>
  <c r="V5" i="8"/>
  <c r="J16" i="6"/>
  <c r="O7" i="8"/>
  <c r="C81" i="7"/>
  <c r="C82" i="7"/>
  <c r="B40" i="7"/>
  <c r="B42" i="7"/>
  <c r="B38" i="7"/>
  <c r="B46" i="7" s="1"/>
  <c r="B41" i="7"/>
  <c r="B39" i="7"/>
  <c r="C28" i="7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06" i="6"/>
  <c r="C18" i="7"/>
  <c r="C17" i="7"/>
  <c r="C16" i="7"/>
  <c r="C14" i="7"/>
  <c r="C13" i="7"/>
  <c r="F12" i="6"/>
  <c r="G12" i="6" s="1"/>
  <c r="H12" i="6" s="1"/>
  <c r="I12" i="6" s="1"/>
  <c r="J12" i="6" s="1"/>
  <c r="C30" i="7" l="1"/>
  <c r="N43" i="8"/>
  <c r="N42" i="8"/>
  <c r="N44" i="8"/>
  <c r="V10" i="8"/>
  <c r="B49" i="7"/>
  <c r="B47" i="7"/>
  <c r="B50" i="7"/>
  <c r="B48" i="7"/>
  <c r="C26" i="7"/>
  <c r="F14" i="6"/>
  <c r="C10" i="8" l="1"/>
  <c r="C18" i="8"/>
  <c r="C26" i="8"/>
  <c r="C34" i="8"/>
  <c r="C42" i="8"/>
  <c r="C50" i="8"/>
  <c r="C58" i="8"/>
  <c r="C66" i="8"/>
  <c r="C74" i="8"/>
  <c r="C82" i="8"/>
  <c r="C90" i="8"/>
  <c r="C98" i="8"/>
  <c r="C7" i="8"/>
  <c r="C11" i="8"/>
  <c r="C15" i="8"/>
  <c r="C19" i="8"/>
  <c r="C23" i="8"/>
  <c r="C27" i="8"/>
  <c r="C31" i="8"/>
  <c r="C35" i="8"/>
  <c r="C39" i="8"/>
  <c r="C43" i="8"/>
  <c r="C47" i="8"/>
  <c r="C51" i="8"/>
  <c r="C55" i="8"/>
  <c r="C59" i="8"/>
  <c r="C63" i="8"/>
  <c r="C67" i="8"/>
  <c r="C71" i="8"/>
  <c r="C75" i="8"/>
  <c r="C79" i="8"/>
  <c r="C83" i="8"/>
  <c r="C87" i="8"/>
  <c r="C91" i="8"/>
  <c r="C95" i="8"/>
  <c r="C99" i="8"/>
  <c r="C13" i="8"/>
  <c r="C21" i="8"/>
  <c r="C29" i="8"/>
  <c r="C37" i="8"/>
  <c r="C45" i="8"/>
  <c r="C53" i="8"/>
  <c r="C65" i="8"/>
  <c r="C73" i="8"/>
  <c r="C81" i="8"/>
  <c r="C89" i="8"/>
  <c r="C93" i="8"/>
  <c r="C8" i="8"/>
  <c r="C12" i="8"/>
  <c r="C16" i="8"/>
  <c r="C20" i="8"/>
  <c r="C24" i="8"/>
  <c r="C28" i="8"/>
  <c r="C32" i="8"/>
  <c r="C36" i="8"/>
  <c r="C40" i="8"/>
  <c r="C44" i="8"/>
  <c r="C48" i="8"/>
  <c r="C52" i="8"/>
  <c r="C56" i="8"/>
  <c r="C60" i="8"/>
  <c r="C64" i="8"/>
  <c r="C68" i="8"/>
  <c r="C72" i="8"/>
  <c r="C76" i="8"/>
  <c r="C80" i="8"/>
  <c r="C84" i="8"/>
  <c r="C88" i="8"/>
  <c r="C92" i="8"/>
  <c r="C96" i="8"/>
  <c r="C5" i="8"/>
  <c r="C9" i="8"/>
  <c r="C17" i="8"/>
  <c r="C25" i="8"/>
  <c r="C33" i="8"/>
  <c r="C41" i="8"/>
  <c r="C49" i="8"/>
  <c r="C57" i="8"/>
  <c r="C61" i="8"/>
  <c r="C69" i="8"/>
  <c r="C77" i="8"/>
  <c r="C85" i="8"/>
  <c r="C97" i="8"/>
  <c r="C6" i="8"/>
  <c r="C14" i="8"/>
  <c r="C22" i="8"/>
  <c r="C30" i="8"/>
  <c r="C38" i="8"/>
  <c r="C46" i="8"/>
  <c r="C54" i="8"/>
  <c r="C62" i="8"/>
  <c r="C70" i="8"/>
  <c r="C78" i="8"/>
  <c r="C86" i="8"/>
  <c r="C94" i="8"/>
  <c r="G14" i="6"/>
  <c r="H14" i="6" l="1"/>
  <c r="I14" i="6" s="1"/>
  <c r="J14" i="6" l="1"/>
  <c r="H15" i="6" l="1"/>
  <c r="J15" i="6"/>
  <c r="G15" i="6"/>
  <c r="F15" i="6"/>
  <c r="I1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Spaceship24</author>
  </authors>
  <commentList>
    <comment ref="D27" authorId="0" shapeId="0" xr:uid="{0D5D98BC-DA76-4544-8A16-CF1002399C8B}">
      <text>
        <r>
          <rPr>
            <b/>
            <sz val="12"/>
            <color indexed="81"/>
            <rFont val="Tahoma"/>
            <family val="2"/>
            <charset val="204"/>
          </rPr>
          <t>Spaceship24:</t>
        </r>
        <r>
          <rPr>
            <sz val="12"/>
            <color indexed="81"/>
            <rFont val="Tahoma"/>
            <family val="2"/>
            <charset val="204"/>
          </rPr>
          <t xml:space="preserve">
Дисперсию генеральной совокупности никогда нельзя посчатитать, если у тебя нет всех данных.
Здесь я смог её посчитать, если заявляю, что дети не будут добавляться.
В моём исследовании анализируется возраст всех детей.
Но я предполагаю, что в будущем дети будут добавляться.
В связи с этим считается, что у меня НЕТ всей информации.
Если имеется информация обо всех объектах и не предполагается, что в будущем они будут добавляться, то исследование таких данных - не задача статистики.
Такая задача называется Сплошным исследованием. Оно полезно, когда нас интересует только эта совокупность.
Задача статистики - проанализировать выборку (не все данные) и на основании полученных результатов сделать выводы обо всей совокупности.
</t>
        </r>
      </text>
    </comment>
    <comment ref="A33" authorId="0" shapeId="0" xr:uid="{BEFAA7B8-D1B6-4DF5-BB99-0832D6B29BC3}">
      <text>
        <r>
          <rPr>
            <b/>
            <sz val="9"/>
            <color indexed="81"/>
            <rFont val="Tahoma"/>
            <family val="2"/>
            <charset val="204"/>
          </rPr>
          <t>Spaceship24:</t>
        </r>
        <r>
          <rPr>
            <sz val="9"/>
            <color indexed="81"/>
            <rFont val="Tahoma"/>
            <family val="2"/>
            <charset val="204"/>
          </rPr>
          <t xml:space="preserve">
Квартили нашёл ранее</t>
        </r>
      </text>
    </comment>
  </commentList>
</comments>
</file>

<file path=xl/sharedStrings.xml><?xml version="1.0" encoding="utf-8"?>
<sst xmlns="http://schemas.openxmlformats.org/spreadsheetml/2006/main" count="594" uniqueCount="301">
  <si>
    <t>Частота</t>
  </si>
  <si>
    <t>Кумулятивная</t>
  </si>
  <si>
    <t>Медиана</t>
  </si>
  <si>
    <t>Нет данных</t>
  </si>
  <si>
    <t>Возраст 3-го ребёнка</t>
  </si>
  <si>
    <t>Возраст 2-го ребёнка</t>
  </si>
  <si>
    <t>(15;20]</t>
  </si>
  <si>
    <t>(10;15]</t>
  </si>
  <si>
    <t>(5;10]</t>
  </si>
  <si>
    <t>(1;5]</t>
  </si>
  <si>
    <t>Возраст</t>
  </si>
  <si>
    <t>4) Так как разброс возраста большой составляю интервальный ряд</t>
  </si>
  <si>
    <t>3) Настроил фильтры</t>
  </si>
  <si>
    <t>2) Каждый столбец привратил в таблицу</t>
  </si>
  <si>
    <t>Возраст детей на этот лист</t>
  </si>
  <si>
    <t>1) Скопировал столбцы данных</t>
  </si>
  <si>
    <t>Возраст 1-го ребёнка</t>
  </si>
  <si>
    <t>Анализирую данные о возрасте детей ЛПР, что взял из моей модели данных.</t>
  </si>
  <si>
    <t>Средние значения диапозонов</t>
  </si>
  <si>
    <t>(20;25]</t>
  </si>
  <si>
    <t>2</t>
  </si>
  <si>
    <t>6.5</t>
  </si>
  <si>
    <t>12.5</t>
  </si>
  <si>
    <t>17.5</t>
  </si>
  <si>
    <t>22.5</t>
  </si>
  <si>
    <t>медиана кумуляты</t>
  </si>
  <si>
    <t>Средние значения диапозонов - по оси х</t>
  </si>
  <si>
    <t>Значения медианы по оси у</t>
  </si>
  <si>
    <t>График кумуляты - по соответствующим координатам точек х у</t>
  </si>
  <si>
    <t>х - диапозоны возрастов</t>
  </si>
  <si>
    <t>у - частоты возрастов</t>
  </si>
  <si>
    <t>Первичная обработка данных</t>
  </si>
  <si>
    <t>Исследовательский анализ данных</t>
  </si>
  <si>
    <t>1 Анализ характеристик положения</t>
  </si>
  <si>
    <t>Мода</t>
  </si>
  <si>
    <t>Примечание: Мне следовало объединить данные о возрасте всех детей в 1 таблицу.</t>
  </si>
  <si>
    <t>Так рассчёты было бы легче производить</t>
  </si>
  <si>
    <t>Сделаю так ниже</t>
  </si>
  <si>
    <t>Возраст детей</t>
  </si>
  <si>
    <t>Выборочное среднее</t>
  </si>
  <si>
    <t>2 Анализ характеристики разброса</t>
  </si>
  <si>
    <t>Характеристика</t>
  </si>
  <si>
    <t>Значение</t>
  </si>
  <si>
    <t>Коэфициент вариации</t>
  </si>
  <si>
    <t>3 Анализ выбросов</t>
  </si>
  <si>
    <t>4 Анализ формы</t>
  </si>
  <si>
    <t>Что характерезует</t>
  </si>
  <si>
    <t>Как вычисляется</t>
  </si>
  <si>
    <t>Наиболее часто встречающееся значение</t>
  </si>
  <si>
    <t>Число с максимальной частотой</t>
  </si>
  <si>
    <t>Частоты всех возрастов детей</t>
  </si>
  <si>
    <t>Число, половина элементов набора данных не меньше него, а другая половина не больше</t>
  </si>
  <si>
    <t>1. Набор данных упорядочивается по возрастанию
2. Если число эл. в наборе данных - нечётное, то значение по середине и есть медиана.
3. Если число эл. В наборе - чётное, то ср. ар. Значений по середине и есть медиана.</t>
  </si>
  <si>
    <t>Обозначение</t>
  </si>
  <si>
    <t>x¯</t>
  </si>
  <si>
    <t>Mо</t>
  </si>
  <si>
    <t>Первый квартиль</t>
  </si>
  <si>
    <t>Q1</t>
  </si>
  <si>
    <t>Третий квартиль</t>
  </si>
  <si>
    <t>Q3</t>
  </si>
  <si>
    <t>Межквартальный размах (размах)</t>
  </si>
  <si>
    <t>IQR</t>
  </si>
  <si>
    <t>σ²</t>
  </si>
  <si>
    <t>ср. ар. всех эл. набора</t>
  </si>
  <si>
    <t>Значения эл. Набора данных делящие набор данных на части, где часть эл. Имеет меньшее значение, а часть - большее, чем значение квартиля</t>
  </si>
  <si>
    <t>((n + 1) / 4) -й элемент упорядоченного набора данных</t>
  </si>
  <si>
    <t>(3(n + 1) / 4) -й элемент упорядоченного набора данных</t>
  </si>
  <si>
    <t>Размах, т.е. разность между Q3 и Q1. Применяется для отсеивания искажений в значениях эл. Набора данных, что находятся в первых и последних 25% эл. Набора данных</t>
  </si>
  <si>
    <t>Q3 - Q1</t>
  </si>
  <si>
    <t>Me</t>
  </si>
  <si>
    <t>s²</t>
  </si>
  <si>
    <t xml:space="preserve"> √(s²)</t>
  </si>
  <si>
    <t>v</t>
  </si>
  <si>
    <t>s</t>
  </si>
  <si>
    <t>Построение Коробковой диаграммы</t>
  </si>
  <si>
    <t>Статистики</t>
  </si>
  <si>
    <t>Значения</t>
  </si>
  <si>
    <t>Minimum</t>
  </si>
  <si>
    <t>Maximum</t>
  </si>
  <si>
    <t>Подготовительная таблица</t>
  </si>
  <si>
    <t>Разницы</t>
  </si>
  <si>
    <t>Q1-Min</t>
  </si>
  <si>
    <t>Q3-Q2</t>
  </si>
  <si>
    <t>Max-Q3</t>
  </si>
  <si>
    <t>Итоговая таблица для построения</t>
  </si>
  <si>
    <t>Me-Q1</t>
  </si>
  <si>
    <t>https://voxt.ru/korobchataya-diagramma-v-excel/</t>
  </si>
  <si>
    <t>Построю эту диаграмму от руки, чтобы получилось красиво</t>
  </si>
  <si>
    <t>https://ru.wikihow.com/%D0%BF%D0%BE%D1%81%D1%82%D1%80%D0%BE%D0%B8%D1%82%D1%8C-%D0%BA%D0%BE%D1%80%D0%BE%D0%B1%D1%87%D0%B0%D1%82%D1%83%D1%8E-%D0%B4%D0%B8%D0%B0%D0%B3%D1%80%D0%B0%D0%BC%D0%BC%D1%83</t>
  </si>
  <si>
    <t>Коэффициент асиметрии</t>
  </si>
  <si>
    <t>Коэффициент эксцесса</t>
  </si>
  <si>
    <t>E</t>
  </si>
  <si>
    <t>A</t>
  </si>
  <si>
    <t>характеризует степень несимметричности распределения ( плотности распределения ) относительно его среднего</t>
  </si>
  <si>
    <t>показывает крутизну кривой распределения относительно кривой стандартного нормального распределения</t>
  </si>
  <si>
    <t>1) Собранные данные</t>
  </si>
  <si>
    <t>2) Гистограмма по данным</t>
  </si>
  <si>
    <t>3. Рассчитайте следующие значения:</t>
  </si>
  <si>
    <t>3.1 Выборочное среднее</t>
  </si>
  <si>
    <t>3.2 Выборочное стандартное отклонение</t>
  </si>
  <si>
    <t>4. Каков формат данных? Обоснуйте.</t>
  </si>
  <si>
    <t xml:space="preserve">Пример: Длина стопы. </t>
  </si>
  <si>
    <t>Непрерывные данные необходимо группировать при анализе.</t>
  </si>
  <si>
    <t>Продолжительность маршрута троллейбуса (количество вариантов продолжительности конечно): 10, 15, 25 мин.</t>
  </si>
  <si>
    <t>Мои данные о возрасте - дискретны.</t>
  </si>
  <si>
    <t>Т.к. они представлены из множества целых чисел. И продолжительность жизни человека ограничена.</t>
  </si>
  <si>
    <t>5. Алгоритм построения гистограммы</t>
  </si>
  <si>
    <r>
      <rPr>
        <b/>
        <i/>
        <sz val="11"/>
        <color theme="1"/>
        <rFont val="Calibri"/>
        <family val="2"/>
        <charset val="204"/>
        <scheme val="minor"/>
      </rPr>
      <t>Дискретные данные</t>
    </r>
    <r>
      <rPr>
        <i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scheme val="minor"/>
      </rPr>
      <t>- данные, которые могут принимать значения из строго определенного списка</t>
    </r>
  </si>
  <si>
    <r>
      <rPr>
        <b/>
        <i/>
        <sz val="11"/>
        <color theme="1"/>
        <rFont val="Calibri"/>
        <family val="2"/>
        <charset val="204"/>
        <scheme val="minor"/>
      </rPr>
      <t>Непрерывные данные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scheme val="minor"/>
      </rPr>
      <t>- это данные, которые могут принимать любое значение в заданном диапазоне.</t>
    </r>
  </si>
  <si>
    <t>Собрать данные</t>
  </si>
  <si>
    <t>Выявить максимальное и минимальное значения данных.</t>
  </si>
  <si>
    <t>Определить диапазон (размах) гистограммы вычитая из максимального значения данных минимальное</t>
  </si>
  <si>
    <t>Полученный диапазон разделить на интервалы, предварительно определив их число (обычно 7-15 в зависимости от числа показателей)</t>
  </si>
  <si>
    <t>Подсчитать частоту каждого интервала (Сколько данных в него входит)</t>
  </si>
  <si>
    <t>По полученным данным построить гистограмму - столбчатую диаграмму, высота столбиков которой соответствует частоте попадания данных в каждый из интервалов:</t>
  </si>
  <si>
    <t>Отчёт:</t>
  </si>
  <si>
    <t>1) Первичная обработка данных</t>
  </si>
  <si>
    <t xml:space="preserve">Экстремальный выброс - </t>
  </si>
  <si>
    <t>значение данных, которое меньше, чем Q₁ – 3IQR или больше чем Q₁ + 3IQR</t>
  </si>
  <si>
    <t>2) Исследовательский анализ данных</t>
  </si>
  <si>
    <t>1. Определите следующие значения</t>
  </si>
  <si>
    <t>Min</t>
  </si>
  <si>
    <t>Max</t>
  </si>
  <si>
    <t>Q₁</t>
  </si>
  <si>
    <t>Q₃</t>
  </si>
  <si>
    <t>90-й процентиль</t>
  </si>
  <si>
    <t>Процентиль -</t>
  </si>
  <si>
    <t xml:space="preserve"> указывает относительное положение значения данных, когда данные сортируются в числовом порядке от наименьшего к наибольшему.</t>
  </si>
  <si>
    <t>Умеренный выброс</t>
  </si>
  <si>
    <t>Экстремальный выброс</t>
  </si>
  <si>
    <t>Вопрос:</t>
  </si>
  <si>
    <t>Ответ смотри левее в таблице с данными</t>
  </si>
  <si>
    <t>Таблица границ выбросов</t>
  </si>
  <si>
    <t xml:space="preserve">Умеренный выброс - </t>
  </si>
  <si>
    <t>6. Есть ли умеренные и/или экстремальные выбросы?</t>
  </si>
  <si>
    <t>значение данных, которое меньше, чем Q₁ – 1.5IQR или больше чем Q₁ + 1.5IQR и которое не является экстремальным выбросом</t>
  </si>
  <si>
    <t>Мин. умеренный выброс слева</t>
  </si>
  <si>
    <t>Мин. умеренный выброс справа</t>
  </si>
  <si>
    <t>Мин. экстремальный выброс слева</t>
  </si>
  <si>
    <t>Мин. экстремальный выброс справа</t>
  </si>
  <si>
    <t>x =</t>
  </si>
  <si>
    <t>интересующее знач1</t>
  </si>
  <si>
    <t>интересующее знач2</t>
  </si>
  <si>
    <t>Тест функции если вмести с ИЛИ</t>
  </si>
  <si>
    <t>Включаю в умеренный выброс</t>
  </si>
  <si>
    <t>Включаю в экстремальный выброс</t>
  </si>
  <si>
    <t>Я решил зделать так:</t>
  </si>
  <si>
    <t>2. Постройте коробковую диаграмму</t>
  </si>
  <si>
    <t>3. Что форма диаграммы говорит о концентрации данных?</t>
  </si>
  <si>
    <t>Коробчатая диаграмма показывает, что наибольшая часть детей находится в возрасте от 7 до 11 лет (между 1 и 3 квартилями)</t>
  </si>
  <si>
    <t>4. Как с помощью коробковой диаграммы определить, есть ли потенциальные выбросы?</t>
  </si>
  <si>
    <t>Необходимо отметить на ней места, которые ограничивают диапазоны выбросов.</t>
  </si>
  <si>
    <t>5. Как стандартное отклонение помогает определить концентрацию данных и наличие потенциальных выбросов?</t>
  </si>
  <si>
    <t>Стандартное отклонение s определяет насколько далеко может быть значение данных от среднего значения набора данных.</t>
  </si>
  <si>
    <t>Если s маленькое, то данные сильно сконцентрированны.</t>
  </si>
  <si>
    <t>Если s велико, то вероятность наличия выбросов сильно возрастает.</t>
  </si>
  <si>
    <t>6. Что представляет собой IQR в этой задаче?</t>
  </si>
  <si>
    <t>IQR = 4</t>
  </si>
  <si>
    <t>В моей задача IQR это разность между первыми 25 % детей и последними 25% детей по возрасту.
Т.е. он говорит, что разница между первыми 25% и 75% детей по возрасту составляет 4 года.</t>
  </si>
  <si>
    <t>7. Найдите значение, которое составляет 1.5 стандартных отклонения:</t>
  </si>
  <si>
    <t>а. выше среднего _______</t>
  </si>
  <si>
    <t>b. ниже среднего _______</t>
  </si>
  <si>
    <t>Стандартное отклонение s =</t>
  </si>
  <si>
    <t>Характеризует разброс значений относительно среднего (Математического ожидания)</t>
  </si>
  <si>
    <t>Характеризует разброс значений относительно среднего (Математического ожидания). Она используется, т.к. единицы её измерения совпадают с единицами измерения данных набора.</t>
  </si>
  <si>
    <t>Среднеквадратичное (стандартное) отклонение ДЛЯ ВЫБРОРОЧНОЙ ДИСПЕРСИИ</t>
  </si>
  <si>
    <t>Дисперсия выброчной совокупности
(Выборочная дисперсия)</t>
  </si>
  <si>
    <t>Дисперсия генеральной совокупности
(Генеральная дисперсия)</t>
  </si>
  <si>
    <t>Дисперсия генеральной совокупности и Среднеквадратичное отклонение генеральной совокупности
Дисперсия выборочной совокупности и Среднеквадратичное отклонение выборочной дисперсии
Эти понятия используются вместе друг с другом (попарно). 
Т.к. при анализе данных иногда бывает удобнее использовать одни данные, а иногда - другие.</t>
  </si>
  <si>
    <t>Используется для сравнения двух совокупностей. Отношение стандартного отклонения к среднему значению выборки.</t>
  </si>
  <si>
    <t>Данная характеристика считается для каждого набора данных отдельно.
При необходимости провести сравнения наборов данных часто сравнивают их коэф. Вариации.</t>
  </si>
  <si>
    <t>Данный отступ необходим, чтобы было сразу понятно, что все данные набора попдают в интервал.
Данный отступ опциональный.</t>
  </si>
  <si>
    <t>Все данные распределить по интервалам в порядке возрастания: левая граница первого интервала должна быть меньше наименьшего из имеющихся значений</t>
  </si>
  <si>
    <r>
      <t xml:space="preserve">К каким выбросам следует относить данные, значения которых попали ровно на границу Экстремального и умеренного выброса?
</t>
    </r>
    <r>
      <rPr>
        <b/>
        <sz val="11"/>
        <rFont val="Calibri"/>
        <family val="2"/>
        <charset val="204"/>
        <scheme val="minor"/>
      </rPr>
      <t>В рамках исследования это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>опредяется. Включительно или нет - не принципиально. Главное везде использовать один подход.</t>
    </r>
  </si>
  <si>
    <t>Вывод:
Обозначать выбросы данных удобно используя создание правил условного форматирования</t>
  </si>
  <si>
    <t>О Медиане говорят серединное.</t>
  </si>
  <si>
    <t>Выборочное среднее (Среднее)</t>
  </si>
  <si>
    <t>Среднее - медиана - x¯ =</t>
  </si>
  <si>
    <t>О среднем ар. говорят среднее. Здесь имеется в виду Среднее выборочное</t>
  </si>
  <si>
    <t>Шаг</t>
  </si>
  <si>
    <t>Если имеются данные, которые лежат в этих диапазонах, то они и являются выбросами</t>
  </si>
  <si>
    <t>1) Найдите значения точечных оценок математического ожидания и стандартного отклонения</t>
  </si>
  <si>
    <t>2) Постройте доверительный интервал для математического ожидания при известном стандартном отклонении (с помощью z-оценки).</t>
  </si>
  <si>
    <t>3) Постройте доверительный интервал для математического ожидания при неизвестном стандартном отклонении (с помощью t-оценки).</t>
  </si>
  <si>
    <t>Математичческое ожидание μ</t>
  </si>
  <si>
    <t>Математическое ожидание</t>
  </si>
  <si>
    <t>μ</t>
  </si>
  <si>
    <t>ср. ар. всех эл. Набора</t>
  </si>
  <si>
    <t>ср. ар. всех эл. Набора
Также, как и выборочное среднее</t>
  </si>
  <si>
    <t>Стандартное отклонение s</t>
  </si>
  <si>
    <t xml:space="preserve">Количество измерений n = </t>
  </si>
  <si>
    <t>Известное стандартное отклонение s =</t>
  </si>
  <si>
    <t>Пусть мой уровень доверия a =</t>
  </si>
  <si>
    <t>Вычисляю z-оценку</t>
  </si>
  <si>
    <t xml:space="preserve">z-оценка = </t>
  </si>
  <si>
    <t>&lt;</t>
  </si>
  <si>
    <t>Таким образом, наш 90% доверительный интервал для μ, основанный на наблюдении за средним значением выборки, составляет:</t>
  </si>
  <si>
    <t>x¯ + z σ/√n</t>
  </si>
  <si>
    <t>x¯ -z σ/√n</t>
  </si>
  <si>
    <t xml:space="preserve">σ = s = </t>
  </si>
  <si>
    <t xml:space="preserve">n = </t>
  </si>
  <si>
    <t xml:space="preserve">P(T&lt;t) = </t>
  </si>
  <si>
    <t>Выбранный мною уровень доверия</t>
  </si>
  <si>
    <t>t</t>
  </si>
  <si>
    <t>x¯ -t s/√n</t>
  </si>
  <si>
    <t>x¯ + t s/√n</t>
  </si>
  <si>
    <t>x¯ = μ =</t>
  </si>
  <si>
    <t xml:space="preserve">s = </t>
  </si>
  <si>
    <t>Отчёт 2:</t>
  </si>
  <si>
    <t>1) Описание данных</t>
  </si>
  <si>
    <t>выборочное стандартное отклонение s = _____</t>
  </si>
  <si>
    <t>объём выборки n =  _____</t>
  </si>
  <si>
    <t>выборочное среднее x¯ = _____</t>
  </si>
  <si>
    <t xml:space="preserve">Точечная оценка - </t>
  </si>
  <si>
    <t>это выборочная характеристика, используемая в качестве приближенного значения неизвестной генеральной характеристики.</t>
  </si>
  <si>
    <t>1. математического ожидания μ</t>
  </si>
  <si>
    <t>2. стандартного отклонения генеральной совокупности</t>
  </si>
  <si>
    <t>Выборочное среднее x¯ - т.к. представляет из себя несмещённую оценку</t>
  </si>
  <si>
    <t>Выборочная дисперсия - не подходит, т.к. является смещённой оценкой.</t>
  </si>
  <si>
    <t xml:space="preserve">Несмещённая оценка - </t>
  </si>
  <si>
    <t xml:space="preserve">Смещёнаня оценка - </t>
  </si>
  <si>
    <t>Исправленная дисперсия - подходит, т.к. является хорошой оценкой дисперсии</t>
  </si>
  <si>
    <t>можно взять в качестве точечных оценок и почему:</t>
  </si>
  <si>
    <t>оценка, имеющая тенденцию искажать оцениваемый параметр в одном конкретном направлении</t>
  </si>
  <si>
    <t>оценка, которая с равной вероятностью может представлять как завышенный, так и заниженное значение оцениваемого параметра</t>
  </si>
  <si>
    <t xml:space="preserve"> использовать при построении доверительного интервала и почему.</t>
  </si>
  <si>
    <t>Нормальное распределение и распределение Стьюдента</t>
  </si>
  <si>
    <t>Поэтому Нормальное распределение даст более точные оценки.</t>
  </si>
  <si>
    <t>2) Построение доверительного интервала</t>
  </si>
  <si>
    <t xml:space="preserve">Объём моей выборки n = 95, что больше 30. </t>
  </si>
  <si>
    <t>1) Укажите следующие значения:</t>
  </si>
  <si>
    <t>2) Объясните какие выборочные характеристики</t>
  </si>
  <si>
    <t>3) Какие вероятностные распределения вы будете</t>
  </si>
  <si>
    <t>а. Доверительный интервал: _____</t>
  </si>
  <si>
    <t>b. Граница ошибки: _____</t>
  </si>
  <si>
    <t>Используя Нормальное распределение</t>
  </si>
  <si>
    <t>Используя распределение Стьюдента</t>
  </si>
  <si>
    <t xml:space="preserve">Разница между границами = </t>
  </si>
  <si>
    <t>Она же граница ошибки</t>
  </si>
  <si>
    <r>
      <t xml:space="preserve">Почему-то при использовании </t>
    </r>
    <r>
      <rPr>
        <i/>
        <sz val="11"/>
        <color theme="1"/>
        <rFont val="Calibri"/>
        <family val="2"/>
        <charset val="204"/>
        <scheme val="minor"/>
      </rPr>
      <t>Распределения Стьюдента</t>
    </r>
    <r>
      <rPr>
        <sz val="11"/>
        <color theme="1"/>
        <rFont val="Calibri"/>
        <family val="2"/>
        <scheme val="minor"/>
      </rPr>
      <t xml:space="preserve"> для построения</t>
    </r>
  </si>
  <si>
    <r>
      <t xml:space="preserve">доверительного интервала граница ошибки получилась меньше, чем при исполььзоовании </t>
    </r>
    <r>
      <rPr>
        <i/>
        <sz val="11"/>
        <color theme="1"/>
        <rFont val="Calibri"/>
        <family val="2"/>
        <charset val="204"/>
        <scheme val="minor"/>
      </rPr>
      <t>Нормального Распределения</t>
    </r>
  </si>
  <si>
    <t>Должно было быть наоборот, т.к. Объём моей выборки n = 95</t>
  </si>
  <si>
    <t>Что больше 30!</t>
  </si>
  <si>
    <t>Рассчёты на листе "Построение дов. интервала"</t>
  </si>
  <si>
    <t>А вот и нет. Почему-то это оказалось не так.</t>
  </si>
  <si>
    <t>a. Доверительный интервал</t>
  </si>
  <si>
    <t>b. Граница ошибки</t>
  </si>
  <si>
    <t>1) При заданном уровне доверии a = 0.9 рассчитайте:</t>
  </si>
  <si>
    <t>2) Сколько площади в обоих хвостах в сумме y</t>
  </si>
  <si>
    <t>Вся площадь под графиком берётся за 1</t>
  </si>
  <si>
    <t>Поэтому</t>
  </si>
  <si>
    <t>y = 1 - a = 1 - 0.9 = 0.1</t>
  </si>
  <si>
    <t>3) Сколько площади в каждом хвосте</t>
  </si>
  <si>
    <t>y/2 = y / 2 = 0.1 / 2 = 0.05</t>
  </si>
  <si>
    <t>4) Рисуночки</t>
  </si>
  <si>
    <t>5) Некоторые студенты считают, что 90% доверительный интервал содержит 90% данных.
Используйте вашу выборку и подсчитайте,
сколько значений данных находится в пределах доверительного интервала.
Какой это процент?
Этот процент близок к 90%?
Объясните, почему этот процент должен или не должен быть близок к 90%.</t>
  </si>
  <si>
    <t>Доверительный интервал при Нормальном Распределении имеет границы</t>
  </si>
  <si>
    <t>[8.92; 10.3]</t>
  </si>
  <si>
    <t>У меня в этом промежутке находится 7 значений</t>
  </si>
  <si>
    <t>Объем выборки n = 95</t>
  </si>
  <si>
    <t>7 от 95 это 7.37%</t>
  </si>
  <si>
    <t>Этот процент далёк от 90%</t>
  </si>
  <si>
    <t>Процент данных содержащихся в пределах доверительного интервала может сильно отличаться от % площади, которые покрывает этот интервал.</t>
  </si>
  <si>
    <t>Это связано с тем, что данные могут располагаться по разному в рамках заданного интервала.</t>
  </si>
  <si>
    <t>Их расположение зависит от распределения, по которому они размещаются.</t>
  </si>
  <si>
    <t>6) Что такое доверительный интервал по простому?</t>
  </si>
  <si>
    <t xml:space="preserve">Доверительный интервал - это интервал, который можно задать для того, чтобы гарантировать что </t>
  </si>
  <si>
    <t>в разных ситуациях.</t>
  </si>
  <si>
    <t>некоторый параметр лежит в заданом диапозоне.</t>
  </si>
  <si>
    <t>Гарантия даётся с разным кол. процентов вероятности, поэтому размер доверительного интервала выбирается по разному</t>
  </si>
  <si>
    <t>7) Доверительный интервал для данного исследования</t>
  </si>
  <si>
    <t>В моём исследовании доверительный интервал показывает, что скорее всего возраст ребенка в лагере будет принадлежать диапозону</t>
  </si>
  <si>
    <t>от 8.92</t>
  </si>
  <si>
    <t>до 10.3</t>
  </si>
  <si>
    <t>лет</t>
  </si>
  <si>
    <t>3) Анализ доверительного оценивания</t>
  </si>
  <si>
    <t>Уровень доверия a</t>
  </si>
  <si>
    <t>Граница ошибки</t>
  </si>
  <si>
    <t>Доверительный интервал</t>
  </si>
  <si>
    <t>Буду проводить оценки для Нормального Распределения, т.к. оно дало мне лучшие результаты, нежели Распределение Стьюдента</t>
  </si>
  <si>
    <t>z-оценка</t>
  </si>
  <si>
    <t xml:space="preserve">Математичческое ожидание μ = </t>
  </si>
  <si>
    <t>Нижняя граница Дов. Интервала (x¯ -z σ/√n)</t>
  </si>
  <si>
    <t>Верхняя граница Дов. Интервала (x¯ + z σ/√n)</t>
  </si>
  <si>
    <t>1) Таблица</t>
  </si>
  <si>
    <t>2. Что происходит с границей ошибки по мере увеличения уровня доверия?</t>
  </si>
  <si>
    <t>Увеличивается или уменьшается длина доверительного интервала?</t>
  </si>
  <si>
    <t>Объясните, почему это происходит.</t>
  </si>
  <si>
    <t>0) Собранные данные</t>
  </si>
  <si>
    <t>Известное выборочное стандартное отклонение s =</t>
  </si>
  <si>
    <t>Граница ошибки = расстояние от середины доверительного интеврала, до любой из его границ!</t>
  </si>
  <si>
    <t>T (большое) - Случайная велиичина</t>
  </si>
  <si>
    <t>t-оценка (Конкретное значение случайной величины)</t>
  </si>
  <si>
    <t>Граница ошибки считается как расстояние от центра доверительного интервала, до его границы.</t>
  </si>
  <si>
    <t>Центр дов. Интервала</t>
  </si>
  <si>
    <t>* Чем ниже в таблице, тем больше уровень доверия и тем больше размер интервала</t>
  </si>
  <si>
    <t>По мере увеличения ур. Доверия a граница ошибки увеличивается</t>
  </si>
  <si>
    <t>Чем больше ур. Доверия, тем больше данных в ключаются и тем больше размер доверительного интервала.</t>
  </si>
  <si>
    <t>Т.к. граница ошибки считается, как расстояние от центра дов. Интервала, до его границы получается, что чем больше дов. Интервал и его уровень доверия, тем больше граница ошибки.</t>
  </si>
  <si>
    <t>Длина доверительного интервала увеличивается. Это происходит из-за того, что чем больше ур. Доверия, тем больше и длина интервала, т.к. покрывается больше данных.</t>
  </si>
  <si>
    <t>Объяснил выше.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</si>
</sst>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333333"/>
      <name val="Arial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2"/>
      <name val="Arial"/>
      <family val="2"/>
      <charset val="204"/>
    </font>
    <font>
      <b/>
      <i/>
      <sz val="12"/>
      <color rgb="FF333333"/>
      <name val="Arial"/>
      <family val="2"/>
      <charset val="204"/>
    </font>
    <font>
      <sz val="12"/>
      <color theme="1"/>
      <name val="Inherit"/>
    </font>
    <font>
      <b/>
      <sz val="12"/>
      <color theme="1"/>
      <name val="Inherit"/>
    </font>
    <font>
      <b/>
      <sz val="12"/>
      <color indexed="81"/>
      <name val="Tahoma"/>
      <family val="2"/>
      <charset val="204"/>
    </font>
    <font>
      <sz val="12"/>
      <color indexed="81"/>
      <name val="Tahoma"/>
      <family val="2"/>
      <charset val="204"/>
    </font>
    <font>
      <b/>
      <sz val="1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2"/>
      <color rgb="FF333333"/>
      <name val="Arial"/>
      <family val="2"/>
      <charset val="204"/>
    </font>
    <font>
      <sz val="11"/>
      <color rgb="FF333333"/>
      <name val="Arial"/>
      <family val="2"/>
      <charset val="204"/>
    </font>
    <font>
      <i/>
      <sz val="15"/>
      <color rgb="FF444444"/>
      <name val="PT Serif"/>
      <family val="1"/>
      <charset val="204"/>
    </font>
    <font>
      <i/>
      <u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7" fillId="0" borderId="0" applyNumberFormat="0" applyFill="0" applyBorder="0" applyAlignment="0" applyProtection="0"/>
  </cellStyleXfs>
  <cellXfs count="84">
    <xf numFmtId="0" fontId="0" fillId="0" borderId="0" xfId="0"/>
    <xf numFmtId="0" fontId="2" fillId="0" borderId="0" xfId="1"/>
    <xf numFmtId="0" fontId="1" fillId="0" borderId="0" xfId="1" applyFont="1"/>
    <xf numFmtId="0" fontId="2" fillId="0" borderId="1" xfId="1" applyBorder="1"/>
    <xf numFmtId="0" fontId="1" fillId="0" borderId="1" xfId="1" applyFont="1" applyBorder="1"/>
    <xf numFmtId="0" fontId="1" fillId="0" borderId="2" xfId="1" applyFont="1" applyBorder="1"/>
    <xf numFmtId="0" fontId="2" fillId="0" borderId="2" xfId="1" applyBorder="1"/>
    <xf numFmtId="0" fontId="1" fillId="0" borderId="1" xfId="1" applyFont="1" applyFill="1" applyBorder="1"/>
    <xf numFmtId="0" fontId="2" fillId="0" borderId="1" xfId="1" applyFill="1" applyBorder="1"/>
    <xf numFmtId="0" fontId="1" fillId="0" borderId="1" xfId="0" applyNumberFormat="1" applyFont="1" applyFill="1" applyBorder="1" applyAlignment="1" applyProtection="1"/>
    <xf numFmtId="0" fontId="2" fillId="0" borderId="1" xfId="0" applyNumberFormat="1" applyFont="1" applyFill="1" applyBorder="1" applyAlignment="1" applyProtection="1"/>
    <xf numFmtId="0" fontId="2" fillId="0" borderId="0" xfId="1" applyFont="1"/>
    <xf numFmtId="164" fontId="0" fillId="0" borderId="0" xfId="0" applyNumberFormat="1"/>
    <xf numFmtId="0" fontId="0" fillId="0" borderId="3" xfId="0" applyFont="1" applyBorder="1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2" fontId="0" fillId="0" borderId="0" xfId="0" applyNumberFormat="1"/>
    <xf numFmtId="0" fontId="2" fillId="0" borderId="0" xfId="0" applyFont="1"/>
    <xf numFmtId="0" fontId="1" fillId="0" borderId="3" xfId="0" applyFont="1" applyBorder="1"/>
    <xf numFmtId="0" fontId="7" fillId="0" borderId="0" xfId="2" applyAlignment="1">
      <alignment wrapText="1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6" xfId="0" applyFont="1" applyFill="1" applyBorder="1"/>
    <xf numFmtId="0" fontId="8" fillId="0" borderId="0" xfId="0" applyFont="1" applyAlignment="1">
      <alignment vertical="center" wrapText="1"/>
    </xf>
    <xf numFmtId="0" fontId="1" fillId="0" borderId="0" xfId="0" applyFont="1" applyAlignment="1"/>
    <xf numFmtId="0" fontId="0" fillId="0" borderId="0" xfId="0" applyAlignment="1">
      <alignment horizontal="left" vertical="top" wrapText="1"/>
    </xf>
    <xf numFmtId="0" fontId="8" fillId="0" borderId="0" xfId="0" applyFont="1"/>
    <xf numFmtId="0" fontId="11" fillId="0" borderId="0" xfId="0" applyFont="1"/>
    <xf numFmtId="0" fontId="9" fillId="0" borderId="0" xfId="0" applyFont="1" applyAlignment="1">
      <alignment vertical="top"/>
    </xf>
    <xf numFmtId="0" fontId="1" fillId="5" borderId="0" xfId="0" applyFont="1" applyFill="1"/>
    <xf numFmtId="0" fontId="13" fillId="0" borderId="0" xfId="0" applyFont="1" applyAlignment="1">
      <alignment vertical="top"/>
    </xf>
    <xf numFmtId="0" fontId="2" fillId="0" borderId="0" xfId="1" applyFill="1"/>
    <xf numFmtId="0" fontId="0" fillId="0" borderId="1" xfId="0" applyBorder="1"/>
    <xf numFmtId="0" fontId="0" fillId="0" borderId="7" xfId="0" applyFont="1" applyBorder="1"/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1" fillId="0" borderId="0" xfId="0" applyFont="1" applyAlignment="1">
      <alignment wrapText="1"/>
    </xf>
    <xf numFmtId="0" fontId="0" fillId="0" borderId="0" xfId="0" applyAlignment="1">
      <alignment horizontal="left" vertical="top"/>
    </xf>
    <xf numFmtId="0" fontId="0" fillId="6" borderId="0" xfId="0" applyFill="1" applyAlignment="1">
      <alignment horizontal="left" vertical="top"/>
    </xf>
    <xf numFmtId="164" fontId="0" fillId="6" borderId="0" xfId="0" applyNumberFormat="1" applyFill="1" applyAlignment="1">
      <alignment horizontal="left" vertical="top"/>
    </xf>
    <xf numFmtId="0" fontId="11" fillId="6" borderId="0" xfId="0" applyFont="1" applyFill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164" fontId="0" fillId="0" borderId="0" xfId="0" applyNumberFormat="1" applyAlignment="1">
      <alignment horizontal="left" vertical="top"/>
    </xf>
    <xf numFmtId="0" fontId="11" fillId="0" borderId="0" xfId="0" applyFont="1" applyAlignment="1">
      <alignment horizontal="left" vertical="top" wrapText="1"/>
    </xf>
    <xf numFmtId="2" fontId="0" fillId="0" borderId="0" xfId="0" applyNumberForma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0" fillId="4" borderId="3" xfId="0" applyFont="1" applyFill="1" applyBorder="1" applyAlignment="1">
      <alignment horizontal="left" vertical="top"/>
    </xf>
    <xf numFmtId="0" fontId="0" fillId="4" borderId="7" xfId="0" applyFont="1" applyFill="1" applyBorder="1" applyAlignment="1">
      <alignment horizontal="left" vertical="top"/>
    </xf>
    <xf numFmtId="164" fontId="0" fillId="4" borderId="7" xfId="0" applyNumberFormat="1" applyFont="1" applyFill="1" applyBorder="1" applyAlignment="1">
      <alignment horizontal="left" vertical="top"/>
    </xf>
    <xf numFmtId="0" fontId="0" fillId="4" borderId="7" xfId="0" applyFont="1" applyFill="1" applyBorder="1" applyAlignment="1">
      <alignment horizontal="left" vertical="top" wrapText="1"/>
    </xf>
    <xf numFmtId="0" fontId="0" fillId="4" borderId="8" xfId="0" applyFont="1" applyFill="1" applyBorder="1" applyAlignment="1">
      <alignment horizontal="left" vertical="top" wrapText="1"/>
    </xf>
    <xf numFmtId="0" fontId="11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165" fontId="0" fillId="0" borderId="0" xfId="0" applyNumberFormat="1"/>
    <xf numFmtId="0" fontId="0" fillId="5" borderId="0" xfId="0" applyFill="1" applyAlignment="1">
      <alignment horizontal="center" vertical="center"/>
    </xf>
    <xf numFmtId="0" fontId="8" fillId="0" borderId="0" xfId="0" applyFont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 vertical="center"/>
    </xf>
    <xf numFmtId="164" fontId="0" fillId="7" borderId="0" xfId="0" applyNumberFormat="1" applyFill="1"/>
    <xf numFmtId="0" fontId="20" fillId="0" borderId="0" xfId="0" applyFont="1" applyAlignment="1">
      <alignment vertical="center"/>
    </xf>
    <xf numFmtId="0" fontId="20" fillId="0" borderId="0" xfId="0" applyFont="1"/>
    <xf numFmtId="0" fontId="19" fillId="0" borderId="0" xfId="0" applyFont="1"/>
    <xf numFmtId="0" fontId="22" fillId="0" borderId="0" xfId="0" applyFont="1" applyAlignment="1">
      <alignment horizontal="left" vertical="center" wrapText="1" indent="1"/>
    </xf>
    <xf numFmtId="0" fontId="21" fillId="0" borderId="0" xfId="0" applyFont="1" applyAlignment="1">
      <alignment vertical="top"/>
    </xf>
    <xf numFmtId="0" fontId="23" fillId="0" borderId="0" xfId="0" applyFont="1"/>
    <xf numFmtId="0" fontId="0" fillId="8" borderId="0" xfId="0" applyFill="1"/>
    <xf numFmtId="0" fontId="7" fillId="0" borderId="0" xfId="2"/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/>
    <xf numFmtId="0" fontId="0" fillId="0" borderId="0" xfId="0" applyAlignment="1">
      <alignment vertical="top"/>
    </xf>
    <xf numFmtId="0" fontId="2" fillId="0" borderId="0" xfId="0" applyFont="1" applyFill="1" applyBorder="1" applyAlignment="1">
      <alignment horizontal="left" vertical="top"/>
    </xf>
    <xf numFmtId="164" fontId="1" fillId="0" borderId="1" xfId="0" applyNumberFormat="1" applyFont="1" applyBorder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1" fillId="0" borderId="0" xfId="0" applyFont="1" applyAlignment="1">
      <alignment horizontal="left" vertical="top" wrapText="1"/>
    </xf>
    <xf numFmtId="0" fontId="20" fillId="0" borderId="0" xfId="0" applyFont="1" applyAlignment="1">
      <alignment horizontal="left" vertical="top" wrapText="1"/>
    </xf>
    <xf numFmtId="0" fontId="1" fillId="0" borderId="1" xfId="0" applyFont="1" applyBorder="1" applyAlignment="1">
      <alignment horizontal="center"/>
    </xf>
  </cellXfs>
  <cellStyles count="3">
    <cellStyle name="Гиперссылка" xfId="2" builtinId="8"/>
    <cellStyle name="Обычный" xfId="0" builtinId="0"/>
    <cellStyle name="Обычный 2" xfId="1" xr:uid="{CC983B2D-0AF2-4464-B162-6744A7542BFA}"/>
  </cellStyles>
  <dxfs count="28">
    <dxf>
      <font>
        <color rgb="FF9C0006"/>
      </font>
    </dxf>
    <dxf>
      <font>
        <color theme="9"/>
      </font>
    </dxf>
    <dxf>
      <font>
        <color theme="9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Arial"/>
        <family val="2"/>
        <charset val="204"/>
        <scheme val="none"/>
      </font>
      <alignment horizontal="general" vertical="center" textRotation="0" wrapText="1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2" formatCode="0.0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</dxf>
    <dxf>
      <alignment horizontal="left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Кумулята</a:t>
            </a:r>
            <a:r>
              <a:rPr lang="ru-RU" b="1" baseline="0"/>
              <a:t> возраста детей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Первичная обработка данных'!$E$14</c:f>
              <c:strCache>
                <c:ptCount val="1"/>
                <c:pt idx="0">
                  <c:v>Кумулятивная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Первичная обработка данных'!$F$10:$J$10</c:f>
              <c:strCache>
                <c:ptCount val="5"/>
                <c:pt idx="0">
                  <c:v>2</c:v>
                </c:pt>
                <c:pt idx="1">
                  <c:v>6.5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</c:strCache>
            </c:strRef>
          </c:cat>
          <c:val>
            <c:numRef>
              <c:f>'1 Первичная обработка данных'!$F$14:$J$14</c:f>
              <c:numCache>
                <c:formatCode>General</c:formatCode>
                <c:ptCount val="5"/>
                <c:pt idx="0">
                  <c:v>10</c:v>
                </c:pt>
                <c:pt idx="1">
                  <c:v>60</c:v>
                </c:pt>
                <c:pt idx="2">
                  <c:v>90</c:v>
                </c:pt>
                <c:pt idx="3">
                  <c:v>92</c:v>
                </c:pt>
                <c:pt idx="4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AF-42A1-976A-C20CBF293A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872400"/>
        <c:axId val="46890288"/>
      </c:lineChart>
      <c:catAx>
        <c:axId val="46872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Ср.</a:t>
                </a:r>
                <a:r>
                  <a:rPr lang="ru-RU" b="1" baseline="0"/>
                  <a:t> значения диапозонов возраста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0288"/>
        <c:crosses val="autoZero"/>
        <c:auto val="1"/>
        <c:lblAlgn val="ctr"/>
        <c:lblOffset val="100"/>
        <c:noMultiLvlLbl val="0"/>
      </c:catAx>
      <c:valAx>
        <c:axId val="4689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Число детей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Гистограмма частот возрастов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Первичная обработка данных'!$E$12</c:f>
              <c:strCache>
                <c:ptCount val="1"/>
                <c:pt idx="0">
                  <c:v>Частота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Первичная обработка данных'!$F$11:$J$11</c:f>
              <c:strCache>
                <c:ptCount val="5"/>
                <c:pt idx="0">
                  <c:v>(1;5]</c:v>
                </c:pt>
                <c:pt idx="1">
                  <c:v>(5;10]</c:v>
                </c:pt>
                <c:pt idx="2">
                  <c:v>(10;15]</c:v>
                </c:pt>
                <c:pt idx="3">
                  <c:v>(15;20]</c:v>
                </c:pt>
                <c:pt idx="4">
                  <c:v>(20;25]</c:v>
                </c:pt>
              </c:strCache>
            </c:strRef>
          </c:cat>
          <c:val>
            <c:numRef>
              <c:f>'1 Первичная обработка данных'!$F$12:$J$12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30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F-4EA4-BF1B-6B76C733A2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9517216"/>
        <c:axId val="2069500992"/>
      </c:barChart>
      <c:catAx>
        <c:axId val="206951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Диапозоны возрастов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500992"/>
        <c:crosses val="autoZero"/>
        <c:auto val="1"/>
        <c:lblAlgn val="ctr"/>
        <c:lblOffset val="100"/>
        <c:noMultiLvlLbl val="0"/>
      </c:catAx>
      <c:valAx>
        <c:axId val="206950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Частоты возрастов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51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Коробчатая диаграмма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 Исследовательский анализ дан'!$A$46</c:f>
              <c:strCache>
                <c:ptCount val="1"/>
                <c:pt idx="0">
                  <c:v>Minimum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'2 Исследовательский анализ дан'!$B$45</c:f>
              <c:strCache>
                <c:ptCount val="1"/>
                <c:pt idx="0">
                  <c:v>Значения</c:v>
                </c:pt>
              </c:strCache>
            </c:strRef>
          </c:cat>
          <c:val>
            <c:numRef>
              <c:f>'2 Исследовательский анализ дан'!$B$46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6D-4928-9024-5DEF150D7C67}"/>
            </c:ext>
          </c:extLst>
        </c:ser>
        <c:ser>
          <c:idx val="1"/>
          <c:order val="1"/>
          <c:tx>
            <c:strRef>
              <c:f>'2 Исследовательский анализ дан'!$A$47</c:f>
              <c:strCache>
                <c:ptCount val="1"/>
                <c:pt idx="0">
                  <c:v>Q1-Min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 Исследовательский анализ дан'!$B$45</c:f>
              <c:strCache>
                <c:ptCount val="1"/>
                <c:pt idx="0">
                  <c:v>Значения</c:v>
                </c:pt>
              </c:strCache>
            </c:strRef>
          </c:cat>
          <c:val>
            <c:numRef>
              <c:f>'2 Исследовательский анализ дан'!$B$47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6D-4928-9024-5DEF150D7C67}"/>
            </c:ext>
          </c:extLst>
        </c:ser>
        <c:ser>
          <c:idx val="2"/>
          <c:order val="2"/>
          <c:tx>
            <c:strRef>
              <c:f>'2 Исследовательский анализ дан'!$A$48</c:f>
              <c:strCache>
                <c:ptCount val="1"/>
                <c:pt idx="0">
                  <c:v>Me-Q1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 Исследовательский анализ дан'!$B$45</c:f>
              <c:strCache>
                <c:ptCount val="1"/>
                <c:pt idx="0">
                  <c:v>Значения</c:v>
                </c:pt>
              </c:strCache>
            </c:strRef>
          </c:cat>
          <c:val>
            <c:numRef>
              <c:f>'2 Исследовательский анализ дан'!$B$48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6D-4928-9024-5DEF150D7C67}"/>
            </c:ext>
          </c:extLst>
        </c:ser>
        <c:ser>
          <c:idx val="3"/>
          <c:order val="3"/>
          <c:tx>
            <c:strRef>
              <c:f>'2 Исследовательский анализ дан'!$A$49</c:f>
              <c:strCache>
                <c:ptCount val="1"/>
                <c:pt idx="0">
                  <c:v>Q3-Q2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 Исследовательский анализ дан'!$B$45</c:f>
              <c:strCache>
                <c:ptCount val="1"/>
                <c:pt idx="0">
                  <c:v>Значения</c:v>
                </c:pt>
              </c:strCache>
            </c:strRef>
          </c:cat>
          <c:val>
            <c:numRef>
              <c:f>'2 Исследовательский анализ дан'!$B$49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6D-4928-9024-5DEF150D7C67}"/>
            </c:ext>
          </c:extLst>
        </c:ser>
        <c:ser>
          <c:idx val="4"/>
          <c:order val="4"/>
          <c:tx>
            <c:strRef>
              <c:f>'2 Исследовательский анализ дан'!$A$50</c:f>
              <c:strCache>
                <c:ptCount val="1"/>
                <c:pt idx="0">
                  <c:v>Max-Q3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46D-4928-9024-5DEF150D7C67}"/>
              </c:ext>
            </c:extLst>
          </c:dPt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 Исследовательский анализ дан'!$B$45</c:f>
              <c:strCache>
                <c:ptCount val="1"/>
                <c:pt idx="0">
                  <c:v>Значения</c:v>
                </c:pt>
              </c:strCache>
            </c:strRef>
          </c:cat>
          <c:val>
            <c:numRef>
              <c:f>'2 Исследовательский анализ дан'!$B$50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6D-4928-9024-5DEF150D7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5444079"/>
        <c:axId val="545442831"/>
      </c:barChart>
      <c:catAx>
        <c:axId val="54544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42831"/>
        <c:crosses val="autoZero"/>
        <c:auto val="1"/>
        <c:lblAlgn val="ctr"/>
        <c:lblOffset val="100"/>
        <c:noMultiLvlLbl val="0"/>
      </c:catAx>
      <c:valAx>
        <c:axId val="54544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44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Гистограмма частот возрастов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Первичная обработка данных'!$E$12</c:f>
              <c:strCache>
                <c:ptCount val="1"/>
                <c:pt idx="0">
                  <c:v>Частота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Первичная обработка данных'!$F$11:$J$11</c:f>
              <c:strCache>
                <c:ptCount val="5"/>
                <c:pt idx="0">
                  <c:v>(1;5]</c:v>
                </c:pt>
                <c:pt idx="1">
                  <c:v>(5;10]</c:v>
                </c:pt>
                <c:pt idx="2">
                  <c:v>(10;15]</c:v>
                </c:pt>
                <c:pt idx="3">
                  <c:v>(15;20]</c:v>
                </c:pt>
                <c:pt idx="4">
                  <c:v>(20;25]</c:v>
                </c:pt>
              </c:strCache>
            </c:strRef>
          </c:cat>
          <c:val>
            <c:numRef>
              <c:f>'1 Первичная обработка данных'!$F$12:$J$12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30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7-4001-9606-BFC78F8866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9517216"/>
        <c:axId val="2069500992"/>
      </c:barChart>
      <c:catAx>
        <c:axId val="206951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Диапозоны возрастов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500992"/>
        <c:crosses val="autoZero"/>
        <c:auto val="1"/>
        <c:lblAlgn val="ctr"/>
        <c:lblOffset val="100"/>
        <c:noMultiLvlLbl val="0"/>
      </c:catAx>
      <c:valAx>
        <c:axId val="206950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Частоты возрастов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51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microsoft.com/office/2007/relationships/hdphoto" Target="../media/hdphoto2.wdp"/><Relationship Id="rId1" Type="http://schemas.openxmlformats.org/officeDocument/2006/relationships/image" Target="../media/image2.png"/><Relationship Id="rId6" Type="http://schemas.openxmlformats.org/officeDocument/2006/relationships/image" Target="../media/image5.png"/><Relationship Id="rId11" Type="http://schemas.openxmlformats.org/officeDocument/2006/relationships/image" Target="../media/image9.pn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microsoft.com/office/2007/relationships/hdphoto" Target="../media/hdphoto3.wdp"/><Relationship Id="rId9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10.png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ustomXml" Target="../ink/ink1.xml"/><Relationship Id="rId13" Type="http://schemas.openxmlformats.org/officeDocument/2006/relationships/image" Target="../media/image19.png"/><Relationship Id="rId3" Type="http://schemas.openxmlformats.org/officeDocument/2006/relationships/image" Target="../media/image13.png"/><Relationship Id="rId7" Type="http://schemas.openxmlformats.org/officeDocument/2006/relationships/image" Target="../media/image17.png"/><Relationship Id="rId12" Type="http://schemas.openxmlformats.org/officeDocument/2006/relationships/customXml" Target="../ink/ink4.xml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11" Type="http://schemas.openxmlformats.org/officeDocument/2006/relationships/customXml" Target="../ink/ink3.xml"/><Relationship Id="rId5" Type="http://schemas.openxmlformats.org/officeDocument/2006/relationships/image" Target="../media/image15.png"/><Relationship Id="rId10" Type="http://schemas.openxmlformats.org/officeDocument/2006/relationships/customXml" Target="../ink/ink2.xml"/><Relationship Id="rId4" Type="http://schemas.openxmlformats.org/officeDocument/2006/relationships/image" Target="../media/image14.png"/><Relationship Id="rId9" Type="http://schemas.openxmlformats.org/officeDocument/2006/relationships/image" Target="../media/image18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customXml" Target="../ink/ink8.xml"/><Relationship Id="rId18" Type="http://schemas.openxmlformats.org/officeDocument/2006/relationships/image" Target="../media/image29.png"/><Relationship Id="rId26" Type="http://schemas.openxmlformats.org/officeDocument/2006/relationships/image" Target="../media/image33.png"/><Relationship Id="rId39" Type="http://schemas.openxmlformats.org/officeDocument/2006/relationships/customXml" Target="../ink/ink21.xml"/><Relationship Id="rId21" Type="http://schemas.openxmlformats.org/officeDocument/2006/relationships/customXml" Target="../ink/ink12.xml"/><Relationship Id="rId34" Type="http://schemas.openxmlformats.org/officeDocument/2006/relationships/image" Target="../media/image37.png"/><Relationship Id="rId7" Type="http://schemas.openxmlformats.org/officeDocument/2006/relationships/customXml" Target="../ink/ink6.xml"/><Relationship Id="rId12" Type="http://schemas.openxmlformats.org/officeDocument/2006/relationships/image" Target="../media/image26.png"/><Relationship Id="rId17" Type="http://schemas.openxmlformats.org/officeDocument/2006/relationships/customXml" Target="../ink/ink10.xml"/><Relationship Id="rId25" Type="http://schemas.openxmlformats.org/officeDocument/2006/relationships/customXml" Target="../ink/ink14.xml"/><Relationship Id="rId33" Type="http://schemas.openxmlformats.org/officeDocument/2006/relationships/customXml" Target="../ink/ink18.xml"/><Relationship Id="rId38" Type="http://schemas.openxmlformats.org/officeDocument/2006/relationships/image" Target="../media/image39.png"/><Relationship Id="rId2" Type="http://schemas.openxmlformats.org/officeDocument/2006/relationships/customXml" Target="../ink/ink5.xml"/><Relationship Id="rId16" Type="http://schemas.openxmlformats.org/officeDocument/2006/relationships/image" Target="../media/image28.png"/><Relationship Id="rId20" Type="http://schemas.openxmlformats.org/officeDocument/2006/relationships/image" Target="../media/image30.png"/><Relationship Id="rId29" Type="http://schemas.openxmlformats.org/officeDocument/2006/relationships/customXml" Target="../ink/ink16.xml"/><Relationship Id="rId1" Type="http://schemas.openxmlformats.org/officeDocument/2006/relationships/image" Target="../media/image18.jpeg"/><Relationship Id="rId6" Type="http://schemas.openxmlformats.org/officeDocument/2006/relationships/image" Target="../media/image22.png"/><Relationship Id="rId11" Type="http://schemas.openxmlformats.org/officeDocument/2006/relationships/customXml" Target="../ink/ink7.xml"/><Relationship Id="rId24" Type="http://schemas.openxmlformats.org/officeDocument/2006/relationships/image" Target="../media/image32.png"/><Relationship Id="rId32" Type="http://schemas.openxmlformats.org/officeDocument/2006/relationships/image" Target="../media/image36.png"/><Relationship Id="rId37" Type="http://schemas.openxmlformats.org/officeDocument/2006/relationships/customXml" Target="../ink/ink20.xml"/><Relationship Id="rId40" Type="http://schemas.openxmlformats.org/officeDocument/2006/relationships/image" Target="../media/image40.png"/><Relationship Id="rId5" Type="http://schemas.openxmlformats.org/officeDocument/2006/relationships/image" Target="../media/image21.png"/><Relationship Id="rId15" Type="http://schemas.openxmlformats.org/officeDocument/2006/relationships/customXml" Target="../ink/ink9.xml"/><Relationship Id="rId23" Type="http://schemas.openxmlformats.org/officeDocument/2006/relationships/customXml" Target="../ink/ink13.xml"/><Relationship Id="rId28" Type="http://schemas.openxmlformats.org/officeDocument/2006/relationships/image" Target="../media/image34.png"/><Relationship Id="rId36" Type="http://schemas.openxmlformats.org/officeDocument/2006/relationships/image" Target="../media/image38.png"/><Relationship Id="rId10" Type="http://schemas.openxmlformats.org/officeDocument/2006/relationships/image" Target="../media/image250.png"/><Relationship Id="rId19" Type="http://schemas.openxmlformats.org/officeDocument/2006/relationships/customXml" Target="../ink/ink11.xml"/><Relationship Id="rId31" Type="http://schemas.openxmlformats.org/officeDocument/2006/relationships/customXml" Target="../ink/ink17.xml"/><Relationship Id="rId4" Type="http://schemas.openxmlformats.org/officeDocument/2006/relationships/image" Target="../media/image20.png"/><Relationship Id="rId14" Type="http://schemas.openxmlformats.org/officeDocument/2006/relationships/image" Target="../media/image27.png"/><Relationship Id="rId22" Type="http://schemas.openxmlformats.org/officeDocument/2006/relationships/image" Target="../media/image31.png"/><Relationship Id="rId27" Type="http://schemas.openxmlformats.org/officeDocument/2006/relationships/customXml" Target="../ink/ink15.xml"/><Relationship Id="rId30" Type="http://schemas.openxmlformats.org/officeDocument/2006/relationships/image" Target="../media/image35.png"/><Relationship Id="rId35" Type="http://schemas.openxmlformats.org/officeDocument/2006/relationships/customXml" Target="../ink/ink19.xml"/><Relationship Id="rId3" Type="http://schemas.openxmlformats.org/officeDocument/2006/relationships/image" Target="../media/image19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289454</xdr:colOff>
      <xdr:row>2</xdr:row>
      <xdr:rowOff>0</xdr:rowOff>
    </xdr:from>
    <xdr:ext cx="6905262" cy="4583206"/>
    <xdr:pic>
      <xdr:nvPicPr>
        <xdr:cNvPr id="2" name="Задание_1">
          <a:extLst>
            <a:ext uri="{FF2B5EF4-FFF2-40B4-BE49-F238E27FC236}">
              <a16:creationId xmlns:a16="http://schemas.microsoft.com/office/drawing/2014/main" id="{E40F9F53-AAE5-4816-8819-64C4572618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0251483" y="0"/>
          <a:ext cx="6905262" cy="4583206"/>
        </a:xfrm>
        <a:prstGeom prst="rect">
          <a:avLst/>
        </a:prstGeom>
      </xdr:spPr>
    </xdr:pic>
    <xdr:clientData/>
  </xdr:oneCellAnchor>
  <xdr:twoCellAnchor>
    <xdr:from>
      <xdr:col>2</xdr:col>
      <xdr:colOff>0</xdr:colOff>
      <xdr:row>22</xdr:row>
      <xdr:rowOff>0</xdr:rowOff>
    </xdr:from>
    <xdr:to>
      <xdr:col>5</xdr:col>
      <xdr:colOff>496957</xdr:colOff>
      <xdr:row>40</xdr:row>
      <xdr:rowOff>76200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C0FDDE11-74F2-493F-8B57-F18FA6D21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44</xdr:row>
      <xdr:rowOff>0</xdr:rowOff>
    </xdr:from>
    <xdr:to>
      <xdr:col>5</xdr:col>
      <xdr:colOff>493059</xdr:colOff>
      <xdr:row>60</xdr:row>
      <xdr:rowOff>76200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1F552701-86EF-4EE3-97B6-822B0EDDE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428624</xdr:colOff>
      <xdr:row>32</xdr:row>
      <xdr:rowOff>104774</xdr:rowOff>
    </xdr:from>
    <xdr:to>
      <xdr:col>15</xdr:col>
      <xdr:colOff>139524</xdr:colOff>
      <xdr:row>51</xdr:row>
      <xdr:rowOff>104775</xdr:rowOff>
    </xdr:to>
    <xdr:pic>
      <xdr:nvPicPr>
        <xdr:cNvPr id="2" name="Задание_2">
          <a:extLst>
            <a:ext uri="{FF2B5EF4-FFF2-40B4-BE49-F238E27FC236}">
              <a16:creationId xmlns:a16="http://schemas.microsoft.com/office/drawing/2014/main" id="{34A28245-7921-4EAA-8B02-95E09FB8EE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286874" y="14916149"/>
          <a:ext cx="5806900" cy="3619501"/>
        </a:xfrm>
        <a:prstGeom prst="rect">
          <a:avLst/>
        </a:prstGeom>
      </xdr:spPr>
    </xdr:pic>
    <xdr:clientData/>
  </xdr:twoCellAnchor>
  <xdr:twoCellAnchor editAs="oneCell">
    <xdr:from>
      <xdr:col>6</xdr:col>
      <xdr:colOff>80104</xdr:colOff>
      <xdr:row>16</xdr:row>
      <xdr:rowOff>180975</xdr:rowOff>
    </xdr:from>
    <xdr:to>
      <xdr:col>12</xdr:col>
      <xdr:colOff>90092</xdr:colOff>
      <xdr:row>18</xdr:row>
      <xdr:rowOff>161925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DE4DFA81-7A1C-4239-9353-2AAF9EEC7D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442804" y="3038475"/>
          <a:ext cx="3667588" cy="1695450"/>
        </a:xfrm>
        <a:prstGeom prst="rect">
          <a:avLst/>
        </a:prstGeom>
      </xdr:spPr>
    </xdr:pic>
    <xdr:clientData/>
  </xdr:twoCellAnchor>
  <xdr:twoCellAnchor editAs="oneCell">
    <xdr:from>
      <xdr:col>4</xdr:col>
      <xdr:colOff>304799</xdr:colOff>
      <xdr:row>27</xdr:row>
      <xdr:rowOff>72268</xdr:rowOff>
    </xdr:from>
    <xdr:to>
      <xdr:col>4</xdr:col>
      <xdr:colOff>2018964</xdr:colOff>
      <xdr:row>28</xdr:row>
      <xdr:rowOff>248576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43E37FC2-EB76-4392-9647-ACC5FD38C8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72299" y="9454393"/>
          <a:ext cx="1714165" cy="994338"/>
        </a:xfrm>
        <a:prstGeom prst="rect">
          <a:avLst/>
        </a:prstGeom>
      </xdr:spPr>
    </xdr:pic>
    <xdr:clientData/>
  </xdr:twoCellAnchor>
  <xdr:twoCellAnchor editAs="oneCell">
    <xdr:from>
      <xdr:col>4</xdr:col>
      <xdr:colOff>438150</xdr:colOff>
      <xdr:row>26</xdr:row>
      <xdr:rowOff>83376</xdr:rowOff>
    </xdr:from>
    <xdr:to>
      <xdr:col>4</xdr:col>
      <xdr:colOff>1904643</xdr:colOff>
      <xdr:row>26</xdr:row>
      <xdr:rowOff>723744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9611748B-90C9-4346-A6D9-2FE3586953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105650" y="9275001"/>
          <a:ext cx="1466493" cy="640368"/>
        </a:xfrm>
        <a:prstGeom prst="rect">
          <a:avLst/>
        </a:prstGeom>
      </xdr:spPr>
    </xdr:pic>
    <xdr:clientData/>
  </xdr:twoCellAnchor>
  <xdr:twoCellAnchor editAs="oneCell">
    <xdr:from>
      <xdr:col>4</xdr:col>
      <xdr:colOff>352425</xdr:colOff>
      <xdr:row>29</xdr:row>
      <xdr:rowOff>47625</xdr:rowOff>
    </xdr:from>
    <xdr:to>
      <xdr:col>4</xdr:col>
      <xdr:colOff>1876235</xdr:colOff>
      <xdr:row>29</xdr:row>
      <xdr:rowOff>609530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513AD27D-23B3-4F23-9A0F-7E07BFADDA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019925" y="12192000"/>
          <a:ext cx="1523810" cy="561905"/>
        </a:xfrm>
        <a:prstGeom prst="rect">
          <a:avLst/>
        </a:prstGeom>
      </xdr:spPr>
    </xdr:pic>
    <xdr:clientData/>
  </xdr:twoCellAnchor>
  <xdr:twoCellAnchor>
    <xdr:from>
      <xdr:col>0</xdr:col>
      <xdr:colOff>1704975</xdr:colOff>
      <xdr:row>51</xdr:row>
      <xdr:rowOff>128587</xdr:rowOff>
    </xdr:from>
    <xdr:to>
      <xdr:col>3</xdr:col>
      <xdr:colOff>1390650</xdr:colOff>
      <xdr:row>66</xdr:row>
      <xdr:rowOff>14287</xdr:rowOff>
    </xdr:to>
    <xdr:graphicFrame macro="">
      <xdr:nvGraphicFramePr>
        <xdr:cNvPr id="8" name="Коробчатая диаграмма">
          <a:extLst>
            <a:ext uri="{FF2B5EF4-FFF2-40B4-BE49-F238E27FC236}">
              <a16:creationId xmlns:a16="http://schemas.microsoft.com/office/drawing/2014/main" id="{D72D89E8-CC60-491B-9140-3A77625386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4</xdr:col>
      <xdr:colOff>0</xdr:colOff>
      <xdr:row>58</xdr:row>
      <xdr:rowOff>1</xdr:rowOff>
    </xdr:from>
    <xdr:to>
      <xdr:col>10</xdr:col>
      <xdr:colOff>372852</xdr:colOff>
      <xdr:row>74</xdr:row>
      <xdr:rowOff>114301</xdr:rowOff>
    </xdr:to>
    <xdr:pic>
      <xdr:nvPicPr>
        <xdr:cNvPr id="6" name="Коробчатая диаграмма2">
          <a:extLst>
            <a:ext uri="{FF2B5EF4-FFF2-40B4-BE49-F238E27FC236}">
              <a16:creationId xmlns:a16="http://schemas.microsoft.com/office/drawing/2014/main" id="{F0C28443-FA7D-48E9-B160-0799B17FD7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705600" y="19621501"/>
          <a:ext cx="5630652" cy="316230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80</xdr:row>
      <xdr:rowOff>304799</xdr:rowOff>
    </xdr:from>
    <xdr:to>
      <xdr:col>4</xdr:col>
      <xdr:colOff>2142067</xdr:colOff>
      <xdr:row>80</xdr:row>
      <xdr:rowOff>885824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FEA7A000-9B32-49F5-9F36-48A518B0F7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24069674"/>
          <a:ext cx="2065867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47625</xdr:colOff>
      <xdr:row>81</xdr:row>
      <xdr:rowOff>228600</xdr:rowOff>
    </xdr:from>
    <xdr:to>
      <xdr:col>4</xdr:col>
      <xdr:colOff>2162555</xdr:colOff>
      <xdr:row>81</xdr:row>
      <xdr:rowOff>552449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B5815411-EACE-47E8-BCC0-74A5A8797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25136475"/>
          <a:ext cx="2114930" cy="323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10</xdr:col>
      <xdr:colOff>600075</xdr:colOff>
      <xdr:row>19</xdr:row>
      <xdr:rowOff>171450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B0121A2-F0CC-4BA5-BFA1-3F41B42FC9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1034143</xdr:colOff>
      <xdr:row>37</xdr:row>
      <xdr:rowOff>1633</xdr:rowOff>
    </xdr:from>
    <xdr:to>
      <xdr:col>11</xdr:col>
      <xdr:colOff>228600</xdr:colOff>
      <xdr:row>43</xdr:row>
      <xdr:rowOff>136071</xdr:rowOff>
    </xdr:to>
    <xdr:pic>
      <xdr:nvPicPr>
        <xdr:cNvPr id="3" name="Выбросы">
          <a:extLst>
            <a:ext uri="{FF2B5EF4-FFF2-40B4-BE49-F238E27FC236}">
              <a16:creationId xmlns:a16="http://schemas.microsoft.com/office/drawing/2014/main" id="{05AFDE2C-71F1-4B66-BCCF-FE6D4C9AD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99072" y="13214169"/>
          <a:ext cx="5004707" cy="1277438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15</xdr:row>
      <xdr:rowOff>0</xdr:rowOff>
    </xdr:from>
    <xdr:to>
      <xdr:col>22</xdr:col>
      <xdr:colOff>843499</xdr:colOff>
      <xdr:row>27</xdr:row>
      <xdr:rowOff>304800</xdr:rowOff>
    </xdr:to>
    <xdr:pic>
      <xdr:nvPicPr>
        <xdr:cNvPr id="4" name="Коробчатая диаграмма2">
          <a:extLst>
            <a:ext uri="{FF2B5EF4-FFF2-40B4-BE49-F238E27FC236}">
              <a16:creationId xmlns:a16="http://schemas.microsoft.com/office/drawing/2014/main" id="{9C36E2EF-B961-45CF-A660-0FE5085A26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406412" y="4202206"/>
          <a:ext cx="5594793" cy="3162300"/>
        </a:xfrm>
        <a:prstGeom prst="rect">
          <a:avLst/>
        </a:prstGeom>
      </xdr:spPr>
    </xdr:pic>
    <xdr:clientData/>
  </xdr:twoCellAnchor>
  <xdr:twoCellAnchor editAs="oneCell">
    <xdr:from>
      <xdr:col>20</xdr:col>
      <xdr:colOff>45943</xdr:colOff>
      <xdr:row>32</xdr:row>
      <xdr:rowOff>388556</xdr:rowOff>
    </xdr:from>
    <xdr:to>
      <xdr:col>22</xdr:col>
      <xdr:colOff>280146</xdr:colOff>
      <xdr:row>33</xdr:row>
      <xdr:rowOff>97171</xdr:rowOff>
    </xdr:to>
    <xdr:pic>
      <xdr:nvPicPr>
        <xdr:cNvPr id="5" name="Выбросы">
          <a:extLst>
            <a:ext uri="{FF2B5EF4-FFF2-40B4-BE49-F238E27FC236}">
              <a16:creationId xmlns:a16="http://schemas.microsoft.com/office/drawing/2014/main" id="{BF7B3ABC-F037-4343-9344-CAEA6DB5D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452355" y="10496262"/>
          <a:ext cx="4985497" cy="12774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27645</xdr:colOff>
      <xdr:row>16</xdr:row>
      <xdr:rowOff>132976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019D794-CFD6-4A0E-9667-CB8F442A8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7438095" cy="2990476"/>
        </a:xfrm>
        <a:prstGeom prst="rect">
          <a:avLst/>
        </a:prstGeom>
      </xdr:spPr>
    </xdr:pic>
    <xdr:clientData/>
  </xdr:twoCellAnchor>
  <xdr:twoCellAnchor editAs="oneCell">
    <xdr:from>
      <xdr:col>7</xdr:col>
      <xdr:colOff>940</xdr:colOff>
      <xdr:row>26</xdr:row>
      <xdr:rowOff>0</xdr:rowOff>
    </xdr:from>
    <xdr:to>
      <xdr:col>13</xdr:col>
      <xdr:colOff>174632</xdr:colOff>
      <xdr:row>32</xdr:row>
      <xdr:rowOff>95250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C8831347-4902-44F4-A664-807C21AD17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63390" y="4953000"/>
          <a:ext cx="3831292" cy="1238250"/>
        </a:xfrm>
        <a:prstGeom prst="rect">
          <a:avLst/>
        </a:prstGeom>
      </xdr:spPr>
    </xdr:pic>
    <xdr:clientData/>
  </xdr:twoCellAnchor>
  <xdr:twoCellAnchor editAs="oneCell">
    <xdr:from>
      <xdr:col>13</xdr:col>
      <xdr:colOff>409903</xdr:colOff>
      <xdr:row>29</xdr:row>
      <xdr:rowOff>19050</xdr:rowOff>
    </xdr:from>
    <xdr:to>
      <xdr:col>17</xdr:col>
      <xdr:colOff>519890</xdr:colOff>
      <xdr:row>37</xdr:row>
      <xdr:rowOff>47209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FB4CDA2C-529E-496D-8692-AFEA4407C8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29953" y="5543550"/>
          <a:ext cx="2548387" cy="155215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</xdr:row>
      <xdr:rowOff>38214</xdr:rowOff>
    </xdr:from>
    <xdr:to>
      <xdr:col>3</xdr:col>
      <xdr:colOff>314133</xdr:colOff>
      <xdr:row>48</xdr:row>
      <xdr:rowOff>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39E0043D-3978-4FF8-A1A0-31E96A9E9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8229714"/>
          <a:ext cx="1533333" cy="914286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43</xdr:row>
      <xdr:rowOff>66094</xdr:rowOff>
    </xdr:from>
    <xdr:to>
      <xdr:col>15</xdr:col>
      <xdr:colOff>19050</xdr:colOff>
      <xdr:row>51</xdr:row>
      <xdr:rowOff>95542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51BBF462-F621-4241-B898-EE95F7EF9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57450" y="8257594"/>
          <a:ext cx="6800850" cy="155344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51</xdr:row>
      <xdr:rowOff>180975</xdr:rowOff>
    </xdr:from>
    <xdr:to>
      <xdr:col>13</xdr:col>
      <xdr:colOff>456219</xdr:colOff>
      <xdr:row>66</xdr:row>
      <xdr:rowOff>75856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E0BE261E-1864-4EFD-B2E5-FEA2411206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28650" y="9896475"/>
          <a:ext cx="7847619" cy="275238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68</xdr:row>
      <xdr:rowOff>181071</xdr:rowOff>
    </xdr:from>
    <xdr:to>
      <xdr:col>12</xdr:col>
      <xdr:colOff>533029</xdr:colOff>
      <xdr:row>73</xdr:row>
      <xdr:rowOff>0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C405A599-FA2E-440C-B5EA-03FF92C5C4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972050" y="13135071"/>
          <a:ext cx="2971429" cy="771429"/>
        </a:xfrm>
        <a:prstGeom prst="rect">
          <a:avLst/>
        </a:prstGeom>
      </xdr:spPr>
    </xdr:pic>
    <xdr:clientData/>
  </xdr:twoCellAnchor>
  <xdr:twoCellAnchor editAs="oneCell">
    <xdr:from>
      <xdr:col>17</xdr:col>
      <xdr:colOff>75870</xdr:colOff>
      <xdr:row>66</xdr:row>
      <xdr:rowOff>85260</xdr:rowOff>
    </xdr:from>
    <xdr:to>
      <xdr:col>17</xdr:col>
      <xdr:colOff>76230</xdr:colOff>
      <xdr:row>66</xdr:row>
      <xdr:rowOff>85620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2" name="Рукописный ввод 11">
              <a:extLst>
                <a:ext uri="{FF2B5EF4-FFF2-40B4-BE49-F238E27FC236}">
                  <a16:creationId xmlns:a16="http://schemas.microsoft.com/office/drawing/2014/main" id="{303A52A5-857B-468E-9A7E-B85966D3E5E5}"/>
                </a:ext>
              </a:extLst>
            </xdr14:cNvPr>
            <xdr14:cNvContentPartPr/>
          </xdr14:nvContentPartPr>
          <xdr14:nvPr macro=""/>
          <xdr14:xfrm>
            <a:off x="10534320" y="12658260"/>
            <a:ext cx="360" cy="360"/>
          </xdr14:xfrm>
        </xdr:contentPart>
      </mc:Choice>
      <mc:Fallback xmlns="">
        <xdr:pic>
          <xdr:nvPicPr>
            <xdr:cNvPr id="12" name="Рукописный ввод 11">
              <a:extLst>
                <a:ext uri="{FF2B5EF4-FFF2-40B4-BE49-F238E27FC236}">
                  <a16:creationId xmlns:a16="http://schemas.microsoft.com/office/drawing/2014/main" id="{303A52A5-857B-468E-9A7E-B85966D3E5E5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0525680" y="126496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352230</xdr:colOff>
      <xdr:row>64</xdr:row>
      <xdr:rowOff>76020</xdr:rowOff>
    </xdr:from>
    <xdr:to>
      <xdr:col>18</xdr:col>
      <xdr:colOff>352590</xdr:colOff>
      <xdr:row>64</xdr:row>
      <xdr:rowOff>76380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3" name="Рукописный ввод 12">
              <a:extLst>
                <a:ext uri="{FF2B5EF4-FFF2-40B4-BE49-F238E27FC236}">
                  <a16:creationId xmlns:a16="http://schemas.microsoft.com/office/drawing/2014/main" id="{BEDB7241-12E6-4C87-8476-55AE6B313F81}"/>
                </a:ext>
              </a:extLst>
            </xdr14:cNvPr>
            <xdr14:cNvContentPartPr/>
          </xdr14:nvContentPartPr>
          <xdr14:nvPr macro=""/>
          <xdr14:xfrm>
            <a:off x="11420280" y="12268020"/>
            <a:ext cx="360" cy="360"/>
          </xdr14:xfrm>
        </xdr:contentPart>
      </mc:Choice>
      <mc:Fallback xmlns="">
        <xdr:pic>
          <xdr:nvPicPr>
            <xdr:cNvPr id="13" name="Рукописный ввод 12">
              <a:extLst>
                <a:ext uri="{FF2B5EF4-FFF2-40B4-BE49-F238E27FC236}">
                  <a16:creationId xmlns:a16="http://schemas.microsoft.com/office/drawing/2014/main" id="{BEDB7241-12E6-4C87-8476-55AE6B313F81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1411640" y="122593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371070</xdr:colOff>
      <xdr:row>65</xdr:row>
      <xdr:rowOff>18720</xdr:rowOff>
    </xdr:from>
    <xdr:to>
      <xdr:col>17</xdr:col>
      <xdr:colOff>371430</xdr:colOff>
      <xdr:row>65</xdr:row>
      <xdr:rowOff>19080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4" name="Рукописный ввод 13">
              <a:extLst>
                <a:ext uri="{FF2B5EF4-FFF2-40B4-BE49-F238E27FC236}">
                  <a16:creationId xmlns:a16="http://schemas.microsoft.com/office/drawing/2014/main" id="{311C8A33-2A38-4844-89BA-007A6F3E7504}"/>
                </a:ext>
              </a:extLst>
            </xdr14:cNvPr>
            <xdr14:cNvContentPartPr/>
          </xdr14:nvContentPartPr>
          <xdr14:nvPr macro=""/>
          <xdr14:xfrm>
            <a:off x="10829520" y="12401220"/>
            <a:ext cx="360" cy="360"/>
          </xdr14:xfrm>
        </xdr:contentPart>
      </mc:Choice>
      <mc:Fallback xmlns="">
        <xdr:pic>
          <xdr:nvPicPr>
            <xdr:cNvPr id="14" name="Рукописный ввод 13">
              <a:extLst>
                <a:ext uri="{FF2B5EF4-FFF2-40B4-BE49-F238E27FC236}">
                  <a16:creationId xmlns:a16="http://schemas.microsoft.com/office/drawing/2014/main" id="{311C8A33-2A38-4844-89BA-007A6F3E7504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0820880" y="123925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171150</xdr:colOff>
      <xdr:row>52</xdr:row>
      <xdr:rowOff>66300</xdr:rowOff>
    </xdr:from>
    <xdr:to>
      <xdr:col>10</xdr:col>
      <xdr:colOff>468030</xdr:colOff>
      <xdr:row>55</xdr:row>
      <xdr:rowOff>37680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25" name="Рукописный ввод 24">
              <a:extLst>
                <a:ext uri="{FF2B5EF4-FFF2-40B4-BE49-F238E27FC236}">
                  <a16:creationId xmlns:a16="http://schemas.microsoft.com/office/drawing/2014/main" id="{EB4A4B77-1233-4AEE-AA8A-9DB8CDD2ED1F}"/>
                </a:ext>
              </a:extLst>
            </xdr14:cNvPr>
            <xdr14:cNvContentPartPr/>
          </xdr14:nvContentPartPr>
          <xdr14:nvPr macro=""/>
          <xdr14:xfrm>
            <a:off x="5752800" y="9972300"/>
            <a:ext cx="906480" cy="542880"/>
          </xdr14:xfrm>
        </xdr:contentPart>
      </mc:Choice>
      <mc:Fallback xmlns="">
        <xdr:pic>
          <xdr:nvPicPr>
            <xdr:cNvPr id="25" name="Рукописный ввод 24">
              <a:extLst>
                <a:ext uri="{FF2B5EF4-FFF2-40B4-BE49-F238E27FC236}">
                  <a16:creationId xmlns:a16="http://schemas.microsoft.com/office/drawing/2014/main" id="{EB4A4B77-1233-4AEE-AA8A-9DB8CDD2ED1F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5744157" y="9963660"/>
              <a:ext cx="924127" cy="5605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18</xdr:row>
      <xdr:rowOff>0</xdr:rowOff>
    </xdr:from>
    <xdr:to>
      <xdr:col>8</xdr:col>
      <xdr:colOff>19701</xdr:colOff>
      <xdr:row>29</xdr:row>
      <xdr:rowOff>152641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1C14306F-66AF-4322-B4CB-A07D64A8B9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9500" y="3451412"/>
          <a:ext cx="3144461" cy="23601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3485745</xdr:colOff>
      <xdr:row>27</xdr:row>
      <xdr:rowOff>28185</xdr:rowOff>
    </xdr:from>
    <xdr:to>
      <xdr:col>2</xdr:col>
      <xdr:colOff>4200705</xdr:colOff>
      <xdr:row>36</xdr:row>
      <xdr:rowOff>115155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11" name="Рукописный ввод 10">
              <a:extLst>
                <a:ext uri="{FF2B5EF4-FFF2-40B4-BE49-F238E27FC236}">
                  <a16:creationId xmlns:a16="http://schemas.microsoft.com/office/drawing/2014/main" id="{D8579E36-F3A8-4702-9BF9-7829107D900D}"/>
                </a:ext>
              </a:extLst>
            </xdr14:cNvPr>
            <xdr14:cNvContentPartPr/>
          </xdr14:nvContentPartPr>
          <xdr14:nvPr macro=""/>
          <xdr14:xfrm>
            <a:off x="7629120" y="5305035"/>
            <a:ext cx="714960" cy="1820520"/>
          </xdr14:xfrm>
        </xdr:contentPart>
      </mc:Choice>
      <mc:Fallback xmlns="">
        <xdr:pic>
          <xdr:nvPicPr>
            <xdr:cNvPr id="11" name="Рукописный ввод 10">
              <a:extLst>
                <a:ext uri="{FF2B5EF4-FFF2-40B4-BE49-F238E27FC236}">
                  <a16:creationId xmlns:a16="http://schemas.microsoft.com/office/drawing/2014/main" id="{D8579E36-F3A8-4702-9BF9-7829107D900D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7620480" y="5296395"/>
              <a:ext cx="732600" cy="183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133350</xdr:colOff>
      <xdr:row>39</xdr:row>
      <xdr:rowOff>152400</xdr:rowOff>
    </xdr:from>
    <xdr:to>
      <xdr:col>2</xdr:col>
      <xdr:colOff>3333350</xdr:colOff>
      <xdr:row>41</xdr:row>
      <xdr:rowOff>38067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EDE17045-F147-4BAB-9D58-288C6D9755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76725" y="7743825"/>
          <a:ext cx="3200000" cy="26666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40</xdr:row>
      <xdr:rowOff>0</xdr:rowOff>
    </xdr:from>
    <xdr:to>
      <xdr:col>4</xdr:col>
      <xdr:colOff>392364</xdr:colOff>
      <xdr:row>41</xdr:row>
      <xdr:rowOff>104738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6BFB4019-3B28-45C1-B22B-C87C3C762F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972550" y="7781925"/>
          <a:ext cx="3219048" cy="2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3147550</xdr:colOff>
      <xdr:row>54</xdr:row>
      <xdr:rowOff>0</xdr:rowOff>
    </xdr:from>
    <xdr:to>
      <xdr:col>2</xdr:col>
      <xdr:colOff>4781550</xdr:colOff>
      <xdr:row>68</xdr:row>
      <xdr:rowOff>85725</xdr:rowOff>
    </xdr:to>
    <xdr:pic>
      <xdr:nvPicPr>
        <xdr:cNvPr id="16" name="Рисунок 15" descr="fb2012a3-249b-4c5c-804d-2ff5dbfe7962">
          <a:extLst>
            <a:ext uri="{FF2B5EF4-FFF2-40B4-BE49-F238E27FC236}">
              <a16:creationId xmlns:a16="http://schemas.microsoft.com/office/drawing/2014/main" id="{C12B18B2-B528-4C9F-986F-A052182CAA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6300" y="10487025"/>
          <a:ext cx="4939175" cy="2752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180975</xdr:colOff>
      <xdr:row>53</xdr:row>
      <xdr:rowOff>190500</xdr:rowOff>
    </xdr:from>
    <xdr:to>
      <xdr:col>4</xdr:col>
      <xdr:colOff>2292346</xdr:colOff>
      <xdr:row>68</xdr:row>
      <xdr:rowOff>76200</xdr:rowOff>
    </xdr:to>
    <xdr:pic>
      <xdr:nvPicPr>
        <xdr:cNvPr id="17" name="Рисунок 16" descr="fb2012a3-249b-4c5c-804d-2ff5dbfe7962">
          <a:extLst>
            <a:ext uri="{FF2B5EF4-FFF2-40B4-BE49-F238E27FC236}">
              <a16:creationId xmlns:a16="http://schemas.microsoft.com/office/drawing/2014/main" id="{CEE59455-1A34-4D3C-B7DA-2174A5C866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4075" y="10477500"/>
          <a:ext cx="4940296" cy="2752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2426985</xdr:colOff>
      <xdr:row>54</xdr:row>
      <xdr:rowOff>135885</xdr:rowOff>
    </xdr:from>
    <xdr:to>
      <xdr:col>2</xdr:col>
      <xdr:colOff>2562345</xdr:colOff>
      <xdr:row>55</xdr:row>
      <xdr:rowOff>86505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0" name="Рукописный ввод 19">
              <a:extLst>
                <a:ext uri="{FF2B5EF4-FFF2-40B4-BE49-F238E27FC236}">
                  <a16:creationId xmlns:a16="http://schemas.microsoft.com/office/drawing/2014/main" id="{4C256A4E-BBCE-4254-8D94-CA439C1FC746}"/>
                </a:ext>
              </a:extLst>
            </xdr14:cNvPr>
            <xdr14:cNvContentPartPr/>
          </xdr14:nvContentPartPr>
          <xdr14:nvPr macro=""/>
          <xdr14:xfrm>
            <a:off x="6570360" y="10613385"/>
            <a:ext cx="135360" cy="141120"/>
          </xdr14:xfrm>
        </xdr:contentPart>
      </mc:Choice>
      <mc:Fallback xmlns="">
        <xdr:pic>
          <xdr:nvPicPr>
            <xdr:cNvPr id="20" name="Рукописный ввод 19">
              <a:extLst>
                <a:ext uri="{FF2B5EF4-FFF2-40B4-BE49-F238E27FC236}">
                  <a16:creationId xmlns:a16="http://schemas.microsoft.com/office/drawing/2014/main" id="{4C256A4E-BBCE-4254-8D94-CA439C1FC746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6561360" y="10604385"/>
              <a:ext cx="153000" cy="158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2685465</xdr:colOff>
      <xdr:row>54</xdr:row>
      <xdr:rowOff>123285</xdr:rowOff>
    </xdr:from>
    <xdr:to>
      <xdr:col>2</xdr:col>
      <xdr:colOff>2752785</xdr:colOff>
      <xdr:row>55</xdr:row>
      <xdr:rowOff>56985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1" name="Рукописный ввод 20">
              <a:extLst>
                <a:ext uri="{FF2B5EF4-FFF2-40B4-BE49-F238E27FC236}">
                  <a16:creationId xmlns:a16="http://schemas.microsoft.com/office/drawing/2014/main" id="{0BC83F55-28CB-4450-9665-EF3FE1C6D4D7}"/>
                </a:ext>
              </a:extLst>
            </xdr14:cNvPr>
            <xdr14:cNvContentPartPr/>
          </xdr14:nvContentPartPr>
          <xdr14:nvPr macro=""/>
          <xdr14:xfrm>
            <a:off x="6828840" y="10600785"/>
            <a:ext cx="67320" cy="124200"/>
          </xdr14:xfrm>
        </xdr:contentPart>
      </mc:Choice>
      <mc:Fallback xmlns="">
        <xdr:pic>
          <xdr:nvPicPr>
            <xdr:cNvPr id="21" name="Рукописный ввод 20">
              <a:extLst>
                <a:ext uri="{FF2B5EF4-FFF2-40B4-BE49-F238E27FC236}">
                  <a16:creationId xmlns:a16="http://schemas.microsoft.com/office/drawing/2014/main" id="{0BC83F55-28CB-4450-9665-EF3FE1C6D4D7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6820200" y="10592145"/>
              <a:ext cx="84960" cy="14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157620</xdr:colOff>
      <xdr:row>54</xdr:row>
      <xdr:rowOff>96780</xdr:rowOff>
    </xdr:from>
    <xdr:to>
      <xdr:col>4</xdr:col>
      <xdr:colOff>230700</xdr:colOff>
      <xdr:row>55</xdr:row>
      <xdr:rowOff>58920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4" name="Рукописный ввод 23">
              <a:extLst>
                <a:ext uri="{FF2B5EF4-FFF2-40B4-BE49-F238E27FC236}">
                  <a16:creationId xmlns:a16="http://schemas.microsoft.com/office/drawing/2014/main" id="{7F211518-96A1-4F8F-837E-5B374F55787A}"/>
                </a:ext>
              </a:extLst>
            </xdr14:cNvPr>
            <xdr14:cNvContentPartPr/>
          </xdr14:nvContentPartPr>
          <xdr14:nvPr macro=""/>
          <xdr14:xfrm>
            <a:off x="12549645" y="10583805"/>
            <a:ext cx="73080" cy="152640"/>
          </xdr14:xfrm>
        </xdr:contentPart>
      </mc:Choice>
      <mc:Fallback xmlns="">
        <xdr:pic>
          <xdr:nvPicPr>
            <xdr:cNvPr id="24" name="Рукописный ввод 23">
              <a:extLst>
                <a:ext uri="{FF2B5EF4-FFF2-40B4-BE49-F238E27FC236}">
                  <a16:creationId xmlns:a16="http://schemas.microsoft.com/office/drawing/2014/main" id="{7F211518-96A1-4F8F-837E-5B374F55787A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1769120" y="10537065"/>
              <a:ext cx="90720" cy="17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2706465</xdr:colOff>
      <xdr:row>54</xdr:row>
      <xdr:rowOff>94260</xdr:rowOff>
    </xdr:from>
    <xdr:to>
      <xdr:col>4</xdr:col>
      <xdr:colOff>19020</xdr:colOff>
      <xdr:row>55</xdr:row>
      <xdr:rowOff>61800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25" name="Рукописный ввод 24">
              <a:extLst>
                <a:ext uri="{FF2B5EF4-FFF2-40B4-BE49-F238E27FC236}">
                  <a16:creationId xmlns:a16="http://schemas.microsoft.com/office/drawing/2014/main" id="{6BB579F6-DE9C-485F-B413-D89A0E04EC82}"/>
                </a:ext>
              </a:extLst>
            </xdr14:cNvPr>
            <xdr14:cNvContentPartPr/>
          </xdr14:nvContentPartPr>
          <xdr14:nvPr macro=""/>
          <xdr14:xfrm>
            <a:off x="12269565" y="10581285"/>
            <a:ext cx="141480" cy="158040"/>
          </xdr14:xfrm>
        </xdr:contentPart>
      </mc:Choice>
      <mc:Fallback xmlns="">
        <xdr:pic>
          <xdr:nvPicPr>
            <xdr:cNvPr id="25" name="Рукописный ввод 24">
              <a:extLst>
                <a:ext uri="{FF2B5EF4-FFF2-40B4-BE49-F238E27FC236}">
                  <a16:creationId xmlns:a16="http://schemas.microsoft.com/office/drawing/2014/main" id="{6BB579F6-DE9C-485F-B413-D89A0E04EC82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1489400" y="10534205"/>
              <a:ext cx="159120" cy="17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514305</xdr:colOff>
      <xdr:row>61</xdr:row>
      <xdr:rowOff>135465</xdr:rowOff>
    </xdr:from>
    <xdr:to>
      <xdr:col>2</xdr:col>
      <xdr:colOff>1020825</xdr:colOff>
      <xdr:row>62</xdr:row>
      <xdr:rowOff>92925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32" name="Рукописный ввод 31">
              <a:extLst>
                <a:ext uri="{FF2B5EF4-FFF2-40B4-BE49-F238E27FC236}">
                  <a16:creationId xmlns:a16="http://schemas.microsoft.com/office/drawing/2014/main" id="{09920496-11FE-48A3-8F83-4433FF661120}"/>
                </a:ext>
              </a:extLst>
            </xdr14:cNvPr>
            <xdr14:cNvContentPartPr/>
          </xdr14:nvContentPartPr>
          <xdr14:nvPr macro=""/>
          <xdr14:xfrm>
            <a:off x="4657680" y="11946465"/>
            <a:ext cx="506520" cy="147960"/>
          </xdr14:xfrm>
        </xdr:contentPart>
      </mc:Choice>
      <mc:Fallback xmlns="">
        <xdr:pic>
          <xdr:nvPicPr>
            <xdr:cNvPr id="32" name="Рукописный ввод 31">
              <a:extLst>
                <a:ext uri="{FF2B5EF4-FFF2-40B4-BE49-F238E27FC236}">
                  <a16:creationId xmlns:a16="http://schemas.microsoft.com/office/drawing/2014/main" id="{09920496-11FE-48A3-8F83-4433FF661120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4649040" y="11937825"/>
              <a:ext cx="524160" cy="165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4156785</xdr:colOff>
      <xdr:row>61</xdr:row>
      <xdr:rowOff>139425</xdr:rowOff>
    </xdr:from>
    <xdr:to>
      <xdr:col>2</xdr:col>
      <xdr:colOff>4604985</xdr:colOff>
      <xdr:row>62</xdr:row>
      <xdr:rowOff>100845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38" name="Рукописный ввод 37">
              <a:extLst>
                <a:ext uri="{FF2B5EF4-FFF2-40B4-BE49-F238E27FC236}">
                  <a16:creationId xmlns:a16="http://schemas.microsoft.com/office/drawing/2014/main" id="{6FC5DEA7-0BF6-48E5-8BA2-127B8C6C87FD}"/>
                </a:ext>
              </a:extLst>
            </xdr14:cNvPr>
            <xdr14:cNvContentPartPr/>
          </xdr14:nvContentPartPr>
          <xdr14:nvPr macro=""/>
          <xdr14:xfrm>
            <a:off x="8300160" y="11950425"/>
            <a:ext cx="448200" cy="151920"/>
          </xdr14:xfrm>
        </xdr:contentPart>
      </mc:Choice>
      <mc:Fallback xmlns="">
        <xdr:pic>
          <xdr:nvPicPr>
            <xdr:cNvPr id="38" name="Рукописный ввод 37">
              <a:extLst>
                <a:ext uri="{FF2B5EF4-FFF2-40B4-BE49-F238E27FC236}">
                  <a16:creationId xmlns:a16="http://schemas.microsoft.com/office/drawing/2014/main" id="{6FC5DEA7-0BF6-48E5-8BA2-127B8C6C87FD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8291520" y="11941785"/>
              <a:ext cx="465840" cy="169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738105</xdr:colOff>
      <xdr:row>61</xdr:row>
      <xdr:rowOff>132885</xdr:rowOff>
    </xdr:from>
    <xdr:to>
      <xdr:col>3</xdr:col>
      <xdr:colOff>1197825</xdr:colOff>
      <xdr:row>62</xdr:row>
      <xdr:rowOff>101145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44" name="Рукописный ввод 43">
              <a:extLst>
                <a:ext uri="{FF2B5EF4-FFF2-40B4-BE49-F238E27FC236}">
                  <a16:creationId xmlns:a16="http://schemas.microsoft.com/office/drawing/2014/main" id="{BAF7A334-C56D-4CF9-B39C-07A487687746}"/>
                </a:ext>
              </a:extLst>
            </xdr14:cNvPr>
            <xdr14:cNvContentPartPr/>
          </xdr14:nvContentPartPr>
          <xdr14:nvPr macro=""/>
          <xdr14:xfrm>
            <a:off x="10301205" y="11953410"/>
            <a:ext cx="459720" cy="158760"/>
          </xdr14:xfrm>
        </xdr:contentPart>
      </mc:Choice>
      <mc:Fallback xmlns="">
        <xdr:pic>
          <xdr:nvPicPr>
            <xdr:cNvPr id="44" name="Рукописный ввод 43">
              <a:extLst>
                <a:ext uri="{FF2B5EF4-FFF2-40B4-BE49-F238E27FC236}">
                  <a16:creationId xmlns:a16="http://schemas.microsoft.com/office/drawing/2014/main" id="{BAF7A334-C56D-4CF9-B39C-07A487687746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9596887" y="11897145"/>
              <a:ext cx="477346" cy="17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1596530</xdr:colOff>
      <xdr:row>61</xdr:row>
      <xdr:rowOff>140592</xdr:rowOff>
    </xdr:from>
    <xdr:to>
      <xdr:col>4</xdr:col>
      <xdr:colOff>2091728</xdr:colOff>
      <xdr:row>62</xdr:row>
      <xdr:rowOff>113892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50" name="Рукописный ввод 49">
              <a:extLst>
                <a:ext uri="{FF2B5EF4-FFF2-40B4-BE49-F238E27FC236}">
                  <a16:creationId xmlns:a16="http://schemas.microsoft.com/office/drawing/2014/main" id="{1580A237-D77B-4B5B-AECC-40D1425B6BC8}"/>
                </a:ext>
              </a:extLst>
            </xdr14:cNvPr>
            <xdr14:cNvContentPartPr/>
          </xdr14:nvContentPartPr>
          <xdr14:nvPr macro=""/>
          <xdr14:xfrm>
            <a:off x="13988555" y="11961117"/>
            <a:ext cx="495198" cy="163800"/>
          </xdr14:xfrm>
        </xdr:contentPart>
      </mc:Choice>
      <mc:Fallback xmlns="">
        <xdr:pic>
          <xdr:nvPicPr>
            <xdr:cNvPr id="50" name="Рукописный ввод 49">
              <a:extLst>
                <a:ext uri="{FF2B5EF4-FFF2-40B4-BE49-F238E27FC236}">
                  <a16:creationId xmlns:a16="http://schemas.microsoft.com/office/drawing/2014/main" id="{1580A237-D77B-4B5B-AECC-40D1425B6BC8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3228206" y="11930285"/>
              <a:ext cx="517307" cy="18140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2981025</xdr:colOff>
      <xdr:row>52</xdr:row>
      <xdr:rowOff>114045</xdr:rowOff>
    </xdr:from>
    <xdr:to>
      <xdr:col>2</xdr:col>
      <xdr:colOff>2981385</xdr:colOff>
      <xdr:row>52</xdr:row>
      <xdr:rowOff>114405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51" name="Рукописный ввод 50">
              <a:extLst>
                <a:ext uri="{FF2B5EF4-FFF2-40B4-BE49-F238E27FC236}">
                  <a16:creationId xmlns:a16="http://schemas.microsoft.com/office/drawing/2014/main" id="{FA9E0D3D-13A0-4B65-90E1-4EDFFF498494}"/>
                </a:ext>
              </a:extLst>
            </xdr14:cNvPr>
            <xdr14:cNvContentPartPr/>
          </xdr14:nvContentPartPr>
          <xdr14:nvPr macro=""/>
          <xdr14:xfrm>
            <a:off x="7124400" y="10210545"/>
            <a:ext cx="360" cy="360"/>
          </xdr14:xfrm>
        </xdr:contentPart>
      </mc:Choice>
      <mc:Fallback xmlns="">
        <xdr:pic>
          <xdr:nvPicPr>
            <xdr:cNvPr id="51" name="Рукописный ввод 50">
              <a:extLst>
                <a:ext uri="{FF2B5EF4-FFF2-40B4-BE49-F238E27FC236}">
                  <a16:creationId xmlns:a16="http://schemas.microsoft.com/office/drawing/2014/main" id="{FA9E0D3D-13A0-4B65-90E1-4EDFFF498494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7115760" y="10201905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1047465</xdr:colOff>
      <xdr:row>66</xdr:row>
      <xdr:rowOff>112665</xdr:rowOff>
    </xdr:from>
    <xdr:to>
      <xdr:col>2</xdr:col>
      <xdr:colOff>1471185</xdr:colOff>
      <xdr:row>67</xdr:row>
      <xdr:rowOff>88845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58" name="Рукописный ввод 57">
              <a:extLst>
                <a:ext uri="{FF2B5EF4-FFF2-40B4-BE49-F238E27FC236}">
                  <a16:creationId xmlns:a16="http://schemas.microsoft.com/office/drawing/2014/main" id="{EBBA8A84-CAD0-474C-8611-C2A55B39F2DB}"/>
                </a:ext>
              </a:extLst>
            </xdr14:cNvPr>
            <xdr14:cNvContentPartPr/>
          </xdr14:nvContentPartPr>
          <xdr14:nvPr macro=""/>
          <xdr14:xfrm>
            <a:off x="5190840" y="12876165"/>
            <a:ext cx="423720" cy="166680"/>
          </xdr14:xfrm>
        </xdr:contentPart>
      </mc:Choice>
      <mc:Fallback xmlns="">
        <xdr:pic>
          <xdr:nvPicPr>
            <xdr:cNvPr id="58" name="Рукописный ввод 57">
              <a:extLst>
                <a:ext uri="{FF2B5EF4-FFF2-40B4-BE49-F238E27FC236}">
                  <a16:creationId xmlns:a16="http://schemas.microsoft.com/office/drawing/2014/main" id="{EBBA8A84-CAD0-474C-8611-C2A55B39F2DB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5182200" y="12867184"/>
              <a:ext cx="441360" cy="18428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2256345</xdr:colOff>
      <xdr:row>66</xdr:row>
      <xdr:rowOff>133185</xdr:rowOff>
    </xdr:from>
    <xdr:to>
      <xdr:col>2</xdr:col>
      <xdr:colOff>2545065</xdr:colOff>
      <xdr:row>67</xdr:row>
      <xdr:rowOff>103245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62" name="Рукописный ввод 61">
              <a:extLst>
                <a:ext uri="{FF2B5EF4-FFF2-40B4-BE49-F238E27FC236}">
                  <a16:creationId xmlns:a16="http://schemas.microsoft.com/office/drawing/2014/main" id="{3D93CE94-80DF-485A-B7B2-AF1B78AC287C}"/>
                </a:ext>
              </a:extLst>
            </xdr14:cNvPr>
            <xdr14:cNvContentPartPr/>
          </xdr14:nvContentPartPr>
          <xdr14:nvPr macro=""/>
          <xdr14:xfrm>
            <a:off x="6399720" y="12896685"/>
            <a:ext cx="288720" cy="160560"/>
          </xdr14:xfrm>
        </xdr:contentPart>
      </mc:Choice>
      <mc:Fallback xmlns="">
        <xdr:pic>
          <xdr:nvPicPr>
            <xdr:cNvPr id="62" name="Рукописный ввод 61">
              <a:extLst>
                <a:ext uri="{FF2B5EF4-FFF2-40B4-BE49-F238E27FC236}">
                  <a16:creationId xmlns:a16="http://schemas.microsoft.com/office/drawing/2014/main" id="{3D93CE94-80DF-485A-B7B2-AF1B78AC287C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6390731" y="12888045"/>
              <a:ext cx="306338" cy="178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3056985</xdr:colOff>
      <xdr:row>66</xdr:row>
      <xdr:rowOff>133185</xdr:rowOff>
    </xdr:from>
    <xdr:to>
      <xdr:col>2</xdr:col>
      <xdr:colOff>3454785</xdr:colOff>
      <xdr:row>67</xdr:row>
      <xdr:rowOff>73005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67" name="Рукописный ввод 66">
              <a:extLst>
                <a:ext uri="{FF2B5EF4-FFF2-40B4-BE49-F238E27FC236}">
                  <a16:creationId xmlns:a16="http://schemas.microsoft.com/office/drawing/2014/main" id="{126F5843-CF3C-4BC2-B7D0-E8238E54A32A}"/>
                </a:ext>
              </a:extLst>
            </xdr14:cNvPr>
            <xdr14:cNvContentPartPr/>
          </xdr14:nvContentPartPr>
          <xdr14:nvPr macro=""/>
          <xdr14:xfrm>
            <a:off x="7200360" y="12896685"/>
            <a:ext cx="397800" cy="130320"/>
          </xdr14:xfrm>
        </xdr:contentPart>
      </mc:Choice>
      <mc:Fallback xmlns="">
        <xdr:pic>
          <xdr:nvPicPr>
            <xdr:cNvPr id="67" name="Рукописный ввод 66">
              <a:extLst>
                <a:ext uri="{FF2B5EF4-FFF2-40B4-BE49-F238E27FC236}">
                  <a16:creationId xmlns:a16="http://schemas.microsoft.com/office/drawing/2014/main" id="{126F5843-CF3C-4BC2-B7D0-E8238E54A32A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7191720" y="12887685"/>
              <a:ext cx="415440" cy="14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1457070</xdr:colOff>
      <xdr:row>66</xdr:row>
      <xdr:rowOff>94830</xdr:rowOff>
    </xdr:from>
    <xdr:to>
      <xdr:col>3</xdr:col>
      <xdr:colOff>1876830</xdr:colOff>
      <xdr:row>67</xdr:row>
      <xdr:rowOff>83610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74" name="Рукописный ввод 73">
              <a:extLst>
                <a:ext uri="{FF2B5EF4-FFF2-40B4-BE49-F238E27FC236}">
                  <a16:creationId xmlns:a16="http://schemas.microsoft.com/office/drawing/2014/main" id="{FD45CF09-1FFC-48B7-A4D4-F7D2D4DE44CC}"/>
                </a:ext>
              </a:extLst>
            </xdr14:cNvPr>
            <xdr14:cNvContentPartPr/>
          </xdr14:nvContentPartPr>
          <xdr14:nvPr macro=""/>
          <xdr14:xfrm>
            <a:off x="11020170" y="12867855"/>
            <a:ext cx="419760" cy="179280"/>
          </xdr14:xfrm>
        </xdr:contentPart>
      </mc:Choice>
      <mc:Fallback xmlns="">
        <xdr:pic>
          <xdr:nvPicPr>
            <xdr:cNvPr id="74" name="Рукописный ввод 73">
              <a:extLst>
                <a:ext uri="{FF2B5EF4-FFF2-40B4-BE49-F238E27FC236}">
                  <a16:creationId xmlns:a16="http://schemas.microsoft.com/office/drawing/2014/main" id="{FD45CF09-1FFC-48B7-A4D4-F7D2D4DE44CC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10230128" y="12840165"/>
              <a:ext cx="437385" cy="196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2677035</xdr:colOff>
      <xdr:row>66</xdr:row>
      <xdr:rowOff>133155</xdr:rowOff>
    </xdr:from>
    <xdr:to>
      <xdr:col>3</xdr:col>
      <xdr:colOff>2749755</xdr:colOff>
      <xdr:row>67</xdr:row>
      <xdr:rowOff>57855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77" name="Рукописный ввод 76">
              <a:extLst>
                <a:ext uri="{FF2B5EF4-FFF2-40B4-BE49-F238E27FC236}">
                  <a16:creationId xmlns:a16="http://schemas.microsoft.com/office/drawing/2014/main" id="{0200EF3D-9801-4728-A761-466A3D68F981}"/>
                </a:ext>
              </a:extLst>
            </xdr14:cNvPr>
            <xdr14:cNvContentPartPr/>
          </xdr14:nvContentPartPr>
          <xdr14:nvPr macro=""/>
          <xdr14:xfrm>
            <a:off x="12240135" y="12906180"/>
            <a:ext cx="72720" cy="115200"/>
          </xdr14:xfrm>
        </xdr:contentPart>
      </mc:Choice>
      <mc:Fallback xmlns="">
        <xdr:pic>
          <xdr:nvPicPr>
            <xdr:cNvPr id="77" name="Рукописный ввод 76">
              <a:extLst>
                <a:ext uri="{FF2B5EF4-FFF2-40B4-BE49-F238E27FC236}">
                  <a16:creationId xmlns:a16="http://schemas.microsoft.com/office/drawing/2014/main" id="{0200EF3D-9801-4728-A761-466A3D68F981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1516760" y="12868965"/>
              <a:ext cx="90360" cy="13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2431485</xdr:colOff>
      <xdr:row>66</xdr:row>
      <xdr:rowOff>121635</xdr:rowOff>
    </xdr:from>
    <xdr:to>
      <xdr:col>3</xdr:col>
      <xdr:colOff>2531283</xdr:colOff>
      <xdr:row>67</xdr:row>
      <xdr:rowOff>82695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78" name="Рукописный ввод 77">
              <a:extLst>
                <a:ext uri="{FF2B5EF4-FFF2-40B4-BE49-F238E27FC236}">
                  <a16:creationId xmlns:a16="http://schemas.microsoft.com/office/drawing/2014/main" id="{22535A38-0662-46EB-A107-57343B5DC709}"/>
                </a:ext>
              </a:extLst>
            </xdr14:cNvPr>
            <xdr14:cNvContentPartPr/>
          </xdr14:nvContentPartPr>
          <xdr14:nvPr macro=""/>
          <xdr14:xfrm>
            <a:off x="11994585" y="12894660"/>
            <a:ext cx="99798" cy="151560"/>
          </xdr14:xfrm>
        </xdr:contentPart>
      </mc:Choice>
      <mc:Fallback xmlns="">
        <xdr:pic>
          <xdr:nvPicPr>
            <xdr:cNvPr id="78" name="Рукописный ввод 77">
              <a:extLst>
                <a:ext uri="{FF2B5EF4-FFF2-40B4-BE49-F238E27FC236}">
                  <a16:creationId xmlns:a16="http://schemas.microsoft.com/office/drawing/2014/main" id="{22535A38-0662-46EB-A107-57343B5DC709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11252128" y="12857106"/>
              <a:ext cx="120302" cy="1691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552210</xdr:colOff>
      <xdr:row>66</xdr:row>
      <xdr:rowOff>107205</xdr:rowOff>
    </xdr:from>
    <xdr:to>
      <xdr:col>4</xdr:col>
      <xdr:colOff>979530</xdr:colOff>
      <xdr:row>67</xdr:row>
      <xdr:rowOff>107505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83" name="Рукописный ввод 82">
              <a:extLst>
                <a:ext uri="{FF2B5EF4-FFF2-40B4-BE49-F238E27FC236}">
                  <a16:creationId xmlns:a16="http://schemas.microsoft.com/office/drawing/2014/main" id="{3F32E68A-7BDD-4118-A6DC-5C20789E1172}"/>
                </a:ext>
              </a:extLst>
            </xdr14:cNvPr>
            <xdr14:cNvContentPartPr/>
          </xdr14:nvContentPartPr>
          <xdr14:nvPr macro=""/>
          <xdr14:xfrm>
            <a:off x="12944235" y="12880230"/>
            <a:ext cx="427320" cy="190800"/>
          </xdr14:xfrm>
        </xdr:contentPart>
      </mc:Choice>
      <mc:Fallback xmlns="">
        <xdr:pic>
          <xdr:nvPicPr>
            <xdr:cNvPr id="83" name="Рукописный ввод 82">
              <a:extLst>
                <a:ext uri="{FF2B5EF4-FFF2-40B4-BE49-F238E27FC236}">
                  <a16:creationId xmlns:a16="http://schemas.microsoft.com/office/drawing/2014/main" id="{3F32E68A-7BDD-4118-A6DC-5C20789E1172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12183120" y="12823981"/>
              <a:ext cx="444960" cy="208407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4T07:46:02.255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1,'0'0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2:46.550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238 21,'-1'-1,"1"0,0 0,0 0,-1 0,1 0,0 0,-1 0,1 0,-1 0,0 0,1 1,-1-1,0 0,1 0,-1 1,0-1,0 0,1 1,-1-1,0 1,0-1,0 1,0-1,0 1,0 0,0 0,0-1,0 1,0 0,0 0,0 0,0 0,0 0,-1 0,-37 5,33-3,1 1,-1 0,1 0,0 0,0 0,0 1,0 0,1 0,0 1,0-1,-4 6,-39 63,19-27,23-39,1 0,0 0,0 0,1 0,0 0,0 1,1-1,0 1,-2 9,4-15,0 0,0 1,0-1,0 0,0 0,0 0,1 1,-1-1,1 0,0 0,-1 0,1 0,0 0,0 0,0 0,1 0,-1 0,0-1,1 1,-1 0,1-1,0 1,-1-1,1 0,0 1,0-1,0 0,0 0,0 0,0 0,0-1,0 1,0-1,0 1,0-1,4 1,-1 0,0 0,0-1,0 1,0-1,0 0,0 0,0 0,0-1,0 0,-1 0,1 0,0-1,0 1,-1-1,1 0,-1 0,1-1,-1 0,0 1,0-1,0-1,0 1,-1 0,1-1,-1 0,0 0,0 0,0 0,-1 0,0-1,4-6,0-7,-1 1,0-1,-1 1,-1-1,0 0,-2-1,0-25,-1 21</inkml:trace>
  <inkml:trace contextRef="#ctx0" brushRef="#br0" timeOffset="552.53">291 338,'0'4,"-5"2,-5 0,-6 3,-1 5,-1 0,-2-3,2-2</inkml:trace>
  <inkml:trace contextRef="#ctx0" brushRef="#br0" timeOffset="2266.23">741 74,'-5'0,"0"0,0 1,1-1,-1 1,0 1,1-1,-1 0,1 1,-1 0,1 0,0 1,0-1,0 1,0 0,0 0,0 0,1 0,0 1,0-1,0 1,0 0,0 0,-3 8,0 0,0 1,2 0,-1 0,2 0,0 0,0 1,0 19,2-29,1 0,-1 0,1 0,0 0,1 0,-1 0,1 0,-1 0,1 0,0 0,1-1,-1 1,1 0,-1-1,1 1,0-1,1 0,-1 1,0-1,1 0,5 4,-5-5,0-1,0 1,0-1,0 0,1 0,-1-1,0 1,1-1,-1 1,0-1,1 0,-1 0,1-1,-1 1,0-1,0 1,1-1,-1 0,0 0,0-1,0 1,0-1,0 1,0-1,5-4,1-2,-1-1,0 0,0 0,-1 0,0-1,-1 0,0-1,-1 1,0-1,0 0,-1 0,0-1,-1 1,-1-1,2-21,-6 13,-3 4</inkml:trace>
  <inkml:trace contextRef="#ctx0" brushRef="#br0" timeOffset="3399.01">1085 47,'-1'0,"0"0,-1 1,1-1,0 1,0-1,0 1,0-1,1 1,-1-1,0 1,0 0,0 0,0-1,1 1,-1 0,0 0,1 0,-1 0,1 0,-1 0,1 0,-1 0,1 0,0 0,-1 0,1 0,0 2,-6 38,4-29,-13 31,12-38,0 0,1 0,0 1,0-1,1 1,-2 6,3-11,0 0,0-1,0 1,0 0,1 0,-1 0,0 0,0 0,1 0,-1-1,0 1,1 0,-1 0,1-1,-1 1,1 0,-1 0,1-1,-1 1,1 0,0-1,0 1,-1-1,1 1,0-1,0 0,-1 1,1-1,0 0,1 1,34 6,-14-3,-21-4,0 0,1 0,-1 1,0-1,0 1,0-1,1 1,-1-1,0 1,0 0,0-1,0 1,0 0,0 0,0 0,0 0,0 0,-1 0,1 0,0 0,-1 0,1 0,-1 1,1-1,-1 0,1 0,-1 1,0-1,0 0,1 0,-1 1,0-1,0 0,0 1,-1-1,1 0,0 0,0 1,-1-1,1 0,0 0,-1 1,0-1,1 0,-1 0,0 0,1 0,-1 0,0 0,-1 1,-2 2,1 0,-1 0,0 0,0-1,0 0,-1 1,1-2,-1 1,0 0,1-1,-9 2,-77 8,45-7,42-5,1 1,-1-1,1 0,0 0,-1 0,1 0,-1-1,1 1,0-1,-1 1,1-1,0 0,-4-2,-5-5</inkml:trace>
  <inkml:trace contextRef="#ctx0" brushRef="#br0" timeOffset="3976.81">1085 47,'4'0,"7"0,5 0,4 0,9 0,8-5,6-1,5 1,0 0,-10-2,-10-2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2:52.24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174 89,'-7'0,"1"1,-1 1,1-1,0 1,-1 0,1 1,0-1,1 1,-1 0,0 1,1-1,-1 1,1 0,0 0,1 1,-1 0,-5 7,1-2,1 1,1 1,-1-1,2 1,0 0,0 0,-6 23,11-33,1-1,-1 1,1 0,-1 0,1 0,0-1,0 1,0 0,0 0,0 0,1 0,-1-1,0 1,1 0,-1 0,1 0,0-1,-1 1,1 0,0-1,0 1,0-1,0 1,1-1,0 2,2-1,-1 0,0 1,1-2,-1 1,1 0,0-1,-1 0,1 0,0 0,0 0,5 0,4 0,-1 0,0-1,0-1,1 0,-1-1,23-5,-30 4,0 1,0-1,0 1,0-2,0 1,-1 0,0-1,1 0,-1 0,-1 0,1 0,0-1,-1 1,0-1,0 0,-1 0,4-9,-4 10,-1 0,1-1,-1 1,0-1,0 1,-1-1,0 1,1-1,-1 0,-1 1,1-1,-1 1,0-1,0 1,0-1,0 1,-1-1,0 1,0 0,0 0,-5-7,-4-1</inkml:trace>
  <inkml:trace contextRef="#ctx0" brushRef="#br0" timeOffset="632.4">254 327,'0'4,"0"7,-5 1,-1 2,-4 0,-1 2,-2-2,0-4</inkml:trace>
  <inkml:trace contextRef="#ctx0" brushRef="#br0" timeOffset="1919.35">571 89,'-2'0,"0"1,1 0,-1 0,0 0,1 0,-1 0,1 0,-1 1,1-1,0 0,-1 1,1-1,0 1,0-1,0 1,0 0,-1 2,-14 31,15-32,0-1,0 1,0-1,0 1,0-1,1 1,-1 0,1 0,0-1,0 1,0 0,0-1,1 1,-1 0,0-1,1 1,0 0,0-1,0 1,0-1,0 1,0-1,1 0,-1 1,1-1,0 0,-1 0,1 0,0 0,0 0,1-1,-1 1,0 0,0-1,1 0,2 2,0-2,0 1,0-1,0 0,0 0,0-1,0 1,1-1,-1 0,0-1,0 1,0-1,0 0,0 0,0-1,0 1,0-1,-1 0,9-5,-7 2,-1 1,0-1,0 0,0-1,0 1,-1-1,0 0,0 0,0 0,-1-1,0 1,-1-1,1 0,-1 1,0-1,-1 0,2-13,-3 17,1-1,-1 1,0-1,0 1,0-1,0 1,-1-1,0 1,1-1,-1 1,0-1,-1 1,1 0,-1 0,1 0,-1 0,0 0,0 0,0 0,0 0,-1 1,1-1,-1 1,0 0,1 0,-1 0,0 0,0 0,0 1,-1-1,1 1,0 0,-1 0,1 0,0 0,-1 0,-5 1,3 0,0 0,-1 1,1-1,0 1,-1 1,-10 3,9-2,-11 3</inkml:trace>
  <inkml:trace contextRef="#ctx0" brushRef="#br0" timeOffset="3187.97">1021 36,'-4'1,"0"0,1 0,-1 0,1 1,0-1,-1 1,1 0,0 0,0 0,0 1,0-1,1 1,-1-1,0 1,1 0,0 0,0 0,0 1,0-1,-1 4,-4 6,1-1,0 1,1 0,-4 17,8-28,1 0,-1-1,1 1,0 0,0 0,0-1,0 1,0 0,0 0,0-1,0 1,1 0,0 2,-1-3,1-1,-1 1,1 0,-1-1,1 1,-1-1,1 1,-1-1,1 1,0-1,-1 1,1-1,0 0,-1 1,1-1,0 0,-1 0,1 1,0-1,0 0,-1 0,2 0,5 0,0-1,-1 0,1 0,0-1,-1 0,7-3,31-5,-43 10,0 0,1 0,-1 0,1 0,-1 0,1 1,-1-1,0 0,1 1,-1-1,0 1,1-1,-1 1,0 0,0-1,1 1,-1 0,0 0,0 0,0 0,0 0,0 0,0 0,0 0,-1 1,1-1,0 0,-1 0,1 1,-1-1,1 0,-1 1,0-1,1 1,-1-1,0 1,0-1,0 0,0 1,0-1,0 1,0-1,-1 0,1 1,-1-1,1 1,-1-1,0 3,-2 2,0 1,0-1,-1 0,0 0,0 0,0 0,-1-1,-6 7,5-7,1-1,-1 0,0-1,0 0,0 0,0 0,-1 0,1-1,-1 0,1-1,-1 1,0-1,0 0,0-1,0 0,0 0,1 0,-1-1,-7-2,-3-3</inkml:trace>
  <inkml:trace contextRef="#ctx0" brushRef="#br0" timeOffset="3752.03">995 63,'4'0,"7"0,0-5,4-1,3 0,4 2,2 0,1 2,2-3,0-2,0 2,-5-4,-5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2:58.071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93 187,'-3'0,"1"0,-1 1,1-1,0 1,-1 0,1 0,0 0,0 0,-1 0,1 0,0 0,0 1,0-1,1 1,-1 0,0-1,0 1,1 0,-1 0,1 0,0 0,-1 0,1 0,-1 5,-4 8,0 0,-6 31,1-5,10-38,-1 1,1-1,0 1,0-1,0 1,0-1,1 1,-1-1,1 1,0 0,0-1,0 1,1 0,-1-1,3 7,-2-8,1 0,-1 0,1-1,0 1,-1 0,1-1,0 1,0-1,0 0,0 0,0 0,0 0,1 0,-1 0,0 0,0-1,1 1,-1-1,0 0,1 1,-1-1,1 0,-1-1,0 1,4-1,-1 1,1-1,-1 0,1 0,-1 0,1-1,-1 0,0 0,0 0,0-1,0 1,0-1,0 0,-1-1,1 1,-1-1,0 0,0 0,-1 0,1-1,-1 1,0-1,0 0,0 0,-1 0,0 0,3-11,-2 9,-2 1,1-1,-1 0,0 0,0-1,-1 1,0 0,0 0,-1 0,0 0,0 0,0 0,-1 0,0 0,-1 1,1-1,-1 0,-1 1,1 0,-8-9,-1 0,2 2</inkml:trace>
  <inkml:trace contextRef="#ctx0" brushRef="#br0" timeOffset="621.5">384 425,'-5'0,"-1"4,-4 2,-1 0</inkml:trace>
  <inkml:trace contextRef="#ctx0" brushRef="#br0" timeOffset="1872.07">754 54,'-3'0,"1"1,0-1,-1 1,1 0,0 0,0 0,0 0,0 0,0 1,0-1,0 1,0-1,0 1,0 0,1-1,-1 1,-1 3,-25 39,23-37,-1 6,-1 0,2 0,-1 1,-4 23,8-30,0 0,1 0,0 0,1 0,0 0,0 0,0 0,1 0,0 0,0 0,4 10,-4-14,0-1,0 0,0 1,1-1,-1 0,1 0,0 0,0 0,0-1,0 1,0 0,0-1,0 1,0-1,0 0,1 0,-1 0,1 0,-1 0,0 0,1-1,0 1,-1-1,1 0,-1 0,1 0,-1 0,1 0,0 0,3-1,-1 0,-1 0,1 0,-1-1,0 1,1-1,-1 0,0 0,0 0,0-1,0 0,-1 1,1-1,-1-1,1 1,-1 0,4-6,0-3,-1 0,0 0,-1-1,-1 0,0 0,0 0,2-21,-5 25,0 0,0 0,-1 1,0-1,-1 0,0 0,-1 0,1 0,-2 1,1-1,-1 1,-6-12,-2 3</inkml:trace>
  <inkml:trace contextRef="#ctx0" brushRef="#br0" timeOffset="3239.75">1072 1,'0'14,"0"23,-1-1,-8 51,9-86,-1 0,1 0,0 1,0-1,0 0,0 1,0-1,0 0,0 0,0 1,1-1,-1 0,0 0,1 1,-1-1,1 0,-1 0,1 0,0 0,-1 0,1 0,0 0,0 0,0 0,0 0,0 0,0 0,0-1,0 1,0 0,0-1,0 1,2 0,5 1,1 1,-1-2,0 1,14 0,-16-2,0 0,0 1,0 0,0 0,0 0,-1 1,8 2,-11-3,0 1,0-1,0 0,0 1,0-1,0 1,0-1,0 1,-1 0,1 0,-1-1,1 1,-1 1,0-1,0 0,0 0,0 0,0 0,0 1,-1-1,1 0,-1 1,1-1,-1 1,0-1,0 1,0-1,-1 0,1 1,0-1,-1 0,0 3,-1-2,0 1,1-2,-1 1,0 0,-1 0,1-1,0 1,-1-1,1 1,-1-1,0 0,0 0,0 0,0-1,0 1,0-1,0 0,-1 1,1-2,-1 1,-5 1,-42 1,-24 5,36-4,26-6</inkml:trace>
  <inkml:trace contextRef="#ctx0" brushRef="#br0" timeOffset="3858.2">1125 28,'4'0,"7"0,5 0,5 0,3 0,2 0,1 0,-4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3:04.225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86 67,'-3'0,"0"1,0 0,1 0,-1 0,0 0,1 0,-1 0,0 1,1-1,0 1,-1 0,1 0,0 0,0 0,0 0,0 0,-2 5,-1-2,1 1,1 1,-1-1,1 0,0 1,-2 7,1 0,1 1,1-1,0 1,1 0,0 0,1-1,1 1,1 0,0 0,4 16,-4-29,-1 1,0-1,1 1,-1-1,1 0,0 0,0 0,0 0,0 0,0 0,0-1,0 1,1-1,-1 1,0-1,1 0,0 0,-1 0,1 0,-1 0,1-1,0 1,0-1,-1 0,1 0,0 0,0 0,-1 0,1 0,0-1,0 1,3-2,1 0,0 0,0 0,-1-1,1 0,-1 0,1-1,-1 1,0-2,0 1,0 0,6-8,-4 3,0 0,0-1,-1 0,-1-1,0 1,9-22,-13 28,-1 0,0 0,0 0,0 0,-1 0,0 0,1-1,-1 1,-1 0,1 0,-1 0,1 0,-1 0,0 0,-1 0,1 0,-1 0,1 1,-1-1,0 0,-1 1,1 0,-6-6,6 6,-66-65,62 63,1 1,-1 0,-1 0,1 0,-1 1,1-1,-1 2,0-1,0 1,-13-3,0 3</inkml:trace>
  <inkml:trace contextRef="#ctx0" brushRef="#br0" timeOffset="586.29">298 252,'0'4,"0"7,-5 5,0 5,-6-1,-4 0,-4 1,0 2,0-3,3 0,-1-4,3-5</inkml:trace>
  <inkml:trace contextRef="#ctx0" brushRef="#br0" timeOffset="2033.99">536 41,'-2'0,"0"0,0 0,0 0,0 1,0-1,0 1,0-1,0 1,0 0,0 0,0 0,0 0,1 0,-1 0,0 0,1 0,-1 1,1-1,-1 1,1-1,0 1,-2 2,1 1,0-1,0 1,0-1,1 1,-1 0,1-1,0 1,0 0,1 8,-1-6,1 0,0 0,1 0,0-1,0 1,0 0,1 0,0 0,0-1,1 1,-1-1,2 0,-1 1,5 5,-5-9,0 0,1 0,-1 0,1 0,0-1,0 1,0-1,0 0,0-1,0 1,1-1,-1 1,0-1,1-1,-1 1,1-1,-1 1,1-1,-1 0,1-1,-1 1,1-1,-1 0,9-3,-5 1,-1 0,0-1,0 1,0-2,0 1,-1-1,0 0,0 0,0-1,0 0,-1 0,0 0,5-8,-6 8,-1 0,1-1,-1 1,0-1,-1 0,1 0,-1 0,-1 0,1-1,-1 1,-1 0,1-13,-2 17,1 0,-1 0,0 0,1 0,-1 0,-1 0,1 1,0-1,-1 0,1 1,-1-1,0 1,0-1,0 1,0 0,0 0,-1 0,1 0,-1 0,1 1,-1-1,0 1,1-1,-1 1,0 0,0 0,0 0,0 1,0-1,0 1,0-1,-4 1,-18-1,2 0</inkml:trace>
  <inkml:trace contextRef="#ctx0" brushRef="#br0" timeOffset="3091.98">1065 14,'-3'0,"-1"1,1-1,0 1,0 0,0 0,0 0,0 1,0-1,0 1,0-1,1 1,-1 0,1 0,-1 0,1 1,0-1,-1 0,1 1,-2 3,-33 59,30-51,7-13,-1 0,0 0,1 0,-1 0,1 1,-1-1,1 0,0 0,-1 0,1 0,0 1,0-1,0 0,0 0,0 0,0 1,0-1,0 0,0 0,0 1,1-1,-1 0,1 0,-1 0,1 0,-1 0,1 0,-1 0,1 0,0 0,0 0,0 0,-1 0,1 0,0 0,0-1,0 1,0 0,0-1,0 1,1-1,-1 1,0-1,0 0,0 1,0-1,1 0,1 0,10 2,0 0,0-1,25-2,-14 0,-22 1,0 0,1 0,-1 0,0 0,0 0,0 0,0 0,0 1,0-1,0 1,0 0,0-1,0 1,0 0,0 0,0 0,0 1,0-1,-1 0,1 1,-1-1,1 1,-1-1,1 1,-1 0,0 0,0-1,0 1,0 0,0 0,0 0,-1 0,1 0,0 0,-1 1,0-1,0 0,1 0,-1 0,0 0,-1 0,1 1,-1 2,-1 3,0 0,-1 0,0-1,0 1,-1-1,0 0,0 0,0 0,-1-1,-7 9,0-4,0-1,0 0,-1 0,0-1,-27 14,24-16</inkml:trace>
  <inkml:trace contextRef="#ctx0" brushRef="#br0" timeOffset="3652.41">1039 41,'4'0,"7"0,9 0,12 0,8 0,7-5,4-1,3-4,-4-1,-10 2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3:28.152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1,'0'0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3:40.26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133 31,'-1'-1,"0"-1,0 1,0 0,0 0,0-1,0 1,-1 0,1 0,0 0,-1 1,1-1,0 0,-1 0,1 1,-1-1,1 1,-1-1,1 1,-1 0,0-1,1 1,-1 0,1 0,-1 0,1 0,-1 1,0-1,1 0,-1 1,1-1,-1 1,1-1,-1 1,1 0,0 0,-1-1,1 1,0 0,-1 0,1 0,0 0,0 1,-2 1,1 1,0 0,0-1,0 1,0 0,1 0,-1 0,1 0,0 1,0-1,1 0,-1 0,1 1,0-1,0 0,2 7,1-1,0-1,1 1,0-1,1 0,0 0,1 0,-1 0,2-1,-1 0,10 8,-10-10,1 1,-1 0,0 1,-1-1,1 1,-2 0,1 1,-1-1,0 1,-1-1,0 1,3 12,-6-19,0 0,0 0,0 0,0 0,0 0,0 0,0 0,0 0,-1 0,1 0,-1 0,0 0,1 0,-1 0,0-1,0 1,0 0,0-1,-1 1,1 0,0-1,-1 0,1 1,-1-1,1 0,-1 0,0 1,1-1,-1-1,0 1,0 0,0 0,0-1,0 1,1-1,-1 1,0-1,0 0,-4 0,1 0,0 0,0 0,0 0,0-1,0 0,0 0,1 0,-1 0,0-1,1 0,-1 0,1 0,-1-1,1 1,-6-6,5 3,0-1,0 1,0-1,1 0,-1-1,2 1,-1-1,1 0,0 0,0 0,0 0,1 0,1-1,-1 1,1-1,0 1,1-10,0 11,1 0,0 0,0 0,0 0,1 0,0 1,0-1,1 1,-1-1,1 1,0 0,1 0,-1 0,1 0,0 1,0-1,1 1,-1 0,1 1,0-1,0 1,6-4,6-1,-10 4,1 1,-1-1,-1 0,1-1,7-6,-12 10,-1 0,0-1,0 1,0 0,0-1,0 1,-1 0,1-1,0 1,0-1,-1 1,1-1,-1 1,0-1,1 0,-1 1,0-1,0 0,0 1,0-1,0 0,0 1,-1-1,1 1,-1-1,1 0,-1 1,1-1,-1 1,0-1,-1-1,-8-12</inkml:trace>
  <inkml:trace contextRef="#ctx0" brushRef="#br0" timeOffset="854.11">318 349,'0'4,"0"7,0 5,0 5,0 3,-5-3,-1-4</inkml:trace>
  <inkml:trace contextRef="#ctx0" brushRef="#br0" timeOffset="4280.72">636 58,'-3'0,"1"0,-1 1,1 0,0-1,-1 1,1 0,0 0,-1 0,1 0,0 0,0 1,0-1,0 1,0-1,0 1,1 0,-1 0,0 0,1 0,0 0,-1 0,1 0,0 0,0 0,0 1,0-1,1 0,-1 1,0-1,1 5,-1-4,0 0,1-1,0 1,0 0,0 0,0 0,0 0,0-1,1 1,-1 0,1 0,0 0,0-1,0 1,0-1,0 1,1-1,-1 1,1-1,0 0,0 1,-1-1,1 0,0 0,1 0,3 2,-1-2,0 0,0 0,0-1,0 1,0-2,0 1,0 0,0-1,0 0,0 0,0 0,0-1,0 0,0 0,0 0,0 0,0-1,0 0,0 0,-1 0,1-1,3-2,-4 2,-1 1,0-1,0 1,0-1,0 0,0 0,-1 0,0 0,1-1,-1 1,0-1,0 1,-1-1,1 0,-1 0,0 0,0 0,0 0,0 0,-1 0,0 0,0 0,0 0,0 0,0 0,-1 0,-2-7,3 11,0-1,0 0,0 1,0-1,0 0,0 1,0-1,-1 1,1-1,0 1,0-1,-1 1,1-1,0 0,-1 1,1 0,-1-1,1 1,0-1,-1 1,1-1,-1 1,1 0,-1-1,1 1,-2-1,-6 13,1 26,16 28,-6-53,0 0,-1 0,0 19,-2-28,0 0,-1 0,1 0,-1 0,0 0,0 0,0-1,-1 1,1 0,-1-1,0 1,0-1,0 1,0-1,-6 5,4-3,-1 0,0-1,0 0,-1 0,0 0,1-1,-13 6,-1-2</inkml:trace>
  <inkml:trace contextRef="#ctx0" brushRef="#br0" timeOffset="6231.1">980 58,'8'0,"0"1,0 0,0 1,0 0,0 0,0 1,0 0,-1 0,0 1,1 0,-1 0,0 1,-1-1,12 11,-15-11,1-1,-1 1,0-1,0 1,0 0,0 0,0 0,-1 1,0-1,0 1,0-1,-1 1,1 0,-1-1,0 1,0 0,-1 0,0 0,0 0,0 0,0 0,-1-1,1 1,-1 0,0 0,-3 5,2-7,0 0,0 0,-1 0,1 0,-1 0,0-1,0 1,0-1,0 1,-1-1,1 0,0 0,-1-1,0 1,1-1,-1 0,-4 1,-67 13,25-16,48 0,1 1,-1 0,0 0,0-1,1 1,-1-1,0 1,0-1,1 0,-1 0,1 0,-1 0,1 0,-1 0,1 0,0 0,-1 0,1-1,0 1,0-1,0 1,0-1,0 1,-1-3,2 3,0 0,0 1,0-1,0 0,0 0,0 1,1-1,-1 0,0 1,0-1,1 0,-1 1,0-1,1 0,-1 1,1-1,-1 1,1-1,-1 1,1-1,-1 1,1-1,-1 1,1-1,0 1,-1 0,1-1,0 1,-1 0,1 0,0-1,-1 1,1 0,0 0,0 0,-1 0,1 0,0 0,0 0,-1 0,1 0,0 0,-1 1,1-1,0 0,0 0,0 1,37 11,-24 0,0 0,22 27,20 17,-51-52,0 0,0 0,0-1,0 0,0 0,1 0,0-1,-1 1,12 2,-2-4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3:51.11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109 1,'-6'0,"1"0,0 1,-1-1,1 1,0 1,0-1,0 1,0 0,0 0,0 0,0 0,1 1,-1 0,1 0,0 0,-1 1,-4 5,7-7,1 1,-1 0,0-1,1 1,-1 0,1 0,0 0,0 0,0 0,1 0,-1 0,1 0,-1 0,1 0,0 0,0 0,1 0,-1 0,0 1,1-1,0 0,0 0,0 0,0-1,0 1,1 0,-1 0,1-1,0 1,0 0,3 2,-3-1,1-1,0 0,-1 0,1-1,0 1,1-1,-1 1,0-1,1 0,-1 0,1-1,0 1,0-1,-1 0,1 0,0 0,0 0,0-1,0 1,0-1,0 0,0 0,0-1,0 1,0-1,0 0,0 0,0 0,0 0,-1-1,1 0,4-2,0 0,-1-1,0 0,0 0,0 0,0-1,-1 0,0 0,0-1,-1 0,0 0,0 0,0 0,-1-1,4-8,0-3,-8 19,0 0,0 0,0 0,0 0,0 0,0 1,0-1,0 0,0 0,0 0,0 0,0 0,0 0,0 0,0 0,0 0,0 0,0 0,0 0,0 1,0-1,0 0,0 0,0 0,0 0,0 0,0 0,0 0,0 0,1 0,-1 0,0 0,0 0,0 0,0 0,0 0,0 0,0 0,0 0,0 0,0 0,0 0,0 0,1 0,-1 0,0 0,0 0,0 0,0 0,0 0,0 0,0 0,0 0,0 0,0 0,0 0,0 0,1 0,-1 0,-3 34,1-13,2 22,0-21,0 1,-2 0,0 0,-6 24,7-42,0-1,-1 1,1-1,-1 0,1 0,-1 0,-1 0,1 0,0 0,-1-1,0 1,0-1,0 1,0-1,-1 0,1 0,-1-1,0 1,1-1,-1 0,-1 0,1 0,0 0,0-1,0 0,-8 2,-5-3</inkml:trace>
  <inkml:trace contextRef="#ctx0" brushRef="#br0" timeOffset="541">320 318,'0'4,"0"7,0 5,0 5,-5 3,-5-3,-6-4,-5-6,2-8,3-6</inkml:trace>
  <inkml:trace contextRef="#ctx0" brushRef="#br0" timeOffset="1964.15">717 106,'-2'0,"0"1,0-1,0 1,0-1,0 1,0 0,0 0,1 0,-1 0,0 0,1 0,-1 1,1-1,-1 0,1 1,0 0,-1-1,1 1,-2 3,-20 39,19-34,-7 13,1 1,-9 31,17-48,0 0,1 1,0-1,0 1,0 0,1-1,0 1,0 0,1-1,0 1,1-1,2 9,-2-13,0 0,0 0,0 0,0-1,1 1,-1-1,1 0,0 0,-1 0,1 0,0 0,0 0,0-1,1 1,-1-1,0 0,1 0,-1 0,0-1,1 1,-1-1,1 0,-1 0,1 0,-1 0,6-1,-5 1,1-1,0 1,0-1,0 0,-1 0,1-1,0 1,-1-1,1 0,-1 0,0 0,1-1,-1 0,0 0,-1 0,1 0,0 0,4-6,-6 5,0 1,0-1,-1 0,1 1,-1-1,0 0,0 0,0 0,0 0,-1 0,1 0,-1 0,0 0,0 0,-1 0,1 0,-1 0,0 0,0 0,0 0,-1 0,1 1,-1-1,-4-6,3 6,-1 0,1 0,-1 0,-1 0,1 1,0 0,-1 0,0 0,1 0,-1 1,0-1,0 1,-1 0,1 1,0 0,-1-1,-8 1,-40-1,30 2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3:55.243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80,'0'-2,"1"1,-1-1,1 1,-1-1,1 1,0-1,0 1,-1 0,1-1,0 1,0 0,1 0,-1 0,0 0,0 0,1 0,1-2,29-15,-29 16,7-3,35-18,-42 22,0 0,-1 0,1 0,0 0,-1 1,1-1,0 1,0-1,0 1,-1 0,1 0,0 0,4 1,-6 0,1 0,-1 0,0 0,0 0,0 0,0 1,0-1,0 0,0 0,0 1,0-1,-1 0,1 1,0-1,-1 1,1-1,-1 1,0-1,1 1,-1-1,0 1,0 0,0-1,0 1,0-1,-1 1,1 1,-11 49,9-44,-5 18,0-1,-1 0,-2 0,-15 29,17-42</inkml:trace>
  <inkml:trace contextRef="#ctx0" brushRef="#br0" timeOffset="1002.54">425 53,'-5'0,"0"1,1 0,-1 1,1-1,-1 1,1-1,-1 1,1 1,0-1,0 1,0-1,0 1,1 0,-1 1,1-1,0 0,0 1,0 0,0 0,0 0,1 0,-3 6,2-4,0-1,0 1,1 0,0 0,0 0,1 0,-1 1,1-1,1 0,-1 1,1-1,0 0,0 1,1-1,0 0,2 10,-2-15,-1 0,1 0,-1 1,1-1,-1 0,1 0,0 0,-1 0,1 0,0 0,0 0,0 0,0 0,0 0,0 0,0-1,0 1,0 0,0-1,1 1,-1-1,0 1,0-1,1 0,-1 1,3-1,-1 0,0 0,0-1,0 0,0 1,0-1,0 0,0-1,0 1,-1 0,1-1,2-1,9-7,-1 0,-1-1,14-15,-25 26,8-11,1 0,-1 0,-1 0,10-16,-17 24,0 1,0 0,0 0,0-1,0 1,-1-1,1 1,-1 0,0-1,1 1,-1-1,0 1,-1-5,1 5,-1 1,0-1,1 1,-1 0,0-1,0 1,0 0,0-1,0 1,0 0,0 0,-1 0,1 0,0 0,0 0,-1 1,1-1,-1 0,1 1,-1-1,1 1,-1-1,1 1,-3 0,-15-4</inkml:trace>
  <inkml:trace contextRef="#ctx0" brushRef="#br0" timeOffset="1572.37">610 292,'0'4,"-5"2,-5 0,-2 3,-3 0,-3-1,1 2,-1 0,3-2</inkml:trace>
  <inkml:trace contextRef="#ctx0" brushRef="#br0" timeOffset="3362.25">928 27,'5'0,"0"0,1 1,-1-1,0 1,0 0,1 1,-1-1,0 1,0 0,0 1,-1-1,1 1,-1 0,1 0,-1 0,5 5,-7-6,0 1,0-1,0 1,-1-1,1 1,-1 0,0 0,0-1,0 1,0 0,0 0,-1 0,1 0,-1 0,0 0,1 0,-2 1,1-1,0 0,-1 0,1 0,-1 0,0 0,0 0,0-1,0 1,0 0,-1 0,-3 4,3-4,0 1,0-1,-1 1,0-1,1 0,-1 0,0-1,0 1,-1 0,1-1,0 0,-1 0,0 0,1 0,-1-1,0 1,0-1,-7 1,41-4,-23 0,1 2,-1-1,1 1,0 0,-1 0,1 1,8 2,-12-3,-1 1,0 0,0 0,0 1,0-1,0 1,0-1,0 1,0 0,-1 0,1 0,-1 0,4 5,-5-6,0 1,0 0,0-1,0 1,0 0,-1-1,1 1,-1 0,1 0,-1-1,0 1,0 0,0 0,0 0,0 0,0-1,0 1,-1 3,-1-1,1-1,-1 1,0-1,0 0,0 0,0 0,-1 0,1 0,-1 0,1-1,-1 1,0-1,0 0,0 0,-1 0,1 0,0 0,-1-1,1 0,-1 1,0-1,-6 1,-24 2,-1-1,-38-2,45-1,16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4:02.953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133 28,'-10'0,"1"1,0 0,0 0,0 1,0 0,0 0,0 1,-11 6,17-8,1 0,0 0,-1 1,1-1,0 1,-1-1,1 1,0 0,0 0,1 0,-1 0,0 0,1 0,-1 0,1 1,0-1,-1 1,1-1,0 1,1-1,-1 1,0 0,1-1,-1 1,1 0,0-1,0 1,0 0,0 0,1-1,-1 1,2 4,-2-6,1 1,-1-1,1 1,-1-1,1 1,0-1,-1 1,1-1,0 0,0 1,0-1,0 0,0 0,0 0,1 0,-1 0,0 0,1 0,-1 0,0 0,1 0,-1-1,1 1,-1-1,1 1,1-1,1 1,0-1,0 0,0-1,0 1,0-1,0 0,-1 0,1 0,0 0,5-3,5-3,0-1,-1-1,0 0,17-14,-26 18,1 1,0-1,-1 0,0 0,0 0,-1-1,1 0,-1 1,0-1,-1 0,1-1,1-8,-6 35,1 0,2 38,0-9,-1-32,0 0,-1 0,-1 0,-1 0,-5 18,7-31,-1 1,0 0,0-1,0 1,-1-1,1 0,-1 0,0 0,0 0,-1-1,1 1,-1-1,0 0,0 0,0 0,0 0,0-1,-1 1,1-1,-1 0,1-1,-7 2,-6 0</inkml:trace>
  <inkml:trace contextRef="#ctx0" brushRef="#br0" timeOffset="556.54">318 319,'0'4,"0"7,0 5,0 5,0 3,-5-3,-1 1,-4-5,-5-4,0-1,-2-2,2-2</inkml:trace>
  <inkml:trace contextRef="#ctx0" brushRef="#br0" timeOffset="3545.54">742 28,'-5'1,"0"0,1 0,-1 1,0 0,1 0,0 0,-1 1,1-1,0 1,0 0,0 0,1 0,-1 1,1-1,0 1,-6 7,1 0,1 0,-1 0,2 0,0 1,-6 15,10-19,0 1,1-1,0 0,1 1,-1-1,2 0,-1 1,3 11,-2-18,-1 0,1 1,-1-1,1 0,0 1,0-1,0 0,0 0,1 0,-1 0,0 0,1 0,-1-1,4 4,-3-4,-1-1,0 1,1-1,-1 1,1-1,0 1,-1-1,1 0,-1 0,1 0,-1 0,1 0,0 0,-1 0,1 0,-1-1,1 1,-1-1,1 1,-1-1,1 1,-1-1,1 0,1-2,5-2,-1 0,0-1,0 0,-1 0,0 0,0-1,0 0,-1-1,0 1,0-1,-1 0,4-8,-3 4,-1 0,0 0,0 0,-1 0,-1 0,0-1,-1 1,0-15,-3 10</inkml:trace>
  <inkml:trace contextRef="#ctx0" brushRef="#br0" timeOffset="4707.96">1006 1,'5'5,"1"0,0-1,1 0,-1 0,1 0,0-1,0 0,0 0,14 3,25 12,-44-17,1 0,-1 0,0 0,0 1,0-1,0 0,0 1,0 0,-1-1,1 1,-1 0,1 0,-1 0,1 0,-1 0,0 0,0 0,0 0,0 1,-1-1,1 0,0 3,-1-1,0 0,0 0,-1 0,1 0,-1 0,0 0,0-1,-1 1,1 0,-1-1,0 1,-2 4,-5 5,-1 0,0-1,0 0,-1-1,-21 17,-11 3,22-16,-36 32,45-33</inkml:trace>
  <inkml:trace contextRef="#ctx0" brushRef="#br0" timeOffset="5351.19">980 186,'4'0,"2"4,4 3,5-2,5 0,2-2,3-1,2 0,-4-2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4:12.79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184 1,'-6'1,"1"0,0 0,-1 0,1 1,0 0,0 0,0 0,0 1,0 0,0 0,1 0,0 0,-1 1,1 0,1 0,-6 6,-4 5,1 1,1-1,-13 26,18-30,0 1,1 0,0 0,1 1,0 0,-2 14,6-24,-1 0,1 0,0 0,0-1,0 1,0 0,0 0,0 0,1-1,-1 1,1 0,0 0,0-1,0 1,0-1,0 1,1-1,-1 1,1-1,-1 0,1 0,0 1,0-1,0-1,0 1,0 0,1 0,-1-1,1 1,-1-1,1 0,-1 0,1 0,0 0,2 1,2-1,1 0,-1 0,0-1,1 0,-1 0,0-1,0 0,1 0,-1-1,0 1,0-2,7-2,-11 4,-1 0,1 0,0-1,0 1,-1-1,1 1,-1-1,1 0,-1 0,0 0,0 0,0-1,0 1,0 0,0-1,-1 0,1 1,-1-1,0 0,0 0,0 1,0-1,0 0,0 0,-1 0,0 0,1 0,-1 0,0-1,-1 1,1-3,-1 4,0 0,1 0,-1 0,0 0,0 0,0 0,0 0,-1 1,1-1,0 0,-1 1,1-1,-1 1,1-1,-1 1,0 0,0 0,1 0,-1 0,0 0,0 0,0 0,-3 0,-49-8,30 9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4T07:46:03.258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1,'0'0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4:10.94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99 6,'-4'0,"0"0,0 0,0 0,0 1,0 0,0 0,0 0,0 0,0 0,0 1,1 0,-1 0,1 0,-1 0,1 0,0 1,-1-1,2 1,-1 0,0 0,0 0,1 0,0 1,-1-1,1 1,1-1,-1 1,0 0,1 0,0-1,0 1,0 0,0 0,1 0,-1 0,1 6,0-7,0 0,0 0,1-1,-1 1,1 0,-1-1,1 1,0-1,0 1,0-1,0 1,0-1,1 0,-1 1,1-1,-1 0,1 0,0 0,0 0,0 0,0-1,0 1,0-1,0 1,1-1,-1 0,1 1,-1-1,1-1,-1 1,1 0,-1-1,1 1,0-1,-1 0,1 1,0-1,-1-1,1 1,4-1,-1 0,1 0,-1 0,0 0,1-1,-1 0,0 0,0-1,-1 0,1 0,0 0,-1-1,0 1,0-1,0-1,0 1,5-7,-6 4,0 0,0-1,0 0,-1 1,3-12,-5 17,-1-1,1 0,0 0,-1 1,1-1,-1 0,0 0,0 1,0-1,0 0,-1 0,1 0,-1 1,0-1,1 0,-1 1,0-1,-3-4,4 7,0-1,-1 1,1 0,0 0,0 0,0 0,0 0,0 0,-1 0,1 0,0 0,0-1,0 1,0 0,-1 0,1 0,0 0,0 0,0 0,0 0,-1 0,1 0,0 0,0 0,0 0,0 0,-1 0,1 1,0-1,0 0,0 0,0 0,0 0,-1 0,1 0,0 0,0 0,0 0,0 1,0-1,0 0,-1 0,1 0,0 0,0 0,0 1,0-1,0 0,0 0,0 0,0 1,-6 14,0 17,7 39,0-56,0 0,-1 0,-1-1,0 1,-1 0,-4 15,3-24,-1 1,1-1,-1 0,0 0,-1 0,1 0,-1-1,-1 0,1 0,-1 0,1-1,-1 0,0 0,-1 0,1-1,-1 0,1 0,-1-1,-12 3,1-3</inkml:trace>
  <inkml:trace contextRef="#ctx0" brushRef="#br0" timeOffset="511.01">284 271,'0'4,"0"7,0 5,0 5,-5-2,-1 1,-4-3,-1 0,-2-2,0-5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4:16.905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1 231,'0'-5,"1"1,0-1,0 0,0 1,0-1,1 1,0 0,0 0,0-1,0 1,1 0,-1 1,4-5,48-47,-26 28,-28 26,0 1,0-1,1 1,-1-1,0 1,1-1,-1 0,0 1,1-1,-1 1,1 0,-1-1,1 1,-1-1,1 1,-1 0,1-1,-1 1,1 0,0 0,-1-1,1 1,0 0,-1 0,1 0,-1 0,1 0,0 0,-1 0,1 0,0 0,-1 0,1 0,0 0,-1 0,1 1,-1-1,2 1,-1 1,0 0,-1 0,1 0,0 0,-1 0,0 0,1 0,-1 0,0 0,0 0,0 4,-10 61,-2-20,-1 2,-8 65,21-104</inkml:trace>
  <inkml:trace contextRef="#ctx0" brushRef="#br0" timeOffset="997.83">371 126,'-2'0,"0"1,1-1,-1 1,1 0,-1-1,1 1,-1 0,1 0,-1 0,1 0,0 0,-1 1,1-1,0 0,0 1,0-1,0 1,0-1,0 1,0 1,-18 39,15-32,-10 20,-19 48,31-73,1 1,-1-1,1 1,0 0,1-1,-1 1,1-1,0 1,1 0,-1-1,3 10,-3-13,1 0,0 0,0-1,0 1,-1 0,2 0,-1-1,0 1,0-1,0 1,1-1,-1 1,1-1,-1 0,1 0,0 1,-1-1,1 0,0-1,0 1,3 1,-1-1,0-1,0 1,0-1,0 0,0 0,0 0,0 0,0-1,0 0,5-1,-2 0,-1 0,1 0,-1-1,1 0,-1 0,0-1,-1 0,1 0,0 0,-1-1,0 1,6-9,-3 0,-1 0,-1-1,-1 0,0 0,5-19,-8 25,0 0,-1 0,0 0,0 0,-1 0,0-1,0 1,-1 0,0 0,-1 0,-2-9,-6 1,-2 5</inkml:trace>
  <inkml:trace contextRef="#ctx0" brushRef="#br0" timeOffset="1589.46">636 390,'0'4,"0"7,0 5,0 5,-5-1,-1 0,-4-3,-1 0,2-3</inkml:trace>
  <inkml:trace contextRef="#ctx0" brushRef="#br0" timeOffset="3291.69">900 20,'51'-10,"-43"8,0 0,0 0,0 1,0-1,0 2,11 0,-17 0,0 0,0 1,0-1,0 1,0 0,0 0,0 0,0 0,-1 0,1 0,0 0,0 0,-1 1,1-1,-1 1,0-1,1 1,-1 0,0-1,0 1,0 0,0 0,0 0,0 0,-1 0,1 0,0 0,-1 0,0 3,3 10,0 1,-2 0,0 0,-1 0,0 0,-2 0,-3 19,4-29,0 0,0 0,-1 0,0-1,0 1,0 0,-1-1,0 1,0-1,0 0,-1 0,0 0,0 0,0-1,0 0,-1 1,1-2,-1 1,0 0,-1-1,-7 4,-2-1,-41 13,54-18,-1 0,1-1,0 1,0-1,0 0,0 1,0-1,-1 0,1 0,0-1,0 1,0 0,0-1,-1 1,1-1,0 0,0 0,0 0,0 0,-2-2,3 3,1 0,-1-1,1 1,-1-1,1 1,0 0,-1-1,1 1,0-1,0 1,-1-1,1 1,0-1,0 0,0 1,-1-1,1 1,0-1,0 1,0-1,0 0,0 1,0-1,0 1,1-1,-1 1,0-1,0 0,0 1,0-1,1 1,-1-1,0 1,1-1,-1 1,0-1,1 1,-1 0,0-1,1 1,-1-1,1 1,-1 0,1-1,-1 1,1 0,-1 0,1-1,-1 1,1 0,-1 0,1 0,0 0,-1 0,1 0,-1 0,1 0,-1 0,2 0,36-2,-28 6,-1 1,1-1,-1 2,1-1,-2 2,1-1,15 15,-18-14,0-1,1 0,0-1,0 0,0 0,1 0,0-1,0 0,0 0,0-1,0 0,1-1,10 2,31-1,-28-4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4T07:46:03.61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4T07:44:30.09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54 345,'4'0,"7"0,5 0,5 0,3 0,6 0,8 0,1 0,3 0,0 0,-4 0,-4 0,-2 0,-7 0</inkml:trace>
  <inkml:trace contextRef="#ctx0" brushRef="#br0" timeOffset="666.2">1 504,'4'0,"7"0,9 0,12 0,3-5,2-1,-2 0,2 1,0 2,-3 1,-6 1</inkml:trace>
  <inkml:trace contextRef="#ctx0" brushRef="#br0" timeOffset="3338.72">953 213,'1'54,"-1"48,-1-93,0 0,-1 1,0-1,0 0,-1 0,0 0,-1-1,-6 13,0-5,-3 7,-28 34,38-53,0 0,-1 0,0 0,0 0,0 0,0-1,-1 0,1 0,-1 0,0-1,0 1,0-1,0 0,-8 1,12-2,-1-1,1 0,-1 0,1 0,-1 0,0 0,1 0,-1 0,1-1,-1 1,1 0,-1-1,1 0,-1 1,1-1,-1 0,1 1,0-1,0 0,-1 0,1 0,0 0,0 0,0-1,0 1,0 0,0 0,0-1,1 1,-1-1,0 1,1 0,-1-1,1 1,-1-1,1 0,0 1,0-1,0 1,-1-1,2 1,-1-1,0 0,0 1,0-1,1-1,0-4,0 1,0 0,1 0,-1-1,1 1,1 0,-1 0,1 1,0-1,5-7,-5 10,-1 0,1 0,-1 1,1-1,0 0,0 1,0 0,0 0,1 0,-1 0,0 0,1 1,0 0,-1-1,1 1,0 0,-1 1,1-1,0 1,0 0,0 0,-1 0,1 0,0 0,0 1,0 0,-1 0,1 0,5 2,7 5,-1 1,0 1,0 0,-1 1,17 16,-17-14,1-1,27 17,10-9,-28-15</inkml:trace>
  <inkml:trace contextRef="#ctx0" brushRef="#br0" timeOffset="190562.13">1430 213,'0'4,"0"6,0 7,0 3,0 4,0 3,0 4,0 3,0 4,0 0,0-2,0-3,0-6</inkml:trace>
  <inkml:trace contextRef="#ctx0" brushRef="#br0" timeOffset="191216.72">1271 372,'4'0,"7"0,5 0,5 0,3 0,2 0,1 0,0 0,1 0,-1 0,-4 0</inkml:trace>
  <inkml:trace contextRef="#ctx0" brushRef="#br0" timeOffset="192380.9">1853 345,'39'-37,"54"-40,-91 76,-1 0,0-1,0 1,1 0,-1 0,0 0,1 1,-1-1,1 0,0 0,-1 1,1-1,-1 1,1-1,0 1,-1 0,1 0,0-1,0 1,-1 1,1-1,0 0,2 1,-3 0,0 0,0 0,0 0,0 1,0-1,-1 0,1 0,0 1,-1-1,1 1,-1-1,1 1,-1-1,0 1,0-1,1 1,-1-1,0 1,0-1,-1 3,0 7,0 1,-1 0,-1-1,0 1,-6 15,-4 8,1 1,2 0,-6 43,-2 9,12-65</inkml:trace>
  <inkml:trace contextRef="#ctx0" brushRef="#br0" timeOffset="193636.05">847 1,'-4'0,"1"0,-1 1,0-1,1 1,-1 0,1 0,0 0,-1 1,1-1,0 1,0 0,0 0,0 0,0 0,0 1,1-1,-1 1,1-1,0 1,-1 0,-2 5,-4 8,1 0,0 0,-6 24,-10 16,12-31,2 1,-10 32,4-9,-15 65,6-16,17-75</inkml:trace>
  <inkml:trace contextRef="#ctx0" brushRef="#br0" timeOffset="194781.87">2514 133,'1'71,"1"-25,-7 74,3-107,0 1,-1-1,0 1,-1-1,-1 0,0 0,-1-1,0 1,-14 19,14-25,-1-1,1 0,-2 0,1-1,0 0,-1 0,0-1,0 0,-10 4,-15 8,-5 4,23-14,0 2,1 0,0 1,1 0,0 1,-23 22,20-14</inkml:trace>
  <inkml:trace contextRef="#ctx0" brushRef="#br0" timeOffset="196056.39">636 874,'12'0,"1"2,0 0,16 4,27 5,531-2,-363-12,-80 0,154 6,-225 10,-52-9,-1 0,30 1,17-4,-33-1</inkml:trace>
  <inkml:trace contextRef="#ctx0" brushRef="#br0" timeOffset="197197.9">1482 1218,'0'-2,"0"0,1 0,-1 0,1 0,0 0,-1 0,1 0,0 1,0-1,0 0,0 0,1 1,-1-1,0 1,1-1,-1 1,1 0,-1 0,1-1,0 1,-1 0,1 0,0 1,0-1,0 0,0 1,2-2,61-10,-53 11,39-8,-34 5,0 1,0 1,0 0,0 1,0 1,21 2,-36-1,0-1,0 0,0 1,0-1,-1 1,1-1,0 1,0 0,-1 0,1 0,0 0,-1 0,1 0,-1 0,1 1,-1-1,0 0,0 1,1-1,-1 1,0-1,0 1,0 0,-1 0,1-1,0 1,-1 0,1 0,-1 0,1 0,-1-1,0 1,0 0,0 0,0 0,0 0,0 0,-1 0,1 0,-1 0,1-1,-1 1,-1 2,-1 5,0-1,-1 0,0-1,-1 1,0-1,0 0,0 0,-9 8,-11 6,-1-1,-1-1,-1-1,-48 23,54-30,17-8,0-1,1 1,-1 1,1-1,0 1,-7 7,10-10,1-1,-1 1,1 0,-1-1,1 1,0 0,-1 0,1-1,0 1,-1 0,1 0,0 0,0-1,0 1,0 0,0 0,0 0,0-1,0 1,0 0,0 1,1-1,0 0,0 0,-1 0,1 0,0 0,0 0,0-1,0 1,0 0,0-1,0 1,0 0,1-1,-1 0,0 1,0-1,0 0,1 1,0-1,42 7,1-2,49 0,-19-2,85 6,-98-7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1:54:07.641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54 1,'6'1,"0"1,0 0,-1 1,1-1,0 1,-1 0,1 0,-1 1,6 5,3 1,361 264,-281-193,-58-48,44 31,-35-33,-19-15,-1 1,-1 1,0 2,-2 0,0 1,23 30,-6 2,1-2,-3 2,-2 1,45 96,-51-79,46 100,-20-72,-24-48,42 103,-61-115,-2 1,-2 0,-2 1,2 47,-3-29,13 59,73 202,1 4,-63-200,-10-50,17 147,-20-92,43 174,-40-218,-12-46,2 67,1 11,6-13,6 192,-11-124,0-41,3 65,2 76,-16-250</inkml:trace>
  <inkml:trace contextRef="#ctx0" brushRef="#br0" timeOffset="2064.64">107 1,'1'2,"1"0,-1 0,1 1,-1-1,1 0,0 0,0-1,0 1,0 0,1-1,-1 1,0-1,1 0,-1 1,0-1,1 0,0-1,2 2,5 2,11 5,1 0,0-1,0-2,1 0,26 3,-24-4,0 2,0 1,-1 1,0 1,31 17,-23-10,61 21,-48-30,-25-6</inkml:trace>
  <inkml:trace contextRef="#ctx0" brushRef="#br0" timeOffset="3126.19">1 1,'1'14,"0"0,1 0,6 20,4 30,-8 263,-5-185,1-119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2:19.448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85 20,'-3'0,"0"0,0 0,1 0,-1 1,0 0,0-1,1 1,-1 0,1 0,-1 0,1 1,-1-1,1 1,0-1,-1 1,1 0,0 0,0-1,-2 4,1 0,-1 0,1 1,0-1,1 0,-1 1,1 0,0 0,-1 9,0 3,0 0,2 0,0 1,4 35,-2-49,0-1,-1 0,2 0,-1 0,0 0,1 0,0 0,0-1,0 1,0 0,1-1,-1 0,1 1,0-1,0 0,0 0,1-1,-1 1,0-1,1 0,0 1,0-1,-1-1,1 1,0-1,0 1,1-1,-1-1,0 1,0 0,0-1,1 0,-1 0,0 0,0-1,0 1,1-1,-1 0,0 0,0 0,0-1,0 1,0-1,-1 0,1 0,0-1,-1 1,0-1,1 0,-1 0,3-3,0-1,-1 0,0 0,0-1,-1 0,0 0,0 0,-1 0,0 0,0-1,-1 1,0-1,-1 0,1 0,-1-15,-1 18,0 1,-1-1,1 1,-1-1,0 1,0-1,-1 1,1-1,-1 1,-1 0,1 0,-1 0,1 0,-2 0,1 1,0-1,-1 1,0 0,0 0,0 0,0 0,-1 1,-8-5,-22-10,20 11</inkml:trace>
  <inkml:trace contextRef="#ctx0" brushRef="#br0" timeOffset="906.18">376 311,'0'4,"0"6,-5 6,-5 1,-2 1,2-3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2:22.245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81 2,'-3'-1,"0"1,0 0,0 0,0 0,0 0,0 0,0 1,0-1,0 1,0 0,0 0,1 0,-1 0,0 0,1 1,-1-1,1 1,-1 0,1 0,0 0,0 0,0 0,0 0,0 1,0-1,0 0,1 1,-1 0,1-1,0 1,0 0,0 0,0-1,0 1,1 0,-1 0,1 0,0 0,0 0,0 6,0-6,0 0,1 1,-1-1,1 1,-1-1,1 0,0 0,0 1,1-1,-1 0,1 0,-1 0,1 0,0-1,0 1,0 0,0-1,1 1,-1-1,1 0,0 0,-1 0,1 0,0 0,0-1,0 1,0-1,0 0,1 0,-1 0,0 0,0-1,1 1,-1-1,1 0,-1 0,0 0,1 0,-1 0,0-1,1 0,-1 1,0-1,0-1,1 1,-1 0,0-1,0 1,-1-1,1 0,0 0,0 0,-1-1,0 1,1-1,-1 1,3-6,2-1,-2-1,1 1,-1-2,-1 1,0 0,0-1,-1 0,2-15,-7 96,4-49,-2 0,-1 0,-4 27,4-42,0-1,-1 1,1-1,-1 0,0 0,-1 0,1 0,-1 0,0 0,0-1,0 1,-1-1,1 0,-1 0,0 0,-1-1,-7 7,-16 8,19-12,-1 0,1 0,-1-1,0 0,-13 4,3-4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2:26.88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65 22,'-3'0,"0"1,0 0,1 0,-1 0,0 0,1 1,-1-1,1 1,-1-1,1 1,0 0,-1 0,1 0,0 0,0 0,1 1,-1-1,0 1,1-1,-1 1,1-1,0 1,0 0,0 0,0-1,1 1,-1 0,1 0,0 0,-1 0,1 0,1 0,-1 0,0 0,1 0,-1-1,1 1,2 4,-3-6,0-1,0 1,0-1,1 0,-1 1,0-1,0 0,1 1,-1-1,0 0,1 0,-1 1,0-1,1 0,-1 0,0 1,1-1,-1 0,1 0,-1 0,0 0,1 0,-1 1,1-1,-1 0,0 0,1 0,-1 0,1 0,-1 0,1-1,-1 1,0 0,1 0,15-12,10-25,-24 34,7-14,-8 12,1 1,0 0,0 0,0 0,0 0,1 0,0 1,0-1,0 1,0 0,4-4,-6 7,0 0,0 0,0 1,1-1,-1 0,0 0,0 1,0-1,0 1,0-1,0 1,-1-1,1 1,0 0,0 0,0-1,0 1,-1 0,1 0,0 0,-1 0,1 0,-1-1,2 3,12 26,-3-4,-2 1,-1 0,0 0,4 39,-10-54,-1 0,-1 0,0-1,0 1,-1 0,0 0,-1-1,-1 1,1-1,-2 1,1-1,-1 0,-1 0,-7 11,10-18,-1 0,0 1,0-1,0-1,-1 1,1 0,-1-1,0 1,1-1,-1 0,0-1,0 1,0 0,-1-1,1 0,-6 1,2-1,0 0,0-1,1 0,-1 0,0 0,0-1,1 0,-11-4,0-1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2:24.58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102 3,'-1'4,"-1"-1,1 1,-1 0,0-1,0 1,0-1,0 0,0 0,-1 1,0-1,1-1,-1 1,-6 4,-12 15,15-10,1 0,0 0,0 0,2 1,-1 0,2 0,0 0,-1 14,-3 11,5-30,0 0,0-1,1 1,0-1,0 1,1 0,-1-1,4 10,-4-15,1-1,-1 1,1-1,-1 1,1-1,0 0,0 1,0-1,0 0,0 0,0 1,0-1,0 0,0 0,1 0,-1-1,0 1,3 1,-2-1,0-1,0 0,1 1,-1-1,0 0,0 0,1 0,-1-1,0 1,0 0,1-1,-1 1,0-1,0 0,0 0,4-2,4-2,-1 0,0 0,0-1,0-1,0 1,-1-1,0-1,-1 0,0 0,0 0,0-1,-1 0,-1 0,1 0,-1-1,-1 0,0 0,0 0,-1-1,-1 1,1-1,-2 1,1-1,-1-15,-1 16,-5-42,5 49,-1 1,0 0,0-1,0 1,0 0,0 0,0 0,0 0,-1 0,1 0,-1 0,0 0,1 0,-1 1,0-1,0 1,0-1,-4-1,-11-4</inkml:trace>
  <inkml:trace contextRef="#ctx0" brushRef="#br0" timeOffset="563.61">393 320,'0'4,"-5"2,-5 5,-2 4,-3 0,2 2,-3-2,2 1,-1-3,2-7,4-5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45C4F04-57E3-453C-A931-0ADFB1656196}" name="Возраст_1_го_ребёнка" displayName="Возраст_1_го_ребёнка" ref="A3:A112" totalsRowShown="0" headerRowDxfId="27">
  <autoFilter ref="A3:A112" xr:uid="{F7355CAF-D7DF-4047-B615-B5852A22CC89}">
    <filterColumn colId="0">
      <filters>
        <filter val="10"/>
        <filter val="11"/>
        <filter val="12"/>
        <filter val="13"/>
        <filter val="14"/>
        <filter val="19"/>
        <filter val="20"/>
        <filter val="21"/>
        <filter val="23"/>
        <filter val="5"/>
        <filter val="6"/>
        <filter val="7"/>
        <filter val="8"/>
        <filter val="9"/>
      </filters>
    </filterColumn>
  </autoFilter>
  <sortState xmlns:xlrd2="http://schemas.microsoft.com/office/spreadsheetml/2017/richdata2" ref="A4:A94">
    <sortCondition ref="A3:A112"/>
  </sortState>
  <tableColumns count="1">
    <tableColumn id="1" xr3:uid="{0D0D492C-E584-4B25-B24C-D682F0A9367C}" name="Возраст 1-го ребёнка"/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665EA73-8C3C-48C2-AAAA-4827552D4F9D}" name="Таблица10" displayName="Таблица10" ref="A80:E82" totalsRowShown="0" headerRowDxfId="16" headerRowBorderDxfId="15" tableBorderDxfId="14">
  <autoFilter ref="A80:E82" xr:uid="{9665EA73-8C3C-48C2-AAAA-4827552D4F9D}"/>
  <tableColumns count="5">
    <tableColumn id="1" xr3:uid="{4D02143E-CED5-4EAF-8EDB-EC484875FA1C}" name="Характеристика"/>
    <tableColumn id="2" xr3:uid="{43A56096-1CFC-4B83-AB9C-89958D88D71E}" name="Обозначение"/>
    <tableColumn id="3" xr3:uid="{6BF2E17A-4E2A-4475-8A1A-2D3F8B40D372}" name="Значение" dataDxfId="13">
      <calculatedColumnFormula>KURT(Возраст_детей[Возраст детей])</calculatedColumnFormula>
    </tableColumn>
    <tableColumn id="4" xr3:uid="{EDB2101E-6CE0-4B9D-89AD-C4A5319A5E4A}" name="Что характерезует" dataDxfId="12" dataCellStyle="Гиперссылка"/>
    <tableColumn id="5" xr3:uid="{50D3550F-D067-4B93-AC12-02BD33E7BA7C}" name="Как вычисляется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D7AE642-6C0B-49D1-8F5F-3087D7F8D5CC}" name="Возраст_детей12" displayName="Возраст_детей12" ref="A4:C99" totalsRowShown="0" headerRowCellStyle="Обычный 2" dataCellStyle="Обычный 2">
  <autoFilter ref="A4:C99" xr:uid="{CD7AE642-6C0B-49D1-8F5F-3087D7F8D5CC}"/>
  <sortState xmlns:xlrd2="http://schemas.microsoft.com/office/spreadsheetml/2017/richdata2" ref="A5:A99">
    <sortCondition ref="A306:A401"/>
  </sortState>
  <tableColumns count="3">
    <tableColumn id="1" xr3:uid="{58F9A5F1-C850-4CBA-AC0E-23AA7D60357E}" name="Возраст детей" dataCellStyle="Обычный 2"/>
    <tableColumn id="2" xr3:uid="{F211C63E-FA9E-4C8E-8507-B9CEFC08C760}" name="Умеренный выброс" dataDxfId="11" dataCellStyle="Обычный 2">
      <calculatedColumnFormula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calculatedColumnFormula>
    </tableColumn>
    <tableColumn id="3" xr3:uid="{EA435663-0CCD-40F3-8AC9-BC46AAC4187B}" name="Экстремальный выброс" dataDxfId="10" dataCellStyle="Обычный 2">
      <calculatedColumnFormula>IF(OR(Возраст_детей12[[#This Row],[Возраст детей]]&lt;=$N$43,Возраст_детей12[[#This Row],[Возраст детей]]&gt;=$N$44),"Да","Нет")</calculatedColumnFormula>
    </tableColumn>
  </tableColumns>
  <tableStyleInfo name="TableStyleLight1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C3B0B9B-8CA8-4416-9DEB-D591998580DC}" name="Таблица12" displayName="Таблица12" ref="M6:Q8" totalsRowShown="0" dataDxfId="9">
  <autoFilter ref="M6:Q8" xr:uid="{EC3B0B9B-8CA8-4416-9DEB-D591998580DC}"/>
  <tableColumns count="5">
    <tableColumn id="1" xr3:uid="{54C86844-940F-48BE-922A-AA91752E5E69}" name="Характеристика" dataDxfId="8"/>
    <tableColumn id="2" xr3:uid="{2072FF2B-F5F3-44C9-B42C-6A7AC5F7F16A}" name="Обозначение" dataDxfId="7"/>
    <tableColumn id="3" xr3:uid="{F4CEECB2-8E4E-422B-9D05-FC0C141CB6FD}" name="Значение" dataDxfId="6">
      <calculatedColumnFormula>SQRT(O9)</calculatedColumnFormula>
    </tableColumn>
    <tableColumn id="4" xr3:uid="{1BE92A35-B850-4632-AA77-CC3BC3B09E8A}" name="Что характерезует" dataDxfId="5"/>
    <tableColumn id="5" xr3:uid="{4F332153-DAF2-4B1A-8CB0-1425471C2D91}" name="Как вычисляется" dataDxfId="4"/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60B6483-0F45-46F7-8E9A-ADDAE057DEEA}" name="Таблица13" displayName="Таблица13" ref="U4:V11" totalsRowShown="0">
  <autoFilter ref="U4:V11" xr:uid="{C60B6483-0F45-46F7-8E9A-ADDAE057DEEA}"/>
  <tableColumns count="2">
    <tableColumn id="1" xr3:uid="{9BC64FD2-8E61-4A26-935E-E752B9043092}" name="Характеристика" dataDxfId="3"/>
    <tableColumn id="2" xr3:uid="{E9B58275-E6F3-46A6-AE7D-46262E754D6E}" name="Значение"/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8ACF36A-7F5B-4683-9DBC-3C306AB6D36F}" name="Границы_выбросов" displayName="Границы_выбросов" ref="M37:N44" totalsRowShown="0">
  <autoFilter ref="M37:N44" xr:uid="{88ACF36A-7F5B-4683-9DBC-3C306AB6D36F}"/>
  <tableColumns count="2">
    <tableColumn id="1" xr3:uid="{76674ADE-9109-45F7-A669-DEE842EF33DB}" name="Характеристика"/>
    <tableColumn id="2" xr3:uid="{5147B122-4B52-48C5-8577-6B849488C0FB}" name="Значение"/>
  </tableColumns>
  <tableStyleInfo name="TableStyleMedium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7650D0E-342C-4621-98B2-393E4229402B}" name="Возраст_детей2" displayName="Возраст_детей2" ref="A6:A101" totalsRowShown="0" headerRowCellStyle="Обычный 2" dataCellStyle="Обычный 2">
  <autoFilter ref="A6:A101" xr:uid="{CD7AE642-6C0B-49D1-8F5F-3087D7F8D5CC}"/>
  <sortState xmlns:xlrd2="http://schemas.microsoft.com/office/spreadsheetml/2017/richdata2" ref="A7:A101">
    <sortCondition ref="A308:A403"/>
  </sortState>
  <tableColumns count="1">
    <tableColumn id="1" xr3:uid="{409E97EE-3F8A-4879-A579-727C3EBB7D57}" name="Возраст детей" dataCellStyle="Обычный 2"/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4023CCC-DE6C-414B-8487-673153831BBC}" name="Возраст_2_го_ребёнка" displayName="Возраст_2_го_ребёнка" ref="A114:A205" totalsRowShown="0" headerRowDxfId="26">
  <autoFilter ref="A114:A205" xr:uid="{0C3BE30E-E423-4A9B-922E-7C0D88772F5C}">
    <filterColumn colId="0">
      <filters>
        <filter val="10"/>
        <filter val="11"/>
        <filter val="14"/>
        <filter val="15"/>
        <filter val="2"/>
        <filter val="27"/>
        <filter val="3"/>
        <filter val="4"/>
        <filter val="5"/>
        <filter val="6"/>
        <filter val="7"/>
        <filter val="8"/>
        <filter val="9"/>
      </filters>
    </filterColumn>
  </autoFilter>
  <sortState xmlns:xlrd2="http://schemas.microsoft.com/office/spreadsheetml/2017/richdata2" ref="A117:A199">
    <sortCondition ref="A114:A205"/>
  </sortState>
  <tableColumns count="1">
    <tableColumn id="1" xr3:uid="{7649968C-C5D2-4F1D-AEE0-351B26F3939E}" name="Возраст 2-го ребёнка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F075B47-0C7B-4B82-9D01-86B0075BB6B1}" name="Возраст_3_го_ребёнка" displayName="Возраст_3_го_ребёнка" ref="A207:A298" totalsRowShown="0" headerRowDxfId="25">
  <autoFilter ref="A207:A298" xr:uid="{5C34312A-418B-4C28-A139-43BE01BAC97B}">
    <filterColumn colId="0">
      <filters>
        <filter val="7"/>
        <filter val="8"/>
      </filters>
    </filterColumn>
  </autoFilter>
  <sortState xmlns:xlrd2="http://schemas.microsoft.com/office/spreadsheetml/2017/richdata2" ref="A225:A286">
    <sortCondition ref="A207:A298"/>
  </sortState>
  <tableColumns count="1">
    <tableColumn id="1" xr3:uid="{C81CD266-9F46-4D1A-8475-A0FEA9FB1909}" name="Возраст 3-го ребёнка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5DB898-7FE1-424B-A9FB-FC7DDC184CE8}" name="Возраст_детей" displayName="Возраст_детей" ref="B304:B399" totalsRowShown="0" headerRowCellStyle="Обычный 2" dataCellStyle="Обычный 2">
  <autoFilter ref="B304:B399" xr:uid="{A05DB898-7FE1-424B-A9FB-FC7DDC184CE8}"/>
  <sortState xmlns:xlrd2="http://schemas.microsoft.com/office/spreadsheetml/2017/richdata2" ref="B305:B399">
    <sortCondition ref="B304:B399"/>
  </sortState>
  <tableColumns count="1">
    <tableColumn id="1" xr3:uid="{B9CDB2B4-5D36-40B7-95E0-B7D714038B22}" name="Возраст детей" dataCellStyle="Обычный 2"/>
  </tableColumns>
  <tableStyleInfo name="TableStyleLight1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43870B4-4500-44EA-A591-24D29B26D252}" name="Частоты_всех_возрастов" displayName="Частоты_всех_возрастов" ref="D305:E324" totalsRowShown="0" dataCellStyle="Обычный 2">
  <autoFilter ref="D305:E324" xr:uid="{B43870B4-4500-44EA-A591-24D29B26D252}"/>
  <tableColumns count="2">
    <tableColumn id="1" xr3:uid="{4BF3825A-ABE0-4BD6-99E1-7CBCD51549A6}" name="Возраст" dataCellStyle="Обычный 2"/>
    <tableColumn id="2" xr3:uid="{8DA9FF62-99FB-451C-8B4F-DB8F0F423A4D}" name="Частота" dataCellStyle="Обычный 2">
      <calculatedColumnFormula>COUNTIF(Возраст_детей[Возраст детей],D306)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D1B837-8667-44A9-AA50-5AEF70A5D668}" name="Характеристики_положения" displayName="Характеристики_положения" ref="A12:E18" totalsRowShown="0">
  <autoFilter ref="A12:E18" xr:uid="{A2D1B837-8667-44A9-AA50-5AEF70A5D668}"/>
  <tableColumns count="5">
    <tableColumn id="1" xr3:uid="{F8E4884A-250F-4F19-B2C0-E61FDF84F2F5}" name="Характеристика"/>
    <tableColumn id="5" xr3:uid="{1EC29F04-4823-4B3A-AE7E-B19DA62E8331}" name="Обозначение"/>
    <tableColumn id="2" xr3:uid="{AFAB9759-E248-4E42-8A70-F69818856D86}" name="Значение"/>
    <tableColumn id="3" xr3:uid="{BA638E50-01D4-48F8-A586-AF60AFA2261E}" name="Что характерезует" dataDxfId="24"/>
    <tableColumn id="4" xr3:uid="{26368D20-D516-4785-990B-CE83013A6F21}" name="Как вычисляется" dataDxfId="2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276DB68-3E00-4C00-B375-CB91403EAA94}" name="Таблица4" displayName="Таблица4" ref="A25:E30" totalsRowShown="0">
  <autoFilter ref="A25:E30" xr:uid="{1276DB68-3E00-4C00-B375-CB91403EAA94}"/>
  <tableColumns count="5">
    <tableColumn id="1" xr3:uid="{DA1BF93C-BD07-45F2-A6DB-A1F912D83D8F}" name="Характеристика" dataDxfId="22"/>
    <tableColumn id="5" xr3:uid="{E907B708-BCA0-47BB-BB90-35F22BBD3206}" name="Обозначение"/>
    <tableColumn id="2" xr3:uid="{8DD48963-525C-47C2-A9A8-96A475FCA8B3}" name="Значение" dataDxfId="21">
      <calculatedColumnFormula>C18-C17</calculatedColumnFormula>
    </tableColumn>
    <tableColumn id="3" xr3:uid="{A1B282B2-CBF2-41BF-96B2-0639BCAA11D1}" name="Что характерезует" dataDxfId="20"/>
    <tableColumn id="4" xr3:uid="{8B990AE4-2055-4B46-97A1-0CB8EC46F9A4}" name="Как вычисляется" dataDxfId="1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BB42C3-0251-4BF0-BBD9-9EED82B7FC87}" name="Таблица_подготовительная_Коробковая_диаграмма" displayName="Таблица_подготовительная_Коробковая_диаграмма" ref="A37:B42" totalsRowShown="0">
  <autoFilter ref="A37:B42" xr:uid="{5CBB42C3-0251-4BF0-BBD9-9EED82B7FC87}"/>
  <tableColumns count="2">
    <tableColumn id="1" xr3:uid="{E7F71B5D-557A-4432-A81C-3D89DABAD4DA}" name="Статистики" dataDxfId="18"/>
    <tableColumn id="2" xr3:uid="{36E62E90-8C4F-440E-AC06-29D346A5D69C}" name="Значен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4D3BFD0-78AF-44AA-A289-5FAD644BABF7}" name="Таблица9" displayName="Таблица9" ref="A45:B50" totalsRowShown="0">
  <autoFilter ref="A45:B50" xr:uid="{B4D3BFD0-78AF-44AA-A289-5FAD644BABF7}"/>
  <tableColumns count="2">
    <tableColumn id="1" xr3:uid="{6AAF0BAF-3AA0-495C-A9F4-ADF4CA1B3E39}" name="Разницы" dataDxfId="17"/>
    <tableColumn id="2" xr3:uid="{E713B8F4-E0AA-469B-AADF-9CE82893C1B0}" name="Значения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9.xml"/><Relationship Id="rId2" Type="http://schemas.openxmlformats.org/officeDocument/2006/relationships/drawing" Target="../drawings/drawing2.xml"/><Relationship Id="rId1" Type="http://schemas.openxmlformats.org/officeDocument/2006/relationships/hyperlink" Target="https://excel2.ru/articles/funkciya-raspredeleniya-i-plotnost-veroyatnosti-v-ms-excel" TargetMode="Externa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Relationship Id="rId9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3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E50D3-57D2-4B49-AF09-961EE50BFC93}">
  <sheetPr>
    <tabColor theme="9" tint="0.59999389629810485"/>
  </sheetPr>
  <dimension ref="A1:J399"/>
  <sheetViews>
    <sheetView zoomScale="85" zoomScaleNormal="85" workbookViewId="0">
      <selection activeCell="H25" sqref="H25"/>
    </sheetView>
  </sheetViews>
  <sheetFormatPr defaultRowHeight="15"/>
  <cols>
    <col min="1" max="1" width="22.28515625" style="1" customWidth="1"/>
    <col min="2" max="3" width="20.42578125" style="1" bestFit="1" customWidth="1"/>
    <col min="4" max="4" width="16.140625" style="1" customWidth="1"/>
    <col min="5" max="5" width="26" style="1" customWidth="1"/>
    <col min="6" max="16384" width="9.140625" style="1"/>
  </cols>
  <sheetData>
    <row r="1" spans="1:10">
      <c r="A1" s="1" t="s">
        <v>31</v>
      </c>
    </row>
    <row r="3" spans="1:10">
      <c r="A3" s="2" t="s">
        <v>16</v>
      </c>
      <c r="C3" s="1" t="s">
        <v>17</v>
      </c>
    </row>
    <row r="4" spans="1:10">
      <c r="A4" s="1">
        <v>5</v>
      </c>
      <c r="E4" s="2" t="s">
        <v>15</v>
      </c>
    </row>
    <row r="5" spans="1:10">
      <c r="A5" s="1">
        <v>6</v>
      </c>
      <c r="E5" s="2" t="s">
        <v>14</v>
      </c>
    </row>
    <row r="6" spans="1:10">
      <c r="A6" s="1">
        <v>6</v>
      </c>
      <c r="E6" s="2" t="s">
        <v>13</v>
      </c>
    </row>
    <row r="7" spans="1:10">
      <c r="A7" s="1">
        <v>6</v>
      </c>
      <c r="E7" s="2" t="s">
        <v>12</v>
      </c>
    </row>
    <row r="8" spans="1:10">
      <c r="A8" s="1">
        <v>6</v>
      </c>
    </row>
    <row r="9" spans="1:10">
      <c r="A9" s="1">
        <v>6</v>
      </c>
      <c r="E9" s="2" t="s">
        <v>11</v>
      </c>
    </row>
    <row r="10" spans="1:10">
      <c r="A10" s="1">
        <v>6</v>
      </c>
      <c r="E10" s="9" t="s">
        <v>18</v>
      </c>
      <c r="F10" s="10" t="s">
        <v>20</v>
      </c>
      <c r="G10" s="10" t="s">
        <v>21</v>
      </c>
      <c r="H10" s="10" t="s">
        <v>22</v>
      </c>
      <c r="I10" s="10" t="s">
        <v>23</v>
      </c>
      <c r="J10" s="10" t="s">
        <v>24</v>
      </c>
    </row>
    <row r="11" spans="1:10">
      <c r="A11" s="1">
        <v>7</v>
      </c>
      <c r="E11" s="4" t="s">
        <v>10</v>
      </c>
      <c r="F11" s="3" t="s">
        <v>9</v>
      </c>
      <c r="G11" s="3" t="s">
        <v>8</v>
      </c>
      <c r="H11" s="3" t="s">
        <v>7</v>
      </c>
      <c r="I11" s="3" t="s">
        <v>6</v>
      </c>
      <c r="J11" s="3" t="s">
        <v>19</v>
      </c>
    </row>
    <row r="12" spans="1:10">
      <c r="A12" s="1">
        <v>7</v>
      </c>
      <c r="E12" s="4" t="s">
        <v>0</v>
      </c>
      <c r="F12" s="3">
        <f>COUNTIF(Возраст_детей[Возраст детей],"&lt;=5")</f>
        <v>10</v>
      </c>
      <c r="G12" s="3">
        <f>COUNTIF(Возраст_детей[Возраст детей],"&lt;=10") - F12</f>
        <v>50</v>
      </c>
      <c r="H12" s="3">
        <f>COUNTIF(Возраст_детей[Возраст детей],"&lt;=15") - G12 - F12</f>
        <v>30</v>
      </c>
      <c r="I12" s="3">
        <f>COUNTIF(Возраст_детей[Возраст детей],"&lt;=20") - H12 - G12 - F12</f>
        <v>2</v>
      </c>
      <c r="J12" s="3">
        <f>COUNTIF(Возраст_детей[Возраст детей],"&lt;=25") - I12 - H12 - G12 - F12</f>
        <v>2</v>
      </c>
    </row>
    <row r="13" spans="1:10" hidden="1">
      <c r="A13" s="1" t="s">
        <v>3</v>
      </c>
    </row>
    <row r="14" spans="1:10">
      <c r="A14" s="1">
        <v>7</v>
      </c>
      <c r="E14" s="5" t="s">
        <v>1</v>
      </c>
      <c r="F14" s="6">
        <f>F12</f>
        <v>10</v>
      </c>
      <c r="G14" s="6">
        <f>G12+F14</f>
        <v>60</v>
      </c>
      <c r="H14" s="6">
        <f>H12+G14</f>
        <v>90</v>
      </c>
      <c r="I14" s="6">
        <f>I12+H14</f>
        <v>92</v>
      </c>
      <c r="J14" s="6">
        <f>J12+I14</f>
        <v>94</v>
      </c>
    </row>
    <row r="15" spans="1:10">
      <c r="A15" s="1">
        <v>7</v>
      </c>
      <c r="E15" s="7" t="s">
        <v>2</v>
      </c>
      <c r="F15" s="8">
        <f>$J$16</f>
        <v>47</v>
      </c>
      <c r="G15" s="8">
        <f t="shared" ref="G15:J15" si="0">$J$16</f>
        <v>47</v>
      </c>
      <c r="H15" s="8">
        <f t="shared" si="0"/>
        <v>47</v>
      </c>
      <c r="I15" s="8">
        <f t="shared" si="0"/>
        <v>47</v>
      </c>
      <c r="J15" s="8">
        <f t="shared" si="0"/>
        <v>47</v>
      </c>
    </row>
    <row r="16" spans="1:10">
      <c r="A16" s="1">
        <v>8</v>
      </c>
      <c r="H16" t="s">
        <v>25</v>
      </c>
      <c r="J16" s="1">
        <f>J14/2</f>
        <v>47</v>
      </c>
    </row>
    <row r="17" spans="1:3">
      <c r="A17" s="1">
        <v>8</v>
      </c>
      <c r="C17" s="1" t="s">
        <v>26</v>
      </c>
    </row>
    <row r="18" spans="1:3" hidden="1">
      <c r="A18" s="1" t="s">
        <v>3</v>
      </c>
    </row>
    <row r="19" spans="1:3" hidden="1">
      <c r="A19" s="1" t="s">
        <v>3</v>
      </c>
    </row>
    <row r="20" spans="1:3">
      <c r="A20" s="1">
        <v>8</v>
      </c>
      <c r="C20" s="1" t="s">
        <v>27</v>
      </c>
    </row>
    <row r="21" spans="1:3">
      <c r="A21" s="1">
        <v>8</v>
      </c>
      <c r="C21" s="1" t="s">
        <v>28</v>
      </c>
    </row>
    <row r="22" spans="1:3">
      <c r="A22" s="1">
        <v>8</v>
      </c>
    </row>
    <row r="23" spans="1:3">
      <c r="A23" s="1">
        <v>8</v>
      </c>
    </row>
    <row r="24" spans="1:3">
      <c r="A24" s="1">
        <v>8</v>
      </c>
    </row>
    <row r="25" spans="1:3">
      <c r="A25" s="1">
        <v>8</v>
      </c>
    </row>
    <row r="26" spans="1:3">
      <c r="A26" s="1">
        <v>8</v>
      </c>
    </row>
    <row r="27" spans="1:3">
      <c r="A27" s="1">
        <v>8</v>
      </c>
    </row>
    <row r="28" spans="1:3" hidden="1">
      <c r="A28" s="1" t="s">
        <v>3</v>
      </c>
    </row>
    <row r="29" spans="1:3">
      <c r="A29" s="1">
        <v>8</v>
      </c>
    </row>
    <row r="30" spans="1:3" hidden="1">
      <c r="A30" s="1" t="s">
        <v>3</v>
      </c>
    </row>
    <row r="31" spans="1:3" hidden="1">
      <c r="A31" s="1" t="s">
        <v>3</v>
      </c>
    </row>
    <row r="32" spans="1:3" hidden="1">
      <c r="A32" s="1" t="s">
        <v>3</v>
      </c>
    </row>
    <row r="33" spans="1:3">
      <c r="A33" s="1">
        <v>8</v>
      </c>
    </row>
    <row r="34" spans="1:3">
      <c r="A34" s="1">
        <v>9</v>
      </c>
    </row>
    <row r="35" spans="1:3">
      <c r="A35" s="1">
        <v>9</v>
      </c>
    </row>
    <row r="36" spans="1:3">
      <c r="A36" s="1">
        <v>9</v>
      </c>
    </row>
    <row r="37" spans="1:3">
      <c r="A37" s="1">
        <v>9</v>
      </c>
    </row>
    <row r="38" spans="1:3">
      <c r="A38" s="1">
        <v>9</v>
      </c>
    </row>
    <row r="39" spans="1:3">
      <c r="A39" s="1">
        <v>9</v>
      </c>
    </row>
    <row r="40" spans="1:3">
      <c r="A40" s="1">
        <v>10</v>
      </c>
    </row>
    <row r="41" spans="1:3">
      <c r="A41" s="1">
        <v>10</v>
      </c>
    </row>
    <row r="42" spans="1:3">
      <c r="A42" s="1">
        <v>10</v>
      </c>
      <c r="C42" s="1" t="s">
        <v>29</v>
      </c>
    </row>
    <row r="43" spans="1:3">
      <c r="A43" s="1">
        <v>10</v>
      </c>
      <c r="C43" s="1" t="s">
        <v>30</v>
      </c>
    </row>
    <row r="44" spans="1:3">
      <c r="A44" s="1">
        <v>10</v>
      </c>
    </row>
    <row r="45" spans="1:3">
      <c r="A45" s="1">
        <v>10</v>
      </c>
    </row>
    <row r="46" spans="1:3">
      <c r="A46" s="1">
        <v>10</v>
      </c>
    </row>
    <row r="47" spans="1:3">
      <c r="A47" s="1">
        <v>11</v>
      </c>
    </row>
    <row r="48" spans="1:3">
      <c r="A48" s="1">
        <v>11</v>
      </c>
    </row>
    <row r="49" spans="1:1">
      <c r="A49" s="1">
        <v>11</v>
      </c>
    </row>
    <row r="50" spans="1:1">
      <c r="A50" s="1">
        <v>11</v>
      </c>
    </row>
    <row r="51" spans="1:1">
      <c r="A51" s="1">
        <v>11</v>
      </c>
    </row>
    <row r="52" spans="1:1">
      <c r="A52" s="1">
        <v>11</v>
      </c>
    </row>
    <row r="53" spans="1:1">
      <c r="A53" s="1">
        <v>11</v>
      </c>
    </row>
    <row r="54" spans="1:1" hidden="1">
      <c r="A54" s="1" t="s">
        <v>3</v>
      </c>
    </row>
    <row r="55" spans="1:1">
      <c r="A55" s="1">
        <v>11</v>
      </c>
    </row>
    <row r="56" spans="1:1">
      <c r="A56" s="1">
        <v>11</v>
      </c>
    </row>
    <row r="57" spans="1:1">
      <c r="A57" s="1">
        <v>11</v>
      </c>
    </row>
    <row r="58" spans="1:1" hidden="1">
      <c r="A58" s="1" t="s">
        <v>3</v>
      </c>
    </row>
    <row r="59" spans="1:1">
      <c r="A59" s="1">
        <v>11</v>
      </c>
    </row>
    <row r="60" spans="1:1">
      <c r="A60" s="1">
        <v>11</v>
      </c>
    </row>
    <row r="61" spans="1:1">
      <c r="A61" s="1">
        <v>11</v>
      </c>
    </row>
    <row r="62" spans="1:1" hidden="1">
      <c r="A62" s="1" t="s">
        <v>3</v>
      </c>
    </row>
    <row r="63" spans="1:1" hidden="1">
      <c r="A63" s="1" t="s">
        <v>3</v>
      </c>
    </row>
    <row r="64" spans="1:1" hidden="1">
      <c r="A64" s="1" t="s">
        <v>3</v>
      </c>
    </row>
    <row r="65" spans="1:1" hidden="1">
      <c r="A65" s="1" t="s">
        <v>3</v>
      </c>
    </row>
    <row r="66" spans="1:1">
      <c r="A66" s="1">
        <v>11</v>
      </c>
    </row>
    <row r="67" spans="1:1" hidden="1">
      <c r="A67" s="1" t="s">
        <v>3</v>
      </c>
    </row>
    <row r="68" spans="1:1" hidden="1">
      <c r="A68" s="1" t="s">
        <v>3</v>
      </c>
    </row>
    <row r="69" spans="1:1" hidden="1">
      <c r="A69" s="1" t="s">
        <v>3</v>
      </c>
    </row>
    <row r="70" spans="1:1">
      <c r="A70" s="1">
        <v>12</v>
      </c>
    </row>
    <row r="71" spans="1:1" hidden="1">
      <c r="A71" s="1" t="s">
        <v>3</v>
      </c>
    </row>
    <row r="72" spans="1:1" hidden="1">
      <c r="A72" s="1" t="s">
        <v>3</v>
      </c>
    </row>
    <row r="73" spans="1:1" hidden="1">
      <c r="A73" s="1" t="s">
        <v>3</v>
      </c>
    </row>
    <row r="74" spans="1:1" hidden="1">
      <c r="A74" s="1" t="s">
        <v>3</v>
      </c>
    </row>
    <row r="75" spans="1:1">
      <c r="A75" s="1">
        <v>12</v>
      </c>
    </row>
    <row r="76" spans="1:1">
      <c r="A76" s="1">
        <v>12</v>
      </c>
    </row>
    <row r="77" spans="1:1">
      <c r="A77" s="1">
        <v>12</v>
      </c>
    </row>
    <row r="78" spans="1:1">
      <c r="A78" s="1">
        <v>12</v>
      </c>
    </row>
    <row r="79" spans="1:1">
      <c r="A79" s="1">
        <v>12</v>
      </c>
    </row>
    <row r="80" spans="1:1">
      <c r="A80" s="1">
        <v>13</v>
      </c>
    </row>
    <row r="81" spans="1:3">
      <c r="A81" s="1">
        <v>14</v>
      </c>
    </row>
    <row r="82" spans="1:3">
      <c r="A82" s="1">
        <v>14</v>
      </c>
    </row>
    <row r="83" spans="1:3">
      <c r="A83" s="1">
        <v>14</v>
      </c>
    </row>
    <row r="84" spans="1:3">
      <c r="A84" s="1">
        <v>14</v>
      </c>
    </row>
    <row r="85" spans="1:3">
      <c r="A85" s="1">
        <v>14</v>
      </c>
    </row>
    <row r="86" spans="1:3">
      <c r="A86" s="1">
        <v>14</v>
      </c>
    </row>
    <row r="87" spans="1:3">
      <c r="A87" s="1">
        <v>19</v>
      </c>
    </row>
    <row r="88" spans="1:3">
      <c r="A88" s="1">
        <v>20</v>
      </c>
    </row>
    <row r="89" spans="1:3">
      <c r="A89" s="1">
        <v>21</v>
      </c>
    </row>
    <row r="90" spans="1:3" hidden="1">
      <c r="A90" s="1" t="s">
        <v>3</v>
      </c>
    </row>
    <row r="91" spans="1:3" hidden="1">
      <c r="A91" s="1" t="s">
        <v>3</v>
      </c>
    </row>
    <row r="92" spans="1:3" hidden="1">
      <c r="A92" s="1" t="s">
        <v>3</v>
      </c>
    </row>
    <row r="93" spans="1:3" hidden="1">
      <c r="A93" s="1" t="s">
        <v>3</v>
      </c>
    </row>
    <row r="94" spans="1:3">
      <c r="A94" s="1">
        <v>23</v>
      </c>
    </row>
    <row r="95" spans="1:3" hidden="1">
      <c r="A95" s="1" t="s">
        <v>3</v>
      </c>
      <c r="B95" s="1" t="s">
        <v>3</v>
      </c>
      <c r="C95" s="1" t="s">
        <v>3</v>
      </c>
    </row>
    <row r="96" spans="1:3" hidden="1">
      <c r="A96" s="1" t="s">
        <v>3</v>
      </c>
      <c r="B96" s="1" t="s">
        <v>3</v>
      </c>
      <c r="C96" s="1" t="s">
        <v>3</v>
      </c>
    </row>
    <row r="97" spans="1:3" hidden="1">
      <c r="A97" s="1" t="s">
        <v>3</v>
      </c>
      <c r="B97" s="1" t="s">
        <v>3</v>
      </c>
      <c r="C97" s="1" t="s">
        <v>3</v>
      </c>
    </row>
    <row r="98" spans="1:3" hidden="1">
      <c r="A98" s="1" t="s">
        <v>3</v>
      </c>
      <c r="B98" s="1" t="s">
        <v>3</v>
      </c>
      <c r="C98" s="1" t="s">
        <v>3</v>
      </c>
    </row>
    <row r="99" spans="1:3" hidden="1">
      <c r="A99" s="1" t="s">
        <v>3</v>
      </c>
      <c r="B99" s="1" t="s">
        <v>3</v>
      </c>
      <c r="C99" s="1" t="s">
        <v>3</v>
      </c>
    </row>
    <row r="100" spans="1:3" hidden="1">
      <c r="A100" s="1" t="s">
        <v>3</v>
      </c>
      <c r="B100" s="1" t="s">
        <v>3</v>
      </c>
      <c r="C100" s="1" t="s">
        <v>3</v>
      </c>
    </row>
    <row r="101" spans="1:3" hidden="1">
      <c r="A101" s="1" t="s">
        <v>3</v>
      </c>
      <c r="B101" s="1" t="s">
        <v>3</v>
      </c>
      <c r="C101" s="1" t="s">
        <v>3</v>
      </c>
    </row>
    <row r="102" spans="1:3" hidden="1">
      <c r="A102" s="1" t="s">
        <v>3</v>
      </c>
      <c r="B102" s="1" t="s">
        <v>3</v>
      </c>
      <c r="C102" s="1" t="s">
        <v>3</v>
      </c>
    </row>
    <row r="103" spans="1:3" hidden="1">
      <c r="A103" s="1" t="s">
        <v>3</v>
      </c>
      <c r="B103" s="1" t="s">
        <v>3</v>
      </c>
      <c r="C103" s="1" t="s">
        <v>3</v>
      </c>
    </row>
    <row r="104" spans="1:3" hidden="1">
      <c r="A104" s="1" t="s">
        <v>3</v>
      </c>
      <c r="B104" s="1" t="s">
        <v>3</v>
      </c>
      <c r="C104" s="1" t="s">
        <v>3</v>
      </c>
    </row>
    <row r="105" spans="1:3" hidden="1">
      <c r="A105" s="1" t="s">
        <v>3</v>
      </c>
      <c r="B105" s="1" t="s">
        <v>3</v>
      </c>
      <c r="C105" s="1" t="s">
        <v>3</v>
      </c>
    </row>
    <row r="106" spans="1:3" hidden="1">
      <c r="A106" s="1" t="s">
        <v>3</v>
      </c>
      <c r="B106" s="1" t="s">
        <v>3</v>
      </c>
      <c r="C106" s="1" t="s">
        <v>3</v>
      </c>
    </row>
    <row r="107" spans="1:3" hidden="1">
      <c r="A107" s="1" t="s">
        <v>3</v>
      </c>
      <c r="B107" s="1" t="s">
        <v>3</v>
      </c>
      <c r="C107" s="1" t="s">
        <v>3</v>
      </c>
    </row>
    <row r="108" spans="1:3" hidden="1">
      <c r="A108" s="1" t="s">
        <v>3</v>
      </c>
      <c r="B108" s="1" t="s">
        <v>3</v>
      </c>
      <c r="C108" s="1" t="s">
        <v>3</v>
      </c>
    </row>
    <row r="109" spans="1:3" hidden="1">
      <c r="A109" s="1" t="s">
        <v>3</v>
      </c>
      <c r="B109" s="1" t="s">
        <v>3</v>
      </c>
      <c r="C109" s="1" t="s">
        <v>3</v>
      </c>
    </row>
    <row r="110" spans="1:3" hidden="1">
      <c r="A110" s="1" t="s">
        <v>3</v>
      </c>
      <c r="B110" s="1" t="s">
        <v>3</v>
      </c>
      <c r="C110" s="1" t="s">
        <v>3</v>
      </c>
    </row>
    <row r="111" spans="1:3" hidden="1">
      <c r="A111" s="1" t="s">
        <v>3</v>
      </c>
      <c r="B111" s="1" t="s">
        <v>3</v>
      </c>
      <c r="C111" s="1" t="s">
        <v>3</v>
      </c>
    </row>
    <row r="112" spans="1:3" hidden="1">
      <c r="A112" s="1" t="s">
        <v>3</v>
      </c>
      <c r="B112" s="1" t="s">
        <v>3</v>
      </c>
      <c r="C112" s="1" t="s">
        <v>3</v>
      </c>
    </row>
    <row r="114" spans="1:1">
      <c r="A114" s="2" t="s">
        <v>5</v>
      </c>
    </row>
    <row r="115" spans="1:1" hidden="1">
      <c r="A115" s="1" t="s">
        <v>3</v>
      </c>
    </row>
    <row r="116" spans="1:1" hidden="1">
      <c r="A116" s="1" t="s">
        <v>3</v>
      </c>
    </row>
    <row r="117" spans="1:1" hidden="1">
      <c r="A117" s="1" t="s">
        <v>3</v>
      </c>
    </row>
    <row r="118" spans="1:1" hidden="1">
      <c r="A118" s="1" t="s">
        <v>3</v>
      </c>
    </row>
    <row r="119" spans="1:1" hidden="1">
      <c r="A119" s="1" t="s">
        <v>3</v>
      </c>
    </row>
    <row r="120" spans="1:1">
      <c r="A120" s="1">
        <v>2</v>
      </c>
    </row>
    <row r="121" spans="1:1" hidden="1">
      <c r="A121" s="1" t="s">
        <v>3</v>
      </c>
    </row>
    <row r="122" spans="1:1" hidden="1">
      <c r="A122" s="1" t="s">
        <v>3</v>
      </c>
    </row>
    <row r="123" spans="1:1">
      <c r="A123" s="1">
        <v>3</v>
      </c>
    </row>
    <row r="124" spans="1:1" hidden="1">
      <c r="A124" s="1" t="s">
        <v>3</v>
      </c>
    </row>
    <row r="125" spans="1:1" hidden="1">
      <c r="A125" s="1" t="s">
        <v>3</v>
      </c>
    </row>
    <row r="126" spans="1:1" hidden="1">
      <c r="A126" s="1" t="s">
        <v>3</v>
      </c>
    </row>
    <row r="127" spans="1:1" hidden="1">
      <c r="A127" s="1" t="s">
        <v>3</v>
      </c>
    </row>
    <row r="128" spans="1:1" hidden="1">
      <c r="A128" s="1" t="s">
        <v>3</v>
      </c>
    </row>
    <row r="129" spans="1:1" hidden="1">
      <c r="A129" s="1" t="s">
        <v>3</v>
      </c>
    </row>
    <row r="130" spans="1:1" hidden="1">
      <c r="A130" s="1" t="s">
        <v>3</v>
      </c>
    </row>
    <row r="131" spans="1:1">
      <c r="A131" s="1">
        <v>4</v>
      </c>
    </row>
    <row r="132" spans="1:1" hidden="1">
      <c r="A132" s="1" t="s">
        <v>3</v>
      </c>
    </row>
    <row r="133" spans="1:1" hidden="1">
      <c r="A133" s="1" t="s">
        <v>3</v>
      </c>
    </row>
    <row r="134" spans="1:1">
      <c r="A134" s="1">
        <v>4</v>
      </c>
    </row>
    <row r="135" spans="1:1">
      <c r="A135" s="1">
        <v>4</v>
      </c>
    </row>
    <row r="136" spans="1:1" hidden="1">
      <c r="A136" s="1" t="s">
        <v>3</v>
      </c>
    </row>
    <row r="137" spans="1:1" hidden="1">
      <c r="A137" s="1" t="s">
        <v>3</v>
      </c>
    </row>
    <row r="138" spans="1:1">
      <c r="A138" s="1">
        <v>5</v>
      </c>
    </row>
    <row r="139" spans="1:1" hidden="1">
      <c r="A139" s="1" t="s">
        <v>3</v>
      </c>
    </row>
    <row r="140" spans="1:1" hidden="1">
      <c r="A140" s="1" t="s">
        <v>3</v>
      </c>
    </row>
    <row r="141" spans="1:1" hidden="1">
      <c r="A141" s="1" t="s">
        <v>3</v>
      </c>
    </row>
    <row r="142" spans="1:1" hidden="1">
      <c r="A142" s="1" t="s">
        <v>3</v>
      </c>
    </row>
    <row r="143" spans="1:1" hidden="1">
      <c r="A143" s="1" t="s">
        <v>3</v>
      </c>
    </row>
    <row r="144" spans="1:1" hidden="1">
      <c r="A144" s="1" t="s">
        <v>3</v>
      </c>
    </row>
    <row r="145" spans="1:1">
      <c r="A145" s="1">
        <v>5</v>
      </c>
    </row>
    <row r="146" spans="1:1" hidden="1">
      <c r="A146" s="1" t="s">
        <v>3</v>
      </c>
    </row>
    <row r="147" spans="1:1">
      <c r="A147" s="1">
        <v>5</v>
      </c>
    </row>
    <row r="148" spans="1:1">
      <c r="A148" s="1">
        <v>5</v>
      </c>
    </row>
    <row r="149" spans="1:1" hidden="1">
      <c r="A149" s="1" t="s">
        <v>3</v>
      </c>
    </row>
    <row r="150" spans="1:1" hidden="1">
      <c r="A150" s="1" t="s">
        <v>3</v>
      </c>
    </row>
    <row r="151" spans="1:1" hidden="1">
      <c r="A151" s="1" t="s">
        <v>3</v>
      </c>
    </row>
    <row r="152" spans="1:1">
      <c r="A152" s="1">
        <v>6</v>
      </c>
    </row>
    <row r="153" spans="1:1" hidden="1">
      <c r="A153" s="1" t="s">
        <v>3</v>
      </c>
    </row>
    <row r="154" spans="1:1">
      <c r="A154" s="1">
        <v>6</v>
      </c>
    </row>
    <row r="155" spans="1:1" hidden="1">
      <c r="A155" s="1" t="s">
        <v>3</v>
      </c>
    </row>
    <row r="156" spans="1:1">
      <c r="A156" s="1">
        <v>6</v>
      </c>
    </row>
    <row r="157" spans="1:1">
      <c r="A157" s="1">
        <v>6</v>
      </c>
    </row>
    <row r="158" spans="1:1" hidden="1">
      <c r="A158" s="1" t="s">
        <v>3</v>
      </c>
    </row>
    <row r="159" spans="1:1" hidden="1">
      <c r="A159" s="1" t="s">
        <v>3</v>
      </c>
    </row>
    <row r="160" spans="1:1">
      <c r="A160" s="1">
        <v>7</v>
      </c>
    </row>
    <row r="161" spans="1:1">
      <c r="A161" s="1">
        <v>8</v>
      </c>
    </row>
    <row r="162" spans="1:1" hidden="1">
      <c r="A162" s="1" t="s">
        <v>3</v>
      </c>
    </row>
    <row r="163" spans="1:1" hidden="1">
      <c r="A163" s="1" t="s">
        <v>3</v>
      </c>
    </row>
    <row r="164" spans="1:1" hidden="1">
      <c r="A164" s="1" t="s">
        <v>3</v>
      </c>
    </row>
    <row r="165" spans="1:1">
      <c r="A165" s="1">
        <v>8</v>
      </c>
    </row>
    <row r="166" spans="1:1" hidden="1">
      <c r="A166" s="1" t="s">
        <v>3</v>
      </c>
    </row>
    <row r="167" spans="1:1" hidden="1">
      <c r="A167" s="1" t="s">
        <v>3</v>
      </c>
    </row>
    <row r="168" spans="1:1" hidden="1">
      <c r="A168" s="1" t="s">
        <v>3</v>
      </c>
    </row>
    <row r="169" spans="1:1" hidden="1">
      <c r="A169" s="1" t="s">
        <v>3</v>
      </c>
    </row>
    <row r="170" spans="1:1">
      <c r="A170" s="1">
        <v>8</v>
      </c>
    </row>
    <row r="171" spans="1:1">
      <c r="A171" s="1">
        <v>9</v>
      </c>
    </row>
    <row r="172" spans="1:1" hidden="1">
      <c r="A172" s="1" t="s">
        <v>3</v>
      </c>
    </row>
    <row r="173" spans="1:1" hidden="1">
      <c r="A173" s="1" t="s">
        <v>3</v>
      </c>
    </row>
    <row r="174" spans="1:1" hidden="1">
      <c r="A174" s="1" t="s">
        <v>3</v>
      </c>
    </row>
    <row r="175" spans="1:1" hidden="1">
      <c r="A175" s="1" t="s">
        <v>3</v>
      </c>
    </row>
    <row r="176" spans="1:1" hidden="1">
      <c r="A176" s="1" t="s">
        <v>3</v>
      </c>
    </row>
    <row r="177" spans="1:1" hidden="1">
      <c r="A177" s="1" t="s">
        <v>3</v>
      </c>
    </row>
    <row r="178" spans="1:1" hidden="1">
      <c r="A178" s="1" t="s">
        <v>3</v>
      </c>
    </row>
    <row r="179" spans="1:1" hidden="1">
      <c r="A179" s="1" t="s">
        <v>3</v>
      </c>
    </row>
    <row r="180" spans="1:1" hidden="1">
      <c r="A180" s="1" t="s">
        <v>3</v>
      </c>
    </row>
    <row r="181" spans="1:1" hidden="1">
      <c r="A181" s="1" t="s">
        <v>3</v>
      </c>
    </row>
    <row r="182" spans="1:1" hidden="1">
      <c r="A182" s="1" t="s">
        <v>3</v>
      </c>
    </row>
    <row r="183" spans="1:1" hidden="1">
      <c r="A183" s="1" t="s">
        <v>3</v>
      </c>
    </row>
    <row r="184" spans="1:1" hidden="1">
      <c r="A184" s="1" t="s">
        <v>3</v>
      </c>
    </row>
    <row r="185" spans="1:1" hidden="1">
      <c r="A185" s="1" t="s">
        <v>3</v>
      </c>
    </row>
    <row r="186" spans="1:1">
      <c r="A186" s="1">
        <v>10</v>
      </c>
    </row>
    <row r="187" spans="1:1" hidden="1">
      <c r="A187" s="1" t="s">
        <v>3</v>
      </c>
    </row>
    <row r="188" spans="1:1" hidden="1">
      <c r="A188" s="1" t="s">
        <v>3</v>
      </c>
    </row>
    <row r="189" spans="1:1" hidden="1">
      <c r="A189" s="1" t="s">
        <v>3</v>
      </c>
    </row>
    <row r="190" spans="1:1" hidden="1">
      <c r="A190" s="1" t="s">
        <v>3</v>
      </c>
    </row>
    <row r="191" spans="1:1" hidden="1">
      <c r="A191" s="1" t="s">
        <v>3</v>
      </c>
    </row>
    <row r="192" spans="1:1" hidden="1">
      <c r="A192" s="1" t="s">
        <v>3</v>
      </c>
    </row>
    <row r="193" spans="1:1">
      <c r="A193" s="1">
        <v>10</v>
      </c>
    </row>
    <row r="194" spans="1:1">
      <c r="A194" s="1">
        <v>11</v>
      </c>
    </row>
    <row r="195" spans="1:1">
      <c r="A195" s="1">
        <v>14</v>
      </c>
    </row>
    <row r="196" spans="1:1" hidden="1">
      <c r="A196" s="1" t="s">
        <v>3</v>
      </c>
    </row>
    <row r="197" spans="1:1" hidden="1">
      <c r="A197" s="1" t="s">
        <v>3</v>
      </c>
    </row>
    <row r="198" spans="1:1">
      <c r="A198" s="1">
        <v>15</v>
      </c>
    </row>
    <row r="199" spans="1:1">
      <c r="A199" s="1">
        <v>27</v>
      </c>
    </row>
    <row r="200" spans="1:1" hidden="1">
      <c r="A200" s="1" t="s">
        <v>3</v>
      </c>
    </row>
    <row r="201" spans="1:1" hidden="1">
      <c r="A201" s="1" t="s">
        <v>3</v>
      </c>
    </row>
    <row r="202" spans="1:1" hidden="1">
      <c r="A202" s="1" t="s">
        <v>3</v>
      </c>
    </row>
    <row r="203" spans="1:1" hidden="1">
      <c r="A203" s="1" t="s">
        <v>3</v>
      </c>
    </row>
    <row r="204" spans="1:1" hidden="1">
      <c r="A204" s="1" t="s">
        <v>3</v>
      </c>
    </row>
    <row r="205" spans="1:1" hidden="1">
      <c r="A205" s="1" t="s">
        <v>3</v>
      </c>
    </row>
    <row r="207" spans="1:1">
      <c r="A207" s="2" t="s">
        <v>4</v>
      </c>
    </row>
    <row r="208" spans="1:1" hidden="1">
      <c r="A208" s="1" t="s">
        <v>3</v>
      </c>
    </row>
    <row r="209" spans="1:1" hidden="1">
      <c r="A209" s="1" t="s">
        <v>3</v>
      </c>
    </row>
    <row r="210" spans="1:1" hidden="1">
      <c r="A210" s="1" t="s">
        <v>3</v>
      </c>
    </row>
    <row r="211" spans="1:1" hidden="1">
      <c r="A211" s="1" t="s">
        <v>3</v>
      </c>
    </row>
    <row r="212" spans="1:1" hidden="1">
      <c r="A212" s="1" t="s">
        <v>3</v>
      </c>
    </row>
    <row r="213" spans="1:1" hidden="1">
      <c r="A213" s="1" t="s">
        <v>3</v>
      </c>
    </row>
    <row r="214" spans="1:1" hidden="1">
      <c r="A214" s="1" t="s">
        <v>3</v>
      </c>
    </row>
    <row r="215" spans="1:1" hidden="1">
      <c r="A215" s="1" t="s">
        <v>3</v>
      </c>
    </row>
    <row r="216" spans="1:1" hidden="1">
      <c r="A216" s="1" t="s">
        <v>3</v>
      </c>
    </row>
    <row r="217" spans="1:1" hidden="1">
      <c r="A217" s="1" t="s">
        <v>3</v>
      </c>
    </row>
    <row r="218" spans="1:1" hidden="1">
      <c r="A218" s="1" t="s">
        <v>3</v>
      </c>
    </row>
    <row r="219" spans="1:1" hidden="1">
      <c r="A219" s="1" t="s">
        <v>3</v>
      </c>
    </row>
    <row r="220" spans="1:1" hidden="1">
      <c r="A220" s="1" t="s">
        <v>3</v>
      </c>
    </row>
    <row r="221" spans="1:1" hidden="1">
      <c r="A221" s="1" t="s">
        <v>3</v>
      </c>
    </row>
    <row r="222" spans="1:1" hidden="1">
      <c r="A222" s="1" t="s">
        <v>3</v>
      </c>
    </row>
    <row r="223" spans="1:1" hidden="1">
      <c r="A223" s="1" t="s">
        <v>3</v>
      </c>
    </row>
    <row r="224" spans="1:1" hidden="1">
      <c r="A224" s="1" t="s">
        <v>3</v>
      </c>
    </row>
    <row r="225" spans="1:1">
      <c r="A225" s="1">
        <v>7</v>
      </c>
    </row>
    <row r="226" spans="1:1" hidden="1">
      <c r="A226" s="1" t="s">
        <v>3</v>
      </c>
    </row>
    <row r="227" spans="1:1" hidden="1">
      <c r="A227" s="1" t="s">
        <v>3</v>
      </c>
    </row>
    <row r="228" spans="1:1" hidden="1">
      <c r="A228" s="1" t="s">
        <v>3</v>
      </c>
    </row>
    <row r="229" spans="1:1" hidden="1">
      <c r="A229" s="1" t="s">
        <v>3</v>
      </c>
    </row>
    <row r="230" spans="1:1" hidden="1">
      <c r="A230" s="1" t="s">
        <v>3</v>
      </c>
    </row>
    <row r="231" spans="1:1" hidden="1">
      <c r="A231" s="1" t="s">
        <v>3</v>
      </c>
    </row>
    <row r="232" spans="1:1" hidden="1">
      <c r="A232" s="1" t="s">
        <v>3</v>
      </c>
    </row>
    <row r="233" spans="1:1" hidden="1">
      <c r="A233" s="1" t="s">
        <v>3</v>
      </c>
    </row>
    <row r="234" spans="1:1" hidden="1">
      <c r="A234" s="1" t="s">
        <v>3</v>
      </c>
    </row>
    <row r="235" spans="1:1" hidden="1">
      <c r="A235" s="1" t="s">
        <v>3</v>
      </c>
    </row>
    <row r="236" spans="1:1" hidden="1">
      <c r="A236" s="1" t="s">
        <v>3</v>
      </c>
    </row>
    <row r="237" spans="1:1" hidden="1">
      <c r="A237" s="1" t="s">
        <v>3</v>
      </c>
    </row>
    <row r="238" spans="1:1" hidden="1">
      <c r="A238" s="1" t="s">
        <v>3</v>
      </c>
    </row>
    <row r="239" spans="1:1" hidden="1">
      <c r="A239" s="1" t="s">
        <v>3</v>
      </c>
    </row>
    <row r="240" spans="1:1" hidden="1">
      <c r="A240" s="1" t="s">
        <v>3</v>
      </c>
    </row>
    <row r="241" spans="1:1" hidden="1">
      <c r="A241" s="1" t="s">
        <v>3</v>
      </c>
    </row>
    <row r="242" spans="1:1" hidden="1">
      <c r="A242" s="1" t="s">
        <v>3</v>
      </c>
    </row>
    <row r="243" spans="1:1" hidden="1">
      <c r="A243" s="1" t="s">
        <v>3</v>
      </c>
    </row>
    <row r="244" spans="1:1" hidden="1">
      <c r="A244" s="1" t="s">
        <v>3</v>
      </c>
    </row>
    <row r="245" spans="1:1" hidden="1">
      <c r="A245" s="1" t="s">
        <v>3</v>
      </c>
    </row>
    <row r="246" spans="1:1" hidden="1">
      <c r="A246" s="1" t="s">
        <v>3</v>
      </c>
    </row>
    <row r="247" spans="1:1" hidden="1">
      <c r="A247" s="1" t="s">
        <v>3</v>
      </c>
    </row>
    <row r="248" spans="1:1" hidden="1">
      <c r="A248" s="1" t="s">
        <v>3</v>
      </c>
    </row>
    <row r="249" spans="1:1" hidden="1">
      <c r="A249" s="1" t="s">
        <v>3</v>
      </c>
    </row>
    <row r="250" spans="1:1" hidden="1">
      <c r="A250" s="1" t="s">
        <v>3</v>
      </c>
    </row>
    <row r="251" spans="1:1" hidden="1">
      <c r="A251" s="1" t="s">
        <v>3</v>
      </c>
    </row>
    <row r="252" spans="1:1" hidden="1">
      <c r="A252" s="1" t="s">
        <v>3</v>
      </c>
    </row>
    <row r="253" spans="1:1" hidden="1">
      <c r="A253" s="1" t="s">
        <v>3</v>
      </c>
    </row>
    <row r="254" spans="1:1" hidden="1">
      <c r="A254" s="1" t="s">
        <v>3</v>
      </c>
    </row>
    <row r="255" spans="1:1" hidden="1">
      <c r="A255" s="1" t="s">
        <v>3</v>
      </c>
    </row>
    <row r="256" spans="1:1" hidden="1">
      <c r="A256" s="1" t="s">
        <v>3</v>
      </c>
    </row>
    <row r="257" spans="1:1" hidden="1">
      <c r="A257" s="1" t="s">
        <v>3</v>
      </c>
    </row>
    <row r="258" spans="1:1" hidden="1">
      <c r="A258" s="1" t="s">
        <v>3</v>
      </c>
    </row>
    <row r="259" spans="1:1" hidden="1">
      <c r="A259" s="1" t="s">
        <v>3</v>
      </c>
    </row>
    <row r="260" spans="1:1" hidden="1">
      <c r="A260" s="1" t="s">
        <v>3</v>
      </c>
    </row>
    <row r="261" spans="1:1" hidden="1">
      <c r="A261" s="1" t="s">
        <v>3</v>
      </c>
    </row>
    <row r="262" spans="1:1" hidden="1">
      <c r="A262" s="1" t="s">
        <v>3</v>
      </c>
    </row>
    <row r="263" spans="1:1" hidden="1">
      <c r="A263" s="1" t="s">
        <v>3</v>
      </c>
    </row>
    <row r="264" spans="1:1" hidden="1">
      <c r="A264" s="1" t="s">
        <v>3</v>
      </c>
    </row>
    <row r="265" spans="1:1" hidden="1">
      <c r="A265" s="1" t="s">
        <v>3</v>
      </c>
    </row>
    <row r="266" spans="1:1" hidden="1">
      <c r="A266" s="1" t="s">
        <v>3</v>
      </c>
    </row>
    <row r="267" spans="1:1" hidden="1">
      <c r="A267" s="1" t="s">
        <v>3</v>
      </c>
    </row>
    <row r="268" spans="1:1" hidden="1">
      <c r="A268" s="1" t="s">
        <v>3</v>
      </c>
    </row>
    <row r="269" spans="1:1" hidden="1">
      <c r="A269" s="1" t="s">
        <v>3</v>
      </c>
    </row>
    <row r="270" spans="1:1" hidden="1">
      <c r="A270" s="1" t="s">
        <v>3</v>
      </c>
    </row>
    <row r="271" spans="1:1">
      <c r="A271" s="1">
        <v>7</v>
      </c>
    </row>
    <row r="272" spans="1:1" hidden="1">
      <c r="A272" s="1" t="s">
        <v>3</v>
      </c>
    </row>
    <row r="273" spans="1:1" hidden="1">
      <c r="A273" s="1" t="s">
        <v>3</v>
      </c>
    </row>
    <row r="274" spans="1:1" hidden="1">
      <c r="A274" s="1" t="s">
        <v>3</v>
      </c>
    </row>
    <row r="275" spans="1:1" hidden="1">
      <c r="A275" s="1" t="s">
        <v>3</v>
      </c>
    </row>
    <row r="276" spans="1:1" hidden="1">
      <c r="A276" s="1" t="s">
        <v>3</v>
      </c>
    </row>
    <row r="277" spans="1:1">
      <c r="A277" s="1">
        <v>8</v>
      </c>
    </row>
    <row r="278" spans="1:1" hidden="1">
      <c r="A278" s="1" t="s">
        <v>3</v>
      </c>
    </row>
    <row r="279" spans="1:1" hidden="1">
      <c r="A279" s="1" t="s">
        <v>3</v>
      </c>
    </row>
    <row r="280" spans="1:1">
      <c r="A280" s="1">
        <v>8</v>
      </c>
    </row>
    <row r="281" spans="1:1" hidden="1">
      <c r="A281" s="1" t="s">
        <v>3</v>
      </c>
    </row>
    <row r="282" spans="1:1" hidden="1">
      <c r="A282" s="1" t="s">
        <v>3</v>
      </c>
    </row>
    <row r="283" spans="1:1" hidden="1">
      <c r="A283" s="1" t="s">
        <v>3</v>
      </c>
    </row>
    <row r="284" spans="1:1" hidden="1">
      <c r="A284" s="1" t="s">
        <v>3</v>
      </c>
    </row>
    <row r="285" spans="1:1" hidden="1">
      <c r="A285" s="1" t="s">
        <v>3</v>
      </c>
    </row>
    <row r="286" spans="1:1" hidden="1">
      <c r="A286" s="1" t="s">
        <v>3</v>
      </c>
    </row>
    <row r="287" spans="1:1" hidden="1">
      <c r="A287" s="1" t="s">
        <v>3</v>
      </c>
    </row>
    <row r="288" spans="1:1" hidden="1">
      <c r="A288" s="1" t="s">
        <v>3</v>
      </c>
    </row>
    <row r="289" spans="1:4" hidden="1">
      <c r="A289" s="1" t="s">
        <v>3</v>
      </c>
    </row>
    <row r="290" spans="1:4" hidden="1">
      <c r="A290" s="1" t="s">
        <v>3</v>
      </c>
    </row>
    <row r="291" spans="1:4" hidden="1">
      <c r="A291" s="1" t="s">
        <v>3</v>
      </c>
    </row>
    <row r="292" spans="1:4" hidden="1">
      <c r="A292" s="1" t="s">
        <v>3</v>
      </c>
    </row>
    <row r="293" spans="1:4" hidden="1">
      <c r="A293" s="1" t="s">
        <v>3</v>
      </c>
    </row>
    <row r="294" spans="1:4" hidden="1">
      <c r="A294" s="1" t="s">
        <v>3</v>
      </c>
    </row>
    <row r="295" spans="1:4" hidden="1">
      <c r="A295" s="1" t="s">
        <v>3</v>
      </c>
    </row>
    <row r="296" spans="1:4" hidden="1">
      <c r="A296" s="1" t="s">
        <v>3</v>
      </c>
    </row>
    <row r="297" spans="1:4" hidden="1">
      <c r="A297" s="1" t="s">
        <v>3</v>
      </c>
    </row>
    <row r="298" spans="1:4" hidden="1">
      <c r="A298" s="1" t="s">
        <v>3</v>
      </c>
    </row>
    <row r="299" spans="1:4">
      <c r="B299" s="1" t="s">
        <v>35</v>
      </c>
    </row>
    <row r="300" spans="1:4">
      <c r="B300" s="1" t="s">
        <v>36</v>
      </c>
    </row>
    <row r="302" spans="1:4">
      <c r="B302" s="1" t="s">
        <v>37</v>
      </c>
    </row>
    <row r="304" spans="1:4">
      <c r="B304" s="1" t="s">
        <v>38</v>
      </c>
      <c r="D304" s="1" t="s">
        <v>50</v>
      </c>
    </row>
    <row r="305" spans="2:6">
      <c r="B305" s="1">
        <v>2</v>
      </c>
      <c r="D305" s="1" t="s">
        <v>10</v>
      </c>
      <c r="E305" s="11" t="s">
        <v>0</v>
      </c>
    </row>
    <row r="306" spans="2:6">
      <c r="B306" s="1">
        <v>3</v>
      </c>
      <c r="D306" s="1">
        <v>2</v>
      </c>
      <c r="E306" s="1">
        <f>COUNTIF(Возраст_детей[Возраст детей],D306)</f>
        <v>1</v>
      </c>
    </row>
    <row r="307" spans="2:6">
      <c r="B307" s="1">
        <v>4</v>
      </c>
      <c r="D307" s="1">
        <v>3</v>
      </c>
      <c r="E307" s="1">
        <f>COUNTIF(Возраст_детей[Возраст детей],D307)</f>
        <v>1</v>
      </c>
    </row>
    <row r="308" spans="2:6">
      <c r="B308" s="1">
        <v>4</v>
      </c>
      <c r="D308" s="1">
        <v>4</v>
      </c>
      <c r="E308" s="1">
        <f>COUNTIF(Возраст_детей[Возраст детей],D308)</f>
        <v>3</v>
      </c>
    </row>
    <row r="309" spans="2:6">
      <c r="B309" s="1">
        <v>4</v>
      </c>
      <c r="D309" s="1">
        <v>5</v>
      </c>
      <c r="E309" s="1">
        <f>COUNTIF(Возраст_детей[Возраст детей],D309)</f>
        <v>5</v>
      </c>
    </row>
    <row r="310" spans="2:6">
      <c r="B310" s="1">
        <v>5</v>
      </c>
      <c r="D310" s="1">
        <v>6</v>
      </c>
      <c r="E310" s="1">
        <f>COUNTIF(Возраст_детей[Возраст детей],D310)</f>
        <v>10</v>
      </c>
    </row>
    <row r="311" spans="2:6">
      <c r="B311" s="1">
        <v>5</v>
      </c>
      <c r="D311" s="1">
        <v>7</v>
      </c>
      <c r="E311" s="1">
        <f>COUNTIF(Возраст_детей[Возраст детей],D311)</f>
        <v>7</v>
      </c>
    </row>
    <row r="312" spans="2:6">
      <c r="B312" s="1">
        <v>5</v>
      </c>
      <c r="D312" s="1">
        <v>8</v>
      </c>
      <c r="E312" s="1">
        <f>COUNTIF(Возраст_детей[Возраст детей],D312)</f>
        <v>17</v>
      </c>
      <c r="F312" s="1" t="s">
        <v>34</v>
      </c>
    </row>
    <row r="313" spans="2:6">
      <c r="B313" s="1">
        <v>5</v>
      </c>
      <c r="D313" s="1">
        <v>9</v>
      </c>
      <c r="E313" s="1">
        <f>COUNTIF(Возраст_детей[Возраст детей],D313)</f>
        <v>7</v>
      </c>
    </row>
    <row r="314" spans="2:6">
      <c r="B314" s="1">
        <v>5</v>
      </c>
      <c r="D314" s="1">
        <v>10</v>
      </c>
      <c r="E314" s="1">
        <f>COUNTIF(Возраст_детей[Возраст детей],D314)</f>
        <v>9</v>
      </c>
    </row>
    <row r="315" spans="2:6">
      <c r="B315" s="1">
        <v>6</v>
      </c>
      <c r="D315" s="1">
        <v>11</v>
      </c>
      <c r="E315" s="1">
        <f>COUNTIF(Возраст_детей[Возраст детей],D315)</f>
        <v>15</v>
      </c>
    </row>
    <row r="316" spans="2:6">
      <c r="B316" s="1">
        <v>6</v>
      </c>
      <c r="D316" s="1">
        <v>12</v>
      </c>
      <c r="E316" s="1">
        <f>COUNTIF(Возраст_детей[Возраст детей],D316)</f>
        <v>6</v>
      </c>
    </row>
    <row r="317" spans="2:6">
      <c r="B317" s="1">
        <v>6</v>
      </c>
      <c r="D317" s="1">
        <v>13</v>
      </c>
      <c r="E317" s="1">
        <f>COUNTIF(Возраст_детей[Возраст детей],D317)</f>
        <v>1</v>
      </c>
    </row>
    <row r="318" spans="2:6">
      <c r="B318" s="1">
        <v>6</v>
      </c>
      <c r="D318" s="1">
        <v>14</v>
      </c>
      <c r="E318" s="1">
        <f>COUNTIF(Возраст_детей[Возраст детей],D318)</f>
        <v>7</v>
      </c>
    </row>
    <row r="319" spans="2:6">
      <c r="B319" s="1">
        <v>6</v>
      </c>
      <c r="D319" s="1">
        <v>15</v>
      </c>
      <c r="E319" s="1">
        <f>COUNTIF(Возраст_детей[Возраст детей],D319)</f>
        <v>1</v>
      </c>
    </row>
    <row r="320" spans="2:6">
      <c r="B320" s="1">
        <v>6</v>
      </c>
      <c r="D320" s="1">
        <v>19</v>
      </c>
      <c r="E320" s="1">
        <f>COUNTIF(Возраст_детей[Возраст детей],D320)</f>
        <v>1</v>
      </c>
    </row>
    <row r="321" spans="2:5">
      <c r="B321" s="1">
        <v>6</v>
      </c>
      <c r="D321" s="1">
        <v>20</v>
      </c>
      <c r="E321" s="1">
        <f>COUNTIF(Возраст_детей[Возраст детей],D321)</f>
        <v>1</v>
      </c>
    </row>
    <row r="322" spans="2:5">
      <c r="B322" s="1">
        <v>6</v>
      </c>
      <c r="D322" s="1">
        <v>21</v>
      </c>
      <c r="E322" s="1">
        <f>COUNTIF(Возраст_детей[Возраст детей],D322)</f>
        <v>1</v>
      </c>
    </row>
    <row r="323" spans="2:5">
      <c r="B323" s="1">
        <v>6</v>
      </c>
      <c r="D323" s="1">
        <v>23</v>
      </c>
      <c r="E323" s="1">
        <f>COUNTIF(Возраст_детей[Возраст детей],D323)</f>
        <v>1</v>
      </c>
    </row>
    <row r="324" spans="2:5">
      <c r="B324" s="1">
        <v>6</v>
      </c>
      <c r="D324" s="1">
        <v>27</v>
      </c>
      <c r="E324" s="1">
        <f>COUNTIF(Возраст_детей[Возраст детей],D324)</f>
        <v>1</v>
      </c>
    </row>
    <row r="325" spans="2:5">
      <c r="B325" s="1">
        <v>7</v>
      </c>
    </row>
    <row r="326" spans="2:5">
      <c r="B326" s="1">
        <v>7</v>
      </c>
    </row>
    <row r="327" spans="2:5">
      <c r="B327" s="1">
        <v>7</v>
      </c>
    </row>
    <row r="328" spans="2:5">
      <c r="B328" s="1">
        <v>7</v>
      </c>
    </row>
    <row r="329" spans="2:5">
      <c r="B329" s="1">
        <v>7</v>
      </c>
    </row>
    <row r="330" spans="2:5">
      <c r="B330" s="1">
        <v>7</v>
      </c>
    </row>
    <row r="331" spans="2:5">
      <c r="B331" s="1">
        <v>7</v>
      </c>
    </row>
    <row r="332" spans="2:5">
      <c r="B332" s="1">
        <v>8</v>
      </c>
    </row>
    <row r="333" spans="2:5">
      <c r="B333" s="1">
        <v>8</v>
      </c>
    </row>
    <row r="334" spans="2:5">
      <c r="B334" s="1">
        <v>8</v>
      </c>
    </row>
    <row r="335" spans="2:5">
      <c r="B335" s="1">
        <v>8</v>
      </c>
    </row>
    <row r="336" spans="2:5">
      <c r="B336" s="1">
        <v>8</v>
      </c>
    </row>
    <row r="337" spans="2:2">
      <c r="B337" s="1">
        <v>8</v>
      </c>
    </row>
    <row r="338" spans="2:2">
      <c r="B338" s="1">
        <v>8</v>
      </c>
    </row>
    <row r="339" spans="2:2">
      <c r="B339" s="1">
        <v>8</v>
      </c>
    </row>
    <row r="340" spans="2:2">
      <c r="B340" s="1">
        <v>8</v>
      </c>
    </row>
    <row r="341" spans="2:2">
      <c r="B341" s="1">
        <v>8</v>
      </c>
    </row>
    <row r="342" spans="2:2">
      <c r="B342" s="1">
        <v>8</v>
      </c>
    </row>
    <row r="343" spans="2:2">
      <c r="B343" s="1">
        <v>8</v>
      </c>
    </row>
    <row r="344" spans="2:2">
      <c r="B344" s="1">
        <v>8</v>
      </c>
    </row>
    <row r="345" spans="2:2">
      <c r="B345" s="1">
        <v>8</v>
      </c>
    </row>
    <row r="346" spans="2:2">
      <c r="B346" s="1">
        <v>8</v>
      </c>
    </row>
    <row r="347" spans="2:2">
      <c r="B347" s="1">
        <v>8</v>
      </c>
    </row>
    <row r="348" spans="2:2">
      <c r="B348" s="1">
        <v>8</v>
      </c>
    </row>
    <row r="349" spans="2:2">
      <c r="B349" s="1">
        <v>9</v>
      </c>
    </row>
    <row r="350" spans="2:2">
      <c r="B350" s="1">
        <v>9</v>
      </c>
    </row>
    <row r="351" spans="2:2">
      <c r="B351" s="1">
        <v>9</v>
      </c>
    </row>
    <row r="352" spans="2:2">
      <c r="B352" s="1">
        <v>9</v>
      </c>
    </row>
    <row r="353" spans="2:2">
      <c r="B353" s="1">
        <v>9</v>
      </c>
    </row>
    <row r="354" spans="2:2">
      <c r="B354" s="1">
        <v>9</v>
      </c>
    </row>
    <row r="355" spans="2:2">
      <c r="B355" s="1">
        <v>9</v>
      </c>
    </row>
    <row r="356" spans="2:2">
      <c r="B356" s="1">
        <v>10</v>
      </c>
    </row>
    <row r="357" spans="2:2">
      <c r="B357" s="1">
        <v>10</v>
      </c>
    </row>
    <row r="358" spans="2:2">
      <c r="B358" s="1">
        <v>10</v>
      </c>
    </row>
    <row r="359" spans="2:2">
      <c r="B359" s="1">
        <v>10</v>
      </c>
    </row>
    <row r="360" spans="2:2">
      <c r="B360" s="1">
        <v>10</v>
      </c>
    </row>
    <row r="361" spans="2:2">
      <c r="B361" s="1">
        <v>10</v>
      </c>
    </row>
    <row r="362" spans="2:2">
      <c r="B362" s="1">
        <v>10</v>
      </c>
    </row>
    <row r="363" spans="2:2">
      <c r="B363" s="1">
        <v>10</v>
      </c>
    </row>
    <row r="364" spans="2:2">
      <c r="B364" s="1">
        <v>10</v>
      </c>
    </row>
    <row r="365" spans="2:2">
      <c r="B365" s="1">
        <v>11</v>
      </c>
    </row>
    <row r="366" spans="2:2">
      <c r="B366" s="1">
        <v>11</v>
      </c>
    </row>
    <row r="367" spans="2:2">
      <c r="B367" s="1">
        <v>11</v>
      </c>
    </row>
    <row r="368" spans="2:2">
      <c r="B368" s="1">
        <v>11</v>
      </c>
    </row>
    <row r="369" spans="2:2">
      <c r="B369" s="1">
        <v>11</v>
      </c>
    </row>
    <row r="370" spans="2:2">
      <c r="B370" s="1">
        <v>11</v>
      </c>
    </row>
    <row r="371" spans="2:2">
      <c r="B371" s="1">
        <v>11</v>
      </c>
    </row>
    <row r="372" spans="2:2">
      <c r="B372" s="1">
        <v>11</v>
      </c>
    </row>
    <row r="373" spans="2:2">
      <c r="B373" s="1">
        <v>11</v>
      </c>
    </row>
    <row r="374" spans="2:2">
      <c r="B374" s="1">
        <v>11</v>
      </c>
    </row>
    <row r="375" spans="2:2">
      <c r="B375" s="1">
        <v>11</v>
      </c>
    </row>
    <row r="376" spans="2:2">
      <c r="B376" s="1">
        <v>11</v>
      </c>
    </row>
    <row r="377" spans="2:2">
      <c r="B377" s="1">
        <v>11</v>
      </c>
    </row>
    <row r="378" spans="2:2">
      <c r="B378" s="1">
        <v>11</v>
      </c>
    </row>
    <row r="379" spans="2:2">
      <c r="B379" s="1">
        <v>11</v>
      </c>
    </row>
    <row r="380" spans="2:2">
      <c r="B380" s="1">
        <v>12</v>
      </c>
    </row>
    <row r="381" spans="2:2">
      <c r="B381" s="1">
        <v>12</v>
      </c>
    </row>
    <row r="382" spans="2:2">
      <c r="B382" s="1">
        <v>12</v>
      </c>
    </row>
    <row r="383" spans="2:2">
      <c r="B383" s="1">
        <v>12</v>
      </c>
    </row>
    <row r="384" spans="2:2">
      <c r="B384" s="1">
        <v>12</v>
      </c>
    </row>
    <row r="385" spans="2:2">
      <c r="B385" s="1">
        <v>12</v>
      </c>
    </row>
    <row r="386" spans="2:2">
      <c r="B386" s="1">
        <v>13</v>
      </c>
    </row>
    <row r="387" spans="2:2">
      <c r="B387" s="1">
        <v>14</v>
      </c>
    </row>
    <row r="388" spans="2:2">
      <c r="B388" s="1">
        <v>14</v>
      </c>
    </row>
    <row r="389" spans="2:2">
      <c r="B389" s="1">
        <v>14</v>
      </c>
    </row>
    <row r="390" spans="2:2">
      <c r="B390" s="1">
        <v>14</v>
      </c>
    </row>
    <row r="391" spans="2:2">
      <c r="B391" s="1">
        <v>14</v>
      </c>
    </row>
    <row r="392" spans="2:2">
      <c r="B392" s="1">
        <v>14</v>
      </c>
    </row>
    <row r="393" spans="2:2">
      <c r="B393" s="1">
        <v>14</v>
      </c>
    </row>
    <row r="394" spans="2:2">
      <c r="B394" s="1">
        <v>15</v>
      </c>
    </row>
    <row r="395" spans="2:2">
      <c r="B395" s="1">
        <v>19</v>
      </c>
    </row>
    <row r="396" spans="2:2">
      <c r="B396" s="1">
        <v>20</v>
      </c>
    </row>
    <row r="397" spans="2:2">
      <c r="B397" s="1">
        <v>21</v>
      </c>
    </row>
    <row r="398" spans="2:2">
      <c r="B398" s="1">
        <v>23</v>
      </c>
    </row>
    <row r="399" spans="2:2">
      <c r="B399" s="1">
        <v>27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A7EFD-5432-4866-B4C0-B52E7E03A82C}">
  <sheetPr>
    <tabColor theme="9" tint="0.59999389629810485"/>
  </sheetPr>
  <dimension ref="A1:O82"/>
  <sheetViews>
    <sheetView topLeftCell="A27" zoomScale="85" zoomScaleNormal="85" workbookViewId="0">
      <selection activeCell="F30" sqref="F30"/>
    </sheetView>
  </sheetViews>
  <sheetFormatPr defaultRowHeight="15"/>
  <cols>
    <col min="1" max="1" width="46.5703125" bestFit="1" customWidth="1"/>
    <col min="2" max="2" width="15.7109375" bestFit="1" customWidth="1"/>
    <col min="3" max="3" width="11.85546875" customWidth="1"/>
    <col min="4" max="4" width="26.7109375" customWidth="1"/>
    <col min="5" max="5" width="32.85546875" customWidth="1"/>
  </cols>
  <sheetData>
    <row r="1" spans="1:5">
      <c r="A1" s="15" t="s">
        <v>32</v>
      </c>
    </row>
    <row r="11" spans="1:5">
      <c r="A11" s="14" t="s">
        <v>33</v>
      </c>
    </row>
    <row r="12" spans="1:5">
      <c r="A12" t="s">
        <v>41</v>
      </c>
      <c r="B12" t="s">
        <v>53</v>
      </c>
      <c r="C12" t="s">
        <v>42</v>
      </c>
      <c r="D12" t="s">
        <v>46</v>
      </c>
      <c r="E12" t="s">
        <v>47</v>
      </c>
    </row>
    <row r="13" spans="1:5" ht="30">
      <c r="A13" t="s">
        <v>34</v>
      </c>
      <c r="B13" t="s">
        <v>55</v>
      </c>
      <c r="C13">
        <f>_xlfn.MODE.SNGL(Возраст_детей[Возраст детей])</f>
        <v>8</v>
      </c>
      <c r="D13" s="16" t="s">
        <v>48</v>
      </c>
      <c r="E13" s="16" t="s">
        <v>49</v>
      </c>
    </row>
    <row r="14" spans="1:5" ht="106.5" customHeight="1">
      <c r="A14" t="s">
        <v>2</v>
      </c>
      <c r="B14" t="s">
        <v>69</v>
      </c>
      <c r="C14">
        <f>MEDIAN(Возраст_детей[Возраст детей])</f>
        <v>9</v>
      </c>
      <c r="D14" s="16" t="s">
        <v>51</v>
      </c>
      <c r="E14" s="16" t="s">
        <v>52</v>
      </c>
    </row>
    <row r="15" spans="1:5" ht="30">
      <c r="A15" t="s">
        <v>185</v>
      </c>
      <c r="B15" t="s">
        <v>186</v>
      </c>
      <c r="C15" s="12">
        <f>SUM(Возраст_детей[Возраст детей])/COUNT(Возраст_детей[Возраст детей])</f>
        <v>9.6105263157894729</v>
      </c>
      <c r="D15" s="16" t="s">
        <v>187</v>
      </c>
      <c r="E15" s="16" t="s">
        <v>188</v>
      </c>
    </row>
    <row r="16" spans="1:5">
      <c r="A16" t="s">
        <v>176</v>
      </c>
      <c r="B16" t="s">
        <v>54</v>
      </c>
      <c r="C16" s="12">
        <f>SUM(Возраст_детей[Возраст детей])/COUNT(Возраст_детей[Возраст детей])</f>
        <v>9.6105263157894729</v>
      </c>
      <c r="D16" s="16" t="s">
        <v>63</v>
      </c>
      <c r="E16" s="16" t="s">
        <v>63</v>
      </c>
    </row>
    <row r="17" spans="1:15" ht="105">
      <c r="A17" t="s">
        <v>56</v>
      </c>
      <c r="B17" t="s">
        <v>57</v>
      </c>
      <c r="C17">
        <f>_xlfn.QUARTILE.INC(Возраст_детей[Возраст детей],1)</f>
        <v>7</v>
      </c>
      <c r="D17" s="16" t="s">
        <v>64</v>
      </c>
      <c r="E17" s="16" t="s">
        <v>65</v>
      </c>
    </row>
    <row r="18" spans="1:15" ht="30">
      <c r="A18" t="s">
        <v>58</v>
      </c>
      <c r="B18" t="s">
        <v>59</v>
      </c>
      <c r="C18">
        <f>_xlfn.QUARTILE.INC(Возраст_детей[Возраст детей],3)</f>
        <v>11</v>
      </c>
      <c r="D18" s="16"/>
      <c r="E18" s="16" t="s">
        <v>66</v>
      </c>
    </row>
    <row r="20" spans="1:15">
      <c r="A20" s="13"/>
    </row>
    <row r="24" spans="1:15">
      <c r="A24" s="14" t="s">
        <v>40</v>
      </c>
    </row>
    <row r="25" spans="1:15">
      <c r="A25" t="s">
        <v>41</v>
      </c>
      <c r="B25" t="s">
        <v>53</v>
      </c>
      <c r="C25" t="s">
        <v>42</v>
      </c>
      <c r="D25" t="s">
        <v>46</v>
      </c>
      <c r="E25" t="s">
        <v>47</v>
      </c>
    </row>
    <row r="26" spans="1:15" ht="120">
      <c r="A26" s="27" t="s">
        <v>60</v>
      </c>
      <c r="B26" s="39" t="s">
        <v>61</v>
      </c>
      <c r="C26" s="39">
        <f>C18-C17</f>
        <v>4</v>
      </c>
      <c r="D26" s="27" t="s">
        <v>67</v>
      </c>
      <c r="E26" s="27" t="s">
        <v>68</v>
      </c>
    </row>
    <row r="27" spans="1:15" ht="107.25" customHeight="1">
      <c r="A27" s="43" t="s">
        <v>167</v>
      </c>
      <c r="B27" s="40" t="s">
        <v>62</v>
      </c>
      <c r="C27" s="41">
        <f>_xlfn.VAR.P(Возраст_детей[Возраст детей])</f>
        <v>16.574626038781162</v>
      </c>
      <c r="D27" s="42" t="s">
        <v>163</v>
      </c>
      <c r="E27" s="43"/>
    </row>
    <row r="28" spans="1:15" ht="64.5" customHeight="1">
      <c r="A28" s="27" t="s">
        <v>166</v>
      </c>
      <c r="B28" s="39" t="s">
        <v>70</v>
      </c>
      <c r="C28" s="44">
        <f>_xlfn.VAR.S(Возраст_детей[Возраст детей])</f>
        <v>16.750951847704371</v>
      </c>
      <c r="D28" s="45" t="s">
        <v>163</v>
      </c>
      <c r="E28" s="27"/>
      <c r="G28" s="79" t="s">
        <v>168</v>
      </c>
      <c r="H28" s="80"/>
      <c r="I28" s="80"/>
      <c r="J28" s="80"/>
      <c r="K28" s="80"/>
      <c r="L28" s="80"/>
      <c r="M28" s="80"/>
      <c r="N28" s="80"/>
      <c r="O28" s="80"/>
    </row>
    <row r="29" spans="1:15" ht="93" customHeight="1">
      <c r="A29" s="27" t="s">
        <v>165</v>
      </c>
      <c r="B29" s="39" t="s">
        <v>73</v>
      </c>
      <c r="C29" s="44">
        <f>SQRT(_xlfn.VAR.S(Возраст_детей[Возраст детей]))</f>
        <v>4.0927926709893789</v>
      </c>
      <c r="D29" s="45" t="s">
        <v>164</v>
      </c>
      <c r="E29" s="27" t="s">
        <v>71</v>
      </c>
      <c r="G29" s="80"/>
      <c r="H29" s="80"/>
      <c r="I29" s="80"/>
      <c r="J29" s="80"/>
      <c r="K29" s="80"/>
      <c r="L29" s="80"/>
      <c r="M29" s="80"/>
      <c r="N29" s="80"/>
      <c r="O29" s="80"/>
    </row>
    <row r="30" spans="1:15" ht="162" customHeight="1">
      <c r="A30" s="27" t="s">
        <v>43</v>
      </c>
      <c r="B30" s="39" t="s">
        <v>72</v>
      </c>
      <c r="C30" s="46">
        <f>C29/C16</f>
        <v>0.42586561198684669</v>
      </c>
      <c r="D30" s="47" t="s">
        <v>169</v>
      </c>
      <c r="E30" s="27"/>
      <c r="G30" s="80"/>
      <c r="H30" s="80"/>
      <c r="I30" s="80"/>
      <c r="J30" s="80"/>
      <c r="K30" s="80"/>
      <c r="L30" s="80"/>
      <c r="M30" s="80"/>
      <c r="N30" s="80"/>
      <c r="O30" s="80"/>
    </row>
    <row r="31" spans="1:15">
      <c r="F31" s="17"/>
      <c r="G31" s="79" t="s">
        <v>170</v>
      </c>
      <c r="H31" s="80"/>
      <c r="I31" s="80"/>
      <c r="J31" s="80"/>
      <c r="K31" s="80"/>
      <c r="L31" s="80"/>
      <c r="M31" s="80"/>
      <c r="N31" s="80"/>
      <c r="O31" s="80"/>
    </row>
    <row r="33" spans="1:2">
      <c r="A33" s="14" t="s">
        <v>44</v>
      </c>
    </row>
    <row r="34" spans="1:2">
      <c r="A34" s="14" t="s">
        <v>74</v>
      </c>
    </row>
    <row r="35" spans="1:2">
      <c r="A35" t="s">
        <v>86</v>
      </c>
    </row>
    <row r="36" spans="1:2">
      <c r="A36" s="14" t="s">
        <v>79</v>
      </c>
    </row>
    <row r="37" spans="1:2">
      <c r="A37" s="19" t="s">
        <v>75</v>
      </c>
      <c r="B37" t="s">
        <v>76</v>
      </c>
    </row>
    <row r="38" spans="1:2">
      <c r="A38" s="19" t="s">
        <v>77</v>
      </c>
      <c r="B38">
        <f>MIN(Возраст_детей[Возраст детей])</f>
        <v>2</v>
      </c>
    </row>
    <row r="39" spans="1:2">
      <c r="A39" s="19" t="s">
        <v>57</v>
      </c>
      <c r="B39">
        <f>_xlfn.QUARTILE.INC(Возраст_детей[Возраст детей],1)</f>
        <v>7</v>
      </c>
    </row>
    <row r="40" spans="1:2">
      <c r="A40" s="19" t="s">
        <v>69</v>
      </c>
      <c r="B40">
        <f>MEDIAN(Возраст_детей[Возраст детей])</f>
        <v>9</v>
      </c>
    </row>
    <row r="41" spans="1:2">
      <c r="A41" s="19" t="s">
        <v>59</v>
      </c>
      <c r="B41">
        <f>_xlfn.QUARTILE.INC(Возраст_детей[Возраст детей],3)</f>
        <v>11</v>
      </c>
    </row>
    <row r="42" spans="1:2">
      <c r="A42" s="19" t="s">
        <v>78</v>
      </c>
      <c r="B42">
        <f>MAX(Возраст_детей[Возраст детей])</f>
        <v>27</v>
      </c>
    </row>
    <row r="43" spans="1:2">
      <c r="A43" s="19"/>
    </row>
    <row r="44" spans="1:2">
      <c r="A44" s="20" t="s">
        <v>84</v>
      </c>
    </row>
    <row r="45" spans="1:2">
      <c r="A45" s="19" t="s">
        <v>80</v>
      </c>
      <c r="B45" t="s">
        <v>76</v>
      </c>
    </row>
    <row r="46" spans="1:2">
      <c r="A46" t="s">
        <v>77</v>
      </c>
      <c r="B46">
        <f>B38</f>
        <v>2</v>
      </c>
    </row>
    <row r="47" spans="1:2">
      <c r="A47" s="19" t="s">
        <v>81</v>
      </c>
      <c r="B47">
        <f>B39-B46</f>
        <v>5</v>
      </c>
    </row>
    <row r="48" spans="1:2">
      <c r="A48" s="19" t="s">
        <v>85</v>
      </c>
      <c r="B48">
        <f>B40-B39</f>
        <v>2</v>
      </c>
    </row>
    <row r="49" spans="1:5">
      <c r="A49" s="19" t="s">
        <v>82</v>
      </c>
      <c r="B49">
        <f>B41-B39</f>
        <v>4</v>
      </c>
    </row>
    <row r="50" spans="1:5">
      <c r="A50" s="19" t="s">
        <v>83</v>
      </c>
      <c r="B50">
        <f>B42-B41</f>
        <v>16</v>
      </c>
    </row>
    <row r="51" spans="1:5">
      <c r="A51" s="19"/>
    </row>
    <row r="52" spans="1:5">
      <c r="A52" s="19"/>
    </row>
    <row r="54" spans="1:5">
      <c r="E54" t="s">
        <v>87</v>
      </c>
    </row>
    <row r="55" spans="1:5">
      <c r="E55" t="s">
        <v>88</v>
      </c>
    </row>
    <row r="69" spans="1:5">
      <c r="A69" s="14" t="s">
        <v>44</v>
      </c>
    </row>
    <row r="79" spans="1:5">
      <c r="A79" s="14" t="s">
        <v>45</v>
      </c>
    </row>
    <row r="80" spans="1:5">
      <c r="A80" s="22" t="s">
        <v>41</v>
      </c>
      <c r="B80" s="23" t="s">
        <v>53</v>
      </c>
      <c r="C80" s="23" t="s">
        <v>42</v>
      </c>
      <c r="D80" s="23" t="s">
        <v>46</v>
      </c>
      <c r="E80" s="24" t="s">
        <v>47</v>
      </c>
    </row>
    <row r="81" spans="1:4" ht="90">
      <c r="A81" t="s">
        <v>89</v>
      </c>
      <c r="B81" t="s">
        <v>92</v>
      </c>
      <c r="C81" s="18">
        <f>SKEW(Возраст_детей[Возраст детей])</f>
        <v>1.5182607207914853</v>
      </c>
      <c r="D81" s="21" t="s">
        <v>93</v>
      </c>
    </row>
    <row r="82" spans="1:4" ht="75">
      <c r="A82" t="s">
        <v>90</v>
      </c>
      <c r="B82" t="s">
        <v>91</v>
      </c>
      <c r="C82" s="18">
        <f>KURT(Возраст_детей[Возраст детей])</f>
        <v>4.026404197317472</v>
      </c>
      <c r="D82" s="17" t="s">
        <v>94</v>
      </c>
    </row>
  </sheetData>
  <mergeCells count="2">
    <mergeCell ref="G28:O30"/>
    <mergeCell ref="G31:O31"/>
  </mergeCells>
  <hyperlinks>
    <hyperlink ref="D81" r:id="rId1" display="https://excel2.ru/articles/funkciya-raspredeleniya-i-plotnost-veroyatnosti-v-ms-excel" xr:uid="{097F1DB3-CD9D-4A52-A27A-36D025F1F1FA}"/>
  </hyperlinks>
  <pageMargins left="0.7" right="0.7" top="0.75" bottom="0.75" header="0.3" footer="0.3"/>
  <drawing r:id="rId2"/>
  <legacyDrawing r:id="rId3"/>
  <tableParts count="5"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2C38E-6167-453C-8D40-81174ADCB121}">
  <sheetPr>
    <tabColor theme="9" tint="0.59999389629810485"/>
  </sheetPr>
  <dimension ref="A1:X99"/>
  <sheetViews>
    <sheetView topLeftCell="B70" zoomScaleNormal="100" workbookViewId="0">
      <selection activeCell="C1" sqref="C1"/>
    </sheetView>
  </sheetViews>
  <sheetFormatPr defaultRowHeight="15"/>
  <cols>
    <col min="1" max="1" width="21.42578125" bestFit="1" customWidth="1"/>
    <col min="2" max="2" width="31.28515625" bestFit="1" customWidth="1"/>
    <col min="3" max="3" width="25.7109375" bestFit="1" customWidth="1"/>
    <col min="4" max="4" width="30.42578125" customWidth="1"/>
    <col min="6" max="6" width="25.7109375" bestFit="1" customWidth="1"/>
    <col min="7" max="7" width="21.28515625" customWidth="1"/>
    <col min="11" max="11" width="12.5703125" customWidth="1"/>
    <col min="13" max="13" width="46.28515625" customWidth="1"/>
    <col min="14" max="14" width="15.42578125" customWidth="1"/>
    <col min="15" max="15" width="11.85546875" customWidth="1"/>
    <col min="16" max="16" width="32.85546875" customWidth="1"/>
    <col min="17" max="17" width="18.28515625" customWidth="1"/>
    <col min="21" max="21" width="35.7109375" bestFit="1" customWidth="1"/>
    <col min="22" max="22" width="35.42578125" customWidth="1"/>
    <col min="23" max="23" width="18.5703125" bestFit="1" customWidth="1"/>
    <col min="24" max="24" width="37.28515625" customWidth="1"/>
  </cols>
  <sheetData>
    <row r="1" spans="1:24">
      <c r="A1" s="31" t="s">
        <v>115</v>
      </c>
      <c r="B1" s="31" t="s">
        <v>116</v>
      </c>
      <c r="U1" s="31" t="s">
        <v>115</v>
      </c>
      <c r="V1" s="31" t="s">
        <v>119</v>
      </c>
    </row>
    <row r="3" spans="1:24">
      <c r="A3" s="14" t="s">
        <v>95</v>
      </c>
      <c r="B3" s="14"/>
      <c r="C3" s="14"/>
      <c r="F3" s="14" t="s">
        <v>96</v>
      </c>
      <c r="M3" s="26" t="s">
        <v>97</v>
      </c>
      <c r="U3" s="14" t="s">
        <v>120</v>
      </c>
    </row>
    <row r="4" spans="1:24">
      <c r="A4" s="1" t="s">
        <v>38</v>
      </c>
      <c r="B4" s="33" t="s">
        <v>128</v>
      </c>
      <c r="C4" s="33" t="s">
        <v>129</v>
      </c>
      <c r="M4" t="s">
        <v>98</v>
      </c>
      <c r="U4" t="s">
        <v>41</v>
      </c>
      <c r="V4" t="s">
        <v>42</v>
      </c>
    </row>
    <row r="5" spans="1:24">
      <c r="A5" s="1">
        <v>2</v>
      </c>
      <c r="B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" s="33" t="str">
        <f>IF(OR(Возраст_детей12[[#This Row],[Возраст детей]]&lt;=$N$43,Возраст_детей12[[#This Row],[Возраст детей]]&gt;=$N$44),"Да","Нет")</f>
        <v>Нет</v>
      </c>
      <c r="M5" t="s">
        <v>99</v>
      </c>
      <c r="U5" s="25" t="s">
        <v>121</v>
      </c>
      <c r="V5">
        <f>MIN(Возраст_детей[Возраст детей])</f>
        <v>2</v>
      </c>
    </row>
    <row r="6" spans="1:24">
      <c r="A6" s="1">
        <v>3</v>
      </c>
      <c r="B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" s="33" t="str">
        <f>IF(OR(Возраст_детей12[[#This Row],[Возраст детей]]&lt;=$N$43,Возраст_детей12[[#This Row],[Возраст детей]]&gt;=$N$44),"Да","Нет")</f>
        <v>Нет</v>
      </c>
      <c r="M6" t="s">
        <v>41</v>
      </c>
      <c r="N6" t="s">
        <v>53</v>
      </c>
      <c r="O6" t="s">
        <v>42</v>
      </c>
      <c r="P6" t="s">
        <v>46</v>
      </c>
      <c r="Q6" t="s">
        <v>47</v>
      </c>
      <c r="U6" s="25" t="s">
        <v>2</v>
      </c>
      <c r="V6">
        <f>MEDIAN(Возраст_детей[Возраст детей])</f>
        <v>9</v>
      </c>
    </row>
    <row r="7" spans="1:24" ht="30">
      <c r="A7" s="1">
        <v>4</v>
      </c>
      <c r="B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" s="33" t="str">
        <f>IF(OR(Возраст_детей12[[#This Row],[Возраст детей]]&lt;=$N$43,Возраст_детей12[[#This Row],[Возраст детей]]&gt;=$N$44),"Да","Нет")</f>
        <v>Нет</v>
      </c>
      <c r="M7" s="48" t="s">
        <v>39</v>
      </c>
      <c r="N7" s="49" t="s">
        <v>54</v>
      </c>
      <c r="O7" s="50">
        <f>SUM(Возраст_детей[Возраст детей])/COUNT(Возраст_детей[Возраст детей])</f>
        <v>9.6105263157894729</v>
      </c>
      <c r="P7" s="51" t="s">
        <v>63</v>
      </c>
      <c r="Q7" s="52" t="s">
        <v>63</v>
      </c>
      <c r="U7" s="25" t="s">
        <v>122</v>
      </c>
      <c r="V7">
        <f>MAX(Возраст_детей[Возраст детей])</f>
        <v>27</v>
      </c>
    </row>
    <row r="8" spans="1:24" ht="105">
      <c r="A8" s="1">
        <v>4</v>
      </c>
      <c r="B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8" s="33" t="str">
        <f>IF(OR(Возраст_детей12[[#This Row],[Возраст детей]]&lt;=$N$43,Возраст_детей12[[#This Row],[Возраст детей]]&gt;=$N$44),"Да","Нет")</f>
        <v>Нет</v>
      </c>
      <c r="M8" s="27" t="s">
        <v>165</v>
      </c>
      <c r="N8" s="39" t="s">
        <v>73</v>
      </c>
      <c r="O8" s="44">
        <f>SQRT(_xlfn.VAR.S(Возраст_детей[Возраст детей]))</f>
        <v>4.0927926709893789</v>
      </c>
      <c r="P8" s="27" t="s">
        <v>164</v>
      </c>
      <c r="Q8" s="27" t="s">
        <v>71</v>
      </c>
      <c r="R8" s="27"/>
      <c r="U8" s="25" t="s">
        <v>123</v>
      </c>
      <c r="V8">
        <f>_xlfn.QUARTILE.INC(Возраст_детей[Возраст детей],1)</f>
        <v>7</v>
      </c>
    </row>
    <row r="9" spans="1:24">
      <c r="A9" s="1">
        <v>4</v>
      </c>
      <c r="B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9" s="33" t="str">
        <f>IF(OR(Возраст_детей12[[#This Row],[Возраст детей]]&lt;=$N$43,Возраст_детей12[[#This Row],[Возраст детей]]&gt;=$N$44),"Да","Нет")</f>
        <v>Нет</v>
      </c>
      <c r="U9" s="25" t="s">
        <v>124</v>
      </c>
      <c r="V9">
        <f>_xlfn.QUARTILE.INC(Возраст_детей[Возраст детей],3)</f>
        <v>11</v>
      </c>
    </row>
    <row r="10" spans="1:24">
      <c r="A10" s="1">
        <v>5</v>
      </c>
      <c r="B1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0" s="33" t="str">
        <f>IF(OR(Возраст_детей12[[#This Row],[Возраст детей]]&lt;=$N$43,Возраст_детей12[[#This Row],[Возраст детей]]&gt;=$N$44),"Да","Нет")</f>
        <v>Нет</v>
      </c>
      <c r="M10" s="14" t="s">
        <v>100</v>
      </c>
      <c r="U10" s="25" t="s">
        <v>61</v>
      </c>
      <c r="V10">
        <f>V9-V8</f>
        <v>4</v>
      </c>
    </row>
    <row r="11" spans="1:24" ht="60">
      <c r="A11" s="1">
        <v>5</v>
      </c>
      <c r="B1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1" s="33" t="str">
        <f>IF(OR(Возраст_детей12[[#This Row],[Возраст детей]]&lt;=$N$43,Возраст_детей12[[#This Row],[Возраст детей]]&gt;=$N$44),"Да","Нет")</f>
        <v>Нет</v>
      </c>
      <c r="U11" s="25" t="s">
        <v>125</v>
      </c>
      <c r="V11">
        <f>_xlfn.PERCENTILE.INC(Возраст_детей[Возраст детей],0.9)</f>
        <v>14</v>
      </c>
      <c r="W11" s="32" t="s">
        <v>126</v>
      </c>
      <c r="X11" s="17" t="s">
        <v>127</v>
      </c>
    </row>
    <row r="12" spans="1:24">
      <c r="A12" s="1">
        <v>5</v>
      </c>
      <c r="B1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2" s="33" t="str">
        <f>IF(OR(Возраст_детей12[[#This Row],[Возраст детей]]&lt;=$N$43,Возраст_детей12[[#This Row],[Возраст детей]]&gt;=$N$44),"Да","Нет")</f>
        <v>Нет</v>
      </c>
      <c r="M12" s="19" t="s">
        <v>107</v>
      </c>
    </row>
    <row r="13" spans="1:24" ht="15.75">
      <c r="A13" s="1">
        <v>5</v>
      </c>
      <c r="B1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3" s="33" t="str">
        <f>IF(OR(Возраст_детей12[[#This Row],[Возраст детей]]&lt;=$N$43,Возраст_детей12[[#This Row],[Возраст детей]]&gt;=$N$44),"Да","Нет")</f>
        <v>Нет</v>
      </c>
      <c r="M13" s="28" t="s">
        <v>103</v>
      </c>
    </row>
    <row r="14" spans="1:24">
      <c r="A14" s="1">
        <v>5</v>
      </c>
      <c r="B1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4" s="33" t="str">
        <f>IF(OR(Возраст_детей12[[#This Row],[Возраст детей]]&lt;=$N$43,Возраст_детей12[[#This Row],[Возраст детей]]&gt;=$N$44),"Да","Нет")</f>
        <v>Нет</v>
      </c>
      <c r="U14" s="14" t="s">
        <v>147</v>
      </c>
    </row>
    <row r="15" spans="1:24">
      <c r="A15" s="1">
        <v>6</v>
      </c>
      <c r="B1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5" s="33" t="str">
        <f>IF(OR(Возраст_детей12[[#This Row],[Возраст детей]]&lt;=$N$43,Возраст_детей12[[#This Row],[Возраст детей]]&gt;=$N$44),"Да","Нет")</f>
        <v>Нет</v>
      </c>
      <c r="M15" s="19" t="s">
        <v>108</v>
      </c>
    </row>
    <row r="16" spans="1:24">
      <c r="A16" s="1">
        <v>6</v>
      </c>
      <c r="B1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6" s="33" t="str">
        <f>IF(OR(Возраст_детей12[[#This Row],[Возраст детей]]&lt;=$N$43,Возраст_детей12[[#This Row],[Возраст детей]]&gt;=$N$44),"Да","Нет")</f>
        <v>Нет</v>
      </c>
      <c r="M16" t="s">
        <v>101</v>
      </c>
    </row>
    <row r="17" spans="1:21">
      <c r="A17" s="1">
        <v>6</v>
      </c>
      <c r="B1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7" s="33" t="str">
        <f>IF(OR(Возраст_детей12[[#This Row],[Возраст детей]]&lt;=$N$43,Возраст_детей12[[#This Row],[Возраст детей]]&gt;=$N$44),"Да","Нет")</f>
        <v>Нет</v>
      </c>
      <c r="M17" t="s">
        <v>102</v>
      </c>
    </row>
    <row r="18" spans="1:21">
      <c r="A18" s="1">
        <v>6</v>
      </c>
      <c r="B1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8" s="33" t="str">
        <f>IF(OR(Возраст_детей12[[#This Row],[Возраст детей]]&lt;=$N$43,Возраст_детей12[[#This Row],[Возраст детей]]&gt;=$N$44),"Да","Нет")</f>
        <v>Нет</v>
      </c>
    </row>
    <row r="19" spans="1:21">
      <c r="A19" s="1">
        <v>6</v>
      </c>
      <c r="B1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9" s="33" t="str">
        <f>IF(OR(Возраст_детей12[[#This Row],[Возраст детей]]&lt;=$N$43,Возраст_детей12[[#This Row],[Возраст детей]]&gt;=$N$44),"Да","Нет")</f>
        <v>Нет</v>
      </c>
    </row>
    <row r="20" spans="1:21">
      <c r="A20" s="1">
        <v>6</v>
      </c>
      <c r="B2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0" s="33" t="str">
        <f>IF(OR(Возраст_детей12[[#This Row],[Возраст детей]]&lt;=$N$43,Возраст_детей12[[#This Row],[Возраст детей]]&gt;=$N$44),"Да","Нет")</f>
        <v>Нет</v>
      </c>
      <c r="M20" s="14" t="s">
        <v>104</v>
      </c>
    </row>
    <row r="21" spans="1:21">
      <c r="A21" s="1">
        <v>6</v>
      </c>
      <c r="B2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1" s="33" t="str">
        <f>IF(OR(Возраст_детей12[[#This Row],[Возраст детей]]&lt;=$N$43,Возраст_детей12[[#This Row],[Возраст детей]]&gt;=$N$44),"Да","Нет")</f>
        <v>Нет</v>
      </c>
      <c r="M21" t="s">
        <v>105</v>
      </c>
    </row>
    <row r="22" spans="1:21">
      <c r="A22" s="1">
        <v>6</v>
      </c>
      <c r="B2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2" s="33" t="str">
        <f>IF(OR(Возраст_детей12[[#This Row],[Возраст детей]]&lt;=$N$43,Возраст_детей12[[#This Row],[Возраст детей]]&gt;=$N$44),"Да","Нет")</f>
        <v>Нет</v>
      </c>
    </row>
    <row r="23" spans="1:21">
      <c r="A23" s="1">
        <v>6</v>
      </c>
      <c r="B2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3" s="33" t="str">
        <f>IF(OR(Возраст_детей12[[#This Row],[Возраст детей]]&lt;=$N$43,Возраст_детей12[[#This Row],[Возраст детей]]&gt;=$N$44),"Да","Нет")</f>
        <v>Нет</v>
      </c>
      <c r="L23" t="s">
        <v>179</v>
      </c>
      <c r="M23" s="14" t="s">
        <v>106</v>
      </c>
    </row>
    <row r="24" spans="1:21">
      <c r="A24" s="1">
        <v>6</v>
      </c>
      <c r="B2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4" s="33" t="str">
        <f>IF(OR(Возраст_детей12[[#This Row],[Возраст детей]]&lt;=$N$43,Возраст_детей12[[#This Row],[Возраст детей]]&gt;=$N$44),"Да","Нет")</f>
        <v>Нет</v>
      </c>
      <c r="L24" s="53">
        <v>1</v>
      </c>
      <c r="M24" s="54" t="s">
        <v>109</v>
      </c>
    </row>
    <row r="25" spans="1:21" ht="30">
      <c r="A25" s="1">
        <v>7</v>
      </c>
      <c r="B2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5" s="33" t="str">
        <f>IF(OR(Возраст_детей12[[#This Row],[Возраст детей]]&lt;=$N$43,Возраст_детей12[[#This Row],[Возраст детей]]&gt;=$N$44),"Да","Нет")</f>
        <v>Нет</v>
      </c>
      <c r="L25" s="39">
        <v>2</v>
      </c>
      <c r="M25" s="54" t="s">
        <v>110</v>
      </c>
    </row>
    <row r="26" spans="1:21" ht="45">
      <c r="A26" s="1">
        <v>7</v>
      </c>
      <c r="B2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6" s="33" t="str">
        <f>IF(OR(Возраст_детей12[[#This Row],[Возраст детей]]&lt;=$N$43,Возраст_детей12[[#This Row],[Возраст детей]]&gt;=$N$44),"Да","Нет")</f>
        <v>Нет</v>
      </c>
      <c r="L26" s="39">
        <v>3</v>
      </c>
      <c r="M26" s="54" t="s">
        <v>111</v>
      </c>
    </row>
    <row r="27" spans="1:21">
      <c r="A27" s="1">
        <v>7</v>
      </c>
      <c r="B2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7" s="33" t="str">
        <f>IF(OR(Возраст_детей12[[#This Row],[Возраст детей]]&lt;=$N$43,Возраст_детей12[[#This Row],[Возраст детей]]&gt;=$N$44),"Да","Нет")</f>
        <v>Нет</v>
      </c>
      <c r="L27" s="39"/>
      <c r="M27" s="39"/>
    </row>
    <row r="28" spans="1:21" ht="60">
      <c r="A28" s="1">
        <v>7</v>
      </c>
      <c r="B2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8" s="33" t="str">
        <f>IF(OR(Возраст_детей12[[#This Row],[Возраст детей]]&lt;=$N$43,Возраст_детей12[[#This Row],[Возраст детей]]&gt;=$N$44),"Да","Нет")</f>
        <v>Нет</v>
      </c>
      <c r="L28" s="53">
        <v>4</v>
      </c>
      <c r="M28" s="54" t="s">
        <v>112</v>
      </c>
      <c r="U28" s="14" t="s">
        <v>148</v>
      </c>
    </row>
    <row r="29" spans="1:21" ht="120" customHeight="1">
      <c r="A29" s="1">
        <v>7</v>
      </c>
      <c r="B2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9" s="33" t="str">
        <f>IF(OR(Возраст_детей12[[#This Row],[Возраст детей]]&lt;=$N$43,Возраст_детей12[[#This Row],[Возраст детей]]&gt;=$N$44),"Да","Нет")</f>
        <v>Нет</v>
      </c>
      <c r="L29" s="53">
        <v>5</v>
      </c>
      <c r="M29" s="54" t="s">
        <v>172</v>
      </c>
      <c r="N29" s="81" t="s">
        <v>171</v>
      </c>
      <c r="O29" s="81"/>
      <c r="P29" s="81"/>
      <c r="U29" s="55" t="s">
        <v>149</v>
      </c>
    </row>
    <row r="30" spans="1:21" ht="30">
      <c r="A30" s="1">
        <v>7</v>
      </c>
      <c r="B3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0" s="33" t="str">
        <f>IF(OR(Возраст_детей12[[#This Row],[Возраст детей]]&lt;=$N$43,Возраст_детей12[[#This Row],[Возраст детей]]&gt;=$N$44),"Да","Нет")</f>
        <v>Нет</v>
      </c>
      <c r="L30" s="53">
        <v>6</v>
      </c>
      <c r="M30" s="54" t="s">
        <v>113</v>
      </c>
    </row>
    <row r="31" spans="1:21" ht="75">
      <c r="A31" s="1">
        <v>7</v>
      </c>
      <c r="B3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1" s="33" t="str">
        <f>IF(OR(Возраст_детей12[[#This Row],[Возраст детей]]&lt;=$N$43,Возраст_детей12[[#This Row],[Возраст детей]]&gt;=$N$44),"Да","Нет")</f>
        <v>Нет</v>
      </c>
      <c r="L31" s="53">
        <v>7</v>
      </c>
      <c r="M31" s="54" t="s">
        <v>114</v>
      </c>
      <c r="U31" s="57" t="s">
        <v>150</v>
      </c>
    </row>
    <row r="32" spans="1:21">
      <c r="A32" s="1">
        <v>8</v>
      </c>
      <c r="B3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2" s="33" t="str">
        <f>IF(OR(Возраст_детей12[[#This Row],[Возраст детей]]&lt;=$N$43,Возраст_детей12[[#This Row],[Возраст детей]]&gt;=$N$44),"Да","Нет")</f>
        <v>Нет</v>
      </c>
      <c r="L32" s="29"/>
      <c r="U32" s="56" t="s">
        <v>151</v>
      </c>
    </row>
    <row r="33" spans="1:24" ht="123.75" customHeight="1">
      <c r="A33" s="1">
        <v>8</v>
      </c>
      <c r="B3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3" s="33" t="str">
        <f>IF(OR(Возраст_детей12[[#This Row],[Возраст детей]]&lt;=$N$43,Возраст_детей12[[#This Row],[Возраст детей]]&gt;=$N$44),"Да","Нет")</f>
        <v>Нет</v>
      </c>
      <c r="F33" s="30" t="s">
        <v>133</v>
      </c>
      <c r="G33" s="17" t="s">
        <v>135</v>
      </c>
      <c r="M33" s="14" t="s">
        <v>134</v>
      </c>
      <c r="U33" s="56" t="s">
        <v>180</v>
      </c>
    </row>
    <row r="34" spans="1:24">
      <c r="A34" s="1">
        <v>8</v>
      </c>
      <c r="B3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4" s="33" t="str">
        <f>IF(OR(Возраст_детей12[[#This Row],[Возраст детей]]&lt;=$N$43,Возраст_детей12[[#This Row],[Возраст детей]]&gt;=$N$44),"Да","Нет")</f>
        <v>Нет</v>
      </c>
    </row>
    <row r="35" spans="1:24">
      <c r="A35" s="1">
        <v>8</v>
      </c>
      <c r="B3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5" s="33" t="str">
        <f>IF(OR(Возраст_детей12[[#This Row],[Возраст детей]]&lt;=$N$43,Возраст_детей12[[#This Row],[Возраст детей]]&gt;=$N$44),"Да","Нет")</f>
        <v>Нет</v>
      </c>
      <c r="M35" t="s">
        <v>131</v>
      </c>
      <c r="P35" s="29" t="s">
        <v>130</v>
      </c>
    </row>
    <row r="36" spans="1:24" ht="165">
      <c r="A36" s="1">
        <v>8</v>
      </c>
      <c r="B3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6" s="33" t="str">
        <f>IF(OR(Возраст_детей12[[#This Row],[Возраст детей]]&lt;=$N$43,Возраст_детей12[[#This Row],[Возраст детей]]&gt;=$N$44),"Да","Нет")</f>
        <v>Нет</v>
      </c>
      <c r="F36" s="30" t="s">
        <v>117</v>
      </c>
      <c r="G36" s="17" t="s">
        <v>118</v>
      </c>
      <c r="M36" t="s">
        <v>132</v>
      </c>
      <c r="P36" s="38" t="s">
        <v>173</v>
      </c>
    </row>
    <row r="37" spans="1:24">
      <c r="A37" s="1">
        <v>8</v>
      </c>
      <c r="B3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7" s="33" t="str">
        <f>IF(OR(Возраст_детей12[[#This Row],[Возраст детей]]&lt;=$N$43,Возраст_детей12[[#This Row],[Возраст детей]]&gt;=$N$44),"Да","Нет")</f>
        <v>Нет</v>
      </c>
      <c r="M37" t="s">
        <v>41</v>
      </c>
      <c r="N37" t="s">
        <v>42</v>
      </c>
      <c r="U37" s="14" t="s">
        <v>152</v>
      </c>
    </row>
    <row r="38" spans="1:24">
      <c r="A38" s="1">
        <v>8</v>
      </c>
      <c r="B3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8" s="33" t="str">
        <f>IF(OR(Возраст_детей12[[#This Row],[Возраст детей]]&lt;=$N$43,Возраст_детей12[[#This Row],[Возраст детей]]&gt;=$N$44),"Да","Нет")</f>
        <v>Нет</v>
      </c>
      <c r="M38" t="s">
        <v>57</v>
      </c>
      <c r="N38">
        <f>_xlfn.QUARTILE.INC(Возраст_детей[Возраст детей],1)</f>
        <v>7</v>
      </c>
    </row>
    <row r="39" spans="1:24">
      <c r="A39" s="1">
        <v>8</v>
      </c>
      <c r="B3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9" s="33" t="str">
        <f>IF(OR(Возраст_детей12[[#This Row],[Возраст детей]]&lt;=$N$43,Возраст_детей12[[#This Row],[Возраст детей]]&gt;=$N$44),"Да","Нет")</f>
        <v>Нет</v>
      </c>
      <c r="M39" t="s">
        <v>59</v>
      </c>
      <c r="N39">
        <f>_xlfn.QUARTILE.INC(Возраст_детей[Возраст детей],3)</f>
        <v>11</v>
      </c>
      <c r="P39" t="s">
        <v>146</v>
      </c>
      <c r="U39" s="35" t="s">
        <v>153</v>
      </c>
    </row>
    <row r="40" spans="1:24">
      <c r="A40" s="1">
        <v>8</v>
      </c>
      <c r="B4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0" s="33" t="str">
        <f>IF(OR(Возраст_детей12[[#This Row],[Возраст детей]]&lt;=$N$43,Возраст_детей12[[#This Row],[Возраст детей]]&gt;=$N$44),"Да","Нет")</f>
        <v>Нет</v>
      </c>
      <c r="M40" t="s">
        <v>61</v>
      </c>
      <c r="N40">
        <f>N39-N38</f>
        <v>4</v>
      </c>
      <c r="U40" t="s">
        <v>154</v>
      </c>
    </row>
    <row r="41" spans="1:24">
      <c r="A41" s="1">
        <v>8</v>
      </c>
      <c r="B4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1" s="33" t="str">
        <f>IF(OR(Возраст_детей12[[#This Row],[Возраст детей]]&lt;=$N$43,Возраст_детей12[[#This Row],[Возраст детей]]&gt;=$N$44),"Да","Нет")</f>
        <v>Нет</v>
      </c>
      <c r="M41" t="s">
        <v>136</v>
      </c>
      <c r="N41">
        <f>N38-1.5*N40</f>
        <v>1</v>
      </c>
      <c r="P41" t="s">
        <v>144</v>
      </c>
      <c r="U41" t="s">
        <v>155</v>
      </c>
    </row>
    <row r="42" spans="1:24">
      <c r="A42" s="1">
        <v>8</v>
      </c>
      <c r="B4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2" s="33" t="str">
        <f>IF(OR(Возраст_детей12[[#This Row],[Возраст детей]]&lt;=$N$43,Возраст_детей12[[#This Row],[Возраст детей]]&gt;=$N$44),"Да","Нет")</f>
        <v>Нет</v>
      </c>
      <c r="M42" t="s">
        <v>137</v>
      </c>
      <c r="N42">
        <f>N38+1.5*N40</f>
        <v>13</v>
      </c>
      <c r="P42" t="s">
        <v>144</v>
      </c>
    </row>
    <row r="43" spans="1:24">
      <c r="A43" s="1">
        <v>8</v>
      </c>
      <c r="B4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3" s="33" t="str">
        <f>IF(OR(Возраст_детей12[[#This Row],[Возраст детей]]&lt;=$N$43,Возраст_детей12[[#This Row],[Возраст детей]]&gt;=$N$44),"Да","Нет")</f>
        <v>Нет</v>
      </c>
      <c r="M43" t="s">
        <v>138</v>
      </c>
      <c r="N43">
        <f>N38-3*N40</f>
        <v>-5</v>
      </c>
      <c r="P43" t="s">
        <v>145</v>
      </c>
      <c r="U43" s="14" t="s">
        <v>156</v>
      </c>
    </row>
    <row r="44" spans="1:24">
      <c r="A44" s="1">
        <v>8</v>
      </c>
      <c r="B4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4" s="33" t="str">
        <f>IF(OR(Возраст_детей12[[#This Row],[Возраст детей]]&lt;=$N$43,Возраст_детей12[[#This Row],[Возраст детей]]&gt;=$N$44),"Да","Нет")</f>
        <v>Нет</v>
      </c>
      <c r="M44" t="s">
        <v>139</v>
      </c>
      <c r="N44">
        <f>N38+3*N40</f>
        <v>19</v>
      </c>
      <c r="P44" t="s">
        <v>145</v>
      </c>
      <c r="U44" t="s">
        <v>157</v>
      </c>
    </row>
    <row r="45" spans="1:24" ht="90">
      <c r="A45" s="1">
        <v>8</v>
      </c>
      <c r="B4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5" s="33" t="str">
        <f>IF(OR(Возраст_детей12[[#This Row],[Возраст детей]]&lt;=$N$43,Возраст_детей12[[#This Row],[Возраст детей]]&gt;=$N$44),"Да","Нет")</f>
        <v>Нет</v>
      </c>
      <c r="M45" s="17" t="s">
        <v>174</v>
      </c>
      <c r="U45" s="17" t="s">
        <v>158</v>
      </c>
    </row>
    <row r="46" spans="1:24">
      <c r="A46" s="1">
        <v>8</v>
      </c>
      <c r="B4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6" s="33" t="str">
        <f>IF(OR(Возраст_детей12[[#This Row],[Возраст детей]]&lt;=$N$43,Возраст_детей12[[#This Row],[Возраст детей]]&gt;=$N$44),"Да","Нет")</f>
        <v>Нет</v>
      </c>
    </row>
    <row r="47" spans="1:24" ht="15.75">
      <c r="A47" s="1">
        <v>8</v>
      </c>
      <c r="B4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7" s="33" t="str">
        <f>IF(OR(Возраст_детей12[[#This Row],[Возраст детей]]&lt;=$N$43,Возраст_детей12[[#This Row],[Возраст детей]]&gt;=$N$44),"Да","Нет")</f>
        <v>Нет</v>
      </c>
      <c r="U47" s="37" t="s">
        <v>159</v>
      </c>
    </row>
    <row r="48" spans="1:24">
      <c r="A48" s="1">
        <v>8</v>
      </c>
      <c r="B4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8" s="33" t="str">
        <f>IF(OR(Возраст_детей12[[#This Row],[Возраст детей]]&lt;=$N$43,Возраст_детей12[[#This Row],[Возраст детей]]&gt;=$N$44),"Да","Нет")</f>
        <v>Нет</v>
      </c>
      <c r="U48" t="s">
        <v>177</v>
      </c>
      <c r="V48" s="12">
        <f>SUM(Возраст_детей[Возраст детей])/COUNT(Возраст_детей[Возраст детей])</f>
        <v>9.6105263157894729</v>
      </c>
      <c r="X48" t="s">
        <v>175</v>
      </c>
    </row>
    <row r="49" spans="1:24" ht="30">
      <c r="A49" s="1">
        <v>9</v>
      </c>
      <c r="B4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9" s="33" t="str">
        <f>IF(OR(Возраст_детей12[[#This Row],[Возраст детей]]&lt;=$N$43,Возраст_детей12[[#This Row],[Возраст детей]]&gt;=$N$44),"Да","Нет")</f>
        <v>Нет</v>
      </c>
      <c r="U49" t="s">
        <v>162</v>
      </c>
      <c r="V49" s="12">
        <f>SQRT(_xlfn.VAR.S(Возраст_детей[Возраст детей]))</f>
        <v>4.0927926709893789</v>
      </c>
      <c r="X49" s="17" t="s">
        <v>178</v>
      </c>
    </row>
    <row r="50" spans="1:24">
      <c r="A50" s="1">
        <v>9</v>
      </c>
      <c r="B5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0" s="33" t="str">
        <f>IF(OR(Возраст_детей12[[#This Row],[Возраст детей]]&lt;=$N$43,Возраст_детей12[[#This Row],[Возраст детей]]&gt;=$N$44),"Да","Нет")</f>
        <v>Нет</v>
      </c>
      <c r="U50" s="36" t="s">
        <v>160</v>
      </c>
      <c r="V50" s="12">
        <f>V48+1.5*V49</f>
        <v>15.749715322273541</v>
      </c>
    </row>
    <row r="51" spans="1:24">
      <c r="A51" s="1">
        <v>9</v>
      </c>
      <c r="B5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1" s="33" t="str">
        <f>IF(OR(Возраст_детей12[[#This Row],[Возраст детей]]&lt;=$N$43,Возраст_детей12[[#This Row],[Возраст детей]]&gt;=$N$44),"Да","Нет")</f>
        <v>Нет</v>
      </c>
      <c r="H51" t="s">
        <v>143</v>
      </c>
      <c r="U51" s="36" t="s">
        <v>161</v>
      </c>
      <c r="V51" s="12">
        <f>V48-1.5*V49</f>
        <v>3.4713373093054045</v>
      </c>
    </row>
    <row r="52" spans="1:24">
      <c r="A52" s="1">
        <v>9</v>
      </c>
      <c r="B5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2" s="33" t="str">
        <f>IF(OR(Возраст_детей12[[#This Row],[Возраст детей]]&lt;=$N$43,Возраст_детей12[[#This Row],[Возраст детей]]&gt;=$N$44),"Да","Нет")</f>
        <v>Нет</v>
      </c>
      <c r="H52" s="34"/>
      <c r="I52" s="34"/>
      <c r="J52" s="34"/>
      <c r="K52" s="34" t="s">
        <v>140</v>
      </c>
      <c r="L52" s="34">
        <v>3</v>
      </c>
    </row>
    <row r="53" spans="1:24">
      <c r="A53" s="1">
        <v>9</v>
      </c>
      <c r="B5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3" s="33" t="str">
        <f>IF(OR(Возраст_детей12[[#This Row],[Возраст детей]]&lt;=$N$43,Возраст_детей12[[#This Row],[Возраст детей]]&gt;=$N$44),"Да","Нет")</f>
        <v>Нет</v>
      </c>
      <c r="H53" s="34" t="s">
        <v>141</v>
      </c>
      <c r="I53" s="34"/>
      <c r="J53" s="34"/>
      <c r="K53" s="34">
        <v>1</v>
      </c>
      <c r="L53" s="34"/>
    </row>
    <row r="54" spans="1:24">
      <c r="A54" s="1">
        <v>9</v>
      </c>
      <c r="B5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4" s="33" t="str">
        <f>IF(OR(Возраст_детей12[[#This Row],[Возраст детей]]&lt;=$N$43,Возраст_детей12[[#This Row],[Возраст детей]]&gt;=$N$44),"Да","Нет")</f>
        <v>Нет</v>
      </c>
      <c r="H54" s="34" t="s">
        <v>142</v>
      </c>
      <c r="I54" s="34"/>
      <c r="J54" s="34"/>
      <c r="K54" s="34">
        <v>2</v>
      </c>
      <c r="L54" s="34"/>
    </row>
    <row r="55" spans="1:24">
      <c r="A55" s="1">
        <v>9</v>
      </c>
      <c r="B5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5" s="33" t="str">
        <f>IF(OR(Возраст_детей12[[#This Row],[Возраст детей]]&lt;=$N$43,Возраст_детей12[[#This Row],[Возраст детей]]&gt;=$N$44),"Да","Нет")</f>
        <v>Нет</v>
      </c>
      <c r="H55" s="34"/>
      <c r="I55" s="34"/>
      <c r="J55" s="34"/>
      <c r="K55" s="34"/>
      <c r="L55" s="34"/>
    </row>
    <row r="56" spans="1:24">
      <c r="A56" s="1">
        <v>10</v>
      </c>
      <c r="B5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6" s="33" t="str">
        <f>IF(OR(Возраст_детей12[[#This Row],[Возраст детей]]&lt;=$N$43,Возраст_детей12[[#This Row],[Возраст детей]]&gt;=$N$44),"Да","Нет")</f>
        <v>Нет</v>
      </c>
      <c r="H56" s="34"/>
      <c r="I56" s="34"/>
      <c r="J56" s="34"/>
      <c r="K56" s="34" t="str">
        <f>IF(OR(L52=K53,L52=K54),"1 или 2","не 1 или 2")</f>
        <v>не 1 или 2</v>
      </c>
      <c r="L56" s="34"/>
    </row>
    <row r="57" spans="1:24">
      <c r="A57" s="1">
        <v>10</v>
      </c>
      <c r="B5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7" s="33" t="str">
        <f>IF(OR(Возраст_детей12[[#This Row],[Возраст детей]]&lt;=$N$43,Возраст_детей12[[#This Row],[Возраст детей]]&gt;=$N$44),"Да","Нет")</f>
        <v>Нет</v>
      </c>
    </row>
    <row r="58" spans="1:24">
      <c r="A58" s="1">
        <v>10</v>
      </c>
      <c r="B5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8" s="33" t="str">
        <f>IF(OR(Возраст_детей12[[#This Row],[Возраст детей]]&lt;=$N$43,Возраст_детей12[[#This Row],[Возраст детей]]&gt;=$N$44),"Да","Нет")</f>
        <v>Нет</v>
      </c>
    </row>
    <row r="59" spans="1:24">
      <c r="A59" s="1">
        <v>10</v>
      </c>
      <c r="B5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9" s="33" t="str">
        <f>IF(OR(Возраст_детей12[[#This Row],[Возраст детей]]&lt;=$N$43,Возраст_детей12[[#This Row],[Возраст детей]]&gt;=$N$44),"Да","Нет")</f>
        <v>Нет</v>
      </c>
    </row>
    <row r="60" spans="1:24">
      <c r="A60" s="1">
        <v>10</v>
      </c>
      <c r="B6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0" s="33" t="str">
        <f>IF(OR(Возраст_детей12[[#This Row],[Возраст детей]]&lt;=$N$43,Возраст_детей12[[#This Row],[Возраст детей]]&gt;=$N$44),"Да","Нет")</f>
        <v>Нет</v>
      </c>
    </row>
    <row r="61" spans="1:24">
      <c r="A61" s="1">
        <v>10</v>
      </c>
      <c r="B6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1" s="33" t="str">
        <f>IF(OR(Возраст_детей12[[#This Row],[Возраст детей]]&lt;=$N$43,Возраст_детей12[[#This Row],[Возраст детей]]&gt;=$N$44),"Да","Нет")</f>
        <v>Нет</v>
      </c>
    </row>
    <row r="62" spans="1:24">
      <c r="A62" s="1">
        <v>10</v>
      </c>
      <c r="B6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2" s="33" t="str">
        <f>IF(OR(Возраст_детей12[[#This Row],[Возраст детей]]&lt;=$N$43,Возраст_детей12[[#This Row],[Возраст детей]]&gt;=$N$44),"Да","Нет")</f>
        <v>Нет</v>
      </c>
    </row>
    <row r="63" spans="1:24">
      <c r="A63" s="1">
        <v>10</v>
      </c>
      <c r="B6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3" s="33" t="str">
        <f>IF(OR(Возраст_детей12[[#This Row],[Возраст детей]]&lt;=$N$43,Возраст_детей12[[#This Row],[Возраст детей]]&gt;=$N$44),"Да","Нет")</f>
        <v>Нет</v>
      </c>
    </row>
    <row r="64" spans="1:24">
      <c r="A64" s="1">
        <v>10</v>
      </c>
      <c r="B6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4" s="33" t="str">
        <f>IF(OR(Возраст_детей12[[#This Row],[Возраст детей]]&lt;=$N$43,Возраст_детей12[[#This Row],[Возраст детей]]&gt;=$N$44),"Да","Нет")</f>
        <v>Нет</v>
      </c>
    </row>
    <row r="65" spans="1:3">
      <c r="A65" s="1">
        <v>11</v>
      </c>
      <c r="B6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5" s="33" t="str">
        <f>IF(OR(Возраст_детей12[[#This Row],[Возраст детей]]&lt;=$N$43,Возраст_детей12[[#This Row],[Возраст детей]]&gt;=$N$44),"Да","Нет")</f>
        <v>Нет</v>
      </c>
    </row>
    <row r="66" spans="1:3">
      <c r="A66" s="1">
        <v>11</v>
      </c>
      <c r="B6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6" s="33" t="str">
        <f>IF(OR(Возраст_детей12[[#This Row],[Возраст детей]]&lt;=$N$43,Возраст_детей12[[#This Row],[Возраст детей]]&gt;=$N$44),"Да","Нет")</f>
        <v>Нет</v>
      </c>
    </row>
    <row r="67" spans="1:3">
      <c r="A67" s="1">
        <v>11</v>
      </c>
      <c r="B6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7" s="33" t="str">
        <f>IF(OR(Возраст_детей12[[#This Row],[Возраст детей]]&lt;=$N$43,Возраст_детей12[[#This Row],[Возраст детей]]&gt;=$N$44),"Да","Нет")</f>
        <v>Нет</v>
      </c>
    </row>
    <row r="68" spans="1:3">
      <c r="A68" s="1">
        <v>11</v>
      </c>
      <c r="B6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8" s="33" t="str">
        <f>IF(OR(Возраст_детей12[[#This Row],[Возраст детей]]&lt;=$N$43,Возраст_детей12[[#This Row],[Возраст детей]]&gt;=$N$44),"Да","Нет")</f>
        <v>Нет</v>
      </c>
    </row>
    <row r="69" spans="1:3">
      <c r="A69" s="1">
        <v>11</v>
      </c>
      <c r="B6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9" s="33" t="str">
        <f>IF(OR(Возраст_детей12[[#This Row],[Возраст детей]]&lt;=$N$43,Возраст_детей12[[#This Row],[Возраст детей]]&gt;=$N$44),"Да","Нет")</f>
        <v>Нет</v>
      </c>
    </row>
    <row r="70" spans="1:3">
      <c r="A70" s="1">
        <v>11</v>
      </c>
      <c r="B7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0" s="33" t="str">
        <f>IF(OR(Возраст_детей12[[#This Row],[Возраст детей]]&lt;=$N$43,Возраст_детей12[[#This Row],[Возраст детей]]&gt;=$N$44),"Да","Нет")</f>
        <v>Нет</v>
      </c>
    </row>
    <row r="71" spans="1:3">
      <c r="A71" s="1">
        <v>11</v>
      </c>
      <c r="B7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1" s="33" t="str">
        <f>IF(OR(Возраст_детей12[[#This Row],[Возраст детей]]&lt;=$N$43,Возраст_детей12[[#This Row],[Возраст детей]]&gt;=$N$44),"Да","Нет")</f>
        <v>Нет</v>
      </c>
    </row>
    <row r="72" spans="1:3">
      <c r="A72" s="1">
        <v>11</v>
      </c>
      <c r="B7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2" s="33" t="str">
        <f>IF(OR(Возраст_детей12[[#This Row],[Возраст детей]]&lt;=$N$43,Возраст_детей12[[#This Row],[Возраст детей]]&gt;=$N$44),"Да","Нет")</f>
        <v>Нет</v>
      </c>
    </row>
    <row r="73" spans="1:3">
      <c r="A73" s="1">
        <v>11</v>
      </c>
      <c r="B7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3" s="33" t="str">
        <f>IF(OR(Возраст_детей12[[#This Row],[Возраст детей]]&lt;=$N$43,Возраст_детей12[[#This Row],[Возраст детей]]&gt;=$N$44),"Да","Нет")</f>
        <v>Нет</v>
      </c>
    </row>
    <row r="74" spans="1:3">
      <c r="A74" s="1">
        <v>11</v>
      </c>
      <c r="B7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4" s="33" t="str">
        <f>IF(OR(Возраст_детей12[[#This Row],[Возраст детей]]&lt;=$N$43,Возраст_детей12[[#This Row],[Возраст детей]]&gt;=$N$44),"Да","Нет")</f>
        <v>Нет</v>
      </c>
    </row>
    <row r="75" spans="1:3">
      <c r="A75" s="1">
        <v>11</v>
      </c>
      <c r="B7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5" s="33" t="str">
        <f>IF(OR(Возраст_детей12[[#This Row],[Возраст детей]]&lt;=$N$43,Возраст_детей12[[#This Row],[Возраст детей]]&gt;=$N$44),"Да","Нет")</f>
        <v>Нет</v>
      </c>
    </row>
    <row r="76" spans="1:3">
      <c r="A76" s="1">
        <v>11</v>
      </c>
      <c r="B7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6" s="33" t="str">
        <f>IF(OR(Возраст_детей12[[#This Row],[Возраст детей]]&lt;=$N$43,Возраст_детей12[[#This Row],[Возраст детей]]&gt;=$N$44),"Да","Нет")</f>
        <v>Нет</v>
      </c>
    </row>
    <row r="77" spans="1:3">
      <c r="A77" s="1">
        <v>11</v>
      </c>
      <c r="B7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7" s="33" t="str">
        <f>IF(OR(Возраст_детей12[[#This Row],[Возраст детей]]&lt;=$N$43,Возраст_детей12[[#This Row],[Возраст детей]]&gt;=$N$44),"Да","Нет")</f>
        <v>Нет</v>
      </c>
    </row>
    <row r="78" spans="1:3">
      <c r="A78" s="1">
        <v>11</v>
      </c>
      <c r="B7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8" s="33" t="str">
        <f>IF(OR(Возраст_детей12[[#This Row],[Возраст детей]]&lt;=$N$43,Возраст_детей12[[#This Row],[Возраст детей]]&gt;=$N$44),"Да","Нет")</f>
        <v>Нет</v>
      </c>
    </row>
    <row r="79" spans="1:3">
      <c r="A79" s="1">
        <v>11</v>
      </c>
      <c r="B7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9" s="33" t="str">
        <f>IF(OR(Возраст_детей12[[#This Row],[Возраст детей]]&lt;=$N$43,Возраст_детей12[[#This Row],[Возраст детей]]&gt;=$N$44),"Да","Нет")</f>
        <v>Нет</v>
      </c>
    </row>
    <row r="80" spans="1:3">
      <c r="A80" s="1">
        <v>12</v>
      </c>
      <c r="B8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80" s="33" t="str">
        <f>IF(OR(Возраст_детей12[[#This Row],[Возраст детей]]&lt;=$N$43,Возраст_детей12[[#This Row],[Возраст детей]]&gt;=$N$44),"Да","Нет")</f>
        <v>Нет</v>
      </c>
    </row>
    <row r="81" spans="1:3">
      <c r="A81" s="1">
        <v>12</v>
      </c>
      <c r="B8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81" s="33" t="str">
        <f>IF(OR(Возраст_детей12[[#This Row],[Возраст детей]]&lt;=$N$43,Возраст_детей12[[#This Row],[Возраст детей]]&gt;=$N$44),"Да","Нет")</f>
        <v>Нет</v>
      </c>
    </row>
    <row r="82" spans="1:3">
      <c r="A82" s="1">
        <v>12</v>
      </c>
      <c r="B8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82" s="33" t="str">
        <f>IF(OR(Возраст_детей12[[#This Row],[Возраст детей]]&lt;=$N$43,Возраст_детей12[[#This Row],[Возраст детей]]&gt;=$N$44),"Да","Нет")</f>
        <v>Нет</v>
      </c>
    </row>
    <row r="83" spans="1:3">
      <c r="A83" s="1">
        <v>12</v>
      </c>
      <c r="B8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83" s="33" t="str">
        <f>IF(OR(Возраст_детей12[[#This Row],[Возраст детей]]&lt;=$N$43,Возраст_детей12[[#This Row],[Возраст детей]]&gt;=$N$44),"Да","Нет")</f>
        <v>Нет</v>
      </c>
    </row>
    <row r="84" spans="1:3">
      <c r="A84" s="1">
        <v>12</v>
      </c>
      <c r="B8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84" s="33" t="str">
        <f>IF(OR(Возраст_детей12[[#This Row],[Возраст детей]]&lt;=$N$43,Возраст_детей12[[#This Row],[Возраст детей]]&gt;=$N$44),"Да","Нет")</f>
        <v>Нет</v>
      </c>
    </row>
    <row r="85" spans="1:3">
      <c r="A85" s="1">
        <v>12</v>
      </c>
      <c r="B8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85" s="33" t="str">
        <f>IF(OR(Возраст_детей12[[#This Row],[Возраст детей]]&lt;=$N$43,Возраст_детей12[[#This Row],[Возраст детей]]&gt;=$N$44),"Да","Нет")</f>
        <v>Нет</v>
      </c>
    </row>
    <row r="86" spans="1:3">
      <c r="A86" s="1">
        <v>13</v>
      </c>
      <c r="B8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86" s="33" t="str">
        <f>IF(OR(Возраст_детей12[[#This Row],[Возраст детей]]&lt;=$N$43,Возраст_детей12[[#This Row],[Возраст детей]]&gt;=$N$44),"Да","Нет")</f>
        <v>Нет</v>
      </c>
    </row>
    <row r="87" spans="1:3">
      <c r="A87" s="1">
        <v>14</v>
      </c>
      <c r="B8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87" s="33" t="str">
        <f>IF(OR(Возраст_детей12[[#This Row],[Возраст детей]]&lt;=$N$43,Возраст_детей12[[#This Row],[Возраст детей]]&gt;=$N$44),"Да","Нет")</f>
        <v>Нет</v>
      </c>
    </row>
    <row r="88" spans="1:3">
      <c r="A88" s="1">
        <v>14</v>
      </c>
      <c r="B8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88" s="33" t="str">
        <f>IF(OR(Возраст_детей12[[#This Row],[Возраст детей]]&lt;=$N$43,Возраст_детей12[[#This Row],[Возраст детей]]&gt;=$N$44),"Да","Нет")</f>
        <v>Нет</v>
      </c>
    </row>
    <row r="89" spans="1:3">
      <c r="A89" s="1">
        <v>14</v>
      </c>
      <c r="B8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89" s="33" t="str">
        <f>IF(OR(Возраст_детей12[[#This Row],[Возраст детей]]&lt;=$N$43,Возраст_детей12[[#This Row],[Возраст детей]]&gt;=$N$44),"Да","Нет")</f>
        <v>Нет</v>
      </c>
    </row>
    <row r="90" spans="1:3">
      <c r="A90" s="1">
        <v>14</v>
      </c>
      <c r="B9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90" s="33" t="str">
        <f>IF(OR(Возраст_детей12[[#This Row],[Возраст детей]]&lt;=$N$43,Возраст_детей12[[#This Row],[Возраст детей]]&gt;=$N$44),"Да","Нет")</f>
        <v>Нет</v>
      </c>
    </row>
    <row r="91" spans="1:3">
      <c r="A91" s="1">
        <v>14</v>
      </c>
      <c r="B9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91" s="33" t="str">
        <f>IF(OR(Возраст_детей12[[#This Row],[Возраст детей]]&lt;=$N$43,Возраст_детей12[[#This Row],[Возраст детей]]&gt;=$N$44),"Да","Нет")</f>
        <v>Нет</v>
      </c>
    </row>
    <row r="92" spans="1:3">
      <c r="A92" s="1">
        <v>14</v>
      </c>
      <c r="B9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92" s="33" t="str">
        <f>IF(OR(Возраст_детей12[[#This Row],[Возраст детей]]&lt;=$N$43,Возраст_детей12[[#This Row],[Возраст детей]]&gt;=$N$44),"Да","Нет")</f>
        <v>Нет</v>
      </c>
    </row>
    <row r="93" spans="1:3">
      <c r="A93" s="1">
        <v>14</v>
      </c>
      <c r="B9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93" s="33" t="str">
        <f>IF(OR(Возраст_детей12[[#This Row],[Возраст детей]]&lt;=$N$43,Возраст_детей12[[#This Row],[Возраст детей]]&gt;=$N$44),"Да","Нет")</f>
        <v>Нет</v>
      </c>
    </row>
    <row r="94" spans="1:3">
      <c r="A94" s="1">
        <v>15</v>
      </c>
      <c r="B9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94" s="33" t="str">
        <f>IF(OR(Возраст_детей12[[#This Row],[Возраст детей]]&lt;=$N$43,Возраст_детей12[[#This Row],[Возраст детей]]&gt;=$N$44),"Да","Нет")</f>
        <v>Нет</v>
      </c>
    </row>
    <row r="95" spans="1:3">
      <c r="A95" s="1">
        <v>19</v>
      </c>
      <c r="B9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95" s="33" t="str">
        <f>IF(OR(Возраст_детей12[[#This Row],[Возраст детей]]&lt;=$N$43,Возраст_детей12[[#This Row],[Возраст детей]]&gt;=$N$44),"Да","Нет")</f>
        <v>Да</v>
      </c>
    </row>
    <row r="96" spans="1:3">
      <c r="A96" s="1">
        <v>20</v>
      </c>
      <c r="B9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96" s="33" t="str">
        <f>IF(OR(Возраст_детей12[[#This Row],[Возраст детей]]&lt;=$N$43,Возраст_детей12[[#This Row],[Возраст детей]]&gt;=$N$44),"Да","Нет")</f>
        <v>Да</v>
      </c>
    </row>
    <row r="97" spans="1:3">
      <c r="A97" s="1">
        <v>21</v>
      </c>
      <c r="B9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97" s="33" t="str">
        <f>IF(OR(Возраст_детей12[[#This Row],[Возраст детей]]&lt;=$N$43,Возраст_детей12[[#This Row],[Возраст детей]]&gt;=$N$44),"Да","Нет")</f>
        <v>Да</v>
      </c>
    </row>
    <row r="98" spans="1:3">
      <c r="A98" s="1">
        <v>23</v>
      </c>
      <c r="B9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98" s="33" t="str">
        <f>IF(OR(Возраст_детей12[[#This Row],[Возраст детей]]&lt;=$N$43,Возраст_детей12[[#This Row],[Возраст детей]]&gt;=$N$44),"Да","Нет")</f>
        <v>Да</v>
      </c>
    </row>
    <row r="99" spans="1:3">
      <c r="A99" s="1">
        <v>27</v>
      </c>
      <c r="B9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99" s="33" t="str">
        <f>IF(OR(Возраст_детей12[[#This Row],[Возраст детей]]&lt;=$N$43,Возраст_детей12[[#This Row],[Возраст детей]]&gt;=$N$44),"Да","Нет")</f>
        <v>Да</v>
      </c>
    </row>
  </sheetData>
  <mergeCells count="1">
    <mergeCell ref="N29:P29"/>
  </mergeCells>
  <conditionalFormatting sqref="A5:A99">
    <cfRule type="cellIs" dxfId="2" priority="1" operator="between">
      <formula>$N$42</formula>
      <formula>$N$44</formula>
    </cfRule>
    <cfRule type="cellIs" dxfId="1" priority="2" operator="between">
      <formula>$N$41</formula>
      <formula>$N$43</formula>
    </cfRule>
    <cfRule type="cellIs" dxfId="0" priority="3" operator="greaterThanOrEqual">
      <formula>$N$44</formula>
    </cfRule>
  </conditionalFormatting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2C049-0025-455D-B167-4CDC7262CF91}">
  <sheetPr>
    <tabColor theme="9"/>
  </sheetPr>
  <dimension ref="A19:R86"/>
  <sheetViews>
    <sheetView topLeftCell="A61" workbookViewId="0">
      <selection activeCell="R64" sqref="R64"/>
    </sheetView>
  </sheetViews>
  <sheetFormatPr defaultRowHeight="15"/>
  <cols>
    <col min="3" max="3" width="9.140625" customWidth="1"/>
    <col min="6" max="6" width="10.5703125" bestFit="1" customWidth="1"/>
  </cols>
  <sheetData>
    <row r="19" spans="2:6">
      <c r="B19" t="s">
        <v>181</v>
      </c>
    </row>
    <row r="21" spans="2:6">
      <c r="B21" t="s">
        <v>184</v>
      </c>
      <c r="F21" s="12">
        <f>SUM(Возраст_детей[Возраст детей])/COUNT(Возраст_детей[Возраст детей])</f>
        <v>9.6105263157894729</v>
      </c>
    </row>
    <row r="23" spans="2:6">
      <c r="B23" t="s">
        <v>189</v>
      </c>
      <c r="F23" s="12">
        <f>SQRT(_xlfn.VAR.S(Возраст_детей[Возраст детей]))</f>
        <v>4.0927926709893789</v>
      </c>
    </row>
    <row r="26" spans="2:6">
      <c r="B26" t="s">
        <v>182</v>
      </c>
    </row>
    <row r="28" spans="2:6">
      <c r="B28" t="s">
        <v>190</v>
      </c>
      <c r="E28">
        <f>COUNTA(Возраст_детей[Возраст детей])</f>
        <v>95</v>
      </c>
    </row>
    <row r="29" spans="2:6">
      <c r="B29" t="s">
        <v>191</v>
      </c>
      <c r="F29" s="12">
        <f>SQRT(_xlfn.VAR.S(Возраст_детей[Возраст детей]))</f>
        <v>4.0927926709893789</v>
      </c>
    </row>
    <row r="30" spans="2:6">
      <c r="B30" t="s">
        <v>192</v>
      </c>
      <c r="F30">
        <v>0.9</v>
      </c>
    </row>
    <row r="32" spans="2:6">
      <c r="B32" t="s">
        <v>193</v>
      </c>
    </row>
    <row r="34" spans="1:11">
      <c r="B34" t="s">
        <v>194</v>
      </c>
      <c r="D34" s="59">
        <f>_xlfn.NORM.S.INV((F30+1)/2)</f>
        <v>1.6448536269514715</v>
      </c>
    </row>
    <row r="37" spans="1:11">
      <c r="B37" s="60" t="s">
        <v>198</v>
      </c>
      <c r="C37" s="60" t="s">
        <v>195</v>
      </c>
      <c r="D37" s="60" t="s">
        <v>186</v>
      </c>
      <c r="E37" s="60" t="s">
        <v>195</v>
      </c>
      <c r="F37" s="60" t="s">
        <v>197</v>
      </c>
      <c r="H37" t="s">
        <v>199</v>
      </c>
      <c r="I37" s="12">
        <f>SQRT(_xlfn.VAR.S(Возраст_детей[Возраст детей]))</f>
        <v>4.0927926709893789</v>
      </c>
    </row>
    <row r="38" spans="1:11">
      <c r="A38" s="61" t="s">
        <v>196</v>
      </c>
    </row>
    <row r="39" spans="1:11">
      <c r="B39" s="62">
        <f>F21-D34*I37/ SQRT(E28)</f>
        <v>8.9198330856791355</v>
      </c>
      <c r="C39" s="63" t="s">
        <v>195</v>
      </c>
      <c r="D39" s="64">
        <f>SUM(Возраст_детей[Возраст детей])/COUNT(Возраст_детей[Возраст детей])</f>
        <v>9.6105263157894729</v>
      </c>
      <c r="E39" s="63" t="s">
        <v>195</v>
      </c>
      <c r="F39" s="62">
        <f>F21+D34*I37/ SQRT(E28)</f>
        <v>10.30121954589981</v>
      </c>
      <c r="H39" s="71" t="s">
        <v>237</v>
      </c>
      <c r="I39" s="71"/>
      <c r="J39" s="71"/>
      <c r="K39" s="71">
        <f>F39-B39</f>
        <v>1.3813864602206749</v>
      </c>
    </row>
    <row r="40" spans="1:11">
      <c r="H40" s="71" t="s">
        <v>238</v>
      </c>
      <c r="I40" s="71"/>
      <c r="J40" s="71"/>
    </row>
    <row r="41" spans="1:11">
      <c r="B41" t="s">
        <v>183</v>
      </c>
    </row>
    <row r="42" spans="1:11">
      <c r="B42" s="76" t="s">
        <v>291</v>
      </c>
    </row>
    <row r="43" spans="1:11">
      <c r="B43" s="76" t="s">
        <v>292</v>
      </c>
    </row>
    <row r="65" spans="2:18">
      <c r="R65">
        <f>1 - 0.85</f>
        <v>0.15000000000000002</v>
      </c>
    </row>
    <row r="66" spans="2:18">
      <c r="R66">
        <f>R65/2</f>
        <v>7.5000000000000011E-2</v>
      </c>
    </row>
    <row r="68" spans="2:18">
      <c r="B68" t="s">
        <v>207</v>
      </c>
      <c r="C68" s="12">
        <f>SQRT(_xlfn.VAR.S(Возраст_детей[Возраст детей]))</f>
        <v>4.0927926709893789</v>
      </c>
      <c r="R68">
        <f>1-R66</f>
        <v>0.92500000000000004</v>
      </c>
    </row>
    <row r="69" spans="2:18">
      <c r="B69" t="s">
        <v>200</v>
      </c>
      <c r="C69">
        <f>COUNTA(Возраст_детей[Возраст детей])</f>
        <v>95</v>
      </c>
    </row>
    <row r="70" spans="2:18">
      <c r="B70" t="s">
        <v>201</v>
      </c>
      <c r="C70">
        <v>0.9</v>
      </c>
      <c r="E70" t="s">
        <v>202</v>
      </c>
    </row>
    <row r="71" spans="2:18">
      <c r="B71" t="s">
        <v>203</v>
      </c>
      <c r="C71">
        <f>_xlfn.T.INV(C70,C69-1)</f>
        <v>1.2906227080477188</v>
      </c>
      <c r="R71">
        <f>_xlfn.T.INV(R68,15-1)</f>
        <v>1.5230950609257912</v>
      </c>
    </row>
    <row r="72" spans="2:18">
      <c r="B72" t="s">
        <v>206</v>
      </c>
      <c r="C72">
        <f>SUM(Возраст_детей[Возраст детей])/COUNT(Возраст_детей[Возраст детей])</f>
        <v>9.6105263157894729</v>
      </c>
    </row>
    <row r="73" spans="2:18">
      <c r="B73" s="60" t="s">
        <v>204</v>
      </c>
      <c r="C73" s="60" t="s">
        <v>195</v>
      </c>
      <c r="D73" s="60" t="s">
        <v>186</v>
      </c>
      <c r="E73" s="60" t="s">
        <v>195</v>
      </c>
      <c r="F73" s="60" t="s">
        <v>205</v>
      </c>
    </row>
    <row r="75" spans="2:18">
      <c r="B75" s="62">
        <f>C72-C71*C68/SQRT(C69)</f>
        <v>9.0685787816934607</v>
      </c>
      <c r="C75" s="63" t="s">
        <v>195</v>
      </c>
      <c r="D75" s="64">
        <f>SUM(Возраст_детей[Возраст детей])/COUNT(Возраст_детей[Возраст детей])</f>
        <v>9.6105263157894729</v>
      </c>
      <c r="E75" s="63" t="s">
        <v>195</v>
      </c>
      <c r="F75" s="62">
        <f>C72+C71*C68/SQRT(C69)</f>
        <v>10.152473849885485</v>
      </c>
    </row>
    <row r="77" spans="2:18">
      <c r="D77" s="71" t="s">
        <v>237</v>
      </c>
      <c r="E77" s="71"/>
      <c r="F77" s="71"/>
      <c r="G77" s="71">
        <f>F75-B75</f>
        <v>1.0838950681920245</v>
      </c>
    </row>
    <row r="78" spans="2:18">
      <c r="D78" s="71" t="s">
        <v>238</v>
      </c>
      <c r="E78" s="71"/>
      <c r="F78" s="71"/>
    </row>
    <row r="81" spans="2:3">
      <c r="B81" s="71"/>
    </row>
    <row r="82" spans="2:3">
      <c r="C82" t="s">
        <v>239</v>
      </c>
    </row>
    <row r="83" spans="2:3">
      <c r="C83" t="s">
        <v>240</v>
      </c>
    </row>
    <row r="85" spans="2:3">
      <c r="C85" t="s">
        <v>241</v>
      </c>
    </row>
    <row r="86" spans="2:3">
      <c r="C86" t="s">
        <v>242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BEC05-E3F5-4E5E-BD9E-C7E1BC79DF4C}">
  <sheetPr>
    <tabColor theme="9"/>
  </sheetPr>
  <dimension ref="A1:V125"/>
  <sheetViews>
    <sheetView tabSelected="1" zoomScaleNormal="100" workbookViewId="0">
      <selection activeCell="B3" sqref="B3"/>
    </sheetView>
  </sheetViews>
  <sheetFormatPr defaultRowHeight="15"/>
  <cols>
    <col min="1" max="1" width="21.42578125" bestFit="1" customWidth="1"/>
    <col min="2" max="2" width="49.5703125" customWidth="1"/>
    <col min="3" max="3" width="72.42578125" customWidth="1"/>
    <col min="4" max="4" width="42.42578125" bestFit="1" customWidth="1"/>
    <col min="5" max="5" width="46.140625" bestFit="1" customWidth="1"/>
    <col min="6" max="6" width="21.7109375" customWidth="1"/>
    <col min="7" max="7" width="16.140625" bestFit="1" customWidth="1"/>
    <col min="9" max="9" width="12.5703125" customWidth="1"/>
    <col min="11" max="11" width="46.28515625" customWidth="1"/>
    <col min="12" max="12" width="15.42578125" customWidth="1"/>
    <col min="13" max="13" width="11.85546875" customWidth="1"/>
    <col min="14" max="14" width="32.85546875" customWidth="1"/>
    <col min="15" max="15" width="18.28515625" customWidth="1"/>
    <col min="19" max="19" width="35.7109375" bestFit="1" customWidth="1"/>
    <col min="20" max="20" width="35.42578125" customWidth="1"/>
    <col min="21" max="21" width="18.5703125" bestFit="1" customWidth="1"/>
    <col min="22" max="22" width="37.28515625" customWidth="1"/>
  </cols>
  <sheetData>
    <row r="1" spans="1:22">
      <c r="A1" s="31" t="s">
        <v>208</v>
      </c>
      <c r="B1" s="31" t="s">
        <v>209</v>
      </c>
      <c r="T1" s="31"/>
    </row>
    <row r="2" spans="1:22">
      <c r="T2" s="31"/>
    </row>
    <row r="3" spans="1:22">
      <c r="T3" s="31"/>
    </row>
    <row r="5" spans="1:22" ht="15.75">
      <c r="A5" s="14" t="s">
        <v>288</v>
      </c>
      <c r="C5" s="65" t="s">
        <v>230</v>
      </c>
      <c r="D5" s="14"/>
    </row>
    <row r="6" spans="1:22">
      <c r="A6" s="1" t="s">
        <v>38</v>
      </c>
    </row>
    <row r="7" spans="1:22">
      <c r="A7" s="1">
        <v>2</v>
      </c>
      <c r="C7" s="61" t="s">
        <v>212</v>
      </c>
      <c r="D7" s="12">
        <f>SUM(Возраст_детей[Возраст детей])/COUNT(Возраст_детей[Возраст детей])</f>
        <v>9.6105263157894729</v>
      </c>
    </row>
    <row r="8" spans="1:22">
      <c r="A8" s="1">
        <v>3</v>
      </c>
      <c r="C8" s="61" t="s">
        <v>210</v>
      </c>
      <c r="D8" s="12">
        <f>SQRT(_xlfn.VAR.S(Возраст_детей[Возраст детей]))</f>
        <v>4.0927926709893789</v>
      </c>
    </row>
    <row r="9" spans="1:22">
      <c r="A9" s="1">
        <v>4</v>
      </c>
      <c r="C9" s="61" t="s">
        <v>211</v>
      </c>
      <c r="D9">
        <f>COUNTA(Возраст_детей2[Возраст детей])</f>
        <v>95</v>
      </c>
    </row>
    <row r="10" spans="1:22">
      <c r="A10" s="1">
        <v>4</v>
      </c>
    </row>
    <row r="11" spans="1:22">
      <c r="A11" s="1">
        <v>4</v>
      </c>
    </row>
    <row r="12" spans="1:22">
      <c r="A12" s="1">
        <v>5</v>
      </c>
    </row>
    <row r="13" spans="1:22" ht="15.75">
      <c r="A13" s="1">
        <v>5</v>
      </c>
      <c r="C13" s="66" t="s">
        <v>231</v>
      </c>
      <c r="E13" s="14" t="s">
        <v>213</v>
      </c>
      <c r="F13" t="s">
        <v>214</v>
      </c>
      <c r="U13" s="32"/>
      <c r="V13" s="17"/>
    </row>
    <row r="14" spans="1:22" ht="15.75">
      <c r="A14" s="1">
        <v>5</v>
      </c>
      <c r="C14" s="66" t="s">
        <v>222</v>
      </c>
    </row>
    <row r="15" spans="1:22">
      <c r="A15" s="1">
        <v>5</v>
      </c>
      <c r="C15" s="70" t="s">
        <v>215</v>
      </c>
      <c r="E15" s="14" t="s">
        <v>220</v>
      </c>
      <c r="F15" t="s">
        <v>223</v>
      </c>
    </row>
    <row r="16" spans="1:22">
      <c r="A16" s="1">
        <v>5</v>
      </c>
      <c r="C16" t="s">
        <v>217</v>
      </c>
    </row>
    <row r="17" spans="1:19">
      <c r="A17" s="1">
        <v>6</v>
      </c>
      <c r="E17" s="14" t="s">
        <v>219</v>
      </c>
      <c r="F17" t="s">
        <v>224</v>
      </c>
    </row>
    <row r="18" spans="1:19">
      <c r="A18" s="1">
        <v>6</v>
      </c>
      <c r="C18" s="70" t="s">
        <v>216</v>
      </c>
      <c r="D18" s="69"/>
      <c r="E18" s="69"/>
      <c r="F18" s="69"/>
    </row>
    <row r="19" spans="1:19">
      <c r="A19" s="1">
        <v>6</v>
      </c>
      <c r="C19" s="67" t="s">
        <v>218</v>
      </c>
    </row>
    <row r="20" spans="1:19">
      <c r="A20" s="1">
        <v>6</v>
      </c>
      <c r="C20" t="s">
        <v>221</v>
      </c>
    </row>
    <row r="21" spans="1:19" ht="21.75">
      <c r="A21" s="1">
        <v>6</v>
      </c>
      <c r="D21" s="68"/>
    </row>
    <row r="22" spans="1:19" ht="15.75">
      <c r="A22" s="1">
        <v>6</v>
      </c>
      <c r="C22" s="66" t="s">
        <v>232</v>
      </c>
      <c r="K22" s="14"/>
    </row>
    <row r="23" spans="1:19" ht="15.75">
      <c r="A23" s="1">
        <v>6</v>
      </c>
      <c r="C23" s="66" t="s">
        <v>225</v>
      </c>
      <c r="S23" s="17"/>
    </row>
    <row r="24" spans="1:19">
      <c r="A24" s="1">
        <v>6</v>
      </c>
    </row>
    <row r="25" spans="1:19">
      <c r="A25" s="1">
        <v>6</v>
      </c>
      <c r="C25" t="s">
        <v>226</v>
      </c>
      <c r="K25" s="14"/>
      <c r="S25" s="17"/>
    </row>
    <row r="26" spans="1:19">
      <c r="A26" s="1">
        <v>6</v>
      </c>
      <c r="C26" t="s">
        <v>229</v>
      </c>
      <c r="J26" s="53"/>
      <c r="K26" s="54"/>
    </row>
    <row r="27" spans="1:19">
      <c r="A27" s="1">
        <v>7</v>
      </c>
      <c r="C27" s="67" t="s">
        <v>227</v>
      </c>
      <c r="J27" s="58"/>
      <c r="K27" s="54"/>
      <c r="S27" s="17"/>
    </row>
    <row r="28" spans="1:19">
      <c r="A28" s="1">
        <v>7</v>
      </c>
      <c r="J28" s="58"/>
      <c r="K28" s="54"/>
    </row>
    <row r="29" spans="1:19">
      <c r="A29" s="1">
        <v>7</v>
      </c>
      <c r="J29" s="58"/>
      <c r="K29" s="58"/>
      <c r="S29" s="17"/>
    </row>
    <row r="30" spans="1:19">
      <c r="A30" s="1">
        <v>7</v>
      </c>
      <c r="B30" s="31" t="s">
        <v>228</v>
      </c>
      <c r="J30" s="53"/>
      <c r="K30" s="54"/>
    </row>
    <row r="31" spans="1:19">
      <c r="A31" s="1">
        <v>7</v>
      </c>
      <c r="J31" s="53"/>
      <c r="K31" s="54"/>
      <c r="L31" s="81"/>
      <c r="M31" s="81"/>
      <c r="N31" s="81"/>
      <c r="S31" s="17"/>
    </row>
    <row r="32" spans="1:19">
      <c r="A32" s="1">
        <v>7</v>
      </c>
      <c r="J32" s="53"/>
      <c r="K32" s="54"/>
    </row>
    <row r="33" spans="1:19">
      <c r="A33" s="1">
        <v>7</v>
      </c>
      <c r="J33" s="53"/>
      <c r="K33" s="54"/>
      <c r="S33" s="17"/>
    </row>
    <row r="34" spans="1:19" ht="15.75">
      <c r="A34" s="1">
        <v>8</v>
      </c>
      <c r="C34" s="66" t="s">
        <v>247</v>
      </c>
      <c r="J34" s="29"/>
    </row>
    <row r="35" spans="1:19">
      <c r="A35" s="1">
        <v>8</v>
      </c>
      <c r="D35" s="30"/>
      <c r="E35" s="17"/>
      <c r="K35" s="14"/>
      <c r="S35" s="17"/>
    </row>
    <row r="36" spans="1:19" ht="15.75">
      <c r="A36" s="1">
        <v>8</v>
      </c>
      <c r="C36" s="28" t="s">
        <v>233</v>
      </c>
      <c r="E36" s="72" t="s">
        <v>243</v>
      </c>
    </row>
    <row r="37" spans="1:19" ht="15.75">
      <c r="A37" s="1">
        <v>8</v>
      </c>
      <c r="C37" s="28" t="s">
        <v>234</v>
      </c>
      <c r="D37" s="67" t="s">
        <v>244</v>
      </c>
      <c r="N37" s="29"/>
      <c r="S37" s="17"/>
    </row>
    <row r="38" spans="1:19">
      <c r="A38" s="1">
        <v>8</v>
      </c>
      <c r="C38" s="71"/>
      <c r="D38" s="71"/>
      <c r="E38" s="71"/>
      <c r="N38" s="38"/>
    </row>
    <row r="39" spans="1:19">
      <c r="A39" s="1">
        <v>8</v>
      </c>
      <c r="C39" s="14" t="s">
        <v>235</v>
      </c>
      <c r="D39" s="14" t="s">
        <v>236</v>
      </c>
      <c r="S39" s="17"/>
    </row>
    <row r="40" spans="1:19">
      <c r="A40" s="1">
        <v>8</v>
      </c>
    </row>
    <row r="41" spans="1:19">
      <c r="A41" s="1">
        <v>8</v>
      </c>
      <c r="B41" t="s">
        <v>245</v>
      </c>
      <c r="S41" s="17"/>
    </row>
    <row r="42" spans="1:19">
      <c r="A42" s="1">
        <v>8</v>
      </c>
    </row>
    <row r="43" spans="1:19">
      <c r="A43" s="1">
        <v>8</v>
      </c>
      <c r="B43" t="s">
        <v>246</v>
      </c>
      <c r="C43" t="s">
        <v>277</v>
      </c>
      <c r="D43" t="s">
        <v>277</v>
      </c>
      <c r="S43" s="17"/>
    </row>
    <row r="44" spans="1:19">
      <c r="A44" s="1">
        <v>8</v>
      </c>
    </row>
    <row r="45" spans="1:19">
      <c r="A45" s="1">
        <v>8</v>
      </c>
      <c r="S45" s="17"/>
    </row>
    <row r="46" spans="1:19">
      <c r="A46" s="1">
        <v>8</v>
      </c>
    </row>
    <row r="47" spans="1:19" ht="15.75">
      <c r="A47" s="1">
        <v>8</v>
      </c>
      <c r="C47" s="66" t="s">
        <v>248</v>
      </c>
      <c r="D47" t="s">
        <v>290</v>
      </c>
      <c r="K47" s="17"/>
      <c r="S47" s="17"/>
    </row>
    <row r="48" spans="1:19">
      <c r="A48" s="1">
        <v>8</v>
      </c>
      <c r="C48" t="s">
        <v>249</v>
      </c>
    </row>
    <row r="49" spans="1:22" ht="15.75">
      <c r="A49" s="1">
        <v>8</v>
      </c>
      <c r="C49" t="s">
        <v>250</v>
      </c>
      <c r="S49" s="37"/>
    </row>
    <row r="50" spans="1:22">
      <c r="A50" s="1">
        <v>8</v>
      </c>
      <c r="C50" t="s">
        <v>251</v>
      </c>
      <c r="T50" s="12"/>
    </row>
    <row r="51" spans="1:22">
      <c r="A51" s="1">
        <v>9</v>
      </c>
      <c r="T51" s="12"/>
      <c r="V51" s="17"/>
    </row>
    <row r="52" spans="1:22" ht="15.75">
      <c r="A52" s="1">
        <v>9</v>
      </c>
      <c r="C52" s="66" t="s">
        <v>252</v>
      </c>
      <c r="S52" s="36"/>
      <c r="T52" s="12"/>
    </row>
    <row r="53" spans="1:22">
      <c r="A53" s="1">
        <v>9</v>
      </c>
      <c r="C53" t="s">
        <v>253</v>
      </c>
      <c r="S53" s="36"/>
      <c r="T53" s="12"/>
    </row>
    <row r="54" spans="1:22" ht="15.75">
      <c r="A54" s="1">
        <v>9</v>
      </c>
      <c r="C54" s="66" t="s">
        <v>254</v>
      </c>
    </row>
    <row r="55" spans="1:22">
      <c r="A55" s="1">
        <v>9</v>
      </c>
    </row>
    <row r="56" spans="1:22">
      <c r="A56" s="1">
        <v>9</v>
      </c>
    </row>
    <row r="57" spans="1:22">
      <c r="A57" s="1">
        <v>9</v>
      </c>
    </row>
    <row r="58" spans="1:22">
      <c r="A58" s="1">
        <v>10</v>
      </c>
    </row>
    <row r="59" spans="1:22">
      <c r="A59" s="1">
        <v>10</v>
      </c>
    </row>
    <row r="60" spans="1:22">
      <c r="A60" s="1">
        <v>10</v>
      </c>
    </row>
    <row r="61" spans="1:22">
      <c r="A61" s="1">
        <v>10</v>
      </c>
    </row>
    <row r="62" spans="1:22">
      <c r="A62" s="1">
        <v>10</v>
      </c>
    </row>
    <row r="63" spans="1:22">
      <c r="A63" s="1">
        <v>10</v>
      </c>
    </row>
    <row r="64" spans="1:22">
      <c r="A64" s="1">
        <v>10</v>
      </c>
    </row>
    <row r="65" spans="1:6">
      <c r="A65" s="1">
        <v>10</v>
      </c>
    </row>
    <row r="66" spans="1:6">
      <c r="A66" s="1">
        <v>10</v>
      </c>
    </row>
    <row r="67" spans="1:6">
      <c r="A67" s="1">
        <v>11</v>
      </c>
    </row>
    <row r="68" spans="1:6">
      <c r="A68" s="1">
        <v>11</v>
      </c>
    </row>
    <row r="69" spans="1:6">
      <c r="A69" s="1">
        <v>11</v>
      </c>
    </row>
    <row r="70" spans="1:6">
      <c r="A70" s="1">
        <v>11</v>
      </c>
    </row>
    <row r="71" spans="1:6" ht="110.25" customHeight="1">
      <c r="A71" s="1">
        <v>11</v>
      </c>
      <c r="C71" s="82" t="s">
        <v>255</v>
      </c>
      <c r="D71" s="82"/>
      <c r="E71" s="82"/>
      <c r="F71" s="82"/>
    </row>
    <row r="72" spans="1:6">
      <c r="A72" s="1">
        <v>11</v>
      </c>
    </row>
    <row r="73" spans="1:6">
      <c r="A73" s="1">
        <v>11</v>
      </c>
      <c r="C73" t="s">
        <v>256</v>
      </c>
    </row>
    <row r="74" spans="1:6">
      <c r="A74" s="1">
        <v>11</v>
      </c>
    </row>
    <row r="75" spans="1:6">
      <c r="A75" s="1">
        <v>11</v>
      </c>
      <c r="C75" t="s">
        <v>257</v>
      </c>
    </row>
    <row r="76" spans="1:6">
      <c r="A76" s="1">
        <v>11</v>
      </c>
      <c r="C76" t="s">
        <v>258</v>
      </c>
    </row>
    <row r="77" spans="1:6">
      <c r="A77" s="1">
        <v>11</v>
      </c>
      <c r="C77" t="s">
        <v>259</v>
      </c>
    </row>
    <row r="78" spans="1:6">
      <c r="A78" s="1">
        <v>11</v>
      </c>
    </row>
    <row r="79" spans="1:6">
      <c r="A79" s="1">
        <v>11</v>
      </c>
      <c r="C79" t="s">
        <v>260</v>
      </c>
    </row>
    <row r="80" spans="1:6">
      <c r="A80" s="1">
        <v>11</v>
      </c>
      <c r="C80" t="s">
        <v>261</v>
      </c>
    </row>
    <row r="81" spans="1:3">
      <c r="A81" s="1">
        <v>11</v>
      </c>
    </row>
    <row r="82" spans="1:3">
      <c r="A82" s="1">
        <v>12</v>
      </c>
      <c r="C82" t="s">
        <v>262</v>
      </c>
    </row>
    <row r="83" spans="1:3">
      <c r="A83" s="1">
        <v>12</v>
      </c>
      <c r="C83" t="s">
        <v>263</v>
      </c>
    </row>
    <row r="84" spans="1:3">
      <c r="A84" s="1">
        <v>12</v>
      </c>
      <c r="C84" t="s">
        <v>264</v>
      </c>
    </row>
    <row r="85" spans="1:3">
      <c r="A85" s="1">
        <v>12</v>
      </c>
    </row>
    <row r="86" spans="1:3" ht="15.75">
      <c r="A86" s="1">
        <v>12</v>
      </c>
      <c r="C86" s="66" t="s">
        <v>265</v>
      </c>
    </row>
    <row r="87" spans="1:3">
      <c r="A87" s="1">
        <v>12</v>
      </c>
    </row>
    <row r="88" spans="1:3">
      <c r="A88" s="1">
        <v>13</v>
      </c>
      <c r="C88" t="s">
        <v>266</v>
      </c>
    </row>
    <row r="89" spans="1:3">
      <c r="A89" s="1">
        <v>14</v>
      </c>
      <c r="C89" t="s">
        <v>268</v>
      </c>
    </row>
    <row r="90" spans="1:3">
      <c r="A90" s="1">
        <v>14</v>
      </c>
      <c r="C90" t="s">
        <v>269</v>
      </c>
    </row>
    <row r="91" spans="1:3">
      <c r="A91" s="1">
        <v>14</v>
      </c>
      <c r="C91" t="s">
        <v>267</v>
      </c>
    </row>
    <row r="92" spans="1:3">
      <c r="A92" s="1">
        <v>14</v>
      </c>
    </row>
    <row r="93" spans="1:3" ht="15.75">
      <c r="A93" s="1">
        <v>14</v>
      </c>
      <c r="C93" s="66" t="s">
        <v>270</v>
      </c>
    </row>
    <row r="94" spans="1:3">
      <c r="A94" s="1">
        <v>14</v>
      </c>
    </row>
    <row r="95" spans="1:3" ht="30">
      <c r="A95" s="1">
        <v>14</v>
      </c>
      <c r="C95" s="17" t="s">
        <v>271</v>
      </c>
    </row>
    <row r="96" spans="1:3">
      <c r="A96" s="1">
        <v>15</v>
      </c>
      <c r="C96" t="s">
        <v>272</v>
      </c>
    </row>
    <row r="97" spans="1:8">
      <c r="A97" s="1">
        <v>19</v>
      </c>
      <c r="C97" t="s">
        <v>273</v>
      </c>
    </row>
    <row r="98" spans="1:8">
      <c r="A98" s="1">
        <v>20</v>
      </c>
      <c r="C98" t="s">
        <v>274</v>
      </c>
    </row>
    <row r="99" spans="1:8">
      <c r="A99" s="1">
        <v>21</v>
      </c>
    </row>
    <row r="100" spans="1:8">
      <c r="A100" s="1">
        <v>23</v>
      </c>
    </row>
    <row r="101" spans="1:8">
      <c r="A101" s="1">
        <v>27</v>
      </c>
    </row>
    <row r="102" spans="1:8">
      <c r="B102" s="31" t="s">
        <v>275</v>
      </c>
      <c r="C102" t="s">
        <v>279</v>
      </c>
    </row>
    <row r="103" spans="1:8" ht="15.75">
      <c r="B103" s="66" t="s">
        <v>284</v>
      </c>
      <c r="D103" s="83" t="s">
        <v>278</v>
      </c>
      <c r="E103" s="83"/>
      <c r="F103" t="s">
        <v>295</v>
      </c>
    </row>
    <row r="104" spans="1:8">
      <c r="B104" s="73" t="s">
        <v>276</v>
      </c>
      <c r="C104" s="73" t="s">
        <v>280</v>
      </c>
      <c r="D104" s="74" t="s">
        <v>282</v>
      </c>
      <c r="E104" s="74" t="s">
        <v>283</v>
      </c>
      <c r="F104" s="78" t="s">
        <v>294</v>
      </c>
      <c r="G104" s="74" t="s">
        <v>277</v>
      </c>
      <c r="H104" s="77" t="s">
        <v>293</v>
      </c>
    </row>
    <row r="105" spans="1:8">
      <c r="B105" s="34">
        <v>0.5</v>
      </c>
      <c r="C105" s="34">
        <f>_xlfn.NORM.S.INV((B105+1)/2)</f>
        <v>0.67448975019608193</v>
      </c>
      <c r="D105" s="75">
        <f>$C$111-C105*$C$110/SQRT($C$109)</f>
        <v>9.3273001997352019</v>
      </c>
      <c r="E105" s="75">
        <f>$C$111+C105*$C$110/SQRT($C$109)</f>
        <v>9.893752431843744</v>
      </c>
      <c r="F105" s="75">
        <f>D105+(E105-D105)/2</f>
        <v>9.6105263157894729</v>
      </c>
      <c r="G105" s="75">
        <f>E105-F105</f>
        <v>0.28322611605427106</v>
      </c>
    </row>
    <row r="106" spans="1:8">
      <c r="B106" s="34">
        <v>0.8</v>
      </c>
      <c r="C106" s="34">
        <f t="shared" ref="C106:C108" si="0">_xlfn.NORM.S.INV((B106+1)/2)</f>
        <v>1.2815515655446006</v>
      </c>
      <c r="D106" s="75">
        <f t="shared" ref="D106:D108" si="1">$C$111-C106*$C$110/SQRT($C$109)</f>
        <v>9.0723878602726185</v>
      </c>
      <c r="E106" s="75">
        <f t="shared" ref="E106:E108" si="2">$C$111+C106*$C$110/SQRT($C$109)</f>
        <v>10.148664771306327</v>
      </c>
      <c r="F106" s="75">
        <f t="shared" ref="F106:F108" si="3">D106+(E106-D106)/2</f>
        <v>9.6105263157894729</v>
      </c>
      <c r="G106" s="75">
        <f t="shared" ref="G106:G108" si="4">E106-F106</f>
        <v>0.53813845551685446</v>
      </c>
    </row>
    <row r="107" spans="1:8">
      <c r="B107" s="34">
        <v>0.95</v>
      </c>
      <c r="C107" s="34">
        <f t="shared" si="0"/>
        <v>1.9599639845400536</v>
      </c>
      <c r="D107" s="75">
        <f t="shared" si="1"/>
        <v>8.7875145698197876</v>
      </c>
      <c r="E107" s="75">
        <f t="shared" si="2"/>
        <v>10.433538061759158</v>
      </c>
      <c r="F107" s="75">
        <f t="shared" si="3"/>
        <v>9.6105263157894729</v>
      </c>
      <c r="G107" s="75">
        <f t="shared" si="4"/>
        <v>0.82301174596968529</v>
      </c>
    </row>
    <row r="108" spans="1:8">
      <c r="B108" s="34">
        <v>0.99</v>
      </c>
      <c r="C108" s="34">
        <f t="shared" si="0"/>
        <v>2.5758293035488999</v>
      </c>
      <c r="D108" s="75">
        <f t="shared" si="1"/>
        <v>8.5289055364509458</v>
      </c>
      <c r="E108" s="75">
        <f t="shared" si="2"/>
        <v>10.692147095128</v>
      </c>
      <c r="F108" s="75">
        <f t="shared" si="3"/>
        <v>9.6105263157894729</v>
      </c>
      <c r="G108" s="75">
        <f t="shared" si="4"/>
        <v>1.0816207793385271</v>
      </c>
    </row>
    <row r="109" spans="1:8">
      <c r="B109" t="s">
        <v>190</v>
      </c>
      <c r="C109">
        <f>COUNTA(Возраст_детей[Возраст детей])</f>
        <v>95</v>
      </c>
    </row>
    <row r="110" spans="1:8">
      <c r="B110" t="s">
        <v>289</v>
      </c>
      <c r="C110" s="12">
        <f>SQRT(_xlfn.VAR.S(Возраст_детей[Возраст детей]))</f>
        <v>4.0927926709893789</v>
      </c>
    </row>
    <row r="111" spans="1:8">
      <c r="B111" t="s">
        <v>281</v>
      </c>
      <c r="C111" s="12">
        <f>SUM(Возраст_детей[Возраст детей])/COUNT(Возраст_детей[Возраст детей])</f>
        <v>9.6105263157894729</v>
      </c>
    </row>
    <row r="114" spans="2:16" ht="15.75">
      <c r="B114" s="66" t="s">
        <v>285</v>
      </c>
    </row>
    <row r="115" spans="2:16">
      <c r="B115" t="s">
        <v>296</v>
      </c>
    </row>
    <row r="116" spans="2:16">
      <c r="B116" t="s">
        <v>297</v>
      </c>
    </row>
    <row r="117" spans="2:16">
      <c r="B117" t="s">
        <v>298</v>
      </c>
    </row>
    <row r="118" spans="2:16" ht="15.75">
      <c r="B118" s="66" t="s">
        <v>286</v>
      </c>
    </row>
    <row r="119" spans="2:16">
      <c r="B119" t="s">
        <v>299</v>
      </c>
    </row>
    <row r="120" spans="2:16" ht="15.75">
      <c r="B120" s="66" t="s">
        <v>287</v>
      </c>
    </row>
    <row r="121" spans="2:16">
      <c r="B121" t="s">
        <v>300</v>
      </c>
    </row>
    <row r="122" spans="2:16"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</row>
    <row r="123" spans="2:16">
      <c r="I123" s="61"/>
      <c r="J123" s="61"/>
      <c r="K123" s="61"/>
    </row>
    <row r="124" spans="2:16">
      <c r="I124" s="61"/>
      <c r="J124" s="61"/>
      <c r="K124" s="61"/>
    </row>
    <row r="125" spans="2:16">
      <c r="I125" s="61"/>
      <c r="J125" s="61"/>
      <c r="K125" s="61"/>
    </row>
  </sheetData>
  <mergeCells count="3">
    <mergeCell ref="L31:N31"/>
    <mergeCell ref="C71:F71"/>
    <mergeCell ref="D103:E103"/>
  </mergeCells>
  <hyperlinks>
    <hyperlink ref="E36" location="'Построение дов. интервала'!A1" display="Рассчёты на листе &quot;Построение дов. интервала&quot;" xr:uid="{85BA461C-1630-4F9D-9084-C19BFF16F862}"/>
  </hyperlink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1 Первичная обработка данных</vt:lpstr>
      <vt:lpstr>2 Исследовательский анализ дан</vt:lpstr>
      <vt:lpstr>Отчёт 1</vt:lpstr>
      <vt:lpstr>Построение дов. интервала</vt:lpstr>
      <vt:lpstr>Отчёт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Gleb Kolonin</dc:creator>
  <cp:lastModifiedBy>Spaceship24</cp:lastModifiedBy>
  <dcterms:created xsi:type="dcterms:W3CDTF">2015-06-05T18:17:20Z</dcterms:created>
  <dcterms:modified xsi:type="dcterms:W3CDTF">2022-05-05T07:21:40Z</dcterms:modified>
</cp:coreProperties>
</file>