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merino/Documents/UTPL/Octubre2021-Febrero2022/Gestion_Proyectos/PB/Deberes/02/"/>
    </mc:Choice>
  </mc:AlternateContent>
  <xr:revisionPtr revIDLastSave="0" documentId="13_ncr:1_{C4AFE00E-5970-C348-BBAB-8593044A65DB}" xr6:coauthVersionLast="47" xr6:coauthVersionMax="47" xr10:uidLastSave="{00000000-0000-0000-0000-000000000000}"/>
  <bookViews>
    <workbookView xWindow="60" yWindow="460" windowWidth="25600" windowHeight="15540" activeTab="1" xr2:uid="{694466F7-F4B1-304C-912D-127B43D6CF13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2" l="1"/>
  <c r="J19" i="2"/>
  <c r="K19" i="2"/>
  <c r="L19" i="2"/>
  <c r="I19" i="2"/>
  <c r="O16" i="2"/>
  <c r="J16" i="2"/>
  <c r="K16" i="2"/>
  <c r="L16" i="2"/>
  <c r="M16" i="2"/>
  <c r="I16" i="2"/>
  <c r="I14" i="2"/>
  <c r="J14" i="2"/>
  <c r="K14" i="2"/>
  <c r="L14" i="2"/>
  <c r="N10" i="2"/>
  <c r="J10" i="2"/>
  <c r="K10" i="2"/>
  <c r="L10" i="2"/>
  <c r="I10" i="2"/>
  <c r="J9" i="2"/>
  <c r="K9" i="2"/>
  <c r="L9" i="2"/>
  <c r="I9" i="2"/>
  <c r="O5" i="2"/>
  <c r="J5" i="2"/>
  <c r="K5" i="2"/>
  <c r="L5" i="2"/>
  <c r="M5" i="2"/>
  <c r="I5" i="2"/>
  <c r="J4" i="2"/>
  <c r="K4" i="2"/>
  <c r="L4" i="2"/>
  <c r="M4" i="2"/>
  <c r="I4" i="2"/>
  <c r="C36" i="3"/>
  <c r="G25" i="3"/>
  <c r="G23" i="3"/>
  <c r="G22" i="3"/>
  <c r="G17" i="3"/>
  <c r="F25" i="3"/>
  <c r="F23" i="3"/>
  <c r="F22" i="3"/>
  <c r="F17" i="3"/>
  <c r="F14" i="3"/>
  <c r="F13" i="3"/>
  <c r="K7" i="3"/>
  <c r="I3" i="3"/>
  <c r="H5" i="3"/>
  <c r="H3" i="3"/>
  <c r="G5" i="3"/>
  <c r="G3" i="3"/>
  <c r="F3" i="3"/>
  <c r="D5" i="2"/>
  <c r="M11" i="1"/>
  <c r="T8" i="1"/>
  <c r="U8" i="1"/>
  <c r="S8" i="1"/>
  <c r="M29" i="1"/>
  <c r="T24" i="1"/>
  <c r="U24" i="1"/>
  <c r="S24" i="1"/>
  <c r="M20" i="1"/>
  <c r="T15" i="1"/>
  <c r="U15" i="1"/>
  <c r="S15" i="1"/>
  <c r="P28" i="1"/>
  <c r="O28" i="1"/>
  <c r="N28" i="1"/>
  <c r="O19" i="1"/>
  <c r="P19" i="1"/>
  <c r="N19" i="1"/>
  <c r="P10" i="1"/>
  <c r="O10" i="1"/>
  <c r="N10" i="1"/>
  <c r="I12" i="1"/>
  <c r="G12" i="1"/>
  <c r="F12" i="1"/>
  <c r="I11" i="1"/>
  <c r="G11" i="1"/>
  <c r="F11" i="1"/>
  <c r="I10" i="1"/>
  <c r="H12" i="1"/>
  <c r="H11" i="1"/>
  <c r="H10" i="1"/>
  <c r="G10" i="1"/>
  <c r="F10" i="1"/>
  <c r="B8" i="1"/>
  <c r="B5" i="1"/>
  <c r="G5" i="1"/>
  <c r="B2" i="1"/>
  <c r="H5" i="1" l="1"/>
  <c r="I5" i="1" s="1"/>
  <c r="F6" i="1" s="1"/>
  <c r="G6" i="1" s="1"/>
  <c r="H6" i="1"/>
  <c r="H7" i="1"/>
  <c r="I6" i="1" l="1"/>
  <c r="F7" i="1" s="1"/>
  <c r="G7" i="1" s="1"/>
  <c r="I7" i="1" s="1"/>
</calcChain>
</file>

<file path=xl/sharedStrings.xml><?xml version="1.0" encoding="utf-8"?>
<sst xmlns="http://schemas.openxmlformats.org/spreadsheetml/2006/main" count="56" uniqueCount="35">
  <si>
    <t>Pago</t>
  </si>
  <si>
    <t>Deuda</t>
  </si>
  <si>
    <t>Interés</t>
  </si>
  <si>
    <t>Saldo</t>
  </si>
  <si>
    <t>Año</t>
  </si>
  <si>
    <t>Beneficio anual</t>
  </si>
  <si>
    <t>Costo Anual</t>
  </si>
  <si>
    <t>Inversion</t>
  </si>
  <si>
    <t>Valor de salvamento</t>
  </si>
  <si>
    <t>Flujo neto efectivo</t>
  </si>
  <si>
    <t>VPN</t>
  </si>
  <si>
    <t>A</t>
  </si>
  <si>
    <t>B</t>
  </si>
  <si>
    <t>C</t>
  </si>
  <si>
    <t>7B</t>
  </si>
  <si>
    <t>Mensualidades</t>
  </si>
  <si>
    <t>Tiempo</t>
  </si>
  <si>
    <t>Interes</t>
  </si>
  <si>
    <t>años</t>
  </si>
  <si>
    <t>P+P*I</t>
  </si>
  <si>
    <t>Ingresos</t>
  </si>
  <si>
    <t>Costos</t>
  </si>
  <si>
    <t>5 años</t>
  </si>
  <si>
    <t>Salvamento</t>
  </si>
  <si>
    <t>Costo Inicial</t>
  </si>
  <si>
    <t>Vida Util</t>
  </si>
  <si>
    <t>Rescate</t>
  </si>
  <si>
    <t xml:space="preserve">Costos </t>
  </si>
  <si>
    <t>Impuesto</t>
  </si>
  <si>
    <t>TMAR</t>
  </si>
  <si>
    <t>Prestamo</t>
  </si>
  <si>
    <t>F</t>
  </si>
  <si>
    <t>Actual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</si>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</sst>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2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90C1-F74F-0044-B9B1-8C6BE79E8FA7}">
  <dimension ref="A2:U29"/>
  <sheetViews>
    <sheetView topLeftCell="F1" workbookViewId="0">
      <selection activeCell="S10" sqref="S10"/>
    </sheetView>
  </sheetViews>
  <sheetFormatPr baseColWidth="10" defaultRowHeight="16" x14ac:dyDescent="0.2"/>
  <cols>
    <col min="6" max="6" width="11.6640625" bestFit="1" customWidth="1"/>
    <col min="7" max="8" width="11.1640625" bestFit="1" customWidth="1"/>
    <col min="9" max="9" width="11.5" bestFit="1" customWidth="1"/>
    <col min="12" max="12" width="18.1640625" bestFit="1" customWidth="1"/>
  </cols>
  <sheetData>
    <row r="2" spans="1:21" x14ac:dyDescent="0.2">
      <c r="A2">
        <v>13500</v>
      </c>
      <c r="B2">
        <f>A2*(1+0.04)^3</f>
        <v>15185.664000000001</v>
      </c>
    </row>
    <row r="4" spans="1:21" x14ac:dyDescent="0.2">
      <c r="L4" t="s">
        <v>13</v>
      </c>
    </row>
    <row r="5" spans="1:21" x14ac:dyDescent="0.2">
      <c r="B5">
        <f>A2*((0.04*(1.04)^3)/(((1.04)^3)-1))</f>
        <v>4864.7052793439225</v>
      </c>
      <c r="F5" s="1">
        <v>13500</v>
      </c>
      <c r="G5" s="1">
        <f>F5*0.04</f>
        <v>540</v>
      </c>
      <c r="H5" s="1">
        <f>B5</f>
        <v>4864.7052793439225</v>
      </c>
      <c r="I5" s="1">
        <f>F5+G5-H5</f>
        <v>9175.2947206560784</v>
      </c>
      <c r="L5" s="2" t="s">
        <v>4</v>
      </c>
      <c r="M5" s="2">
        <v>0</v>
      </c>
      <c r="N5" s="2">
        <v>1</v>
      </c>
      <c r="O5" s="2">
        <v>2</v>
      </c>
      <c r="P5" s="2">
        <v>3</v>
      </c>
    </row>
    <row r="6" spans="1:21" x14ac:dyDescent="0.2">
      <c r="F6" s="1">
        <f>I5</f>
        <v>9175.2947206560784</v>
      </c>
      <c r="G6" s="1">
        <f>F6*0.04</f>
        <v>367.01178882624316</v>
      </c>
      <c r="H6" s="1">
        <f>B5</f>
        <v>4864.7052793439225</v>
      </c>
      <c r="I6" s="1">
        <f t="shared" ref="I6:I8" si="0">F6+G6-H6</f>
        <v>4677.6012301383989</v>
      </c>
      <c r="L6" s="2" t="s">
        <v>5</v>
      </c>
      <c r="M6" s="2"/>
      <c r="N6" s="2">
        <v>500</v>
      </c>
      <c r="O6" s="2">
        <v>500</v>
      </c>
      <c r="P6" s="2">
        <v>500</v>
      </c>
    </row>
    <row r="7" spans="1:21" x14ac:dyDescent="0.2">
      <c r="F7" s="1">
        <f>I6</f>
        <v>4677.6012301383989</v>
      </c>
      <c r="G7" s="1">
        <f>F7*0.04</f>
        <v>187.10404920553597</v>
      </c>
      <c r="H7" s="1">
        <f>B5</f>
        <v>4864.7052793439225</v>
      </c>
      <c r="I7" s="1">
        <f t="shared" si="0"/>
        <v>1.2732925824820995E-11</v>
      </c>
      <c r="L7" s="2" t="s">
        <v>6</v>
      </c>
      <c r="M7" s="2"/>
      <c r="N7" s="2">
        <v>100</v>
      </c>
      <c r="O7" s="2">
        <v>100</v>
      </c>
      <c r="P7" s="2">
        <v>100</v>
      </c>
      <c r="S7">
        <v>1</v>
      </c>
      <c r="T7">
        <v>2</v>
      </c>
      <c r="U7">
        <v>3</v>
      </c>
    </row>
    <row r="8" spans="1:21" x14ac:dyDescent="0.2">
      <c r="B8">
        <f>B2*((0.04*(1.04)^3)/(((1.04)^3)-1))</f>
        <v>5472.1318393439224</v>
      </c>
      <c r="L8" s="2" t="s">
        <v>7</v>
      </c>
      <c r="M8" s="2">
        <v>978</v>
      </c>
      <c r="N8" s="2"/>
      <c r="O8" s="2"/>
      <c r="P8" s="2"/>
      <c r="S8">
        <f>N10/(1+0.08)^S7</f>
        <v>370.37037037037032</v>
      </c>
      <c r="T8">
        <f t="shared" ref="T8:U8" si="1">O10/(1+0.08)^T7</f>
        <v>342.93552812071329</v>
      </c>
      <c r="U8">
        <f t="shared" si="1"/>
        <v>317.53289640806781</v>
      </c>
    </row>
    <row r="9" spans="1:21" x14ac:dyDescent="0.2">
      <c r="E9" s="2" t="s">
        <v>0</v>
      </c>
      <c r="F9" s="2" t="s">
        <v>1</v>
      </c>
      <c r="G9" s="2" t="s">
        <v>2</v>
      </c>
      <c r="H9" s="2" t="s">
        <v>0</v>
      </c>
      <c r="I9" s="2" t="s">
        <v>3</v>
      </c>
      <c r="L9" s="2" t="s">
        <v>8</v>
      </c>
      <c r="M9" s="2"/>
      <c r="N9" s="2"/>
      <c r="O9" s="2"/>
      <c r="P9" s="2">
        <v>100</v>
      </c>
    </row>
    <row r="10" spans="1:21" x14ac:dyDescent="0.2">
      <c r="E10" s="2">
        <v>1</v>
      </c>
      <c r="F10" s="3">
        <f>B2</f>
        <v>15185.664000000001</v>
      </c>
      <c r="G10" s="3">
        <f>F10*0.04</f>
        <v>607.42655999999999</v>
      </c>
      <c r="H10" s="3">
        <f>B8</f>
        <v>5472.1318393439224</v>
      </c>
      <c r="I10" s="3">
        <f>F10+G10-H10</f>
        <v>10320.958720656079</v>
      </c>
      <c r="L10" s="2" t="s">
        <v>9</v>
      </c>
      <c r="M10" s="2"/>
      <c r="N10" s="2">
        <f>N6-N7</f>
        <v>400</v>
      </c>
      <c r="O10" s="2">
        <f>O6-O7</f>
        <v>400</v>
      </c>
      <c r="P10" s="2">
        <f>P6-P7</f>
        <v>400</v>
      </c>
    </row>
    <row r="11" spans="1:21" x14ac:dyDescent="0.2">
      <c r="E11" s="2">
        <v>2</v>
      </c>
      <c r="F11" s="3">
        <f>I10</f>
        <v>10320.958720656079</v>
      </c>
      <c r="G11" s="3">
        <f>F11*0.04</f>
        <v>412.83834882624319</v>
      </c>
      <c r="H11" s="3">
        <f>B8</f>
        <v>5472.1318393439224</v>
      </c>
      <c r="I11" s="3">
        <f>F11+G11-H11</f>
        <v>5261.6652301383992</v>
      </c>
      <c r="L11" s="2" t="s">
        <v>10</v>
      </c>
      <c r="M11" s="2">
        <f>-M8+S8+T8+U8+P9</f>
        <v>152.83879489915142</v>
      </c>
    </row>
    <row r="12" spans="1:21" x14ac:dyDescent="0.2">
      <c r="E12" s="2">
        <v>3</v>
      </c>
      <c r="F12" s="3">
        <f>I11</f>
        <v>5261.6652301383992</v>
      </c>
      <c r="G12" s="3">
        <f>F12*0.04</f>
        <v>210.46660920553597</v>
      </c>
      <c r="H12" s="3">
        <f>B8</f>
        <v>5472.1318393439224</v>
      </c>
      <c r="I12" s="3">
        <f>F12+G12-H12</f>
        <v>1.2732925824820995E-11</v>
      </c>
    </row>
    <row r="13" spans="1:21" x14ac:dyDescent="0.2">
      <c r="L13" t="s">
        <v>11</v>
      </c>
    </row>
    <row r="14" spans="1:21" x14ac:dyDescent="0.2">
      <c r="L14" s="2" t="s">
        <v>4</v>
      </c>
      <c r="M14" s="2">
        <v>0</v>
      </c>
      <c r="N14" s="2">
        <v>1</v>
      </c>
      <c r="O14" s="2">
        <v>2</v>
      </c>
      <c r="P14" s="2">
        <v>3</v>
      </c>
      <c r="S14">
        <v>1</v>
      </c>
      <c r="T14">
        <v>2</v>
      </c>
      <c r="U14">
        <v>3</v>
      </c>
    </row>
    <row r="15" spans="1:21" x14ac:dyDescent="0.2">
      <c r="L15" s="2" t="s">
        <v>5</v>
      </c>
      <c r="M15" s="2"/>
      <c r="N15" s="2">
        <v>630</v>
      </c>
      <c r="O15" s="2">
        <v>630</v>
      </c>
      <c r="P15" s="2">
        <v>630</v>
      </c>
      <c r="S15">
        <f>N19/(1+0.08)^S14</f>
        <v>472.22222222222217</v>
      </c>
      <c r="T15">
        <f t="shared" ref="T15:U15" si="2">O19/(1+0.08)^T14</f>
        <v>437.24279835390945</v>
      </c>
      <c r="U15">
        <f t="shared" si="2"/>
        <v>404.85444292028649</v>
      </c>
    </row>
    <row r="16" spans="1:21" x14ac:dyDescent="0.2">
      <c r="L16" s="2" t="s">
        <v>6</v>
      </c>
      <c r="M16" s="2"/>
      <c r="N16" s="2">
        <v>120</v>
      </c>
      <c r="O16" s="2">
        <v>120</v>
      </c>
      <c r="P16" s="2">
        <v>120</v>
      </c>
    </row>
    <row r="17" spans="12:21" x14ac:dyDescent="0.2">
      <c r="L17" s="2" t="s">
        <v>7</v>
      </c>
      <c r="M17" s="2">
        <v>1600</v>
      </c>
      <c r="N17" s="2"/>
      <c r="O17" s="2"/>
      <c r="P17" s="2"/>
    </row>
    <row r="18" spans="12:21" x14ac:dyDescent="0.2">
      <c r="L18" s="2" t="s">
        <v>8</v>
      </c>
      <c r="M18" s="2"/>
      <c r="N18" s="2"/>
      <c r="O18" s="2"/>
      <c r="P18" s="2">
        <v>200</v>
      </c>
    </row>
    <row r="19" spans="12:21" x14ac:dyDescent="0.2">
      <c r="L19" s="2" t="s">
        <v>9</v>
      </c>
      <c r="M19" s="2"/>
      <c r="N19" s="2">
        <f>N15-N16</f>
        <v>510</v>
      </c>
      <c r="O19" s="2">
        <f t="shared" ref="O19:P19" si="3">O15-O16</f>
        <v>510</v>
      </c>
      <c r="P19" s="2">
        <f t="shared" si="3"/>
        <v>510</v>
      </c>
    </row>
    <row r="20" spans="12:21" x14ac:dyDescent="0.2">
      <c r="L20" s="2" t="s">
        <v>10</v>
      </c>
      <c r="M20" s="2">
        <f>-M17+S15+T15+U15+P18</f>
        <v>-85.680536503581948</v>
      </c>
    </row>
    <row r="22" spans="12:21" x14ac:dyDescent="0.2">
      <c r="L22" t="s">
        <v>12</v>
      </c>
    </row>
    <row r="23" spans="12:21" x14ac:dyDescent="0.2">
      <c r="L23" s="2" t="s">
        <v>4</v>
      </c>
      <c r="M23" s="2">
        <v>0</v>
      </c>
      <c r="N23" s="2">
        <v>1</v>
      </c>
      <c r="O23" s="2">
        <v>2</v>
      </c>
      <c r="P23" s="2">
        <v>3</v>
      </c>
      <c r="S23">
        <v>1</v>
      </c>
      <c r="T23">
        <v>2</v>
      </c>
      <c r="U23">
        <v>3</v>
      </c>
    </row>
    <row r="24" spans="12:21" x14ac:dyDescent="0.2">
      <c r="L24" s="2" t="s">
        <v>5</v>
      </c>
      <c r="M24" s="2"/>
      <c r="N24" s="2">
        <v>480</v>
      </c>
      <c r="O24" s="2">
        <v>480</v>
      </c>
      <c r="P24" s="2">
        <v>480</v>
      </c>
      <c r="S24">
        <f>N28/(1+0.08)^S23</f>
        <v>296.2962962962963</v>
      </c>
      <c r="T24">
        <f t="shared" ref="T24:U24" si="4">O28/(1+0.08)^T23</f>
        <v>274.34842249657061</v>
      </c>
      <c r="U24">
        <f t="shared" si="4"/>
        <v>254.02631712645427</v>
      </c>
    </row>
    <row r="25" spans="12:21" x14ac:dyDescent="0.2">
      <c r="L25" s="2" t="s">
        <v>6</v>
      </c>
      <c r="M25" s="2"/>
      <c r="N25" s="2">
        <v>160</v>
      </c>
      <c r="O25" s="2">
        <v>160</v>
      </c>
      <c r="P25" s="2">
        <v>160</v>
      </c>
    </row>
    <row r="26" spans="12:21" x14ac:dyDescent="0.2">
      <c r="L26" s="2" t="s">
        <v>7</v>
      </c>
      <c r="M26" s="2">
        <v>1800</v>
      </c>
      <c r="N26" s="2"/>
      <c r="O26" s="2"/>
      <c r="P26" s="2"/>
    </row>
    <row r="27" spans="12:21" x14ac:dyDescent="0.2">
      <c r="L27" s="2" t="s">
        <v>8</v>
      </c>
      <c r="M27" s="2"/>
      <c r="N27" s="2"/>
      <c r="O27" s="2"/>
      <c r="P27" s="2">
        <v>180</v>
      </c>
    </row>
    <row r="28" spans="12:21" x14ac:dyDescent="0.2">
      <c r="L28" s="2" t="s">
        <v>9</v>
      </c>
      <c r="M28" s="2"/>
      <c r="N28" s="2">
        <f>N24-N25</f>
        <v>320</v>
      </c>
      <c r="O28" s="2">
        <f t="shared" ref="O28:P28" si="5">O24-O25</f>
        <v>320</v>
      </c>
      <c r="P28" s="2">
        <f t="shared" si="5"/>
        <v>320</v>
      </c>
    </row>
    <row r="29" spans="12:21" x14ac:dyDescent="0.2">
      <c r="L29" s="2" t="s">
        <v>10</v>
      </c>
      <c r="M29" s="2">
        <f>-M26+S24+T24+U24+P27</f>
        <v>-795.3289640806787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F808-584C-4E47-AA26-BB24D4E1AFEF}">
  <dimension ref="A2:O19"/>
  <sheetViews>
    <sheetView tabSelected="1" workbookViewId="0">
      <selection activeCell="F21" sqref="F21"/>
    </sheetView>
  </sheetViews>
  <sheetFormatPr baseColWidth="10" defaultRowHeight="16" x14ac:dyDescent="0.2"/>
  <cols>
    <col min="1" max="1" width="13.5" bestFit="1" customWidth="1"/>
    <col min="3" max="3" width="13.5" bestFit="1" customWidth="1"/>
    <col min="14" max="14" width="11.5" bestFit="1" customWidth="1"/>
  </cols>
  <sheetData>
    <row r="2" spans="1:15" x14ac:dyDescent="0.2">
      <c r="A2" t="s">
        <v>14</v>
      </c>
    </row>
    <row r="3" spans="1:15" x14ac:dyDescent="0.2">
      <c r="C3" t="s">
        <v>15</v>
      </c>
      <c r="D3" t="s">
        <v>17</v>
      </c>
      <c r="E3" t="s">
        <v>16</v>
      </c>
      <c r="H3" t="s">
        <v>18</v>
      </c>
      <c r="I3">
        <v>1</v>
      </c>
      <c r="J3">
        <v>2</v>
      </c>
      <c r="K3">
        <v>3</v>
      </c>
      <c r="L3">
        <v>4</v>
      </c>
      <c r="M3">
        <v>5</v>
      </c>
    </row>
    <row r="4" spans="1:15" x14ac:dyDescent="0.2">
      <c r="C4">
        <v>3167.47</v>
      </c>
      <c r="D4" s="4">
        <v>0.24</v>
      </c>
      <c r="E4">
        <v>60</v>
      </c>
      <c r="H4" t="s">
        <v>31</v>
      </c>
      <c r="I4">
        <f>($C4*(1+$D4)^I3)*12</f>
        <v>47131.953599999993</v>
      </c>
      <c r="J4">
        <f t="shared" ref="J4:M4" si="0">($C4*(1+$D4)^J3)*12</f>
        <v>58443.622464</v>
      </c>
      <c r="K4">
        <f t="shared" si="0"/>
        <v>72470.091855360006</v>
      </c>
      <c r="L4">
        <f t="shared" si="0"/>
        <v>89862.913900646396</v>
      </c>
      <c r="M4">
        <f t="shared" si="0"/>
        <v>111430.01323680153</v>
      </c>
    </row>
    <row r="5" spans="1:15" x14ac:dyDescent="0.2">
      <c r="C5">
        <v>1955</v>
      </c>
      <c r="D5" s="4">
        <f>0.24/12</f>
        <v>0.02</v>
      </c>
      <c r="E5">
        <v>48</v>
      </c>
      <c r="H5" t="s">
        <v>32</v>
      </c>
      <c r="I5">
        <f>I4/(1+$D4)^I3</f>
        <v>38009.639999999992</v>
      </c>
      <c r="J5">
        <f t="shared" ref="J5:M5" si="1">J4/(1+$D4)^J3</f>
        <v>38009.64</v>
      </c>
      <c r="K5">
        <f t="shared" si="1"/>
        <v>38009.64</v>
      </c>
      <c r="L5">
        <f t="shared" si="1"/>
        <v>38009.639999999992</v>
      </c>
      <c r="M5">
        <f t="shared" si="1"/>
        <v>38009.64</v>
      </c>
      <c r="O5">
        <f>SUM(I5:M5)</f>
        <v>190048.2</v>
      </c>
    </row>
    <row r="8" spans="1:15" x14ac:dyDescent="0.2">
      <c r="C8">
        <v>1955</v>
      </c>
      <c r="D8">
        <v>0.24</v>
      </c>
      <c r="H8" t="s">
        <v>18</v>
      </c>
      <c r="I8">
        <v>1</v>
      </c>
      <c r="J8">
        <v>2</v>
      </c>
      <c r="K8">
        <v>3</v>
      </c>
      <c r="L8">
        <v>4</v>
      </c>
    </row>
    <row r="9" spans="1:15" x14ac:dyDescent="0.2">
      <c r="C9">
        <v>21877.83</v>
      </c>
      <c r="I9">
        <f>(($C8*12)+$C9)*(1+$D8)^I8</f>
        <v>56218.909200000002</v>
      </c>
      <c r="J9">
        <f t="shared" ref="J9:L9" si="2">(($C8*12)+$C9)*(1+$D8)^J8</f>
        <v>69711.447408000007</v>
      </c>
      <c r="K9">
        <f t="shared" si="2"/>
        <v>86442.194785920001</v>
      </c>
      <c r="L9">
        <f t="shared" si="2"/>
        <v>107188.32153454081</v>
      </c>
    </row>
    <row r="10" spans="1:15" x14ac:dyDescent="0.2">
      <c r="I10">
        <f>I9/(1+$D8)^I8</f>
        <v>45337.83</v>
      </c>
      <c r="J10">
        <f t="shared" ref="J10:L10" si="3">J9/(1+$D8)^J8</f>
        <v>45337.83</v>
      </c>
      <c r="K10">
        <f t="shared" si="3"/>
        <v>45337.83</v>
      </c>
      <c r="L10">
        <f t="shared" si="3"/>
        <v>45337.83</v>
      </c>
      <c r="N10">
        <f>SUM(I10:L10)</f>
        <v>181351.32</v>
      </c>
    </row>
    <row r="14" spans="1:15" x14ac:dyDescent="0.2">
      <c r="I14">
        <f>($C4*12)/(1+$D4)^I8</f>
        <v>30652.935483870966</v>
      </c>
      <c r="J14">
        <f t="shared" ref="J14:M14" si="4">($C4*12)/(1+$D4)^J8</f>
        <v>24720.109261186262</v>
      </c>
      <c r="K14">
        <f t="shared" si="4"/>
        <v>19935.571984827631</v>
      </c>
      <c r="L14">
        <f t="shared" si="4"/>
        <v>16077.074181312606</v>
      </c>
    </row>
    <row r="15" spans="1:15" x14ac:dyDescent="0.2">
      <c r="A15">
        <v>7</v>
      </c>
      <c r="H15" t="s">
        <v>33</v>
      </c>
    </row>
    <row r="16" spans="1:15" x14ac:dyDescent="0.2">
      <c r="I16">
        <f>($C4*12)/(1+$D4)^I3</f>
        <v>30652.935483870966</v>
      </c>
      <c r="J16">
        <f t="shared" ref="J16:M16" si="5">($C4*12)/(1+$D4)^J3</f>
        <v>24720.109261186262</v>
      </c>
      <c r="K16">
        <f t="shared" si="5"/>
        <v>19935.571984827631</v>
      </c>
      <c r="L16">
        <f t="shared" si="5"/>
        <v>16077.074181312606</v>
      </c>
      <c r="M16">
        <f t="shared" si="5"/>
        <v>12965.382404284359</v>
      </c>
      <c r="O16">
        <f>SUM(I16:M16)</f>
        <v>104351.07331548183</v>
      </c>
    </row>
    <row r="19" spans="8:14" x14ac:dyDescent="0.2">
      <c r="H19" t="s">
        <v>34</v>
      </c>
      <c r="I19">
        <f>(($C8*12)+$C9)/(1+$D8)^I8</f>
        <v>36562.766129032258</v>
      </c>
      <c r="J19">
        <f t="shared" ref="J19:L19" si="6">(($C8*12)+$C9)/(1+$D8)^J8</f>
        <v>29486.101716961497</v>
      </c>
      <c r="K19">
        <f t="shared" si="6"/>
        <v>23779.114287872177</v>
      </c>
      <c r="L19">
        <f t="shared" si="6"/>
        <v>19176.705070864657</v>
      </c>
      <c r="N19">
        <f>SUM(I19:L19)</f>
        <v>109004.68720473058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555C-B310-2C4A-B220-4E1118B73651}">
  <dimension ref="A1:L37"/>
  <sheetViews>
    <sheetView topLeftCell="A8" workbookViewId="0">
      <selection activeCell="D37" sqref="D37"/>
    </sheetView>
  </sheetViews>
  <sheetFormatPr baseColWidth="10" defaultRowHeight="16" x14ac:dyDescent="0.2"/>
  <cols>
    <col min="2" max="2" width="11" bestFit="1" customWidth="1"/>
    <col min="6" max="9" width="12.5" bestFit="1" customWidth="1"/>
  </cols>
  <sheetData>
    <row r="1" spans="1:12" x14ac:dyDescent="0.2">
      <c r="A1">
        <v>8</v>
      </c>
    </row>
    <row r="2" spans="1:12" x14ac:dyDescent="0.2">
      <c r="E2" t="s">
        <v>18</v>
      </c>
      <c r="F2">
        <v>1</v>
      </c>
      <c r="G2">
        <v>2</v>
      </c>
      <c r="H2">
        <v>3</v>
      </c>
      <c r="I2">
        <v>4</v>
      </c>
      <c r="L2" t="s">
        <v>19</v>
      </c>
    </row>
    <row r="3" spans="1:12" x14ac:dyDescent="0.2">
      <c r="B3">
        <v>300000</v>
      </c>
      <c r="C3">
        <v>7.0000000000000007E-2</v>
      </c>
      <c r="F3" s="1">
        <f>B3+(B3*C3)</f>
        <v>321000</v>
      </c>
      <c r="G3" s="1">
        <f>F3+(F3*C3)</f>
        <v>343470</v>
      </c>
      <c r="H3" s="1">
        <f>G5+(G5*C3)</f>
        <v>260512.9</v>
      </c>
      <c r="I3" s="1">
        <f>H5+(H5*C3)</f>
        <v>118248.803</v>
      </c>
    </row>
    <row r="4" spans="1:12" x14ac:dyDescent="0.2">
      <c r="F4" s="1"/>
      <c r="G4" s="1">
        <v>100000</v>
      </c>
      <c r="H4" s="1">
        <v>150000</v>
      </c>
      <c r="I4" s="1"/>
    </row>
    <row r="5" spans="1:12" x14ac:dyDescent="0.2">
      <c r="F5" s="1"/>
      <c r="G5" s="1">
        <f>G3-G4</f>
        <v>243470</v>
      </c>
      <c r="H5" s="1">
        <f>H3-H4</f>
        <v>110512.9</v>
      </c>
      <c r="I5" s="1"/>
    </row>
    <row r="7" spans="1:12" x14ac:dyDescent="0.2">
      <c r="K7">
        <f>B3*(1+C3)^2</f>
        <v>343470</v>
      </c>
    </row>
    <row r="12" spans="1:12" x14ac:dyDescent="0.2">
      <c r="A12">
        <v>9</v>
      </c>
      <c r="F12" t="s">
        <v>22</v>
      </c>
    </row>
    <row r="13" spans="1:12" x14ac:dyDescent="0.2">
      <c r="B13" t="s">
        <v>7</v>
      </c>
      <c r="C13">
        <v>16000</v>
      </c>
      <c r="F13">
        <f>(C14*5)-(C15*5)</f>
        <v>19500</v>
      </c>
    </row>
    <row r="14" spans="1:12" x14ac:dyDescent="0.2">
      <c r="B14" t="s">
        <v>20</v>
      </c>
      <c r="C14">
        <v>22500</v>
      </c>
      <c r="F14">
        <f>F13-C13</f>
        <v>3500</v>
      </c>
    </row>
    <row r="15" spans="1:12" x14ac:dyDescent="0.2">
      <c r="B15" t="s">
        <v>21</v>
      </c>
      <c r="C15">
        <v>18600</v>
      </c>
    </row>
    <row r="16" spans="1:12" x14ac:dyDescent="0.2">
      <c r="B16" t="s">
        <v>17</v>
      </c>
      <c r="C16">
        <v>0.08</v>
      </c>
    </row>
    <row r="17" spans="1:7" x14ac:dyDescent="0.2">
      <c r="C17">
        <v>29000</v>
      </c>
      <c r="F17">
        <f>C17*(1+C16)^5</f>
        <v>42610.514227200008</v>
      </c>
      <c r="G17">
        <f>C17*(1+C16)^10</f>
        <v>62608.824920910847</v>
      </c>
    </row>
    <row r="18" spans="1:7" x14ac:dyDescent="0.2">
      <c r="B18" t="s">
        <v>23</v>
      </c>
      <c r="C18">
        <v>2500</v>
      </c>
    </row>
    <row r="22" spans="1:7" x14ac:dyDescent="0.2">
      <c r="C22">
        <v>29000</v>
      </c>
      <c r="F22">
        <f>(C22*5)-(C23*5)</f>
        <v>40000</v>
      </c>
      <c r="G22">
        <f>(C22*10)-(C23*10)</f>
        <v>80000</v>
      </c>
    </row>
    <row r="23" spans="1:7" x14ac:dyDescent="0.2">
      <c r="C23">
        <v>21000</v>
      </c>
      <c r="F23">
        <f>F22+C18+F14</f>
        <v>46000</v>
      </c>
      <c r="G23">
        <f>G22+F14+C18</f>
        <v>86000</v>
      </c>
    </row>
    <row r="25" spans="1:7" x14ac:dyDescent="0.2">
      <c r="F25">
        <f>F23-F17</f>
        <v>3389.4857727999915</v>
      </c>
      <c r="G25">
        <f>G23-G17</f>
        <v>23391.175079089153</v>
      </c>
    </row>
    <row r="27" spans="1:7" x14ac:dyDescent="0.2">
      <c r="A27">
        <v>10</v>
      </c>
    </row>
    <row r="29" spans="1:7" x14ac:dyDescent="0.2">
      <c r="B29" t="s">
        <v>24</v>
      </c>
      <c r="C29">
        <v>110000</v>
      </c>
    </row>
    <row r="30" spans="1:7" x14ac:dyDescent="0.2">
      <c r="B30" t="s">
        <v>25</v>
      </c>
      <c r="C30">
        <v>3</v>
      </c>
    </row>
    <row r="31" spans="1:7" x14ac:dyDescent="0.2">
      <c r="B31" t="s">
        <v>26</v>
      </c>
      <c r="C31">
        <v>9000</v>
      </c>
    </row>
    <row r="32" spans="1:7" x14ac:dyDescent="0.2">
      <c r="B32" t="s">
        <v>20</v>
      </c>
      <c r="C32">
        <v>110000</v>
      </c>
      <c r="D32">
        <v>10000</v>
      </c>
    </row>
    <row r="33" spans="2:4" x14ac:dyDescent="0.2">
      <c r="B33" t="s">
        <v>27</v>
      </c>
      <c r="C33">
        <v>60000</v>
      </c>
      <c r="D33">
        <v>12000</v>
      </c>
    </row>
    <row r="34" spans="2:4" x14ac:dyDescent="0.2">
      <c r="B34" t="s">
        <v>28</v>
      </c>
      <c r="C34">
        <v>0.4</v>
      </c>
    </row>
    <row r="35" spans="2:4" x14ac:dyDescent="0.2">
      <c r="B35" t="s">
        <v>29</v>
      </c>
      <c r="C35">
        <v>0.1</v>
      </c>
    </row>
    <row r="36" spans="2:4" x14ac:dyDescent="0.2">
      <c r="B36" t="s">
        <v>30</v>
      </c>
      <c r="C36">
        <f>C29*0.25</f>
        <v>27500</v>
      </c>
    </row>
    <row r="37" spans="2:4" x14ac:dyDescent="0.2">
      <c r="B37" t="s">
        <v>17</v>
      </c>
      <c r="C37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2021-10-19T18:01:27Z</dcterms:created>
  <dcterms:modified xsi:type="dcterms:W3CDTF">2021-10-22T14:44:57Z</dcterms:modified>
</cp:coreProperties>
</file>