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0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73" i="1" l="1"/>
  <c r="C73" i="1"/>
  <c r="D67" i="1"/>
  <c r="D71" i="1" s="1"/>
  <c r="C67" i="1"/>
  <c r="C71" i="1" s="1"/>
  <c r="D72" i="1" l="1"/>
  <c r="D68" i="1"/>
  <c r="D69" i="1" s="1"/>
  <c r="C72" i="1"/>
  <c r="C68" i="1"/>
  <c r="C69" i="1" s="1"/>
  <c r="G60" i="1" l="1"/>
  <c r="C60" i="1" l="1"/>
  <c r="C70" i="1" l="1"/>
  <c r="D70" i="1"/>
  <c r="C29" i="1"/>
  <c r="C34" i="1" s="1"/>
  <c r="C35" i="1" s="1"/>
  <c r="C36" i="1" l="1"/>
  <c r="C37" i="1" s="1"/>
  <c r="C9" i="1"/>
  <c r="C15" i="1" l="1"/>
  <c r="C16" i="1" l="1"/>
  <c r="C17" i="1" s="1"/>
  <c r="C18" i="1" s="1"/>
</calcChain>
</file>

<file path=xl/sharedStrings.xml><?xml version="1.0" encoding="utf-8"?>
<sst xmlns="http://schemas.openxmlformats.org/spreadsheetml/2006/main" count="79" uniqueCount="49">
  <si>
    <t>Resources</t>
  </si>
  <si>
    <t>Salary</t>
  </si>
  <si>
    <t>Business</t>
  </si>
  <si>
    <t>Home rent</t>
  </si>
  <si>
    <t>Income in L.P.A</t>
  </si>
  <si>
    <t>Deduction</t>
  </si>
  <si>
    <t>Exemption</t>
  </si>
  <si>
    <t>TOTAL INCOME</t>
  </si>
  <si>
    <t>Taxable Income</t>
  </si>
  <si>
    <t>tax%</t>
  </si>
  <si>
    <t>Income tax Slab(old Tax regime)</t>
  </si>
  <si>
    <t>up to Rs 2.50 lakhs</t>
  </si>
  <si>
    <t>Nil</t>
  </si>
  <si>
    <t>1000001 and above</t>
  </si>
  <si>
    <t>tax amount</t>
  </si>
  <si>
    <t>Income after tax</t>
  </si>
  <si>
    <t>Old Tax Regime</t>
  </si>
  <si>
    <t>New Tax Regime</t>
  </si>
  <si>
    <t>taxable income</t>
  </si>
  <si>
    <t>Income tax Slab(New Tax Regime)</t>
  </si>
  <si>
    <t xml:space="preserve">     up to Rs. 3 lakhs</t>
  </si>
  <si>
    <t>1500001 and above</t>
  </si>
  <si>
    <t>Income After Tax</t>
  </si>
  <si>
    <t>INCOME TAX CALCULATOR</t>
  </si>
  <si>
    <t>Income Resources</t>
  </si>
  <si>
    <t>Income In L.P.A</t>
  </si>
  <si>
    <t>House Property</t>
  </si>
  <si>
    <t>Other Sources</t>
  </si>
  <si>
    <t>capital gains</t>
  </si>
  <si>
    <t>Deductions</t>
  </si>
  <si>
    <t>Investment</t>
  </si>
  <si>
    <t>Sec 80CCD (1b) (NPS)</t>
  </si>
  <si>
    <t>Sec 80D (Medical premium)</t>
  </si>
  <si>
    <t>Sec 80E (Education loan)</t>
  </si>
  <si>
    <t>Sec 80G (Donations)</t>
  </si>
  <si>
    <t>Sec 80TTA (Interest on savings account)</t>
  </si>
  <si>
    <t>Sec 80TTB (Interest)</t>
  </si>
  <si>
    <t>Exemptions</t>
  </si>
  <si>
    <t>exemptions if any</t>
  </si>
  <si>
    <t>Total Income</t>
  </si>
  <si>
    <t>Taxable Incme</t>
  </si>
  <si>
    <t>Total Deductions</t>
  </si>
  <si>
    <t>Tax %</t>
  </si>
  <si>
    <t>Tax Amount</t>
  </si>
  <si>
    <t>OLD</t>
  </si>
  <si>
    <t>NEW</t>
  </si>
  <si>
    <t>surcharge %</t>
  </si>
  <si>
    <t>surchrge amount</t>
  </si>
  <si>
    <t>Choose Tax 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</si>
</sst>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Arial Black"/>
      <family val="2"/>
    </font>
    <font>
      <b/>
      <sz val="12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1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3" fontId="1" fillId="0" borderId="0" xfId="0" applyNumberFormat="1" applyFont="1"/>
    <xf numFmtId="9" fontId="0" fillId="0" borderId="0" xfId="0" applyNumberFormat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0" fillId="3" borderId="0" xfId="0" applyFill="1"/>
    <xf numFmtId="0" fontId="0" fillId="0" borderId="0" xfId="0" applyFont="1"/>
    <xf numFmtId="9" fontId="0" fillId="0" borderId="0" xfId="0" applyNumberFormat="1" applyFont="1"/>
    <xf numFmtId="0" fontId="6" fillId="2" borderId="0" xfId="0" applyFont="1" applyFill="1"/>
    <xf numFmtId="0" fontId="7" fillId="4" borderId="0" xfId="0" applyFont="1" applyFill="1"/>
    <xf numFmtId="0" fontId="8" fillId="0" borderId="0" xfId="0" applyFont="1"/>
    <xf numFmtId="0" fontId="0" fillId="7" borderId="1" xfId="0" applyFill="1" applyBorder="1"/>
    <xf numFmtId="0" fontId="0" fillId="0" borderId="1" xfId="0" applyBorder="1"/>
    <xf numFmtId="0" fontId="8" fillId="3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8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5"/>
  <sheetViews>
    <sheetView tabSelected="1" topLeftCell="A24" zoomScale="70" zoomScaleNormal="70" workbookViewId="0">
      <selection activeCell="F26" sqref="F26"/>
    </sheetView>
  </sheetViews>
  <sheetFormatPr defaultRowHeight="15" x14ac:dyDescent="0.25"/>
  <cols>
    <col min="2" max="2" width="38.85546875" customWidth="1"/>
    <col min="3" max="3" width="20" bestFit="1" customWidth="1"/>
    <col min="4" max="4" width="22.42578125" customWidth="1"/>
    <col min="6" max="6" width="40.140625" bestFit="1" customWidth="1"/>
    <col min="7" max="7" width="33.85546875" bestFit="1" customWidth="1"/>
    <col min="8" max="8" width="11.28515625" bestFit="1" customWidth="1"/>
    <col min="9" max="9" width="9.28515625" bestFit="1" customWidth="1"/>
  </cols>
  <sheetData>
    <row r="2" spans="2:10" ht="24.75" x14ac:dyDescent="0.5">
      <c r="B2" s="9" t="s">
        <v>16</v>
      </c>
      <c r="C2" s="10"/>
    </row>
    <row r="5" spans="2:10" ht="18.75" x14ac:dyDescent="0.4">
      <c r="B5" s="2" t="s">
        <v>0</v>
      </c>
      <c r="C5" s="2" t="s">
        <v>4</v>
      </c>
    </row>
    <row r="6" spans="2:10" ht="15.75" x14ac:dyDescent="0.25">
      <c r="B6" t="s">
        <v>1</v>
      </c>
      <c r="C6">
        <v>50000</v>
      </c>
      <c r="G6" s="13" t="s">
        <v>10</v>
      </c>
      <c r="H6" s="13"/>
      <c r="I6" s="13"/>
      <c r="J6" s="7"/>
    </row>
    <row r="7" spans="2:10" x14ac:dyDescent="0.25">
      <c r="B7" t="s">
        <v>2</v>
      </c>
      <c r="C7">
        <v>500000</v>
      </c>
      <c r="G7" t="s">
        <v>11</v>
      </c>
      <c r="I7" t="s">
        <v>12</v>
      </c>
    </row>
    <row r="8" spans="2:10" x14ac:dyDescent="0.25">
      <c r="B8" t="s">
        <v>3</v>
      </c>
      <c r="C8">
        <v>500000</v>
      </c>
      <c r="G8">
        <v>250001</v>
      </c>
      <c r="H8">
        <v>500000</v>
      </c>
      <c r="I8" s="6">
        <v>0.05</v>
      </c>
    </row>
    <row r="9" spans="2:10" x14ac:dyDescent="0.25">
      <c r="B9" s="3" t="s">
        <v>7</v>
      </c>
      <c r="C9" s="3">
        <f>SUM(C6:C8)</f>
        <v>1050000</v>
      </c>
      <c r="G9">
        <v>500001</v>
      </c>
      <c r="H9">
        <v>1000000</v>
      </c>
      <c r="I9" s="6">
        <v>0.2</v>
      </c>
    </row>
    <row r="10" spans="2:10" x14ac:dyDescent="0.25">
      <c r="G10" t="s">
        <v>13</v>
      </c>
      <c r="I10" s="6">
        <v>0.3</v>
      </c>
    </row>
    <row r="12" spans="2:10" x14ac:dyDescent="0.25">
      <c r="B12" t="s">
        <v>5</v>
      </c>
      <c r="C12" s="1">
        <v>70000</v>
      </c>
    </row>
    <row r="13" spans="2:10" x14ac:dyDescent="0.25">
      <c r="B13" t="s">
        <v>6</v>
      </c>
      <c r="C13" s="1">
        <v>50000</v>
      </c>
    </row>
    <row r="15" spans="2:10" x14ac:dyDescent="0.25">
      <c r="B15" s="4" t="s">
        <v>8</v>
      </c>
      <c r="C15" s="5">
        <f>C9-C12-C13</f>
        <v>930000</v>
      </c>
    </row>
    <row r="16" spans="2:10" x14ac:dyDescent="0.25">
      <c r="B16" s="4" t="s">
        <v>9</v>
      </c>
      <c r="C16" s="4">
        <f>IF(C15&lt;250000,0,IF(C15&lt;500000,5,IF(C15&lt;1000000,20,IF(C15&gt;1000001,30))))</f>
        <v>20</v>
      </c>
      <c r="F16" s="4"/>
    </row>
    <row r="17" spans="2:10" x14ac:dyDescent="0.25">
      <c r="B17" s="4" t="s">
        <v>14</v>
      </c>
      <c r="C17" s="4">
        <f>(C15*C16)/100</f>
        <v>186000</v>
      </c>
    </row>
    <row r="18" spans="2:10" x14ac:dyDescent="0.25">
      <c r="B18" s="4" t="s">
        <v>15</v>
      </c>
      <c r="C18" s="4">
        <f>(C9-C17)</f>
        <v>864000</v>
      </c>
    </row>
    <row r="21" spans="2:10" ht="24.75" x14ac:dyDescent="0.5">
      <c r="B21" s="8"/>
    </row>
    <row r="22" spans="2:10" ht="24.75" x14ac:dyDescent="0.5">
      <c r="B22" s="8"/>
    </row>
    <row r="23" spans="2:10" ht="24.75" x14ac:dyDescent="0.5">
      <c r="B23" s="9" t="s">
        <v>17</v>
      </c>
      <c r="C23" s="10"/>
    </row>
    <row r="25" spans="2:10" x14ac:dyDescent="0.25">
      <c r="G25" s="11"/>
      <c r="H25" s="11"/>
      <c r="J25" s="11"/>
    </row>
    <row r="26" spans="2:10" x14ac:dyDescent="0.25">
      <c r="B26" t="s">
        <v>1</v>
      </c>
      <c r="C26">
        <v>50000</v>
      </c>
      <c r="G26" s="14" t="s">
        <v>19</v>
      </c>
      <c r="H26" s="14"/>
      <c r="I26" s="14"/>
      <c r="J26" s="11"/>
    </row>
    <row r="27" spans="2:10" x14ac:dyDescent="0.25">
      <c r="B27" t="s">
        <v>2</v>
      </c>
      <c r="C27">
        <v>500000</v>
      </c>
      <c r="G27" s="11" t="s">
        <v>20</v>
      </c>
      <c r="H27" s="11"/>
      <c r="I27" s="11" t="s">
        <v>12</v>
      </c>
      <c r="J27" s="11"/>
    </row>
    <row r="28" spans="2:10" x14ac:dyDescent="0.25">
      <c r="B28" t="s">
        <v>3</v>
      </c>
      <c r="C28">
        <v>500000</v>
      </c>
      <c r="G28" s="11">
        <v>300001</v>
      </c>
      <c r="H28" s="11">
        <v>600000</v>
      </c>
      <c r="I28" s="12">
        <v>0.05</v>
      </c>
      <c r="J28" s="11"/>
    </row>
    <row r="29" spans="2:10" x14ac:dyDescent="0.25">
      <c r="B29" s="3" t="s">
        <v>7</v>
      </c>
      <c r="C29" s="3">
        <f>SUM(C26:C28)</f>
        <v>1050000</v>
      </c>
      <c r="G29" s="11">
        <v>600001</v>
      </c>
      <c r="H29" s="11">
        <v>900000</v>
      </c>
      <c r="I29" s="12">
        <v>0.1</v>
      </c>
      <c r="J29" s="11"/>
    </row>
    <row r="30" spans="2:10" x14ac:dyDescent="0.25">
      <c r="G30" s="11">
        <v>900001</v>
      </c>
      <c r="H30" s="11">
        <v>1200000</v>
      </c>
      <c r="I30" s="12">
        <v>0.15</v>
      </c>
      <c r="J30" s="11"/>
    </row>
    <row r="31" spans="2:10" x14ac:dyDescent="0.25">
      <c r="G31" s="11">
        <v>1200001</v>
      </c>
      <c r="H31" s="11">
        <v>1500000</v>
      </c>
      <c r="I31" s="12">
        <v>0.2</v>
      </c>
      <c r="J31" s="11"/>
    </row>
    <row r="32" spans="2:10" x14ac:dyDescent="0.25">
      <c r="B32" t="s">
        <v>5</v>
      </c>
      <c r="C32" s="1">
        <v>70000</v>
      </c>
      <c r="G32" s="11" t="s">
        <v>21</v>
      </c>
      <c r="H32" s="11"/>
      <c r="I32" s="12">
        <v>0.3</v>
      </c>
      <c r="J32" s="11"/>
    </row>
    <row r="33" spans="2:7" x14ac:dyDescent="0.25">
      <c r="B33" s="3"/>
      <c r="C33" s="3"/>
    </row>
    <row r="34" spans="2:7" x14ac:dyDescent="0.25">
      <c r="B34" s="4" t="s">
        <v>18</v>
      </c>
      <c r="C34" s="5">
        <f>C29-C32</f>
        <v>980000</v>
      </c>
    </row>
    <row r="35" spans="2:7" x14ac:dyDescent="0.25">
      <c r="B35" s="4" t="s">
        <v>9</v>
      </c>
      <c r="C35" s="4">
        <f>IF(C34&lt;300000,0,IF(C34&lt;600000,5,IF(C3&lt;900001,15,IF(C34&lt;1200000,15,IF(C34&lt;1500000,20,IF(C34&gt;1500001,30))))))</f>
        <v>15</v>
      </c>
    </row>
    <row r="36" spans="2:7" x14ac:dyDescent="0.25">
      <c r="B36" s="4" t="s">
        <v>14</v>
      </c>
      <c r="C36" s="4">
        <f>(C34*C35)/100</f>
        <v>147000</v>
      </c>
    </row>
    <row r="37" spans="2:7" x14ac:dyDescent="0.25">
      <c r="B37" s="4" t="s">
        <v>22</v>
      </c>
      <c r="C37" s="4">
        <f>C29-C36</f>
        <v>903000</v>
      </c>
    </row>
    <row r="41" spans="2:7" ht="18.75" x14ac:dyDescent="0.4">
      <c r="E41" s="18" t="s">
        <v>23</v>
      </c>
      <c r="F41" s="19"/>
    </row>
    <row r="42" spans="2:7" ht="18.75" x14ac:dyDescent="0.4">
      <c r="E42" s="15"/>
    </row>
    <row r="43" spans="2:7" ht="18.75" x14ac:dyDescent="0.4">
      <c r="B43" s="20" t="s">
        <v>16</v>
      </c>
      <c r="E43" s="15"/>
      <c r="F43" s="20" t="s">
        <v>17</v>
      </c>
    </row>
    <row r="45" spans="2:7" x14ac:dyDescent="0.25">
      <c r="B45" s="23" t="s">
        <v>24</v>
      </c>
      <c r="C45" s="23" t="s">
        <v>25</v>
      </c>
      <c r="F45" s="23" t="s">
        <v>24</v>
      </c>
      <c r="G45" s="23" t="s">
        <v>25</v>
      </c>
    </row>
    <row r="46" spans="2:7" x14ac:dyDescent="0.25">
      <c r="B46" s="17" t="s">
        <v>1</v>
      </c>
      <c r="C46" s="17">
        <v>7000000</v>
      </c>
      <c r="F46" s="17" t="s">
        <v>1</v>
      </c>
      <c r="G46" s="17">
        <v>12000000</v>
      </c>
    </row>
    <row r="47" spans="2:7" x14ac:dyDescent="0.25">
      <c r="B47" s="17" t="s">
        <v>26</v>
      </c>
      <c r="C47" s="17">
        <v>500000</v>
      </c>
      <c r="F47" s="17" t="s">
        <v>26</v>
      </c>
      <c r="G47" s="17">
        <v>20000</v>
      </c>
    </row>
    <row r="48" spans="2:7" x14ac:dyDescent="0.25">
      <c r="B48" s="17" t="s">
        <v>2</v>
      </c>
      <c r="C48" s="17">
        <v>50000</v>
      </c>
      <c r="F48" s="17" t="s">
        <v>2</v>
      </c>
      <c r="G48" s="17">
        <v>10000</v>
      </c>
    </row>
    <row r="49" spans="2:7" x14ac:dyDescent="0.25">
      <c r="B49" s="17" t="s">
        <v>28</v>
      </c>
      <c r="C49" s="17">
        <v>120000</v>
      </c>
      <c r="F49" s="17" t="s">
        <v>28</v>
      </c>
      <c r="G49" s="17">
        <v>5000</v>
      </c>
    </row>
    <row r="50" spans="2:7" x14ac:dyDescent="0.25">
      <c r="B50" s="17" t="s">
        <v>27</v>
      </c>
      <c r="C50" s="17">
        <v>85000</v>
      </c>
      <c r="F50" s="17" t="s">
        <v>27</v>
      </c>
      <c r="G50" s="17">
        <v>9000</v>
      </c>
    </row>
    <row r="52" spans="2:7" x14ac:dyDescent="0.25">
      <c r="B52" s="17" t="s">
        <v>29</v>
      </c>
      <c r="C52" s="17"/>
      <c r="F52" s="17" t="s">
        <v>29</v>
      </c>
      <c r="G52" s="17"/>
    </row>
    <row r="53" spans="2:7" x14ac:dyDescent="0.25">
      <c r="B53" s="17" t="s">
        <v>30</v>
      </c>
      <c r="C53" s="17">
        <v>120000</v>
      </c>
      <c r="F53" s="17" t="s">
        <v>30</v>
      </c>
      <c r="G53" s="17">
        <v>10000</v>
      </c>
    </row>
    <row r="54" spans="2:7" x14ac:dyDescent="0.25">
      <c r="B54" s="17" t="s">
        <v>31</v>
      </c>
      <c r="C54" s="17">
        <v>1000</v>
      </c>
      <c r="F54" s="17" t="s">
        <v>31</v>
      </c>
      <c r="G54" s="17">
        <v>5000</v>
      </c>
    </row>
    <row r="55" spans="2:7" x14ac:dyDescent="0.25">
      <c r="B55" s="17" t="s">
        <v>32</v>
      </c>
      <c r="C55" s="17">
        <v>20000</v>
      </c>
      <c r="F55" s="17" t="s">
        <v>32</v>
      </c>
      <c r="G55" s="17">
        <v>1500</v>
      </c>
    </row>
    <row r="56" spans="2:7" x14ac:dyDescent="0.25">
      <c r="B56" s="17" t="s">
        <v>33</v>
      </c>
      <c r="C56" s="17">
        <v>4000</v>
      </c>
      <c r="F56" s="17" t="s">
        <v>33</v>
      </c>
      <c r="G56" s="17">
        <v>0</v>
      </c>
    </row>
    <row r="57" spans="2:7" x14ac:dyDescent="0.25">
      <c r="B57" s="17" t="s">
        <v>34</v>
      </c>
      <c r="C57" s="17">
        <v>1000</v>
      </c>
      <c r="F57" s="17" t="s">
        <v>34</v>
      </c>
      <c r="G57" s="17">
        <v>0</v>
      </c>
    </row>
    <row r="58" spans="2:7" x14ac:dyDescent="0.25">
      <c r="B58" s="17" t="s">
        <v>35</v>
      </c>
      <c r="C58" s="17">
        <v>0</v>
      </c>
      <c r="F58" s="17" t="s">
        <v>35</v>
      </c>
      <c r="G58" s="17">
        <v>0</v>
      </c>
    </row>
    <row r="59" spans="2:7" x14ac:dyDescent="0.25">
      <c r="B59" s="17" t="s">
        <v>36</v>
      </c>
      <c r="C59" s="17">
        <v>0</v>
      </c>
      <c r="F59" s="17" t="s">
        <v>36</v>
      </c>
      <c r="G59" s="17">
        <v>0</v>
      </c>
    </row>
    <row r="60" spans="2:7" x14ac:dyDescent="0.25">
      <c r="B60" s="17" t="s">
        <v>41</v>
      </c>
      <c r="C60" s="17">
        <f>SUM(C53:C59)</f>
        <v>146000</v>
      </c>
      <c r="F60" s="17" t="s">
        <v>41</v>
      </c>
      <c r="G60" s="17">
        <f>SUM(G53:G59)</f>
        <v>16500</v>
      </c>
    </row>
    <row r="62" spans="2:7" x14ac:dyDescent="0.25">
      <c r="B62" s="17" t="s">
        <v>37</v>
      </c>
      <c r="C62" s="17"/>
    </row>
    <row r="63" spans="2:7" x14ac:dyDescent="0.25">
      <c r="B63" s="17" t="s">
        <v>38</v>
      </c>
      <c r="C63" s="17">
        <v>70000</v>
      </c>
    </row>
    <row r="66" spans="2:4" x14ac:dyDescent="0.25">
      <c r="B66" s="17"/>
      <c r="C66" s="22" t="s">
        <v>44</v>
      </c>
      <c r="D66" s="22" t="s">
        <v>45</v>
      </c>
    </row>
    <row r="67" spans="2:4" x14ac:dyDescent="0.25">
      <c r="B67" s="19" t="s">
        <v>39</v>
      </c>
      <c r="C67" s="16">
        <f>IF(C75="OLD",SUM(C46:C50),0)</f>
        <v>0</v>
      </c>
      <c r="D67" s="16">
        <f>IF(C75="NEW",SUM(G46:G50),0)</f>
        <v>12044000</v>
      </c>
    </row>
    <row r="68" spans="2:4" x14ac:dyDescent="0.25">
      <c r="B68" s="19" t="s">
        <v>40</v>
      </c>
      <c r="C68" s="16">
        <f>IF(C75="OLD",(C67-C60-C63),0)</f>
        <v>0</v>
      </c>
      <c r="D68" s="16">
        <f>IF(C75="NEW",(D67-G60),0)</f>
        <v>12027500</v>
      </c>
    </row>
    <row r="69" spans="2:4" x14ac:dyDescent="0.25">
      <c r="B69" s="19" t="s">
        <v>42</v>
      </c>
      <c r="C69" s="16">
        <f>IF(C75="OLD",IF(C68&lt;250000,0,IF(C68&lt;500000,5,IF(C68&lt;1000000,20,IF(C68&gt;1000001,30)))),0)</f>
        <v>0</v>
      </c>
      <c r="D69" s="16">
        <f>IF(C75="NEW",IF(D68&lt;300000,0,IF(D68&lt;900000,5,IF(D68&lt;1200000,15,IF(D68&lt;1500000,20,IF(D68&gt;1500001,30))))),0)</f>
        <v>30</v>
      </c>
    </row>
    <row r="70" spans="2:4" x14ac:dyDescent="0.25">
      <c r="B70" s="19" t="s">
        <v>43</v>
      </c>
      <c r="C70" s="16">
        <f>C68*C69/100</f>
        <v>0</v>
      </c>
      <c r="D70" s="16">
        <f>D68*D69/100</f>
        <v>3608250</v>
      </c>
    </row>
    <row r="71" spans="2:4" x14ac:dyDescent="0.25">
      <c r="B71" s="19" t="s">
        <v>46</v>
      </c>
      <c r="C71" s="16">
        <f>IF(C75="OLD",IF(C67&gt;5000000,10,IF(C67&gt;10000001,15,IF(C67&gt;20000001,25,IF(C67&gt;50000000,37,0)))),0)</f>
        <v>0</v>
      </c>
      <c r="D71" s="16">
        <f>IF(C75="NEW",IF(D67&lt;5000000,10,IF(D67&lt;10000001,15,IF(D67&lt;20000001,25,IF(D67&lt;50000000,35,0)))),0)</f>
        <v>25</v>
      </c>
    </row>
    <row r="72" spans="2:4" x14ac:dyDescent="0.25">
      <c r="B72" s="19" t="s">
        <v>47</v>
      </c>
      <c r="C72" s="16">
        <f>C67*C71/100</f>
        <v>0</v>
      </c>
      <c r="D72" s="16">
        <f>D67*D71/100</f>
        <v>3011000</v>
      </c>
    </row>
    <row r="73" spans="2:4" x14ac:dyDescent="0.25">
      <c r="B73" s="19" t="s">
        <v>15</v>
      </c>
      <c r="C73" s="17">
        <f>IF(C75="OLD",(C67-C70),0)</f>
        <v>0</v>
      </c>
      <c r="D73" s="17">
        <f>IF(C75="NEW",(D67-D70),0)</f>
        <v>8435750</v>
      </c>
    </row>
    <row r="75" spans="2:4" x14ac:dyDescent="0.25">
      <c r="B75" s="21" t="s">
        <v>48</v>
      </c>
      <c r="C75" s="21" t="s">
        <v>45</v>
      </c>
    </row>
  </sheetData>
  <dataValidations count="1">
    <dataValidation type="list" allowBlank="1" showInputMessage="1" showErrorMessage="1" sqref="C75">
      <formula1>$C$66:$D$66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2024-09-30T09:18:48Z</dcterms:created>
  <dcterms:modified xsi:type="dcterms:W3CDTF">2024-11-09T16:54:37Z</dcterms:modified>
</cp:coreProperties>
</file>