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hidePivotFieldList="1" defaultThemeVersion="124226"/>
  <mc:AlternateContent xmlns:mc="http://schemas.openxmlformats.org/markup-compatibility/2006">
    <mc:Choice Requires="x15">
      <x15ac:absPath xmlns:x15ac="http://schemas.microsoft.com/office/spreadsheetml/2010/11/ac" url="C:\Users\kyadav\Downloads\"/>
    </mc:Choice>
  </mc:AlternateContent>
  <xr:revisionPtr revIDLastSave="0" documentId="13_ncr:1_{828138AB-3B76-4BFD-A2C5-FD475D067965}" xr6:coauthVersionLast="47" xr6:coauthVersionMax="47" xr10:uidLastSave="{00000000-0000-0000-0000-000000000000}"/>
  <bookViews>
    <workbookView xWindow="-110" yWindow="-110" windowWidth="19420" windowHeight="11620" tabRatio="956" activeTab="3" xr2:uid="{00000000-000D-0000-FFFF-FFFF00000000}"/>
  </bookViews>
  <sheets>
    <sheet name="Overview" sheetId="4" r:id="rId1"/>
    <sheet name="Data" sheetId="1" r:id="rId2"/>
    <sheet name="Summary" sheetId="6" r:id="rId3"/>
    <sheet name="LookUp" sheetId="23" r:id="rId4"/>
    <sheet name="Dashboard" sheetId="22" r:id="rId5"/>
    <sheet name="Findings" sheetId="25" r:id="rId6"/>
    <sheet name="Pivot Table" sheetId="26" state="hidden" r:id="rId7"/>
  </sheets>
  <definedNames>
    <definedName name="_xlnm._FilterDatabase" localSheetId="1" hidden="1">Data!$A$1:$T$793</definedName>
    <definedName name="Slicer_Financial_Year_for_Revenue_Calculation">#N/A</definedName>
    <definedName name="Slicer_Quarter_for_Revenue_Calculation">#N/A</definedName>
    <definedName name="Slicer_Region">#N/A</definedName>
  </definedNames>
  <calcPr calcId="191029"/>
  <pivotCaches>
    <pivotCache cacheId="0" r:id="rId8"/>
    <pivotCache cacheId="1" r:id="rId9"/>
    <pivotCache cacheId="2"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3" i="1" l="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2"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2" i="1"/>
  <c r="P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O109" i="1"/>
  <c r="O438" i="1"/>
  <c r="O345" i="1"/>
  <c r="O476" i="1"/>
  <c r="O334" i="1"/>
  <c r="O346" i="1"/>
  <c r="O395" i="1"/>
  <c r="O104" i="1"/>
  <c r="O402" i="1"/>
  <c r="O355" i="1"/>
  <c r="O356" i="1"/>
  <c r="O359" i="1"/>
  <c r="O112" i="1"/>
  <c r="O396" i="1"/>
  <c r="O378" i="1"/>
  <c r="O408" i="1"/>
  <c r="O377" i="1"/>
  <c r="O99" i="1"/>
  <c r="O105" i="1"/>
  <c r="O385" i="1"/>
  <c r="O386" i="1"/>
  <c r="O101" i="1"/>
  <c r="O435" i="1"/>
  <c r="O413" i="1"/>
  <c r="O102" i="1"/>
  <c r="O389" i="1"/>
  <c r="O108" i="1"/>
  <c r="O399" i="1"/>
  <c r="O115" i="1"/>
  <c r="O370" i="1"/>
  <c r="O406" i="1"/>
  <c r="O100" i="1"/>
  <c r="O111" i="1"/>
  <c r="O374" i="1"/>
  <c r="O340" i="1"/>
  <c r="O387" i="1"/>
  <c r="O426" i="1"/>
  <c r="O383" i="1"/>
  <c r="O388" i="1"/>
  <c r="O367" i="1"/>
  <c r="O333" i="1"/>
  <c r="O392" i="1"/>
  <c r="O375" i="1"/>
  <c r="O365" i="1"/>
  <c r="O113" i="1"/>
  <c r="O348" i="1"/>
  <c r="O117" i="1"/>
  <c r="O434" i="1"/>
  <c r="O475" i="1"/>
  <c r="O342" i="1"/>
  <c r="O116" i="1"/>
  <c r="O439" i="1"/>
  <c r="O373" i="1"/>
  <c r="O337" i="1"/>
  <c r="O110" i="1"/>
  <c r="O480" i="1"/>
  <c r="O472" i="1"/>
  <c r="O463" i="1"/>
  <c r="O461" i="1"/>
  <c r="O30" i="1"/>
  <c r="O34" i="1"/>
  <c r="O473" i="1"/>
  <c r="O341" i="1"/>
  <c r="O103" i="1"/>
  <c r="O483" i="1"/>
  <c r="O31" i="1"/>
  <c r="O21" i="1"/>
  <c r="O35" i="1"/>
  <c r="O384" i="1"/>
  <c r="O8" i="1"/>
  <c r="O474" i="1"/>
  <c r="O376" i="1"/>
  <c r="O343" i="1"/>
  <c r="O336" i="1"/>
  <c r="O484" i="1"/>
  <c r="O477" i="1"/>
  <c r="O22" i="1"/>
  <c r="O470" i="1"/>
  <c r="O460" i="1"/>
  <c r="O467" i="1"/>
  <c r="O106" i="1"/>
  <c r="O23" i="1"/>
  <c r="O107" i="1"/>
  <c r="O54" i="1"/>
  <c r="O51" i="1"/>
  <c r="O60" i="1"/>
  <c r="O360" i="1"/>
  <c r="O409" i="1"/>
  <c r="O40" i="1"/>
  <c r="O478" i="1"/>
  <c r="O362" i="1"/>
  <c r="O364" i="1"/>
  <c r="O37" i="1"/>
  <c r="O36" i="1"/>
  <c r="O440" i="1"/>
  <c r="O349" i="1"/>
  <c r="O400" i="1"/>
  <c r="O372" i="1"/>
  <c r="O83" i="1"/>
  <c r="O124" i="1"/>
  <c r="O39" i="1"/>
  <c r="O469" i="1"/>
  <c r="O43" i="1"/>
  <c r="O42" i="1"/>
  <c r="O414" i="1"/>
  <c r="O390" i="1"/>
  <c r="O38" i="1"/>
  <c r="O48" i="1"/>
  <c r="O41" i="1"/>
  <c r="O52" i="1"/>
  <c r="O420" i="1"/>
  <c r="O56" i="1"/>
  <c r="O419" i="1"/>
  <c r="O84" i="1"/>
  <c r="O114" i="1"/>
  <c r="O46" i="1"/>
  <c r="O53" i="1"/>
  <c r="O29" i="1"/>
  <c r="O62" i="1"/>
  <c r="O44" i="1"/>
  <c r="O47" i="1"/>
  <c r="O45" i="1"/>
  <c r="O58" i="1"/>
  <c r="O49" i="1"/>
  <c r="O259" i="1"/>
  <c r="O50" i="1"/>
  <c r="O122" i="1"/>
  <c r="O120" i="1"/>
  <c r="O415" i="1"/>
  <c r="O126" i="1"/>
  <c r="O85" i="1"/>
  <c r="O55" i="1"/>
  <c r="O59" i="1"/>
  <c r="O87" i="1"/>
  <c r="O61" i="1"/>
  <c r="O425" i="1"/>
  <c r="O424" i="1"/>
  <c r="O57" i="1"/>
  <c r="O410" i="1"/>
  <c r="O403" i="1"/>
  <c r="O121" i="1"/>
  <c r="O63" i="1"/>
  <c r="O119" i="1"/>
  <c r="O130" i="1"/>
  <c r="O86" i="1"/>
  <c r="O24" i="1"/>
  <c r="O89" i="1"/>
  <c r="O88" i="1"/>
  <c r="O235" i="1"/>
  <c r="O437" i="1"/>
  <c r="O90" i="1"/>
  <c r="O441" i="1"/>
  <c r="O27" i="1"/>
  <c r="O382" i="1"/>
  <c r="O15" i="1"/>
  <c r="O335" i="1"/>
  <c r="O339" i="1"/>
  <c r="O393" i="1"/>
  <c r="O17" i="1"/>
  <c r="O128" i="1"/>
  <c r="O422" i="1"/>
  <c r="O423" i="1"/>
  <c r="O14" i="1"/>
  <c r="O32" i="1"/>
  <c r="O25" i="1"/>
  <c r="O7" i="1"/>
  <c r="O92" i="1"/>
  <c r="O125" i="1"/>
  <c r="O93" i="1"/>
  <c r="O91" i="1"/>
  <c r="O97" i="1"/>
  <c r="O371" i="1"/>
  <c r="O397" i="1"/>
  <c r="O411" i="1"/>
  <c r="O412" i="1"/>
  <c r="O123" i="1"/>
  <c r="O4" i="1"/>
  <c r="O357" i="1"/>
  <c r="O431" i="1"/>
  <c r="O407" i="1"/>
  <c r="O347" i="1"/>
  <c r="O442" i="1"/>
  <c r="O10" i="1"/>
  <c r="O361" i="1"/>
  <c r="O230" i="1"/>
  <c r="O351" i="1"/>
  <c r="O354" i="1"/>
  <c r="O380" i="1"/>
  <c r="O404" i="1"/>
  <c r="O465" i="1"/>
  <c r="O466" i="1"/>
  <c r="O94" i="1"/>
  <c r="O98" i="1"/>
  <c r="O352" i="1"/>
  <c r="O416" i="1"/>
  <c r="O481" i="1"/>
  <c r="O443" i="1"/>
  <c r="O369" i="1"/>
  <c r="O279" i="1"/>
  <c r="O394" i="1"/>
  <c r="O344" i="1"/>
  <c r="O140" i="1"/>
  <c r="O9" i="1"/>
  <c r="O95" i="1"/>
  <c r="O96" i="1"/>
  <c r="O444" i="1"/>
  <c r="O141" i="1"/>
  <c r="O433" i="1"/>
  <c r="O401" i="1"/>
  <c r="O5" i="1"/>
  <c r="O6" i="1"/>
  <c r="O482" i="1"/>
  <c r="O135" i="1"/>
  <c r="O436" i="1"/>
  <c r="O398" i="1"/>
  <c r="O479" i="1"/>
  <c r="O379" i="1"/>
  <c r="O464" i="1"/>
  <c r="O428" i="1"/>
  <c r="O429" i="1"/>
  <c r="O138" i="1"/>
  <c r="O19" i="1"/>
  <c r="O20" i="1"/>
  <c r="O448" i="1"/>
  <c r="O445" i="1"/>
  <c r="O273" i="1"/>
  <c r="O449" i="1"/>
  <c r="O446" i="1"/>
  <c r="O139" i="1"/>
  <c r="O447" i="1"/>
  <c r="O136" i="1"/>
  <c r="O151" i="1"/>
  <c r="O462" i="1"/>
  <c r="O290" i="1"/>
  <c r="O272" i="1"/>
  <c r="O143" i="1"/>
  <c r="O150" i="1"/>
  <c r="O338" i="1"/>
  <c r="O432" i="1"/>
  <c r="O137" i="1"/>
  <c r="O149" i="1"/>
  <c r="O127" i="1"/>
  <c r="O147" i="1"/>
  <c r="O144" i="1"/>
  <c r="O145" i="1"/>
  <c r="O131" i="1"/>
  <c r="O26" i="1"/>
  <c r="O134" i="1"/>
  <c r="O146" i="1"/>
  <c r="O148" i="1"/>
  <c r="O154" i="1"/>
  <c r="O156" i="1"/>
  <c r="O366" i="1"/>
  <c r="O459" i="1"/>
  <c r="O155" i="1"/>
  <c r="O3" i="1"/>
  <c r="O142" i="1"/>
  <c r="O452" i="1"/>
  <c r="O275" i="1"/>
  <c r="O278" i="1"/>
  <c r="O153" i="1"/>
  <c r="O350" i="1"/>
  <c r="O358" i="1"/>
  <c r="O368" i="1"/>
  <c r="O391" i="1"/>
  <c r="O451" i="1"/>
  <c r="O363" i="1"/>
  <c r="O118" i="1"/>
  <c r="O133" i="1"/>
  <c r="O277" i="1"/>
  <c r="O227" i="1"/>
  <c r="O276" i="1"/>
  <c r="O231" i="1"/>
  <c r="O232" i="1"/>
  <c r="O229" i="1"/>
  <c r="O274" i="1"/>
  <c r="O152" i="1"/>
  <c r="O453" i="1"/>
  <c r="O280" i="1"/>
  <c r="O281" i="1"/>
  <c r="O288" i="1"/>
  <c r="O450" i="1"/>
  <c r="O381" i="1"/>
  <c r="O405" i="1"/>
  <c r="O282" i="1"/>
  <c r="O64" i="1"/>
  <c r="O285" i="1"/>
  <c r="O228" i="1"/>
  <c r="O233" i="1"/>
  <c r="O28" i="1"/>
  <c r="O353" i="1"/>
  <c r="O430" i="1"/>
  <c r="O70" i="1"/>
  <c r="O234" i="1"/>
  <c r="O237" i="1"/>
  <c r="O67" i="1"/>
  <c r="O68" i="1"/>
  <c r="O71" i="1"/>
  <c r="O250" i="1"/>
  <c r="O238" i="1"/>
  <c r="O69" i="1"/>
  <c r="O291" i="1"/>
  <c r="O421" i="1"/>
  <c r="O457" i="1"/>
  <c r="O257" i="1"/>
  <c r="O283" i="1"/>
  <c r="O454" i="1"/>
  <c r="O236" i="1"/>
  <c r="O299" i="1"/>
  <c r="O74" i="1"/>
  <c r="O2" i="1"/>
  <c r="O284" i="1"/>
  <c r="O312" i="1"/>
  <c r="O66" i="1"/>
  <c r="O427" i="1"/>
  <c r="O241" i="1"/>
  <c r="O65" i="1"/>
  <c r="O258" i="1"/>
  <c r="O294" i="1"/>
  <c r="O287" i="1"/>
  <c r="O455" i="1"/>
  <c r="O468" i="1"/>
  <c r="O286" i="1"/>
  <c r="O240" i="1"/>
  <c r="O129" i="1"/>
  <c r="O239" i="1"/>
  <c r="O255" i="1"/>
  <c r="O417" i="1"/>
  <c r="O251" i="1"/>
  <c r="O16" i="1"/>
  <c r="O256" i="1"/>
  <c r="O81" i="1"/>
  <c r="O242" i="1"/>
  <c r="O245" i="1"/>
  <c r="O247" i="1"/>
  <c r="O296" i="1"/>
  <c r="O458" i="1"/>
  <c r="O292" i="1"/>
  <c r="O300" i="1"/>
  <c r="O303" i="1"/>
  <c r="O253" i="1"/>
  <c r="O289" i="1"/>
  <c r="O82" i="1"/>
  <c r="O243" i="1"/>
  <c r="O244" i="1"/>
  <c r="O248" i="1"/>
  <c r="O249" i="1"/>
  <c r="O456" i="1"/>
  <c r="O72" i="1"/>
  <c r="O11" i="1"/>
  <c r="O297" i="1"/>
  <c r="O254" i="1"/>
  <c r="O295" i="1"/>
  <c r="O293" i="1"/>
  <c r="O260" i="1"/>
  <c r="O471" i="1"/>
  <c r="O13" i="1"/>
  <c r="O298" i="1"/>
  <c r="O12" i="1"/>
  <c r="O33" i="1"/>
  <c r="O246" i="1"/>
  <c r="O132" i="1"/>
  <c r="O18" i="1"/>
  <c r="O498" i="1"/>
  <c r="O494" i="1"/>
  <c r="O492" i="1"/>
  <c r="O496" i="1"/>
  <c r="O490" i="1"/>
  <c r="O504" i="1"/>
  <c r="O301" i="1"/>
  <c r="O252" i="1"/>
  <c r="O510" i="1"/>
  <c r="O500" i="1"/>
  <c r="O302" i="1"/>
  <c r="O508" i="1"/>
  <c r="O183" i="1"/>
  <c r="O309" i="1"/>
  <c r="O325" i="1"/>
  <c r="O313" i="1"/>
  <c r="O320" i="1"/>
  <c r="O305" i="1"/>
  <c r="O307" i="1"/>
  <c r="O306" i="1"/>
  <c r="O314" i="1"/>
  <c r="O506" i="1"/>
  <c r="O157" i="1"/>
  <c r="O316" i="1"/>
  <c r="O502" i="1"/>
  <c r="O512" i="1"/>
  <c r="O304" i="1"/>
  <c r="O514" i="1"/>
  <c r="O318" i="1"/>
  <c r="O322" i="1"/>
  <c r="O327" i="1"/>
  <c r="O310" i="1"/>
  <c r="O315" i="1"/>
  <c r="O311" i="1"/>
  <c r="O321" i="1"/>
  <c r="O79" i="1"/>
  <c r="O324" i="1"/>
  <c r="O308" i="1"/>
  <c r="O319" i="1"/>
  <c r="O326" i="1"/>
  <c r="O164" i="1"/>
  <c r="O329" i="1"/>
  <c r="O485" i="1"/>
  <c r="O188" i="1"/>
  <c r="O162" i="1"/>
  <c r="O317" i="1"/>
  <c r="O168" i="1"/>
  <c r="O158" i="1"/>
  <c r="O165" i="1"/>
  <c r="O167" i="1"/>
  <c r="O159" i="1"/>
  <c r="O160" i="1"/>
  <c r="O175" i="1"/>
  <c r="O185" i="1"/>
  <c r="O161" i="1"/>
  <c r="O178" i="1"/>
  <c r="O194" i="1"/>
  <c r="O163" i="1"/>
  <c r="O323" i="1"/>
  <c r="O75" i="1"/>
  <c r="O170" i="1"/>
  <c r="O180" i="1"/>
  <c r="O186" i="1"/>
  <c r="O187" i="1"/>
  <c r="O166" i="1"/>
  <c r="O174" i="1"/>
  <c r="O201" i="1"/>
  <c r="O169" i="1"/>
  <c r="O172" i="1"/>
  <c r="O177" i="1"/>
  <c r="O328" i="1"/>
  <c r="O179" i="1"/>
  <c r="O331" i="1"/>
  <c r="O330" i="1"/>
  <c r="O182" i="1"/>
  <c r="O209" i="1"/>
  <c r="O78" i="1"/>
  <c r="O171" i="1"/>
  <c r="O173" i="1"/>
  <c r="O181" i="1"/>
  <c r="O184" i="1"/>
  <c r="O176" i="1"/>
  <c r="O191" i="1"/>
  <c r="O332" i="1"/>
  <c r="O190" i="1"/>
  <c r="O196" i="1"/>
  <c r="O189" i="1"/>
  <c r="O200" i="1"/>
  <c r="O192" i="1"/>
  <c r="O203" i="1"/>
  <c r="O199" i="1"/>
  <c r="O193" i="1"/>
  <c r="O195" i="1"/>
  <c r="O202" i="1"/>
  <c r="O204" i="1"/>
  <c r="O208" i="1"/>
  <c r="O219" i="1"/>
  <c r="O205" i="1"/>
  <c r="O76" i="1"/>
  <c r="O206" i="1"/>
  <c r="O77" i="1"/>
  <c r="O207" i="1"/>
  <c r="O197" i="1"/>
  <c r="O198" i="1"/>
  <c r="O210" i="1"/>
  <c r="O215" i="1"/>
  <c r="O212" i="1"/>
  <c r="O211" i="1"/>
  <c r="O220" i="1"/>
  <c r="O263" i="1"/>
  <c r="O522" i="1"/>
  <c r="O528" i="1"/>
  <c r="O540" i="1"/>
  <c r="O548" i="1"/>
  <c r="O225" i="1"/>
  <c r="O216" i="1"/>
  <c r="O222" i="1"/>
  <c r="O537" i="1"/>
  <c r="O542" i="1"/>
  <c r="O73" i="1"/>
  <c r="O543" i="1"/>
  <c r="O218" i="1"/>
  <c r="O213" i="1"/>
  <c r="O226" i="1"/>
  <c r="O262" i="1"/>
  <c r="O531" i="1"/>
  <c r="O534" i="1"/>
  <c r="O223" i="1"/>
  <c r="O550" i="1"/>
  <c r="O214" i="1"/>
  <c r="O532" i="1"/>
  <c r="O541" i="1"/>
  <c r="O265" i="1"/>
  <c r="O221" i="1"/>
  <c r="O224" i="1"/>
  <c r="O217" i="1"/>
  <c r="O264" i="1"/>
  <c r="O545" i="1"/>
  <c r="O523" i="1"/>
  <c r="O552" i="1"/>
  <c r="O587" i="1"/>
  <c r="O563" i="1"/>
  <c r="O619" i="1"/>
  <c r="O601" i="1"/>
  <c r="O569" i="1"/>
  <c r="O269" i="1"/>
  <c r="O572" i="1"/>
  <c r="O533" i="1"/>
  <c r="O632" i="1"/>
  <c r="O80" i="1"/>
  <c r="O581" i="1"/>
  <c r="O593" i="1"/>
  <c r="O577" i="1"/>
  <c r="O651" i="1"/>
  <c r="O266" i="1"/>
  <c r="O607" i="1"/>
  <c r="O267" i="1"/>
  <c r="O486" i="1"/>
  <c r="O553" i="1"/>
  <c r="O627" i="1"/>
  <c r="O487" i="1"/>
  <c r="O590" i="1"/>
  <c r="O653" i="1"/>
  <c r="O655" i="1"/>
  <c r="O261" i="1"/>
  <c r="O638" i="1"/>
  <c r="O652" i="1"/>
  <c r="O658" i="1"/>
  <c r="O680" i="1"/>
  <c r="O564" i="1"/>
  <c r="O586" i="1"/>
  <c r="O270" i="1"/>
  <c r="O560" i="1"/>
  <c r="O666" i="1"/>
  <c r="O574" i="1"/>
  <c r="O650" i="1"/>
  <c r="O520" i="1"/>
  <c r="O268" i="1"/>
  <c r="O271" i="1"/>
  <c r="O691" i="1"/>
  <c r="O589" i="1"/>
  <c r="O703" i="1"/>
  <c r="O685" i="1"/>
  <c r="O758" i="1"/>
  <c r="O600" i="1"/>
  <c r="O622" i="1"/>
  <c r="O759" i="1"/>
  <c r="O556" i="1"/>
  <c r="O635" i="1"/>
  <c r="O711" i="1"/>
  <c r="O768" i="1"/>
  <c r="O525" i="1"/>
  <c r="O667" i="1"/>
  <c r="O682" i="1"/>
  <c r="O738" i="1"/>
  <c r="O616" i="1"/>
  <c r="O696" i="1"/>
  <c r="O526" i="1"/>
  <c r="O575" i="1"/>
  <c r="O697" i="1"/>
  <c r="O764" i="1"/>
  <c r="O620" i="1"/>
  <c r="O661" i="1"/>
  <c r="O729" i="1"/>
  <c r="O763" i="1"/>
  <c r="O772" i="1"/>
  <c r="O686" i="1"/>
  <c r="O690" i="1"/>
  <c r="O663" i="1"/>
  <c r="O753" i="1"/>
  <c r="O755" i="1"/>
  <c r="O756" i="1"/>
  <c r="O757" i="1"/>
  <c r="O760" i="1"/>
  <c r="O770" i="1"/>
  <c r="O773" i="1"/>
  <c r="O774" i="1"/>
  <c r="O766" i="1"/>
  <c r="O495" i="1"/>
  <c r="O497" i="1"/>
  <c r="O499" i="1"/>
  <c r="O501" i="1"/>
  <c r="O503" i="1"/>
  <c r="O505" i="1"/>
  <c r="O507" i="1"/>
  <c r="O509" i="1"/>
  <c r="O511" i="1"/>
  <c r="O513" i="1"/>
  <c r="O579" i="1"/>
  <c r="O754" i="1"/>
  <c r="O524" i="1"/>
  <c r="O559" i="1"/>
  <c r="O606" i="1"/>
  <c r="O704" i="1"/>
  <c r="O761" i="1"/>
  <c r="O659" i="1"/>
  <c r="O705" i="1"/>
  <c r="O684" i="1"/>
  <c r="O713" i="1"/>
  <c r="O488" i="1"/>
  <c r="O629" i="1"/>
  <c r="O769" i="1"/>
  <c r="O491" i="1"/>
  <c r="O493" i="1"/>
  <c r="O599" i="1"/>
  <c r="O674" i="1"/>
  <c r="O702" i="1"/>
  <c r="O762" i="1"/>
  <c r="O489" i="1"/>
  <c r="O536" i="1"/>
  <c r="O672" i="1"/>
  <c r="O673" i="1"/>
  <c r="O765" i="1"/>
  <c r="O628" i="1"/>
  <c r="O732" i="1"/>
  <c r="O615" i="1"/>
  <c r="O643" i="1"/>
  <c r="O657" i="1"/>
  <c r="O687" i="1"/>
  <c r="O527" i="1"/>
  <c r="O588" i="1"/>
  <c r="O642" i="1"/>
  <c r="O644" i="1"/>
  <c r="O701" i="1"/>
  <c r="O521" i="1"/>
  <c r="O681" i="1"/>
  <c r="O683" i="1"/>
  <c r="O714" i="1"/>
  <c r="O668" i="1"/>
  <c r="O709" i="1"/>
  <c r="O647" i="1"/>
  <c r="O775" i="1"/>
  <c r="O678" i="1"/>
  <c r="O617" i="1"/>
  <c r="O689" i="1"/>
  <c r="O715" i="1"/>
  <c r="O515" i="1"/>
  <c r="O740" i="1"/>
  <c r="O731" i="1"/>
  <c r="O630" i="1"/>
  <c r="O735" i="1"/>
  <c r="O636" i="1"/>
  <c r="O767" i="1"/>
  <c r="O582" i="1"/>
  <c r="O583" i="1"/>
  <c r="O595" i="1"/>
  <c r="O604" i="1"/>
  <c r="O677" i="1"/>
  <c r="O736" i="1"/>
  <c r="O594" i="1"/>
  <c r="O717" i="1"/>
  <c r="O584" i="1"/>
  <c r="O771" i="1"/>
  <c r="O612" i="1"/>
  <c r="O733" i="1"/>
  <c r="O558" i="1"/>
  <c r="O675" i="1"/>
  <c r="O623" i="1"/>
  <c r="O573" i="1"/>
  <c r="O721" i="1"/>
  <c r="O739" i="1"/>
  <c r="O741" i="1"/>
  <c r="O710" i="1"/>
  <c r="O712" i="1"/>
  <c r="O716" i="1"/>
  <c r="O539" i="1"/>
  <c r="O662" i="1"/>
  <c r="O730" i="1"/>
  <c r="O535" i="1"/>
  <c r="O664" i="1"/>
  <c r="O720" i="1"/>
  <c r="O529" i="1"/>
  <c r="O654" i="1"/>
  <c r="O585" i="1"/>
  <c r="O747" i="1"/>
  <c r="O592" i="1"/>
  <c r="O718" i="1"/>
  <c r="O776" i="1"/>
  <c r="O779" i="1"/>
  <c r="O570" i="1"/>
  <c r="O554" i="1"/>
  <c r="O748" i="1"/>
  <c r="O734" i="1"/>
  <c r="O692" i="1"/>
  <c r="O706" i="1"/>
  <c r="O538" i="1"/>
  <c r="O645" i="1"/>
  <c r="O555" i="1"/>
  <c r="O698" i="1"/>
  <c r="O562" i="1"/>
  <c r="O530" i="1"/>
  <c r="O637" i="1"/>
  <c r="O660" i="1"/>
  <c r="O742" i="1"/>
  <c r="O544" i="1"/>
  <c r="O624" i="1"/>
  <c r="O547" i="1"/>
  <c r="O551" i="1"/>
  <c r="O568" i="1"/>
  <c r="O591" i="1"/>
  <c r="O656" i="1"/>
  <c r="O749" i="1"/>
  <c r="O557" i="1"/>
  <c r="O737" i="1"/>
  <c r="O669" i="1"/>
  <c r="O516" i="1"/>
  <c r="O519" i="1"/>
  <c r="O639" i="1"/>
  <c r="O567" i="1"/>
  <c r="O614" i="1"/>
  <c r="O676" i="1"/>
  <c r="O561" i="1"/>
  <c r="O517" i="1"/>
  <c r="O778" i="1"/>
  <c r="O625" i="1"/>
  <c r="O777" i="1"/>
  <c r="O549" i="1"/>
  <c r="O609" i="1"/>
  <c r="O602" i="1"/>
  <c r="O633" i="1"/>
  <c r="O719" i="1"/>
  <c r="O665" i="1"/>
  <c r="O725" i="1"/>
  <c r="O546" i="1"/>
  <c r="O578" i="1"/>
  <c r="O743" i="1"/>
  <c r="O786" i="1"/>
  <c r="O597" i="1"/>
  <c r="O610" i="1"/>
  <c r="O724" i="1"/>
  <c r="O745" i="1"/>
  <c r="O780" i="1"/>
  <c r="O518" i="1"/>
  <c r="O605" i="1"/>
  <c r="O783" i="1"/>
  <c r="O576" i="1"/>
  <c r="O626" i="1"/>
  <c r="O641" i="1"/>
  <c r="O679" i="1"/>
  <c r="O566" i="1"/>
  <c r="O598" i="1"/>
  <c r="O618" i="1"/>
  <c r="O744" i="1"/>
  <c r="O750" i="1"/>
  <c r="O571" i="1"/>
  <c r="O634" i="1"/>
  <c r="O782" i="1"/>
  <c r="O648" i="1"/>
  <c r="O699" i="1"/>
  <c r="O751" i="1"/>
  <c r="O788" i="1"/>
  <c r="O695" i="1"/>
  <c r="O608" i="1"/>
  <c r="O781" i="1"/>
  <c r="O727" i="1"/>
  <c r="O728" i="1"/>
  <c r="O746" i="1"/>
  <c r="O787" i="1"/>
  <c r="O790" i="1"/>
  <c r="O670" i="1"/>
  <c r="O565" i="1"/>
  <c r="O613" i="1"/>
  <c r="O688" i="1"/>
  <c r="O580" i="1"/>
  <c r="O603" i="1"/>
  <c r="O707" i="1"/>
  <c r="O621" i="1"/>
  <c r="O596" i="1"/>
  <c r="O722" i="1"/>
  <c r="O611" i="1"/>
  <c r="O784" i="1"/>
  <c r="O791" i="1"/>
  <c r="O671" i="1"/>
  <c r="O693" i="1"/>
  <c r="O649" i="1"/>
  <c r="O631" i="1"/>
  <c r="O789" i="1"/>
  <c r="O785" i="1"/>
  <c r="O646" i="1"/>
  <c r="O640" i="1"/>
  <c r="O700" i="1"/>
  <c r="O723" i="1"/>
  <c r="O726" i="1"/>
  <c r="O708" i="1"/>
  <c r="O694" i="1"/>
  <c r="O792" i="1"/>
  <c r="O793" i="1"/>
  <c r="O752" i="1"/>
  <c r="O418" i="1"/>
  <c r="N109" i="1"/>
  <c r="N438" i="1"/>
  <c r="N345" i="1"/>
  <c r="N476" i="1"/>
  <c r="N334" i="1"/>
  <c r="N346" i="1"/>
  <c r="N395" i="1"/>
  <c r="N104" i="1"/>
  <c r="N402" i="1"/>
  <c r="N355" i="1"/>
  <c r="N356" i="1"/>
  <c r="N359" i="1"/>
  <c r="N112" i="1"/>
  <c r="N396" i="1"/>
  <c r="N378" i="1"/>
  <c r="N408" i="1"/>
  <c r="N377" i="1"/>
  <c r="N99" i="1"/>
  <c r="N105" i="1"/>
  <c r="N385" i="1"/>
  <c r="N386" i="1"/>
  <c r="N101" i="1"/>
  <c r="N435" i="1"/>
  <c r="N413" i="1"/>
  <c r="N102" i="1"/>
  <c r="N389" i="1"/>
  <c r="N108" i="1"/>
  <c r="N399" i="1"/>
  <c r="N115" i="1"/>
  <c r="N370" i="1"/>
  <c r="N406" i="1"/>
  <c r="N100" i="1"/>
  <c r="N111" i="1"/>
  <c r="N374" i="1"/>
  <c r="N340" i="1"/>
  <c r="N387" i="1"/>
  <c r="N426" i="1"/>
  <c r="N383" i="1"/>
  <c r="N388" i="1"/>
  <c r="N367" i="1"/>
  <c r="N333" i="1"/>
  <c r="N392" i="1"/>
  <c r="N375" i="1"/>
  <c r="N365" i="1"/>
  <c r="N113" i="1"/>
  <c r="N348" i="1"/>
  <c r="N117" i="1"/>
  <c r="N434" i="1"/>
  <c r="N475" i="1"/>
  <c r="N342" i="1"/>
  <c r="N116" i="1"/>
  <c r="N439" i="1"/>
  <c r="N373" i="1"/>
  <c r="N337" i="1"/>
  <c r="N110" i="1"/>
  <c r="N480" i="1"/>
  <c r="N472" i="1"/>
  <c r="N463" i="1"/>
  <c r="N461" i="1"/>
  <c r="N30" i="1"/>
  <c r="N34" i="1"/>
  <c r="N473" i="1"/>
  <c r="N341" i="1"/>
  <c r="N103" i="1"/>
  <c r="N483" i="1"/>
  <c r="N31" i="1"/>
  <c r="N21" i="1"/>
  <c r="N35" i="1"/>
  <c r="N384" i="1"/>
  <c r="N8" i="1"/>
  <c r="N474" i="1"/>
  <c r="N376" i="1"/>
  <c r="N343" i="1"/>
  <c r="N336" i="1"/>
  <c r="N484" i="1"/>
  <c r="N477" i="1"/>
  <c r="N22" i="1"/>
  <c r="N470" i="1"/>
  <c r="N460" i="1"/>
  <c r="N467" i="1"/>
  <c r="N106" i="1"/>
  <c r="N23" i="1"/>
  <c r="N107" i="1"/>
  <c r="N54" i="1"/>
  <c r="N51" i="1"/>
  <c r="N60" i="1"/>
  <c r="N360" i="1"/>
  <c r="N409" i="1"/>
  <c r="N40" i="1"/>
  <c r="N478" i="1"/>
  <c r="N362" i="1"/>
  <c r="N364" i="1"/>
  <c r="N37" i="1"/>
  <c r="N36" i="1"/>
  <c r="N440" i="1"/>
  <c r="N349" i="1"/>
  <c r="N400" i="1"/>
  <c r="N372" i="1"/>
  <c r="N83" i="1"/>
  <c r="N124" i="1"/>
  <c r="N39" i="1"/>
  <c r="N469" i="1"/>
  <c r="N43" i="1"/>
  <c r="N42" i="1"/>
  <c r="N414" i="1"/>
  <c r="N390" i="1"/>
  <c r="N38" i="1"/>
  <c r="N48" i="1"/>
  <c r="N41" i="1"/>
  <c r="N52" i="1"/>
  <c r="N420" i="1"/>
  <c r="N56" i="1"/>
  <c r="N419" i="1"/>
  <c r="N84" i="1"/>
  <c r="N114" i="1"/>
  <c r="N46" i="1"/>
  <c r="N53" i="1"/>
  <c r="N29" i="1"/>
  <c r="N62" i="1"/>
  <c r="N44" i="1"/>
  <c r="N47" i="1"/>
  <c r="N45" i="1"/>
  <c r="N58" i="1"/>
  <c r="N49" i="1"/>
  <c r="N259" i="1"/>
  <c r="N50" i="1"/>
  <c r="N122" i="1"/>
  <c r="N120" i="1"/>
  <c r="N415" i="1"/>
  <c r="N126" i="1"/>
  <c r="N85" i="1"/>
  <c r="N55" i="1"/>
  <c r="N59" i="1"/>
  <c r="N87" i="1"/>
  <c r="N61" i="1"/>
  <c r="N425" i="1"/>
  <c r="N424" i="1"/>
  <c r="N57" i="1"/>
  <c r="N410" i="1"/>
  <c r="N403" i="1"/>
  <c r="N121" i="1"/>
  <c r="N63" i="1"/>
  <c r="N119" i="1"/>
  <c r="N130" i="1"/>
  <c r="N86" i="1"/>
  <c r="N24" i="1"/>
  <c r="N89" i="1"/>
  <c r="N88" i="1"/>
  <c r="N235" i="1"/>
  <c r="N437" i="1"/>
  <c r="N90" i="1"/>
  <c r="N441" i="1"/>
  <c r="N27" i="1"/>
  <c r="N382" i="1"/>
  <c r="N15" i="1"/>
  <c r="N335" i="1"/>
  <c r="N339" i="1"/>
  <c r="N393" i="1"/>
  <c r="N17" i="1"/>
  <c r="N128" i="1"/>
  <c r="N422" i="1"/>
  <c r="N423" i="1"/>
  <c r="N14" i="1"/>
  <c r="N32" i="1"/>
  <c r="N25" i="1"/>
  <c r="N7" i="1"/>
  <c r="N92" i="1"/>
  <c r="N125" i="1"/>
  <c r="N93" i="1"/>
  <c r="N91" i="1"/>
  <c r="N97" i="1"/>
  <c r="N371" i="1"/>
  <c r="N397" i="1"/>
  <c r="N411" i="1"/>
  <c r="N412" i="1"/>
  <c r="N123" i="1"/>
  <c r="N4" i="1"/>
  <c r="N357" i="1"/>
  <c r="N431" i="1"/>
  <c r="N407" i="1"/>
  <c r="N347" i="1"/>
  <c r="N442" i="1"/>
  <c r="N10" i="1"/>
  <c r="N361" i="1"/>
  <c r="N230" i="1"/>
  <c r="N351" i="1"/>
  <c r="N354" i="1"/>
  <c r="N380" i="1"/>
  <c r="N404" i="1"/>
  <c r="N465" i="1"/>
  <c r="N466" i="1"/>
  <c r="N94" i="1"/>
  <c r="N98" i="1"/>
  <c r="N352" i="1"/>
  <c r="N416" i="1"/>
  <c r="N481" i="1"/>
  <c r="N443" i="1"/>
  <c r="N369" i="1"/>
  <c r="N279" i="1"/>
  <c r="N394" i="1"/>
  <c r="N344" i="1"/>
  <c r="N140" i="1"/>
  <c r="N9" i="1"/>
  <c r="N95" i="1"/>
  <c r="N96" i="1"/>
  <c r="N444" i="1"/>
  <c r="N141" i="1"/>
  <c r="N433" i="1"/>
  <c r="N401" i="1"/>
  <c r="N5" i="1"/>
  <c r="N6" i="1"/>
  <c r="N482" i="1"/>
  <c r="N135" i="1"/>
  <c r="N436" i="1"/>
  <c r="N398" i="1"/>
  <c r="N479" i="1"/>
  <c r="N379" i="1"/>
  <c r="N464" i="1"/>
  <c r="N428" i="1"/>
  <c r="N429" i="1"/>
  <c r="N138" i="1"/>
  <c r="N19" i="1"/>
  <c r="N20" i="1"/>
  <c r="N448" i="1"/>
  <c r="N445" i="1"/>
  <c r="N273" i="1"/>
  <c r="N449" i="1"/>
  <c r="N446" i="1"/>
  <c r="N139" i="1"/>
  <c r="N447" i="1"/>
  <c r="N136" i="1"/>
  <c r="N151" i="1"/>
  <c r="N462" i="1"/>
  <c r="N290" i="1"/>
  <c r="N272" i="1"/>
  <c r="N143" i="1"/>
  <c r="N150" i="1"/>
  <c r="N338" i="1"/>
  <c r="N432" i="1"/>
  <c r="N137" i="1"/>
  <c r="N149" i="1"/>
  <c r="N127" i="1"/>
  <c r="N147" i="1"/>
  <c r="N144" i="1"/>
  <c r="N145" i="1"/>
  <c r="N131" i="1"/>
  <c r="N26" i="1"/>
  <c r="N134" i="1"/>
  <c r="N146" i="1"/>
  <c r="N148" i="1"/>
  <c r="N154" i="1"/>
  <c r="N156" i="1"/>
  <c r="N366" i="1"/>
  <c r="N459" i="1"/>
  <c r="N155" i="1"/>
  <c r="N3" i="1"/>
  <c r="N142" i="1"/>
  <c r="N452" i="1"/>
  <c r="N275" i="1"/>
  <c r="N278" i="1"/>
  <c r="N153" i="1"/>
  <c r="N350" i="1"/>
  <c r="N358" i="1"/>
  <c r="N368" i="1"/>
  <c r="N391" i="1"/>
  <c r="N451" i="1"/>
  <c r="N363" i="1"/>
  <c r="N118" i="1"/>
  <c r="N133" i="1"/>
  <c r="N277" i="1"/>
  <c r="N227" i="1"/>
  <c r="N276" i="1"/>
  <c r="N231" i="1"/>
  <c r="N232" i="1"/>
  <c r="N229" i="1"/>
  <c r="N274" i="1"/>
  <c r="N152" i="1"/>
  <c r="N453" i="1"/>
  <c r="N280" i="1"/>
  <c r="N281" i="1"/>
  <c r="N288" i="1"/>
  <c r="N450" i="1"/>
  <c r="N381" i="1"/>
  <c r="N405" i="1"/>
  <c r="N282" i="1"/>
  <c r="N64" i="1"/>
  <c r="N285" i="1"/>
  <c r="N228" i="1"/>
  <c r="N233" i="1"/>
  <c r="N28" i="1"/>
  <c r="N353" i="1"/>
  <c r="N430" i="1"/>
  <c r="N70" i="1"/>
  <c r="N234" i="1"/>
  <c r="N237" i="1"/>
  <c r="N67" i="1"/>
  <c r="N68" i="1"/>
  <c r="N71" i="1"/>
  <c r="N250" i="1"/>
  <c r="N238" i="1"/>
  <c r="N69" i="1"/>
  <c r="N291" i="1"/>
  <c r="N421" i="1"/>
  <c r="N457" i="1"/>
  <c r="N257" i="1"/>
  <c r="N283" i="1"/>
  <c r="N454" i="1"/>
  <c r="N236" i="1"/>
  <c r="N299" i="1"/>
  <c r="N74" i="1"/>
  <c r="N2" i="1"/>
  <c r="N284" i="1"/>
  <c r="N312" i="1"/>
  <c r="N66" i="1"/>
  <c r="N427" i="1"/>
  <c r="N241" i="1"/>
  <c r="N65" i="1"/>
  <c r="N258" i="1"/>
  <c r="N294" i="1"/>
  <c r="N287" i="1"/>
  <c r="N455" i="1"/>
  <c r="N468" i="1"/>
  <c r="N286" i="1"/>
  <c r="N240" i="1"/>
  <c r="N129" i="1"/>
  <c r="N239" i="1"/>
  <c r="N255" i="1"/>
  <c r="N417" i="1"/>
  <c r="N251" i="1"/>
  <c r="N16" i="1"/>
  <c r="N256" i="1"/>
  <c r="N81" i="1"/>
  <c r="N242" i="1"/>
  <c r="N245" i="1"/>
  <c r="N247" i="1"/>
  <c r="N296" i="1"/>
  <c r="N458" i="1"/>
  <c r="N292" i="1"/>
  <c r="N300" i="1"/>
  <c r="N303" i="1"/>
  <c r="N253" i="1"/>
  <c r="N289" i="1"/>
  <c r="N82" i="1"/>
  <c r="N243" i="1"/>
  <c r="N244" i="1"/>
  <c r="N248" i="1"/>
  <c r="N249" i="1"/>
  <c r="N456" i="1"/>
  <c r="N72" i="1"/>
  <c r="N11" i="1"/>
  <c r="N297" i="1"/>
  <c r="N254" i="1"/>
  <c r="N295" i="1"/>
  <c r="N293" i="1"/>
  <c r="N260" i="1"/>
  <c r="N471" i="1"/>
  <c r="N13" i="1"/>
  <c r="N298" i="1"/>
  <c r="N12" i="1"/>
  <c r="N33" i="1"/>
  <c r="N246" i="1"/>
  <c r="N132" i="1"/>
  <c r="N18" i="1"/>
  <c r="N498" i="1"/>
  <c r="N494" i="1"/>
  <c r="N492" i="1"/>
  <c r="N496" i="1"/>
  <c r="N490" i="1"/>
  <c r="N504" i="1"/>
  <c r="N301" i="1"/>
  <c r="N252" i="1"/>
  <c r="N510" i="1"/>
  <c r="N500" i="1"/>
  <c r="N302" i="1"/>
  <c r="N508" i="1"/>
  <c r="N183" i="1"/>
  <c r="N309" i="1"/>
  <c r="N325" i="1"/>
  <c r="N313" i="1"/>
  <c r="N320" i="1"/>
  <c r="N305" i="1"/>
  <c r="N307" i="1"/>
  <c r="N306" i="1"/>
  <c r="N314" i="1"/>
  <c r="N506" i="1"/>
  <c r="N157" i="1"/>
  <c r="N316" i="1"/>
  <c r="N502" i="1"/>
  <c r="N512" i="1"/>
  <c r="N304" i="1"/>
  <c r="N514" i="1"/>
  <c r="N318" i="1"/>
  <c r="N322" i="1"/>
  <c r="N327" i="1"/>
  <c r="N310" i="1"/>
  <c r="N315" i="1"/>
  <c r="N311" i="1"/>
  <c r="N321" i="1"/>
  <c r="N79" i="1"/>
  <c r="N324" i="1"/>
  <c r="N308" i="1"/>
  <c r="N319" i="1"/>
  <c r="N326" i="1"/>
  <c r="N164" i="1"/>
  <c r="N329" i="1"/>
  <c r="N485" i="1"/>
  <c r="N188" i="1"/>
  <c r="N162" i="1"/>
  <c r="N317" i="1"/>
  <c r="N168" i="1"/>
  <c r="N158" i="1"/>
  <c r="N165" i="1"/>
  <c r="N167" i="1"/>
  <c r="N159" i="1"/>
  <c r="N160" i="1"/>
  <c r="N175" i="1"/>
  <c r="N185" i="1"/>
  <c r="N161" i="1"/>
  <c r="N178" i="1"/>
  <c r="N194" i="1"/>
  <c r="N163" i="1"/>
  <c r="N323" i="1"/>
  <c r="N75" i="1"/>
  <c r="N170" i="1"/>
  <c r="N180" i="1"/>
  <c r="N186" i="1"/>
  <c r="N187" i="1"/>
  <c r="N166" i="1"/>
  <c r="N174" i="1"/>
  <c r="N201" i="1"/>
  <c r="N169" i="1"/>
  <c r="N172" i="1"/>
  <c r="N177" i="1"/>
  <c r="N328" i="1"/>
  <c r="N179" i="1"/>
  <c r="N331" i="1"/>
  <c r="N330" i="1"/>
  <c r="N182" i="1"/>
  <c r="N209" i="1"/>
  <c r="N78" i="1"/>
  <c r="N171" i="1"/>
  <c r="N173" i="1"/>
  <c r="N181" i="1"/>
  <c r="N184" i="1"/>
  <c r="N176" i="1"/>
  <c r="N191" i="1"/>
  <c r="N332" i="1"/>
  <c r="N190" i="1"/>
  <c r="N196" i="1"/>
  <c r="N189" i="1"/>
  <c r="N200" i="1"/>
  <c r="N192" i="1"/>
  <c r="N203" i="1"/>
  <c r="N199" i="1"/>
  <c r="N193" i="1"/>
  <c r="N195" i="1"/>
  <c r="N202" i="1"/>
  <c r="N204" i="1"/>
  <c r="N208" i="1"/>
  <c r="N219" i="1"/>
  <c r="N205" i="1"/>
  <c r="N76" i="1"/>
  <c r="N206" i="1"/>
  <c r="N77" i="1"/>
  <c r="N207" i="1"/>
  <c r="N197" i="1"/>
  <c r="N198" i="1"/>
  <c r="N210" i="1"/>
  <c r="N215" i="1"/>
  <c r="N212" i="1"/>
  <c r="N211" i="1"/>
  <c r="N220" i="1"/>
  <c r="N263" i="1"/>
  <c r="N522" i="1"/>
  <c r="N528" i="1"/>
  <c r="N540" i="1"/>
  <c r="N548" i="1"/>
  <c r="N225" i="1"/>
  <c r="N216" i="1"/>
  <c r="N222" i="1"/>
  <c r="N537" i="1"/>
  <c r="N542" i="1"/>
  <c r="N73" i="1"/>
  <c r="N543" i="1"/>
  <c r="N218" i="1"/>
  <c r="N213" i="1"/>
  <c r="N226" i="1"/>
  <c r="N262" i="1"/>
  <c r="N531" i="1"/>
  <c r="N534" i="1"/>
  <c r="N223" i="1"/>
  <c r="N550" i="1"/>
  <c r="N214" i="1"/>
  <c r="N532" i="1"/>
  <c r="N541" i="1"/>
  <c r="N265" i="1"/>
  <c r="N221" i="1"/>
  <c r="N224" i="1"/>
  <c r="N217" i="1"/>
  <c r="N264" i="1"/>
  <c r="N545" i="1"/>
  <c r="N523" i="1"/>
  <c r="N552" i="1"/>
  <c r="N587" i="1"/>
  <c r="N563" i="1"/>
  <c r="N619" i="1"/>
  <c r="N601" i="1"/>
  <c r="N569" i="1"/>
  <c r="N269" i="1"/>
  <c r="N572" i="1"/>
  <c r="N533" i="1"/>
  <c r="N632" i="1"/>
  <c r="N80" i="1"/>
  <c r="N581" i="1"/>
  <c r="N593" i="1"/>
  <c r="N577" i="1"/>
  <c r="N651" i="1"/>
  <c r="N266" i="1"/>
  <c r="N607" i="1"/>
  <c r="N267" i="1"/>
  <c r="N486" i="1"/>
  <c r="N553" i="1"/>
  <c r="N627" i="1"/>
  <c r="N487" i="1"/>
  <c r="N590" i="1"/>
  <c r="N653" i="1"/>
  <c r="N655" i="1"/>
  <c r="N261" i="1"/>
  <c r="N638" i="1"/>
  <c r="N652" i="1"/>
  <c r="N658" i="1"/>
  <c r="N680" i="1"/>
  <c r="N564" i="1"/>
  <c r="N586" i="1"/>
  <c r="N270" i="1"/>
  <c r="N560" i="1"/>
  <c r="N666" i="1"/>
  <c r="N574" i="1"/>
  <c r="N650" i="1"/>
  <c r="N520" i="1"/>
  <c r="N268" i="1"/>
  <c r="N271" i="1"/>
  <c r="N691" i="1"/>
  <c r="N589" i="1"/>
  <c r="N703" i="1"/>
  <c r="N685" i="1"/>
  <c r="N758" i="1"/>
  <c r="N600" i="1"/>
  <c r="N622" i="1"/>
  <c r="N759" i="1"/>
  <c r="N556" i="1"/>
  <c r="N635" i="1"/>
  <c r="N711" i="1"/>
  <c r="N768" i="1"/>
  <c r="N525" i="1"/>
  <c r="N667" i="1"/>
  <c r="N682" i="1"/>
  <c r="N738" i="1"/>
  <c r="N616" i="1"/>
  <c r="N696" i="1"/>
  <c r="N526" i="1"/>
  <c r="N575" i="1"/>
  <c r="N697" i="1"/>
  <c r="N764" i="1"/>
  <c r="N620" i="1"/>
  <c r="N661" i="1"/>
  <c r="N729" i="1"/>
  <c r="N763" i="1"/>
  <c r="N772" i="1"/>
  <c r="N686" i="1"/>
  <c r="N690" i="1"/>
  <c r="N663" i="1"/>
  <c r="N753" i="1"/>
  <c r="N755" i="1"/>
  <c r="N756" i="1"/>
  <c r="N757" i="1"/>
  <c r="N760" i="1"/>
  <c r="N770" i="1"/>
  <c r="N773" i="1"/>
  <c r="N774" i="1"/>
  <c r="N766" i="1"/>
  <c r="N495" i="1"/>
  <c r="N497" i="1"/>
  <c r="N499" i="1"/>
  <c r="N501" i="1"/>
  <c r="N503" i="1"/>
  <c r="N505" i="1"/>
  <c r="N507" i="1"/>
  <c r="N509" i="1"/>
  <c r="N511" i="1"/>
  <c r="N513" i="1"/>
  <c r="N579" i="1"/>
  <c r="N754" i="1"/>
  <c r="N524" i="1"/>
  <c r="N559" i="1"/>
  <c r="N606" i="1"/>
  <c r="N704" i="1"/>
  <c r="N761" i="1"/>
  <c r="N659" i="1"/>
  <c r="N705" i="1"/>
  <c r="N684" i="1"/>
  <c r="N713" i="1"/>
  <c r="N488" i="1"/>
  <c r="N629" i="1"/>
  <c r="N769" i="1"/>
  <c r="N491" i="1"/>
  <c r="N493" i="1"/>
  <c r="N599" i="1"/>
  <c r="N674" i="1"/>
  <c r="N702" i="1"/>
  <c r="N762" i="1"/>
  <c r="N489" i="1"/>
  <c r="N536" i="1"/>
  <c r="N672" i="1"/>
  <c r="N673" i="1"/>
  <c r="N765" i="1"/>
  <c r="N628" i="1"/>
  <c r="N732" i="1"/>
  <c r="N615" i="1"/>
  <c r="N643" i="1"/>
  <c r="N657" i="1"/>
  <c r="N687" i="1"/>
  <c r="N527" i="1"/>
  <c r="N588" i="1"/>
  <c r="N642" i="1"/>
  <c r="N644" i="1"/>
  <c r="N701" i="1"/>
  <c r="N521" i="1"/>
  <c r="N681" i="1"/>
  <c r="N683" i="1"/>
  <c r="N714" i="1"/>
  <c r="N668" i="1"/>
  <c r="N709" i="1"/>
  <c r="N647" i="1"/>
  <c r="N775" i="1"/>
  <c r="N678" i="1"/>
  <c r="N617" i="1"/>
  <c r="N689" i="1"/>
  <c r="N715" i="1"/>
  <c r="N515" i="1"/>
  <c r="N740" i="1"/>
  <c r="N731" i="1"/>
  <c r="N630" i="1"/>
  <c r="N735" i="1"/>
  <c r="N636" i="1"/>
  <c r="N767" i="1"/>
  <c r="N582" i="1"/>
  <c r="N583" i="1"/>
  <c r="N595" i="1"/>
  <c r="N604" i="1"/>
  <c r="N677" i="1"/>
  <c r="N736" i="1"/>
  <c r="N594" i="1"/>
  <c r="N717" i="1"/>
  <c r="N584" i="1"/>
  <c r="N771" i="1"/>
  <c r="N612" i="1"/>
  <c r="N733" i="1"/>
  <c r="N558" i="1"/>
  <c r="N675" i="1"/>
  <c r="N623" i="1"/>
  <c r="N573" i="1"/>
  <c r="N721" i="1"/>
  <c r="N739" i="1"/>
  <c r="N741" i="1"/>
  <c r="N710" i="1"/>
  <c r="N712" i="1"/>
  <c r="N716" i="1"/>
  <c r="N539" i="1"/>
  <c r="N662" i="1"/>
  <c r="N730" i="1"/>
  <c r="N535" i="1"/>
  <c r="N664" i="1"/>
  <c r="N720" i="1"/>
  <c r="N529" i="1"/>
  <c r="N654" i="1"/>
  <c r="N585" i="1"/>
  <c r="N747" i="1"/>
  <c r="N592" i="1"/>
  <c r="N718" i="1"/>
  <c r="N776" i="1"/>
  <c r="N779" i="1"/>
  <c r="N570" i="1"/>
  <c r="N554" i="1"/>
  <c r="N748" i="1"/>
  <c r="N734" i="1"/>
  <c r="N692" i="1"/>
  <c r="N706" i="1"/>
  <c r="N538" i="1"/>
  <c r="N645" i="1"/>
  <c r="N555" i="1"/>
  <c r="N698" i="1"/>
  <c r="N562" i="1"/>
  <c r="N530" i="1"/>
  <c r="N637" i="1"/>
  <c r="N660" i="1"/>
  <c r="N742" i="1"/>
  <c r="N544" i="1"/>
  <c r="N624" i="1"/>
  <c r="N547" i="1"/>
  <c r="N551" i="1"/>
  <c r="N568" i="1"/>
  <c r="N591" i="1"/>
  <c r="N656" i="1"/>
  <c r="N749" i="1"/>
  <c r="N557" i="1"/>
  <c r="N737" i="1"/>
  <c r="N669" i="1"/>
  <c r="N516" i="1"/>
  <c r="N519" i="1"/>
  <c r="N639" i="1"/>
  <c r="N567" i="1"/>
  <c r="N614" i="1"/>
  <c r="N676" i="1"/>
  <c r="N561" i="1"/>
  <c r="N517" i="1"/>
  <c r="N778" i="1"/>
  <c r="N625" i="1"/>
  <c r="N777" i="1"/>
  <c r="N549" i="1"/>
  <c r="N609" i="1"/>
  <c r="N602" i="1"/>
  <c r="N633" i="1"/>
  <c r="N719" i="1"/>
  <c r="N665" i="1"/>
  <c r="N725" i="1"/>
  <c r="N546" i="1"/>
  <c r="N578" i="1"/>
  <c r="N743" i="1"/>
  <c r="N786" i="1"/>
  <c r="N597" i="1"/>
  <c r="N610" i="1"/>
  <c r="N724" i="1"/>
  <c r="N745" i="1"/>
  <c r="N780" i="1"/>
  <c r="N518" i="1"/>
  <c r="N605" i="1"/>
  <c r="N783" i="1"/>
  <c r="N576" i="1"/>
  <c r="N626" i="1"/>
  <c r="N641" i="1"/>
  <c r="N679" i="1"/>
  <c r="N566" i="1"/>
  <c r="N598" i="1"/>
  <c r="N618" i="1"/>
  <c r="N744" i="1"/>
  <c r="N750" i="1"/>
  <c r="N571" i="1"/>
  <c r="N634" i="1"/>
  <c r="N782" i="1"/>
  <c r="N648" i="1"/>
  <c r="N699" i="1"/>
  <c r="N751" i="1"/>
  <c r="N788" i="1"/>
  <c r="N695" i="1"/>
  <c r="N608" i="1"/>
  <c r="N781" i="1"/>
  <c r="N727" i="1"/>
  <c r="N728" i="1"/>
  <c r="N746" i="1"/>
  <c r="N787" i="1"/>
  <c r="N790" i="1"/>
  <c r="N670" i="1"/>
  <c r="N565" i="1"/>
  <c r="N613" i="1"/>
  <c r="N688" i="1"/>
  <c r="N580" i="1"/>
  <c r="N603" i="1"/>
  <c r="N707" i="1"/>
  <c r="N621" i="1"/>
  <c r="N596" i="1"/>
  <c r="N722" i="1"/>
  <c r="N611" i="1"/>
  <c r="N784" i="1"/>
  <c r="N791" i="1"/>
  <c r="N671" i="1"/>
  <c r="N693" i="1"/>
  <c r="N649" i="1"/>
  <c r="N631" i="1"/>
  <c r="N789" i="1"/>
  <c r="N785" i="1"/>
  <c r="N646" i="1"/>
  <c r="N640" i="1"/>
  <c r="N700" i="1"/>
  <c r="N723" i="1"/>
  <c r="N726" i="1"/>
  <c r="N708" i="1"/>
  <c r="N694" i="1"/>
  <c r="N792" i="1"/>
  <c r="N793" i="1"/>
  <c r="N752" i="1"/>
  <c r="N418" i="1"/>
  <c r="M109" i="1"/>
  <c r="M438" i="1"/>
  <c r="M345" i="1"/>
  <c r="M476" i="1"/>
  <c r="M334" i="1"/>
  <c r="M346" i="1"/>
  <c r="M395" i="1"/>
  <c r="M104" i="1"/>
  <c r="M402" i="1"/>
  <c r="M355" i="1"/>
  <c r="M356" i="1"/>
  <c r="M359" i="1"/>
  <c r="M112" i="1"/>
  <c r="M396" i="1"/>
  <c r="M378" i="1"/>
  <c r="M408" i="1"/>
  <c r="M377" i="1"/>
  <c r="M99" i="1"/>
  <c r="M105" i="1"/>
  <c r="M385" i="1"/>
  <c r="M386" i="1"/>
  <c r="M101" i="1"/>
  <c r="M435" i="1"/>
  <c r="M413" i="1"/>
  <c r="M102" i="1"/>
  <c r="M389" i="1"/>
  <c r="M108" i="1"/>
  <c r="M399" i="1"/>
  <c r="M115" i="1"/>
  <c r="M370" i="1"/>
  <c r="M406" i="1"/>
  <c r="M100" i="1"/>
  <c r="M111" i="1"/>
  <c r="M374" i="1"/>
  <c r="M340" i="1"/>
  <c r="M387" i="1"/>
  <c r="M426" i="1"/>
  <c r="M383" i="1"/>
  <c r="M388" i="1"/>
  <c r="M367" i="1"/>
  <c r="M333" i="1"/>
  <c r="M392" i="1"/>
  <c r="M375" i="1"/>
  <c r="M365" i="1"/>
  <c r="M113" i="1"/>
  <c r="M348" i="1"/>
  <c r="M117" i="1"/>
  <c r="M434" i="1"/>
  <c r="M475" i="1"/>
  <c r="M342" i="1"/>
  <c r="M116" i="1"/>
  <c r="M439" i="1"/>
  <c r="M373" i="1"/>
  <c r="M337" i="1"/>
  <c r="M110" i="1"/>
  <c r="M480" i="1"/>
  <c r="M472" i="1"/>
  <c r="M463" i="1"/>
  <c r="M461" i="1"/>
  <c r="M30" i="1"/>
  <c r="M34" i="1"/>
  <c r="M473" i="1"/>
  <c r="M341" i="1"/>
  <c r="M103" i="1"/>
  <c r="M483" i="1"/>
  <c r="M31" i="1"/>
  <c r="M21" i="1"/>
  <c r="M35" i="1"/>
  <c r="M384" i="1"/>
  <c r="M8" i="1"/>
  <c r="M474" i="1"/>
  <c r="M376" i="1"/>
  <c r="M343" i="1"/>
  <c r="M336" i="1"/>
  <c r="M484" i="1"/>
  <c r="M477" i="1"/>
  <c r="M22" i="1"/>
  <c r="M470" i="1"/>
  <c r="M460" i="1"/>
  <c r="M467" i="1"/>
  <c r="M106" i="1"/>
  <c r="M23" i="1"/>
  <c r="M107" i="1"/>
  <c r="M54" i="1"/>
  <c r="M51" i="1"/>
  <c r="M60" i="1"/>
  <c r="M360" i="1"/>
  <c r="M409" i="1"/>
  <c r="M40" i="1"/>
  <c r="M478" i="1"/>
  <c r="M362" i="1"/>
  <c r="M364" i="1"/>
  <c r="M37" i="1"/>
  <c r="M36" i="1"/>
  <c r="M440" i="1"/>
  <c r="M349" i="1"/>
  <c r="M400" i="1"/>
  <c r="M372" i="1"/>
  <c r="M83" i="1"/>
  <c r="M124" i="1"/>
  <c r="M39" i="1"/>
  <c r="M469" i="1"/>
  <c r="M43" i="1"/>
  <c r="M42" i="1"/>
  <c r="M414" i="1"/>
  <c r="M390" i="1"/>
  <c r="M38" i="1"/>
  <c r="M48" i="1"/>
  <c r="M41" i="1"/>
  <c r="M52" i="1"/>
  <c r="M420" i="1"/>
  <c r="M56" i="1"/>
  <c r="M419" i="1"/>
  <c r="M84" i="1"/>
  <c r="M114" i="1"/>
  <c r="M46" i="1"/>
  <c r="M53" i="1"/>
  <c r="M29" i="1"/>
  <c r="M62" i="1"/>
  <c r="M44" i="1"/>
  <c r="M47" i="1"/>
  <c r="M45" i="1"/>
  <c r="M58" i="1"/>
  <c r="M49" i="1"/>
  <c r="M259" i="1"/>
  <c r="M50" i="1"/>
  <c r="M122" i="1"/>
  <c r="M120" i="1"/>
  <c r="M415" i="1"/>
  <c r="M126" i="1"/>
  <c r="M85" i="1"/>
  <c r="M55" i="1"/>
  <c r="M59" i="1"/>
  <c r="M87" i="1"/>
  <c r="M61" i="1"/>
  <c r="M425" i="1"/>
  <c r="M424" i="1"/>
  <c r="M57" i="1"/>
  <c r="M410" i="1"/>
  <c r="M403" i="1"/>
  <c r="M121" i="1"/>
  <c r="M63" i="1"/>
  <c r="M119" i="1"/>
  <c r="M130" i="1"/>
  <c r="M86" i="1"/>
  <c r="M24" i="1"/>
  <c r="M89" i="1"/>
  <c r="M88" i="1"/>
  <c r="M235" i="1"/>
  <c r="M437" i="1"/>
  <c r="M90" i="1"/>
  <c r="M441" i="1"/>
  <c r="M27" i="1"/>
  <c r="M382" i="1"/>
  <c r="M15" i="1"/>
  <c r="M335" i="1"/>
  <c r="M339" i="1"/>
  <c r="M393" i="1"/>
  <c r="M17" i="1"/>
  <c r="M128" i="1"/>
  <c r="M422" i="1"/>
  <c r="M423" i="1"/>
  <c r="M14" i="1"/>
  <c r="M32" i="1"/>
  <c r="M25" i="1"/>
  <c r="M7" i="1"/>
  <c r="M92" i="1"/>
  <c r="M125" i="1"/>
  <c r="M93" i="1"/>
  <c r="M91" i="1"/>
  <c r="M97" i="1"/>
  <c r="M371" i="1"/>
  <c r="M397" i="1"/>
  <c r="M411" i="1"/>
  <c r="M412" i="1"/>
  <c r="M123" i="1"/>
  <c r="M4" i="1"/>
  <c r="M357" i="1"/>
  <c r="M431" i="1"/>
  <c r="M407" i="1"/>
  <c r="M347" i="1"/>
  <c r="M442" i="1"/>
  <c r="M10" i="1"/>
  <c r="M361" i="1"/>
  <c r="M230" i="1"/>
  <c r="M351" i="1"/>
  <c r="M354" i="1"/>
  <c r="M380" i="1"/>
  <c r="M404" i="1"/>
  <c r="M465" i="1"/>
  <c r="M466" i="1"/>
  <c r="M94" i="1"/>
  <c r="M98" i="1"/>
  <c r="M352" i="1"/>
  <c r="M416" i="1"/>
  <c r="M481" i="1"/>
  <c r="M443" i="1"/>
  <c r="M369" i="1"/>
  <c r="M279" i="1"/>
  <c r="M394" i="1"/>
  <c r="M344" i="1"/>
  <c r="M140" i="1"/>
  <c r="M9" i="1"/>
  <c r="M95" i="1"/>
  <c r="M96" i="1"/>
  <c r="M444" i="1"/>
  <c r="M141" i="1"/>
  <c r="M433" i="1"/>
  <c r="M401" i="1"/>
  <c r="M5" i="1"/>
  <c r="M6" i="1"/>
  <c r="M482" i="1"/>
  <c r="M135" i="1"/>
  <c r="M436" i="1"/>
  <c r="M398" i="1"/>
  <c r="M479" i="1"/>
  <c r="M379" i="1"/>
  <c r="M464" i="1"/>
  <c r="M428" i="1"/>
  <c r="M429" i="1"/>
  <c r="M138" i="1"/>
  <c r="M19" i="1"/>
  <c r="M20" i="1"/>
  <c r="M448" i="1"/>
  <c r="M445" i="1"/>
  <c r="M273" i="1"/>
  <c r="M449" i="1"/>
  <c r="M446" i="1"/>
  <c r="M139" i="1"/>
  <c r="M447" i="1"/>
  <c r="M136" i="1"/>
  <c r="M151" i="1"/>
  <c r="M462" i="1"/>
  <c r="M290" i="1"/>
  <c r="M272" i="1"/>
  <c r="M143" i="1"/>
  <c r="M150" i="1"/>
  <c r="M338" i="1"/>
  <c r="M432" i="1"/>
  <c r="M137" i="1"/>
  <c r="M149" i="1"/>
  <c r="M127" i="1"/>
  <c r="M147" i="1"/>
  <c r="M144" i="1"/>
  <c r="M145" i="1"/>
  <c r="M131" i="1"/>
  <c r="M26" i="1"/>
  <c r="M134" i="1"/>
  <c r="M146" i="1"/>
  <c r="M148" i="1"/>
  <c r="M154" i="1"/>
  <c r="M156" i="1"/>
  <c r="M366" i="1"/>
  <c r="M459" i="1"/>
  <c r="M155" i="1"/>
  <c r="M3" i="1"/>
  <c r="M142" i="1"/>
  <c r="M452" i="1"/>
  <c r="M275" i="1"/>
  <c r="M278" i="1"/>
  <c r="M153" i="1"/>
  <c r="M350" i="1"/>
  <c r="M358" i="1"/>
  <c r="M368" i="1"/>
  <c r="M391" i="1"/>
  <c r="M451" i="1"/>
  <c r="M363" i="1"/>
  <c r="M118" i="1"/>
  <c r="M133" i="1"/>
  <c r="M277" i="1"/>
  <c r="M227" i="1"/>
  <c r="M276" i="1"/>
  <c r="M231" i="1"/>
  <c r="M232" i="1"/>
  <c r="M229" i="1"/>
  <c r="M274" i="1"/>
  <c r="M152" i="1"/>
  <c r="M453" i="1"/>
  <c r="M280" i="1"/>
  <c r="M281" i="1"/>
  <c r="M288" i="1"/>
  <c r="M450" i="1"/>
  <c r="M381" i="1"/>
  <c r="M405" i="1"/>
  <c r="M282" i="1"/>
  <c r="M64" i="1"/>
  <c r="M285" i="1"/>
  <c r="M228" i="1"/>
  <c r="M233" i="1"/>
  <c r="M28" i="1"/>
  <c r="M353" i="1"/>
  <c r="M430" i="1"/>
  <c r="M70" i="1"/>
  <c r="M234" i="1"/>
  <c r="M237" i="1"/>
  <c r="M67" i="1"/>
  <c r="M68" i="1"/>
  <c r="M71" i="1"/>
  <c r="M250" i="1"/>
  <c r="M238" i="1"/>
  <c r="M69" i="1"/>
  <c r="M291" i="1"/>
  <c r="M421" i="1"/>
  <c r="M457" i="1"/>
  <c r="M257" i="1"/>
  <c r="M283" i="1"/>
  <c r="M454" i="1"/>
  <c r="M236" i="1"/>
  <c r="M299" i="1"/>
  <c r="M74" i="1"/>
  <c r="M2" i="1"/>
  <c r="M284" i="1"/>
  <c r="M312" i="1"/>
  <c r="M66" i="1"/>
  <c r="M427" i="1"/>
  <c r="M241" i="1"/>
  <c r="M65" i="1"/>
  <c r="M258" i="1"/>
  <c r="M294" i="1"/>
  <c r="M287" i="1"/>
  <c r="M455" i="1"/>
  <c r="M468" i="1"/>
  <c r="M286" i="1"/>
  <c r="M240" i="1"/>
  <c r="M129" i="1"/>
  <c r="M239" i="1"/>
  <c r="M255" i="1"/>
  <c r="M417" i="1"/>
  <c r="M251" i="1"/>
  <c r="M16" i="1"/>
  <c r="M256" i="1"/>
  <c r="M81" i="1"/>
  <c r="M242" i="1"/>
  <c r="M245" i="1"/>
  <c r="M247" i="1"/>
  <c r="M296" i="1"/>
  <c r="M458" i="1"/>
  <c r="M292" i="1"/>
  <c r="M300" i="1"/>
  <c r="M303" i="1"/>
  <c r="M253" i="1"/>
  <c r="M289" i="1"/>
  <c r="M82" i="1"/>
  <c r="M243" i="1"/>
  <c r="M244" i="1"/>
  <c r="M248" i="1"/>
  <c r="M249" i="1"/>
  <c r="M456" i="1"/>
  <c r="M72" i="1"/>
  <c r="M11" i="1"/>
  <c r="M297" i="1"/>
  <c r="M254" i="1"/>
  <c r="M295" i="1"/>
  <c r="M293" i="1"/>
  <c r="M260" i="1"/>
  <c r="M471" i="1"/>
  <c r="M13" i="1"/>
  <c r="M298" i="1"/>
  <c r="M12" i="1"/>
  <c r="M33" i="1"/>
  <c r="M246" i="1"/>
  <c r="M132" i="1"/>
  <c r="M18" i="1"/>
  <c r="M498" i="1"/>
  <c r="M494" i="1"/>
  <c r="M492" i="1"/>
  <c r="M496" i="1"/>
  <c r="M490" i="1"/>
  <c r="M504" i="1"/>
  <c r="M301" i="1"/>
  <c r="M252" i="1"/>
  <c r="M510" i="1"/>
  <c r="M500" i="1"/>
  <c r="M302" i="1"/>
  <c r="M508" i="1"/>
  <c r="M183" i="1"/>
  <c r="M309" i="1"/>
  <c r="M325" i="1"/>
  <c r="M313" i="1"/>
  <c r="M320" i="1"/>
  <c r="M305" i="1"/>
  <c r="M307" i="1"/>
  <c r="M306" i="1"/>
  <c r="M314" i="1"/>
  <c r="M506" i="1"/>
  <c r="M157" i="1"/>
  <c r="M316" i="1"/>
  <c r="M502" i="1"/>
  <c r="M512" i="1"/>
  <c r="M304" i="1"/>
  <c r="M514" i="1"/>
  <c r="M318" i="1"/>
  <c r="M322" i="1"/>
  <c r="M327" i="1"/>
  <c r="M310" i="1"/>
  <c r="M315" i="1"/>
  <c r="M311" i="1"/>
  <c r="M321" i="1"/>
  <c r="M79" i="1"/>
  <c r="M324" i="1"/>
  <c r="M308" i="1"/>
  <c r="M319" i="1"/>
  <c r="M326" i="1"/>
  <c r="M164" i="1"/>
  <c r="M329" i="1"/>
  <c r="M485" i="1"/>
  <c r="M188" i="1"/>
  <c r="M162" i="1"/>
  <c r="M317" i="1"/>
  <c r="M168" i="1"/>
  <c r="M158" i="1"/>
  <c r="M165" i="1"/>
  <c r="M167" i="1"/>
  <c r="M159" i="1"/>
  <c r="M160" i="1"/>
  <c r="M175" i="1"/>
  <c r="M185" i="1"/>
  <c r="M161" i="1"/>
  <c r="M178" i="1"/>
  <c r="M194" i="1"/>
  <c r="M163" i="1"/>
  <c r="M323" i="1"/>
  <c r="M75" i="1"/>
  <c r="M170" i="1"/>
  <c r="M180" i="1"/>
  <c r="M186" i="1"/>
  <c r="M187" i="1"/>
  <c r="M166" i="1"/>
  <c r="M174" i="1"/>
  <c r="M201" i="1"/>
  <c r="M169" i="1"/>
  <c r="M172" i="1"/>
  <c r="M177" i="1"/>
  <c r="M328" i="1"/>
  <c r="M179" i="1"/>
  <c r="M331" i="1"/>
  <c r="M330" i="1"/>
  <c r="M182" i="1"/>
  <c r="M209" i="1"/>
  <c r="M78" i="1"/>
  <c r="M171" i="1"/>
  <c r="M173" i="1"/>
  <c r="M181" i="1"/>
  <c r="M184" i="1"/>
  <c r="M176" i="1"/>
  <c r="M191" i="1"/>
  <c r="M332" i="1"/>
  <c r="M190" i="1"/>
  <c r="M196" i="1"/>
  <c r="M189" i="1"/>
  <c r="M200" i="1"/>
  <c r="M192" i="1"/>
  <c r="M203" i="1"/>
  <c r="M199" i="1"/>
  <c r="M193" i="1"/>
  <c r="M195" i="1"/>
  <c r="M202" i="1"/>
  <c r="M204" i="1"/>
  <c r="M208" i="1"/>
  <c r="M219" i="1"/>
  <c r="M205" i="1"/>
  <c r="M76" i="1"/>
  <c r="M206" i="1"/>
  <c r="M77" i="1"/>
  <c r="M207" i="1"/>
  <c r="M197" i="1"/>
  <c r="M198" i="1"/>
  <c r="M210" i="1"/>
  <c r="M215" i="1"/>
  <c r="M212" i="1"/>
  <c r="M211" i="1"/>
  <c r="M220" i="1"/>
  <c r="M263" i="1"/>
  <c r="M522" i="1"/>
  <c r="M528" i="1"/>
  <c r="M540" i="1"/>
  <c r="M548" i="1"/>
  <c r="M225" i="1"/>
  <c r="M216" i="1"/>
  <c r="M222" i="1"/>
  <c r="M537" i="1"/>
  <c r="M542" i="1"/>
  <c r="M73" i="1"/>
  <c r="M543" i="1"/>
  <c r="M218" i="1"/>
  <c r="M213" i="1"/>
  <c r="M226" i="1"/>
  <c r="M262" i="1"/>
  <c r="M531" i="1"/>
  <c r="M534" i="1"/>
  <c r="M223" i="1"/>
  <c r="M550" i="1"/>
  <c r="M214" i="1"/>
  <c r="M532" i="1"/>
  <c r="M541" i="1"/>
  <c r="M265" i="1"/>
  <c r="M221" i="1"/>
  <c r="M224" i="1"/>
  <c r="M217" i="1"/>
  <c r="M264" i="1"/>
  <c r="M545" i="1"/>
  <c r="M523" i="1"/>
  <c r="M552" i="1"/>
  <c r="M587" i="1"/>
  <c r="M563" i="1"/>
  <c r="M619" i="1"/>
  <c r="M601" i="1"/>
  <c r="M569" i="1"/>
  <c r="M269" i="1"/>
  <c r="M572" i="1"/>
  <c r="M533" i="1"/>
  <c r="M632" i="1"/>
  <c r="M80" i="1"/>
  <c r="M581" i="1"/>
  <c r="M593" i="1"/>
  <c r="M577" i="1"/>
  <c r="M651" i="1"/>
  <c r="M266" i="1"/>
  <c r="M607" i="1"/>
  <c r="M267" i="1"/>
  <c r="M486" i="1"/>
  <c r="M553" i="1"/>
  <c r="M627" i="1"/>
  <c r="M487" i="1"/>
  <c r="M590" i="1"/>
  <c r="M653" i="1"/>
  <c r="M655" i="1"/>
  <c r="M261" i="1"/>
  <c r="M638" i="1"/>
  <c r="M652" i="1"/>
  <c r="M658" i="1"/>
  <c r="M680" i="1"/>
  <c r="M564" i="1"/>
  <c r="M586" i="1"/>
  <c r="M270" i="1"/>
  <c r="M560" i="1"/>
  <c r="M666" i="1"/>
  <c r="M574" i="1"/>
  <c r="M650" i="1"/>
  <c r="M520" i="1"/>
  <c r="M268" i="1"/>
  <c r="M271" i="1"/>
  <c r="M691" i="1"/>
  <c r="M589" i="1"/>
  <c r="M703" i="1"/>
  <c r="M685" i="1"/>
  <c r="M758" i="1"/>
  <c r="M600" i="1"/>
  <c r="M622" i="1"/>
  <c r="M759" i="1"/>
  <c r="M556" i="1"/>
  <c r="M635" i="1"/>
  <c r="M711" i="1"/>
  <c r="M768" i="1"/>
  <c r="M525" i="1"/>
  <c r="M667" i="1"/>
  <c r="M682" i="1"/>
  <c r="M738" i="1"/>
  <c r="M616" i="1"/>
  <c r="M696" i="1"/>
  <c r="M526" i="1"/>
  <c r="M575" i="1"/>
  <c r="M697" i="1"/>
  <c r="M764" i="1"/>
  <c r="M620" i="1"/>
  <c r="M661" i="1"/>
  <c r="M729" i="1"/>
  <c r="M763" i="1"/>
  <c r="M772" i="1"/>
  <c r="M686" i="1"/>
  <c r="M690" i="1"/>
  <c r="M663" i="1"/>
  <c r="M753" i="1"/>
  <c r="M755" i="1"/>
  <c r="M756" i="1"/>
  <c r="M757" i="1"/>
  <c r="M760" i="1"/>
  <c r="M770" i="1"/>
  <c r="M773" i="1"/>
  <c r="M774" i="1"/>
  <c r="M766" i="1"/>
  <c r="M495" i="1"/>
  <c r="M497" i="1"/>
  <c r="M499" i="1"/>
  <c r="M501" i="1"/>
  <c r="M503" i="1"/>
  <c r="M505" i="1"/>
  <c r="M507" i="1"/>
  <c r="M509" i="1"/>
  <c r="M511" i="1"/>
  <c r="M513" i="1"/>
  <c r="M579" i="1"/>
  <c r="M754" i="1"/>
  <c r="M524" i="1"/>
  <c r="M559" i="1"/>
  <c r="M606" i="1"/>
  <c r="M704" i="1"/>
  <c r="M761" i="1"/>
  <c r="M659" i="1"/>
  <c r="M705" i="1"/>
  <c r="M684" i="1"/>
  <c r="M713" i="1"/>
  <c r="M488" i="1"/>
  <c r="M629" i="1"/>
  <c r="M769" i="1"/>
  <c r="M491" i="1"/>
  <c r="M493" i="1"/>
  <c r="M599" i="1"/>
  <c r="M674" i="1"/>
  <c r="M702" i="1"/>
  <c r="M762" i="1"/>
  <c r="M489" i="1"/>
  <c r="M536" i="1"/>
  <c r="M672" i="1"/>
  <c r="M673" i="1"/>
  <c r="M765" i="1"/>
  <c r="M628" i="1"/>
  <c r="M732" i="1"/>
  <c r="M615" i="1"/>
  <c r="M643" i="1"/>
  <c r="M657" i="1"/>
  <c r="M687" i="1"/>
  <c r="M527" i="1"/>
  <c r="M588" i="1"/>
  <c r="M642" i="1"/>
  <c r="M644" i="1"/>
  <c r="M701" i="1"/>
  <c r="M521" i="1"/>
  <c r="M681" i="1"/>
  <c r="M683" i="1"/>
  <c r="M714" i="1"/>
  <c r="M668" i="1"/>
  <c r="M709" i="1"/>
  <c r="M647" i="1"/>
  <c r="M775" i="1"/>
  <c r="M678" i="1"/>
  <c r="M617" i="1"/>
  <c r="M689" i="1"/>
  <c r="M715" i="1"/>
  <c r="M515" i="1"/>
  <c r="M740" i="1"/>
  <c r="M731" i="1"/>
  <c r="M630" i="1"/>
  <c r="M735" i="1"/>
  <c r="M636" i="1"/>
  <c r="M767" i="1"/>
  <c r="M582" i="1"/>
  <c r="M583" i="1"/>
  <c r="M595" i="1"/>
  <c r="M604" i="1"/>
  <c r="M677" i="1"/>
  <c r="M736" i="1"/>
  <c r="M594" i="1"/>
  <c r="M717" i="1"/>
  <c r="M584" i="1"/>
  <c r="M771" i="1"/>
  <c r="M612" i="1"/>
  <c r="M733" i="1"/>
  <c r="M558" i="1"/>
  <c r="M675" i="1"/>
  <c r="M623" i="1"/>
  <c r="M573" i="1"/>
  <c r="M721" i="1"/>
  <c r="M739" i="1"/>
  <c r="M741" i="1"/>
  <c r="M710" i="1"/>
  <c r="M712" i="1"/>
  <c r="M716" i="1"/>
  <c r="M539" i="1"/>
  <c r="M662" i="1"/>
  <c r="M730" i="1"/>
  <c r="M535" i="1"/>
  <c r="M664" i="1"/>
  <c r="M720" i="1"/>
  <c r="M529" i="1"/>
  <c r="M654" i="1"/>
  <c r="M585" i="1"/>
  <c r="M747" i="1"/>
  <c r="M592" i="1"/>
  <c r="M718" i="1"/>
  <c r="M776" i="1"/>
  <c r="M779" i="1"/>
  <c r="M570" i="1"/>
  <c r="M554" i="1"/>
  <c r="M748" i="1"/>
  <c r="M734" i="1"/>
  <c r="M692" i="1"/>
  <c r="M706" i="1"/>
  <c r="M538" i="1"/>
  <c r="M645" i="1"/>
  <c r="M555" i="1"/>
  <c r="M698" i="1"/>
  <c r="M562" i="1"/>
  <c r="M530" i="1"/>
  <c r="M637" i="1"/>
  <c r="M660" i="1"/>
  <c r="M742" i="1"/>
  <c r="M544" i="1"/>
  <c r="M624" i="1"/>
  <c r="M547" i="1"/>
  <c r="M551" i="1"/>
  <c r="M568" i="1"/>
  <c r="M591" i="1"/>
  <c r="M656" i="1"/>
  <c r="M749" i="1"/>
  <c r="M557" i="1"/>
  <c r="M737" i="1"/>
  <c r="M669" i="1"/>
  <c r="M516" i="1"/>
  <c r="M519" i="1"/>
  <c r="M639" i="1"/>
  <c r="M567" i="1"/>
  <c r="M614" i="1"/>
  <c r="M676" i="1"/>
  <c r="M561" i="1"/>
  <c r="M517" i="1"/>
  <c r="M778" i="1"/>
  <c r="M625" i="1"/>
  <c r="M777" i="1"/>
  <c r="M549" i="1"/>
  <c r="M609" i="1"/>
  <c r="M602" i="1"/>
  <c r="M633" i="1"/>
  <c r="M719" i="1"/>
  <c r="M665" i="1"/>
  <c r="M725" i="1"/>
  <c r="M546" i="1"/>
  <c r="M578" i="1"/>
  <c r="M743" i="1"/>
  <c r="M786" i="1"/>
  <c r="M597" i="1"/>
  <c r="M610" i="1"/>
  <c r="M724" i="1"/>
  <c r="M745" i="1"/>
  <c r="M780" i="1"/>
  <c r="M518" i="1"/>
  <c r="M605" i="1"/>
  <c r="M783" i="1"/>
  <c r="M576" i="1"/>
  <c r="M626" i="1"/>
  <c r="M641" i="1"/>
  <c r="M679" i="1"/>
  <c r="M566" i="1"/>
  <c r="M598" i="1"/>
  <c r="M618" i="1"/>
  <c r="M744" i="1"/>
  <c r="M750" i="1"/>
  <c r="M571" i="1"/>
  <c r="M634" i="1"/>
  <c r="M782" i="1"/>
  <c r="M648" i="1"/>
  <c r="M699" i="1"/>
  <c r="M751" i="1"/>
  <c r="M788" i="1"/>
  <c r="M695" i="1"/>
  <c r="M608" i="1"/>
  <c r="M781" i="1"/>
  <c r="M727" i="1"/>
  <c r="M728" i="1"/>
  <c r="M746" i="1"/>
  <c r="M787" i="1"/>
  <c r="M790" i="1"/>
  <c r="M670" i="1"/>
  <c r="M565" i="1"/>
  <c r="M613" i="1"/>
  <c r="M688" i="1"/>
  <c r="M580" i="1"/>
  <c r="M603" i="1"/>
  <c r="M707" i="1"/>
  <c r="M621" i="1"/>
  <c r="M596" i="1"/>
  <c r="M722" i="1"/>
  <c r="M611" i="1"/>
  <c r="M784" i="1"/>
  <c r="M791" i="1"/>
  <c r="M671" i="1"/>
  <c r="M693" i="1"/>
  <c r="M649" i="1"/>
  <c r="M631" i="1"/>
  <c r="M789" i="1"/>
  <c r="M785" i="1"/>
  <c r="M646" i="1"/>
  <c r="M640" i="1"/>
  <c r="M700" i="1"/>
  <c r="M723" i="1"/>
  <c r="M726" i="1"/>
  <c r="M708" i="1"/>
  <c r="M694" i="1"/>
  <c r="M792" i="1"/>
  <c r="M793" i="1"/>
  <c r="M752" i="1"/>
  <c r="M418" i="1"/>
  <c r="J109" i="1"/>
  <c r="Q109" i="1" s="1"/>
  <c r="J438" i="1"/>
  <c r="J345" i="1"/>
  <c r="Q345" i="1" s="1"/>
  <c r="J476" i="1"/>
  <c r="Q476" i="1" s="1"/>
  <c r="J334" i="1"/>
  <c r="L334" i="1" s="1" a="1"/>
  <c r="L334" i="1" s="1"/>
  <c r="J346" i="1"/>
  <c r="Q346" i="1" s="1"/>
  <c r="J395" i="1"/>
  <c r="L395" i="1" s="1" a="1"/>
  <c r="L395" i="1" s="1"/>
  <c r="J104" i="1"/>
  <c r="Q104" i="1" s="1"/>
  <c r="J402" i="1"/>
  <c r="Q402" i="1" s="1"/>
  <c r="J355" i="1"/>
  <c r="Q355" i="1" s="1"/>
  <c r="J356" i="1"/>
  <c r="Q356" i="1" s="1"/>
  <c r="J359" i="1"/>
  <c r="Q359" i="1" s="1"/>
  <c r="J112" i="1"/>
  <c r="K112" i="1" s="1" a="1"/>
  <c r="K112" i="1" s="1"/>
  <c r="J396" i="1"/>
  <c r="Q396" i="1" s="1"/>
  <c r="J378" i="1"/>
  <c r="Q378" i="1" s="1"/>
  <c r="J408" i="1"/>
  <c r="Q408" i="1" s="1"/>
  <c r="J377" i="1"/>
  <c r="Q377" i="1" s="1"/>
  <c r="J99" i="1"/>
  <c r="J105" i="1"/>
  <c r="Q105" i="1" s="1"/>
  <c r="J385" i="1"/>
  <c r="Q385" i="1" s="1"/>
  <c r="J386" i="1"/>
  <c r="Q386" i="1" s="1"/>
  <c r="J101" i="1"/>
  <c r="J435" i="1"/>
  <c r="Q435" i="1" s="1"/>
  <c r="J413" i="1"/>
  <c r="J102" i="1"/>
  <c r="Q102" i="1" s="1"/>
  <c r="J389" i="1"/>
  <c r="J108" i="1"/>
  <c r="L108" i="1" s="1" a="1"/>
  <c r="L108" i="1" s="1"/>
  <c r="J399" i="1"/>
  <c r="Q399" i="1" s="1"/>
  <c r="J115" i="1"/>
  <c r="Q115" i="1" s="1"/>
  <c r="J370" i="1"/>
  <c r="Q370" i="1" s="1"/>
  <c r="J406" i="1"/>
  <c r="J100" i="1"/>
  <c r="Q100" i="1" s="1"/>
  <c r="J111" i="1"/>
  <c r="Q111" i="1" s="1"/>
  <c r="J374" i="1"/>
  <c r="Q374" i="1" s="1"/>
  <c r="J340" i="1"/>
  <c r="Q340" i="1" s="1"/>
  <c r="J387" i="1"/>
  <c r="L387" i="1" s="1" a="1"/>
  <c r="L387" i="1" s="1"/>
  <c r="J426" i="1"/>
  <c r="Q426" i="1" s="1"/>
  <c r="J383" i="1"/>
  <c r="K383" i="1" s="1" a="1"/>
  <c r="K383" i="1" s="1"/>
  <c r="J388" i="1"/>
  <c r="Q388" i="1" s="1"/>
  <c r="J367" i="1"/>
  <c r="J333" i="1"/>
  <c r="Q333" i="1" s="1"/>
  <c r="J392" i="1"/>
  <c r="Q392" i="1" s="1"/>
  <c r="J375" i="1"/>
  <c r="J365" i="1"/>
  <c r="Q365" i="1" s="1"/>
  <c r="J113" i="1"/>
  <c r="L113" i="1" s="1" a="1"/>
  <c r="L113" i="1" s="1"/>
  <c r="J348" i="1"/>
  <c r="K348" i="1" s="1" a="1"/>
  <c r="K348" i="1" s="1"/>
  <c r="J117" i="1"/>
  <c r="Q117" i="1" s="1"/>
  <c r="J434" i="1"/>
  <c r="Q434" i="1" s="1"/>
  <c r="J475" i="1"/>
  <c r="Q475" i="1" s="1"/>
  <c r="J342" i="1"/>
  <c r="J116" i="1"/>
  <c r="Q116" i="1" s="1"/>
  <c r="J439" i="1"/>
  <c r="J373" i="1"/>
  <c r="Q373" i="1" s="1"/>
  <c r="J337" i="1"/>
  <c r="L337" i="1" s="1" a="1"/>
  <c r="L337" i="1" s="1"/>
  <c r="J110" i="1"/>
  <c r="Q110" i="1" s="1"/>
  <c r="J480" i="1"/>
  <c r="Q480" i="1" s="1"/>
  <c r="J472" i="1"/>
  <c r="Q472" i="1" s="1"/>
  <c r="J463" i="1"/>
  <c r="Q463" i="1" s="1"/>
  <c r="J461" i="1"/>
  <c r="J30" i="1"/>
  <c r="Q30" i="1" s="1"/>
  <c r="J34" i="1"/>
  <c r="J473" i="1"/>
  <c r="Q473" i="1" s="1"/>
  <c r="J341" i="1"/>
  <c r="L341" i="1" s="1" a="1"/>
  <c r="L341" i="1" s="1"/>
  <c r="J103" i="1"/>
  <c r="Q103" i="1" s="1"/>
  <c r="J483" i="1"/>
  <c r="Q483" i="1" s="1"/>
  <c r="J31" i="1"/>
  <c r="Q31" i="1" s="1"/>
  <c r="J21" i="1"/>
  <c r="Q21" i="1" s="1"/>
  <c r="J35" i="1"/>
  <c r="J384" i="1"/>
  <c r="Q384" i="1" s="1"/>
  <c r="J8" i="1"/>
  <c r="Q8" i="1" s="1"/>
  <c r="J474" i="1"/>
  <c r="Q474" i="1" s="1"/>
  <c r="J376" i="1"/>
  <c r="L376" i="1" s="1" a="1"/>
  <c r="L376" i="1" s="1"/>
  <c r="J343" i="1"/>
  <c r="Q343" i="1" s="1"/>
  <c r="J336" i="1"/>
  <c r="Q336" i="1" s="1"/>
  <c r="J484" i="1"/>
  <c r="Q484" i="1" s="1"/>
  <c r="J477" i="1"/>
  <c r="Q477" i="1" s="1"/>
  <c r="J22" i="1"/>
  <c r="J470" i="1"/>
  <c r="Q470" i="1" s="1"/>
  <c r="J460" i="1"/>
  <c r="J467" i="1"/>
  <c r="Q467" i="1" s="1"/>
  <c r="J106" i="1"/>
  <c r="L106" i="1" s="1" a="1"/>
  <c r="L106" i="1" s="1"/>
  <c r="J23" i="1"/>
  <c r="Q23" i="1" s="1"/>
  <c r="J107" i="1"/>
  <c r="Q107" i="1" s="1"/>
  <c r="J54" i="1"/>
  <c r="Q54" i="1" s="1"/>
  <c r="J51" i="1"/>
  <c r="J60" i="1"/>
  <c r="Q60" i="1" s="1"/>
  <c r="J360" i="1"/>
  <c r="Q360" i="1" s="1"/>
  <c r="J409" i="1"/>
  <c r="Q409" i="1" s="1"/>
  <c r="J40" i="1"/>
  <c r="L40" i="1" s="1" a="1"/>
  <c r="L40" i="1" s="1"/>
  <c r="J478" i="1"/>
  <c r="J362" i="1"/>
  <c r="Q362" i="1" s="1"/>
  <c r="J364" i="1"/>
  <c r="Q364" i="1" s="1"/>
  <c r="J37" i="1"/>
  <c r="L37" i="1" s="1" a="1"/>
  <c r="L37" i="1" s="1"/>
  <c r="J36" i="1"/>
  <c r="Q36" i="1" s="1"/>
  <c r="J440" i="1"/>
  <c r="K440" i="1" s="1" a="1"/>
  <c r="K440" i="1" s="1"/>
  <c r="J349" i="1"/>
  <c r="Q349" i="1" s="1"/>
  <c r="J400" i="1"/>
  <c r="J372" i="1"/>
  <c r="J83" i="1"/>
  <c r="Q83" i="1" s="1"/>
  <c r="J124" i="1"/>
  <c r="Q124" i="1" s="1"/>
  <c r="J39" i="1"/>
  <c r="L39" i="1" s="1" a="1"/>
  <c r="L39" i="1" s="1"/>
  <c r="J469" i="1"/>
  <c r="K469" i="1" s="1" a="1"/>
  <c r="K469" i="1" s="1"/>
  <c r="J43" i="1"/>
  <c r="Q43" i="1" s="1"/>
  <c r="J42" i="1"/>
  <c r="Q42" i="1" s="1"/>
  <c r="J414" i="1"/>
  <c r="L414" i="1" s="1" a="1"/>
  <c r="L414" i="1" s="1"/>
  <c r="J390" i="1"/>
  <c r="Q390" i="1" s="1"/>
  <c r="J38" i="1"/>
  <c r="Q38" i="1" s="1"/>
  <c r="J48" i="1"/>
  <c r="Q48" i="1" s="1"/>
  <c r="J41" i="1"/>
  <c r="L41" i="1" s="1" a="1"/>
  <c r="L41" i="1" s="1"/>
  <c r="J52" i="1"/>
  <c r="Q52" i="1" s="1"/>
  <c r="J420" i="1"/>
  <c r="L420" i="1" s="1" a="1"/>
  <c r="L420" i="1" s="1"/>
  <c r="J56" i="1"/>
  <c r="Q56" i="1" s="1"/>
  <c r="J419" i="1"/>
  <c r="J84" i="1"/>
  <c r="Q84" i="1" s="1"/>
  <c r="J114" i="1"/>
  <c r="Q114" i="1" s="1"/>
  <c r="J46" i="1"/>
  <c r="Q46" i="1" s="1"/>
  <c r="J53" i="1"/>
  <c r="L53" i="1" s="1" a="1"/>
  <c r="L53" i="1" s="1"/>
  <c r="J29" i="1"/>
  <c r="Q29" i="1" s="1"/>
  <c r="J62" i="1"/>
  <c r="Q62" i="1" s="1"/>
  <c r="J44" i="1"/>
  <c r="Q44" i="1" s="1"/>
  <c r="J47" i="1"/>
  <c r="J45" i="1"/>
  <c r="Q45" i="1" s="1"/>
  <c r="J58" i="1"/>
  <c r="Q58" i="1" s="1"/>
  <c r="J49" i="1"/>
  <c r="Q49" i="1" s="1"/>
  <c r="J259" i="1"/>
  <c r="J50" i="1"/>
  <c r="Q50" i="1" s="1"/>
  <c r="J122" i="1"/>
  <c r="L122" i="1" s="1" a="1"/>
  <c r="L122" i="1" s="1"/>
  <c r="J120" i="1"/>
  <c r="K120" i="1" s="1" a="1"/>
  <c r="K120" i="1" s="1"/>
  <c r="J415" i="1"/>
  <c r="L415" i="1" s="1" a="1"/>
  <c r="L415" i="1" s="1"/>
  <c r="J126" i="1"/>
  <c r="Q126" i="1" s="1"/>
  <c r="J85" i="1"/>
  <c r="Q85" i="1" s="1"/>
  <c r="J55" i="1"/>
  <c r="Q55" i="1" s="1"/>
  <c r="J59" i="1"/>
  <c r="L59" i="1" s="1" a="1"/>
  <c r="L59" i="1" s="1"/>
  <c r="J87" i="1"/>
  <c r="Q87" i="1" s="1"/>
  <c r="J61" i="1"/>
  <c r="Q61" i="1" s="1"/>
  <c r="J425" i="1"/>
  <c r="Q425" i="1" s="1"/>
  <c r="J424" i="1"/>
  <c r="L424" i="1" s="1" a="1"/>
  <c r="L424" i="1" s="1"/>
  <c r="J57" i="1"/>
  <c r="Q57" i="1" s="1"/>
  <c r="J410" i="1"/>
  <c r="Q410" i="1" s="1"/>
  <c r="J403" i="1"/>
  <c r="Q403" i="1" s="1"/>
  <c r="J121" i="1"/>
  <c r="J63" i="1"/>
  <c r="Q63" i="1" s="1"/>
  <c r="J119" i="1"/>
  <c r="J130" i="1"/>
  <c r="Q130" i="1" s="1"/>
  <c r="J86" i="1"/>
  <c r="L86" i="1" s="1" a="1"/>
  <c r="L86" i="1" s="1"/>
  <c r="J24" i="1"/>
  <c r="J89" i="1"/>
  <c r="Q89" i="1" s="1"/>
  <c r="J88" i="1"/>
  <c r="Q88" i="1" s="1"/>
  <c r="J235" i="1"/>
  <c r="J437" i="1"/>
  <c r="Q437" i="1" s="1"/>
  <c r="J90" i="1"/>
  <c r="Q90" i="1" s="1"/>
  <c r="J441" i="1"/>
  <c r="Q441" i="1" s="1"/>
  <c r="J27" i="1"/>
  <c r="L27" i="1" s="1" a="1"/>
  <c r="L27" i="1" s="1"/>
  <c r="J382" i="1"/>
  <c r="Q382" i="1" s="1"/>
  <c r="J15" i="1"/>
  <c r="Q15" i="1" s="1"/>
  <c r="J335" i="1"/>
  <c r="Q335" i="1" s="1"/>
  <c r="J339" i="1"/>
  <c r="L339" i="1" s="1" a="1"/>
  <c r="L339" i="1" s="1"/>
  <c r="J393" i="1"/>
  <c r="Q393" i="1" s="1"/>
  <c r="J17" i="1"/>
  <c r="J128" i="1"/>
  <c r="Q128" i="1" s="1"/>
  <c r="J422" i="1"/>
  <c r="J423" i="1"/>
  <c r="Q423" i="1" s="1"/>
  <c r="J14" i="1"/>
  <c r="Q14" i="1" s="1"/>
  <c r="J32" i="1"/>
  <c r="Q32" i="1" s="1"/>
  <c r="J25" i="1"/>
  <c r="L25" i="1" s="1" a="1"/>
  <c r="L25" i="1" s="1"/>
  <c r="J7" i="1"/>
  <c r="K7" i="1" s="1" a="1"/>
  <c r="K7" i="1" s="1"/>
  <c r="J92" i="1"/>
  <c r="Q92" i="1" s="1"/>
  <c r="J125" i="1"/>
  <c r="Q125" i="1" s="1"/>
  <c r="J93" i="1"/>
  <c r="L93" i="1" s="1" a="1"/>
  <c r="L93" i="1" s="1"/>
  <c r="J91" i="1"/>
  <c r="Q91" i="1" s="1"/>
  <c r="J97" i="1"/>
  <c r="Q97" i="1" s="1"/>
  <c r="J371" i="1"/>
  <c r="Q371" i="1" s="1"/>
  <c r="J397" i="1"/>
  <c r="L397" i="1" s="1" a="1"/>
  <c r="L397" i="1" s="1"/>
  <c r="J411" i="1"/>
  <c r="K411" i="1" s="1" a="1"/>
  <c r="K411" i="1" s="1"/>
  <c r="J412" i="1"/>
  <c r="L412" i="1" s="1" a="1"/>
  <c r="L412" i="1" s="1"/>
  <c r="J123" i="1"/>
  <c r="Q123" i="1" s="1"/>
  <c r="J4" i="1"/>
  <c r="J357" i="1"/>
  <c r="Q357" i="1" s="1"/>
  <c r="J431" i="1"/>
  <c r="Q431" i="1" s="1"/>
  <c r="J407" i="1"/>
  <c r="J347" i="1"/>
  <c r="L347" i="1" s="1" a="1"/>
  <c r="L347" i="1" s="1"/>
  <c r="J442" i="1"/>
  <c r="Q442" i="1" s="1"/>
  <c r="J10" i="1"/>
  <c r="Q10" i="1" s="1"/>
  <c r="J361" i="1"/>
  <c r="K361" i="1" s="1" a="1"/>
  <c r="K361" i="1" s="1"/>
  <c r="J230" i="1"/>
  <c r="J351" i="1"/>
  <c r="Q351" i="1" s="1"/>
  <c r="J354" i="1"/>
  <c r="Q354" i="1" s="1"/>
  <c r="J380" i="1"/>
  <c r="Q380" i="1" s="1"/>
  <c r="J404" i="1"/>
  <c r="J465" i="1"/>
  <c r="Q465" i="1" s="1"/>
  <c r="J466" i="1"/>
  <c r="L466" i="1" s="1" a="1"/>
  <c r="L466" i="1" s="1"/>
  <c r="J94" i="1"/>
  <c r="Q94" i="1" s="1"/>
  <c r="J98" i="1"/>
  <c r="L98" i="1" s="1" a="1"/>
  <c r="L98" i="1" s="1"/>
  <c r="J352" i="1"/>
  <c r="Q352" i="1" s="1"/>
  <c r="J416" i="1"/>
  <c r="J481" i="1"/>
  <c r="Q481" i="1" s="1"/>
  <c r="J443" i="1"/>
  <c r="L443" i="1" s="1" a="1"/>
  <c r="L443" i="1" s="1"/>
  <c r="J369" i="1"/>
  <c r="Q369" i="1" s="1"/>
  <c r="J279" i="1"/>
  <c r="Q279" i="1" s="1"/>
  <c r="J394" i="1"/>
  <c r="L394" i="1" s="1" a="1"/>
  <c r="L394" i="1" s="1"/>
  <c r="J344" i="1"/>
  <c r="L344" i="1" s="1" a="1"/>
  <c r="L344" i="1" s="1"/>
  <c r="J140" i="1"/>
  <c r="J9" i="1"/>
  <c r="Q9" i="1" s="1"/>
  <c r="J95" i="1"/>
  <c r="J96" i="1"/>
  <c r="Q96" i="1" s="1"/>
  <c r="J444" i="1"/>
  <c r="L444" i="1" s="1" a="1"/>
  <c r="L444" i="1" s="1"/>
  <c r="J141" i="1"/>
  <c r="J433" i="1"/>
  <c r="L433" i="1" s="1" a="1"/>
  <c r="L433" i="1" s="1"/>
  <c r="J401" i="1"/>
  <c r="Q401" i="1" s="1"/>
  <c r="J5" i="1"/>
  <c r="Q5" i="1" s="1"/>
  <c r="J6" i="1"/>
  <c r="Q6" i="1" s="1"/>
  <c r="J482" i="1"/>
  <c r="Q482" i="1" s="1"/>
  <c r="J135" i="1"/>
  <c r="Q135" i="1" s="1"/>
  <c r="J436" i="1"/>
  <c r="J398" i="1"/>
  <c r="L398" i="1" s="1" a="1"/>
  <c r="L398" i="1" s="1"/>
  <c r="J479" i="1"/>
  <c r="Q479" i="1" s="1"/>
  <c r="J379" i="1"/>
  <c r="L379" i="1" s="1" a="1"/>
  <c r="L379" i="1" s="1"/>
  <c r="J464" i="1"/>
  <c r="J428" i="1"/>
  <c r="L428" i="1" s="1" a="1"/>
  <c r="L428" i="1" s="1"/>
  <c r="J429" i="1"/>
  <c r="K429" i="1" s="1" a="1"/>
  <c r="K429" i="1" s="1"/>
  <c r="J138" i="1"/>
  <c r="Q138" i="1" s="1"/>
  <c r="J19" i="1"/>
  <c r="J20" i="1"/>
  <c r="J448" i="1"/>
  <c r="Q448" i="1" s="1"/>
  <c r="J445" i="1"/>
  <c r="J273" i="1"/>
  <c r="J449" i="1"/>
  <c r="L449" i="1" s="1" a="1"/>
  <c r="L449" i="1" s="1"/>
  <c r="J446" i="1"/>
  <c r="Q446" i="1" s="1"/>
  <c r="J139" i="1"/>
  <c r="K139" i="1" s="1" a="1"/>
  <c r="K139" i="1" s="1"/>
  <c r="J447" i="1"/>
  <c r="L447" i="1" s="1" a="1"/>
  <c r="L447" i="1" s="1"/>
  <c r="J136" i="1"/>
  <c r="J151" i="1"/>
  <c r="L151" i="1" s="1" a="1"/>
  <c r="L151" i="1" s="1"/>
  <c r="J462" i="1"/>
  <c r="L462" i="1" s="1" a="1"/>
  <c r="L462" i="1" s="1"/>
  <c r="J290" i="1"/>
  <c r="J272" i="1"/>
  <c r="J143" i="1"/>
  <c r="Q143" i="1" s="1"/>
  <c r="J150" i="1"/>
  <c r="Q150" i="1" s="1"/>
  <c r="J338" i="1"/>
  <c r="L338" i="1" s="1" a="1"/>
  <c r="L338" i="1" s="1"/>
  <c r="J432" i="1"/>
  <c r="L432" i="1" s="1" a="1"/>
  <c r="L432" i="1" s="1"/>
  <c r="J137" i="1"/>
  <c r="Q137" i="1" s="1"/>
  <c r="J149" i="1"/>
  <c r="J127" i="1"/>
  <c r="J147" i="1"/>
  <c r="L147" i="1" s="1" a="1"/>
  <c r="L147" i="1" s="1"/>
  <c r="J144" i="1"/>
  <c r="J145" i="1"/>
  <c r="Q145" i="1" s="1"/>
  <c r="J131" i="1"/>
  <c r="L131" i="1" s="1" a="1"/>
  <c r="L131" i="1" s="1"/>
  <c r="J26" i="1"/>
  <c r="L26" i="1" s="1" a="1"/>
  <c r="L26" i="1" s="1"/>
  <c r="J134" i="1"/>
  <c r="Q134" i="1" s="1"/>
  <c r="J146" i="1"/>
  <c r="J148" i="1"/>
  <c r="J154" i="1"/>
  <c r="J156" i="1"/>
  <c r="Q156" i="1" s="1"/>
  <c r="J366" i="1"/>
  <c r="J459" i="1"/>
  <c r="L459" i="1" s="1" a="1"/>
  <c r="L459" i="1" s="1"/>
  <c r="J155" i="1"/>
  <c r="L155" i="1" s="1" a="1"/>
  <c r="L155" i="1" s="1"/>
  <c r="J3" i="1"/>
  <c r="Q3" i="1" s="1"/>
  <c r="J142" i="1"/>
  <c r="L142" i="1" s="1" a="1"/>
  <c r="L142" i="1" s="1"/>
  <c r="J452" i="1"/>
  <c r="J275" i="1"/>
  <c r="J278" i="1"/>
  <c r="Q278" i="1" s="1"/>
  <c r="J153" i="1"/>
  <c r="Q153" i="1" s="1"/>
  <c r="J350" i="1"/>
  <c r="J358" i="1"/>
  <c r="L358" i="1" s="1" a="1"/>
  <c r="L358" i="1" s="1"/>
  <c r="J368" i="1"/>
  <c r="Q368" i="1" s="1"/>
  <c r="J391" i="1"/>
  <c r="L391" i="1" s="1" a="1"/>
  <c r="L391" i="1" s="1"/>
  <c r="J451" i="1"/>
  <c r="J363" i="1"/>
  <c r="L363" i="1" s="1" a="1"/>
  <c r="L363" i="1" s="1"/>
  <c r="J118" i="1"/>
  <c r="J133" i="1"/>
  <c r="Q133" i="1" s="1"/>
  <c r="J277" i="1"/>
  <c r="L277" i="1" s="1" a="1"/>
  <c r="L277" i="1" s="1"/>
  <c r="J227" i="1"/>
  <c r="J276" i="1"/>
  <c r="Q276" i="1" s="1"/>
  <c r="J231" i="1"/>
  <c r="L231" i="1" s="1" a="1"/>
  <c r="L231" i="1" s="1"/>
  <c r="J232" i="1"/>
  <c r="J229" i="1"/>
  <c r="L229" i="1" s="1" a="1"/>
  <c r="L229" i="1" s="1"/>
  <c r="J274" i="1"/>
  <c r="Q274" i="1" s="1"/>
  <c r="J152" i="1"/>
  <c r="J453" i="1"/>
  <c r="J280" i="1"/>
  <c r="L280" i="1" s="1" a="1"/>
  <c r="L280" i="1" s="1"/>
  <c r="J281" i="1"/>
  <c r="Q281" i="1" s="1"/>
  <c r="J288" i="1"/>
  <c r="L288" i="1" s="1" a="1"/>
  <c r="L288" i="1" s="1"/>
  <c r="J450" i="1"/>
  <c r="K450" i="1" s="1" a="1"/>
  <c r="K450" i="1" s="1"/>
  <c r="J381" i="1"/>
  <c r="L381" i="1" s="1" a="1"/>
  <c r="L381" i="1" s="1"/>
  <c r="J405" i="1"/>
  <c r="Q405" i="1" s="1"/>
  <c r="J282" i="1"/>
  <c r="Q282" i="1" s="1"/>
  <c r="J64" i="1"/>
  <c r="J285" i="1"/>
  <c r="J228" i="1"/>
  <c r="Q228" i="1" s="1"/>
  <c r="J233" i="1"/>
  <c r="J28" i="1"/>
  <c r="J353" i="1"/>
  <c r="L353" i="1" s="1" a="1"/>
  <c r="L353" i="1" s="1"/>
  <c r="J430" i="1"/>
  <c r="Q430" i="1" s="1"/>
  <c r="J70" i="1"/>
  <c r="K70" i="1" s="1" a="1"/>
  <c r="K70" i="1" s="1"/>
  <c r="J234" i="1"/>
  <c r="L234" i="1" s="1" a="1"/>
  <c r="L234" i="1" s="1"/>
  <c r="J237" i="1"/>
  <c r="J67" i="1"/>
  <c r="Q67" i="1" s="1"/>
  <c r="J68" i="1"/>
  <c r="L68" i="1" s="1" a="1"/>
  <c r="L68" i="1" s="1"/>
  <c r="J71" i="1"/>
  <c r="J250" i="1"/>
  <c r="J238" i="1"/>
  <c r="Q238" i="1" s="1"/>
  <c r="J69" i="1"/>
  <c r="Q69" i="1" s="1"/>
  <c r="J291" i="1"/>
  <c r="L291" i="1" s="1" a="1"/>
  <c r="L291" i="1" s="1"/>
  <c r="J421" i="1"/>
  <c r="L421" i="1" s="1" a="1"/>
  <c r="L421" i="1" s="1"/>
  <c r="J457" i="1"/>
  <c r="Q457" i="1" s="1"/>
  <c r="J257" i="1"/>
  <c r="J283" i="1"/>
  <c r="J454" i="1"/>
  <c r="L454" i="1" s="1" a="1"/>
  <c r="L454" i="1" s="1"/>
  <c r="J236" i="1"/>
  <c r="Q236" i="1" s="1"/>
  <c r="J299" i="1"/>
  <c r="Q299" i="1" s="1"/>
  <c r="J74" i="1"/>
  <c r="L74" i="1" s="1" a="1"/>
  <c r="L74" i="1" s="1"/>
  <c r="J2" i="1"/>
  <c r="L2" i="1" s="1" a="1"/>
  <c r="L2" i="1" s="1"/>
  <c r="J284" i="1"/>
  <c r="Q284" i="1" s="1"/>
  <c r="J312" i="1"/>
  <c r="J66" i="1"/>
  <c r="J427" i="1"/>
  <c r="J241" i="1"/>
  <c r="Q241" i="1" s="1"/>
  <c r="J65" i="1"/>
  <c r="J258" i="1"/>
  <c r="L258" i="1" s="1" a="1"/>
  <c r="L258" i="1" s="1"/>
  <c r="J294" i="1"/>
  <c r="L294" i="1" s="1" a="1"/>
  <c r="L294" i="1" s="1"/>
  <c r="J287" i="1"/>
  <c r="Q287" i="1" s="1"/>
  <c r="J455" i="1"/>
  <c r="L455" i="1" s="1" a="1"/>
  <c r="L455" i="1" s="1"/>
  <c r="J468" i="1"/>
  <c r="J286" i="1"/>
  <c r="J240" i="1"/>
  <c r="Q240" i="1" s="1"/>
  <c r="J129" i="1"/>
  <c r="Q129" i="1" s="1"/>
  <c r="J239" i="1"/>
  <c r="J255" i="1"/>
  <c r="L255" i="1" s="1" a="1"/>
  <c r="L255" i="1" s="1"/>
  <c r="J417" i="1"/>
  <c r="Q417" i="1" s="1"/>
  <c r="J251" i="1"/>
  <c r="L251" i="1" s="1" a="1"/>
  <c r="L251" i="1" s="1"/>
  <c r="J16" i="1"/>
  <c r="J256" i="1"/>
  <c r="L256" i="1" s="1" a="1"/>
  <c r="L256" i="1" s="1"/>
  <c r="J81" i="1"/>
  <c r="Q81" i="1" s="1"/>
  <c r="J242" i="1"/>
  <c r="Q242" i="1" s="1"/>
  <c r="J245" i="1"/>
  <c r="L245" i="1" s="1" a="1"/>
  <c r="L245" i="1" s="1"/>
  <c r="J247" i="1"/>
  <c r="J296" i="1"/>
  <c r="Q296" i="1" s="1"/>
  <c r="J458" i="1"/>
  <c r="L458" i="1" s="1" a="1"/>
  <c r="L458" i="1" s="1"/>
  <c r="J292" i="1"/>
  <c r="J300" i="1"/>
  <c r="L300" i="1" s="1" a="1"/>
  <c r="L300" i="1" s="1"/>
  <c r="J303" i="1"/>
  <c r="Q303" i="1" s="1"/>
  <c r="J253" i="1"/>
  <c r="J289" i="1"/>
  <c r="J82" i="1"/>
  <c r="L82" i="1" s="1" a="1"/>
  <c r="L82" i="1" s="1"/>
  <c r="J243" i="1"/>
  <c r="Q243" i="1" s="1"/>
  <c r="J244" i="1"/>
  <c r="L244" i="1" s="1" a="1"/>
  <c r="L244" i="1" s="1"/>
  <c r="J248" i="1"/>
  <c r="J249" i="1"/>
  <c r="L249" i="1" s="1" a="1"/>
  <c r="L249" i="1" s="1"/>
  <c r="J456" i="1"/>
  <c r="K456" i="1" s="1" a="1"/>
  <c r="K456" i="1" s="1"/>
  <c r="J72" i="1"/>
  <c r="Q72" i="1" s="1"/>
  <c r="J11" i="1"/>
  <c r="J297" i="1"/>
  <c r="J254" i="1"/>
  <c r="Q254" i="1" s="1"/>
  <c r="J295" i="1"/>
  <c r="J293" i="1"/>
  <c r="J260" i="1"/>
  <c r="L260" i="1" s="1" a="1"/>
  <c r="L260" i="1" s="1"/>
  <c r="J471" i="1"/>
  <c r="Q471" i="1" s="1"/>
  <c r="J13" i="1"/>
  <c r="Q13" i="1" s="1"/>
  <c r="J298" i="1"/>
  <c r="L298" i="1" s="1" a="1"/>
  <c r="L298" i="1" s="1"/>
  <c r="J12" i="1"/>
  <c r="J33" i="1"/>
  <c r="Q33" i="1" s="1"/>
  <c r="J246" i="1"/>
  <c r="L246" i="1" s="1" a="1"/>
  <c r="L246" i="1" s="1"/>
  <c r="J132" i="1"/>
  <c r="J18" i="1"/>
  <c r="J498" i="1"/>
  <c r="Q498" i="1" s="1"/>
  <c r="J494" i="1"/>
  <c r="Q494" i="1" s="1"/>
  <c r="J492" i="1"/>
  <c r="K492" i="1" s="1" a="1"/>
  <c r="K492" i="1" s="1"/>
  <c r="J496" i="1"/>
  <c r="L496" i="1" s="1" a="1"/>
  <c r="L496" i="1" s="1"/>
  <c r="J490" i="1"/>
  <c r="Q490" i="1" s="1"/>
  <c r="J504" i="1"/>
  <c r="J301" i="1"/>
  <c r="J252" i="1"/>
  <c r="L252" i="1" s="1" a="1"/>
  <c r="L252" i="1" s="1"/>
  <c r="J510" i="1"/>
  <c r="J500" i="1"/>
  <c r="Q500" i="1" s="1"/>
  <c r="J302" i="1"/>
  <c r="L302" i="1" s="1" a="1"/>
  <c r="L302" i="1" s="1"/>
  <c r="J508" i="1"/>
  <c r="L508" i="1" s="1" a="1"/>
  <c r="L508" i="1" s="1"/>
  <c r="J183" i="1"/>
  <c r="K183" i="1" s="1" a="1"/>
  <c r="K183" i="1" s="1"/>
  <c r="J309" i="1"/>
  <c r="J325" i="1"/>
  <c r="J313" i="1"/>
  <c r="J320" i="1"/>
  <c r="Q320" i="1" s="1"/>
  <c r="J305" i="1"/>
  <c r="Q305" i="1" s="1"/>
  <c r="J307" i="1"/>
  <c r="L307" i="1" s="1" a="1"/>
  <c r="L307" i="1" s="1"/>
  <c r="J306" i="1"/>
  <c r="L306" i="1" s="1" a="1"/>
  <c r="L306" i="1" s="1"/>
  <c r="J314" i="1"/>
  <c r="Q314" i="1" s="1"/>
  <c r="J506" i="1"/>
  <c r="L506" i="1" s="1" a="1"/>
  <c r="L506" i="1" s="1"/>
  <c r="J157" i="1"/>
  <c r="J316" i="1"/>
  <c r="J502" i="1"/>
  <c r="Q502" i="1" s="1"/>
  <c r="J512" i="1"/>
  <c r="Q512" i="1" s="1"/>
  <c r="J304" i="1"/>
  <c r="J514" i="1"/>
  <c r="L514" i="1" s="1" a="1"/>
  <c r="L514" i="1" s="1"/>
  <c r="J318" i="1"/>
  <c r="Q318" i="1" s="1"/>
  <c r="J322" i="1"/>
  <c r="L322" i="1" s="1" a="1"/>
  <c r="L322" i="1" s="1"/>
  <c r="J327" i="1"/>
  <c r="J310" i="1"/>
  <c r="L310" i="1" s="1" a="1"/>
  <c r="L310" i="1" s="1"/>
  <c r="J315" i="1"/>
  <c r="J311" i="1"/>
  <c r="Q311" i="1" s="1"/>
  <c r="J321" i="1"/>
  <c r="L321" i="1" s="1" a="1"/>
  <c r="L321" i="1" s="1"/>
  <c r="J79" i="1"/>
  <c r="J324" i="1"/>
  <c r="K324" i="1" s="1" a="1"/>
  <c r="K324" i="1" s="1"/>
  <c r="J308" i="1"/>
  <c r="L308" i="1" s="1" a="1"/>
  <c r="L308" i="1" s="1"/>
  <c r="J319" i="1"/>
  <c r="J326" i="1"/>
  <c r="K326" i="1" s="1" a="1"/>
  <c r="K326" i="1" s="1"/>
  <c r="J164" i="1"/>
  <c r="Q164" i="1" s="1"/>
  <c r="J329" i="1"/>
  <c r="Q329" i="1" s="1"/>
  <c r="J485" i="1"/>
  <c r="J188" i="1"/>
  <c r="L188" i="1" s="1" a="1"/>
  <c r="L188" i="1" s="1"/>
  <c r="J162" i="1"/>
  <c r="Q162" i="1" s="1"/>
  <c r="J317" i="1"/>
  <c r="L317" i="1" s="1" a="1"/>
  <c r="L317" i="1" s="1"/>
  <c r="J168" i="1"/>
  <c r="J158" i="1"/>
  <c r="L158" i="1" s="1" a="1"/>
  <c r="L158" i="1" s="1"/>
  <c r="J165" i="1"/>
  <c r="Q165" i="1" s="1"/>
  <c r="J167" i="1"/>
  <c r="Q167" i="1" s="1"/>
  <c r="J159" i="1"/>
  <c r="J160" i="1"/>
  <c r="J175" i="1"/>
  <c r="Q175" i="1" s="1"/>
  <c r="J185" i="1"/>
  <c r="J161" i="1"/>
  <c r="J178" i="1"/>
  <c r="L178" i="1" s="1" a="1"/>
  <c r="L178" i="1" s="1"/>
  <c r="J194" i="1"/>
  <c r="Q194" i="1" s="1"/>
  <c r="J163" i="1"/>
  <c r="K163" i="1" s="1" a="1"/>
  <c r="K163" i="1" s="1"/>
  <c r="J323" i="1"/>
  <c r="L323" i="1" s="1" a="1"/>
  <c r="L323" i="1" s="1"/>
  <c r="J75" i="1"/>
  <c r="J170" i="1"/>
  <c r="J180" i="1"/>
  <c r="L180" i="1" s="1" a="1"/>
  <c r="L180" i="1" s="1"/>
  <c r="J186" i="1"/>
  <c r="J187" i="1"/>
  <c r="J166" i="1"/>
  <c r="Q166" i="1" s="1"/>
  <c r="J174" i="1"/>
  <c r="Q174" i="1" s="1"/>
  <c r="J201" i="1"/>
  <c r="L201" i="1" s="1" a="1"/>
  <c r="L201" i="1" s="1"/>
  <c r="J169" i="1"/>
  <c r="L169" i="1" s="1" a="1"/>
  <c r="L169" i="1" s="1"/>
  <c r="J172" i="1"/>
  <c r="Q172" i="1" s="1"/>
  <c r="J177" i="1"/>
  <c r="J328" i="1"/>
  <c r="J179" i="1"/>
  <c r="L179" i="1" s="1" a="1"/>
  <c r="L179" i="1" s="1"/>
  <c r="J331" i="1"/>
  <c r="Q331" i="1" s="1"/>
  <c r="J330" i="1"/>
  <c r="Q330" i="1" s="1"/>
  <c r="J182" i="1"/>
  <c r="L182" i="1" s="1" a="1"/>
  <c r="L182" i="1" s="1"/>
  <c r="J209" i="1"/>
  <c r="L209" i="1" s="1" a="1"/>
  <c r="L209" i="1" s="1"/>
  <c r="J78" i="1"/>
  <c r="K78" i="1" s="1" a="1"/>
  <c r="K78" i="1" s="1"/>
  <c r="J171" i="1"/>
  <c r="J173" i="1"/>
  <c r="J181" i="1"/>
  <c r="J184" i="1"/>
  <c r="Q184" i="1" s="1"/>
  <c r="J176" i="1"/>
  <c r="J191" i="1"/>
  <c r="L191" i="1" s="1" a="1"/>
  <c r="L191" i="1" s="1"/>
  <c r="J332" i="1"/>
  <c r="L332" i="1" s="1" a="1"/>
  <c r="L332" i="1" s="1"/>
  <c r="J190" i="1"/>
  <c r="Q190" i="1" s="1"/>
  <c r="J196" i="1"/>
  <c r="L196" i="1" s="1" a="1"/>
  <c r="L196" i="1" s="1"/>
  <c r="J189" i="1"/>
  <c r="J200" i="1"/>
  <c r="J192" i="1"/>
  <c r="Q192" i="1" s="1"/>
  <c r="J203" i="1"/>
  <c r="Q203" i="1" s="1"/>
  <c r="J199" i="1"/>
  <c r="J193" i="1"/>
  <c r="L193" i="1" s="1" a="1"/>
  <c r="L193" i="1" s="1"/>
  <c r="J195" i="1"/>
  <c r="Q195" i="1" s="1"/>
  <c r="J202" i="1"/>
  <c r="L202" i="1" s="1" a="1"/>
  <c r="L202" i="1" s="1"/>
  <c r="J204" i="1"/>
  <c r="J208" i="1"/>
  <c r="L208" i="1" s="1" a="1"/>
  <c r="L208" i="1" s="1"/>
  <c r="J219" i="1"/>
  <c r="Q219" i="1" s="1"/>
  <c r="J205" i="1"/>
  <c r="Q205" i="1" s="1"/>
  <c r="J76" i="1"/>
  <c r="L76" i="1" s="1" a="1"/>
  <c r="L76" i="1" s="1"/>
  <c r="J206" i="1"/>
  <c r="J77" i="1"/>
  <c r="K77" i="1" s="1" a="1"/>
  <c r="K77" i="1" s="1"/>
  <c r="J207" i="1"/>
  <c r="L207" i="1" s="1" a="1"/>
  <c r="L207" i="1" s="1"/>
  <c r="J197" i="1"/>
  <c r="J198" i="1"/>
  <c r="L198" i="1" s="1" a="1"/>
  <c r="L198" i="1" s="1"/>
  <c r="J210" i="1"/>
  <c r="Q210" i="1" s="1"/>
  <c r="J215" i="1"/>
  <c r="J212" i="1"/>
  <c r="J211" i="1"/>
  <c r="L211" i="1" s="1" a="1"/>
  <c r="L211" i="1" s="1"/>
  <c r="J220" i="1"/>
  <c r="Q220" i="1" s="1"/>
  <c r="J263" i="1"/>
  <c r="L263" i="1" s="1" a="1"/>
  <c r="L263" i="1" s="1"/>
  <c r="J522" i="1"/>
  <c r="J528" i="1"/>
  <c r="L528" i="1" s="1" a="1"/>
  <c r="L528" i="1" s="1"/>
  <c r="J540" i="1"/>
  <c r="K540" i="1" s="1" a="1"/>
  <c r="K540" i="1" s="1"/>
  <c r="J548" i="1"/>
  <c r="Q548" i="1" s="1"/>
  <c r="J225" i="1"/>
  <c r="J216" i="1"/>
  <c r="J222" i="1"/>
  <c r="Q222" i="1" s="1"/>
  <c r="J537" i="1"/>
  <c r="J542" i="1"/>
  <c r="J73" i="1"/>
  <c r="L73" i="1" s="1" a="1"/>
  <c r="L73" i="1" s="1"/>
  <c r="J543" i="1"/>
  <c r="Q543" i="1" s="1"/>
  <c r="J218" i="1"/>
  <c r="Q218" i="1" s="1"/>
  <c r="J213" i="1"/>
  <c r="L213" i="1" s="1" a="1"/>
  <c r="L213" i="1" s="1"/>
  <c r="J226" i="1"/>
  <c r="J262" i="1"/>
  <c r="J531" i="1"/>
  <c r="L531" i="1" s="1" a="1"/>
  <c r="L531" i="1" s="1"/>
  <c r="J534" i="1"/>
  <c r="J223" i="1"/>
  <c r="J550" i="1"/>
  <c r="Q550" i="1" s="1"/>
  <c r="J214" i="1"/>
  <c r="Q214" i="1" s="1"/>
  <c r="J532" i="1"/>
  <c r="L532" i="1" s="1" a="1"/>
  <c r="L532" i="1" s="1"/>
  <c r="J541" i="1"/>
  <c r="L541" i="1" s="1" a="1"/>
  <c r="L541" i="1" s="1"/>
  <c r="J265" i="1"/>
  <c r="Q265" i="1" s="1"/>
  <c r="J221" i="1"/>
  <c r="J224" i="1"/>
  <c r="J217" i="1"/>
  <c r="L217" i="1" s="1" a="1"/>
  <c r="L217" i="1" s="1"/>
  <c r="J264" i="1"/>
  <c r="J545" i="1"/>
  <c r="Q545" i="1" s="1"/>
  <c r="J523" i="1"/>
  <c r="L523" i="1" s="1" a="1"/>
  <c r="L523" i="1" s="1"/>
  <c r="J552" i="1"/>
  <c r="L552" i="1" s="1" a="1"/>
  <c r="L552" i="1" s="1"/>
  <c r="J587" i="1"/>
  <c r="Q587" i="1" s="1"/>
  <c r="J563" i="1"/>
  <c r="J619" i="1"/>
  <c r="J601" i="1"/>
  <c r="J569" i="1"/>
  <c r="Q569" i="1" s="1"/>
  <c r="J269" i="1"/>
  <c r="Q269" i="1" s="1"/>
  <c r="J572" i="1"/>
  <c r="L572" i="1" s="1" a="1"/>
  <c r="L572" i="1" s="1"/>
  <c r="J533" i="1"/>
  <c r="L533" i="1" s="1" a="1"/>
  <c r="L533" i="1" s="1"/>
  <c r="J632" i="1"/>
  <c r="Q632" i="1" s="1"/>
  <c r="J80" i="1"/>
  <c r="K80" i="1" s="1" a="1"/>
  <c r="K80" i="1" s="1"/>
  <c r="J581" i="1"/>
  <c r="J593" i="1"/>
  <c r="J577" i="1"/>
  <c r="Q577" i="1" s="1"/>
  <c r="J651" i="1"/>
  <c r="Q651" i="1" s="1"/>
  <c r="J266" i="1"/>
  <c r="J607" i="1"/>
  <c r="L607" i="1" s="1" a="1"/>
  <c r="L607" i="1" s="1"/>
  <c r="J267" i="1"/>
  <c r="Q267" i="1" s="1"/>
  <c r="J486" i="1"/>
  <c r="L486" i="1" s="1" a="1"/>
  <c r="L486" i="1" s="1"/>
  <c r="J553" i="1"/>
  <c r="J627" i="1"/>
  <c r="L627" i="1" s="1" a="1"/>
  <c r="L627" i="1" s="1"/>
  <c r="J487" i="1"/>
  <c r="J590" i="1"/>
  <c r="Q590" i="1" s="1"/>
  <c r="J653" i="1"/>
  <c r="L653" i="1" s="1" a="1"/>
  <c r="L653" i="1" s="1"/>
  <c r="J655" i="1"/>
  <c r="J261" i="1"/>
  <c r="Q261" i="1" s="1"/>
  <c r="J638" i="1"/>
  <c r="L638" i="1" s="1" a="1"/>
  <c r="L638" i="1" s="1"/>
  <c r="J652" i="1"/>
  <c r="J658" i="1"/>
  <c r="L658" i="1" s="1" a="1"/>
  <c r="L658" i="1" s="1"/>
  <c r="J680" i="1"/>
  <c r="Q680" i="1" s="1"/>
  <c r="J564" i="1"/>
  <c r="Q564" i="1" s="1"/>
  <c r="J586" i="1"/>
  <c r="J270" i="1"/>
  <c r="L270" i="1" s="1" a="1"/>
  <c r="L270" i="1" s="1"/>
  <c r="J560" i="1"/>
  <c r="Q560" i="1" s="1"/>
  <c r="J666" i="1"/>
  <c r="L666" i="1" s="1" a="1"/>
  <c r="L666" i="1" s="1"/>
  <c r="J574" i="1"/>
  <c r="J650" i="1"/>
  <c r="L650" i="1" s="1" a="1"/>
  <c r="L650" i="1" s="1"/>
  <c r="J520" i="1"/>
  <c r="Q520" i="1" s="1"/>
  <c r="J268" i="1"/>
  <c r="Q268" i="1" s="1"/>
  <c r="J271" i="1"/>
  <c r="J691" i="1"/>
  <c r="J589" i="1"/>
  <c r="Q589" i="1" s="1"/>
  <c r="J703" i="1"/>
  <c r="J685" i="1"/>
  <c r="K685" i="1" s="1" a="1"/>
  <c r="K685" i="1" s="1"/>
  <c r="J758" i="1"/>
  <c r="L758" i="1" s="1" a="1"/>
  <c r="L758" i="1" s="1"/>
  <c r="J600" i="1"/>
  <c r="Q600" i="1" s="1"/>
  <c r="J622" i="1"/>
  <c r="K622" i="1" s="1" a="1"/>
  <c r="K622" i="1" s="1"/>
  <c r="J759" i="1"/>
  <c r="L759" i="1" s="1" a="1"/>
  <c r="L759" i="1" s="1"/>
  <c r="J556" i="1"/>
  <c r="J635" i="1"/>
  <c r="Q635" i="1" s="1"/>
  <c r="J711" i="1"/>
  <c r="L711" i="1" s="1" a="1"/>
  <c r="L711" i="1" s="1"/>
  <c r="J768" i="1"/>
  <c r="J525" i="1"/>
  <c r="J667" i="1"/>
  <c r="Q667" i="1" s="1"/>
  <c r="J682" i="1"/>
  <c r="Q682" i="1" s="1"/>
  <c r="J738" i="1"/>
  <c r="L738" i="1" s="1" a="1"/>
  <c r="L738" i="1" s="1"/>
  <c r="J616" i="1"/>
  <c r="L616" i="1" s="1" a="1"/>
  <c r="L616" i="1" s="1"/>
  <c r="J696" i="1"/>
  <c r="J526" i="1"/>
  <c r="J575" i="1"/>
  <c r="J697" i="1"/>
  <c r="L697" i="1" s="1" a="1"/>
  <c r="L697" i="1" s="1"/>
  <c r="J764" i="1"/>
  <c r="Q764" i="1" s="1"/>
  <c r="J620" i="1"/>
  <c r="Q620" i="1" s="1"/>
  <c r="J661" i="1"/>
  <c r="L661" i="1" s="1" a="1"/>
  <c r="L661" i="1" s="1"/>
  <c r="J729" i="1"/>
  <c r="L729" i="1" s="1" a="1"/>
  <c r="L729" i="1" s="1"/>
  <c r="J763" i="1"/>
  <c r="L763" i="1" s="1" a="1"/>
  <c r="L763" i="1" s="1"/>
  <c r="J772" i="1"/>
  <c r="J686" i="1"/>
  <c r="J690" i="1"/>
  <c r="J663" i="1"/>
  <c r="Q663" i="1" s="1"/>
  <c r="J753" i="1"/>
  <c r="J755" i="1"/>
  <c r="L755" i="1" s="1" a="1"/>
  <c r="L755" i="1" s="1"/>
  <c r="J756" i="1"/>
  <c r="L756" i="1" s="1" a="1"/>
  <c r="L756" i="1" s="1"/>
  <c r="J757" i="1"/>
  <c r="L757" i="1" s="1" a="1"/>
  <c r="L757" i="1" s="1"/>
  <c r="J760" i="1"/>
  <c r="L760" i="1" s="1" a="1"/>
  <c r="L760" i="1" s="1"/>
  <c r="J770" i="1"/>
  <c r="J773" i="1"/>
  <c r="J774" i="1"/>
  <c r="Q774" i="1" s="1"/>
  <c r="J766" i="1"/>
  <c r="Q766" i="1" s="1"/>
  <c r="J495" i="1"/>
  <c r="J497" i="1"/>
  <c r="L497" i="1" s="1" a="1"/>
  <c r="L497" i="1" s="1"/>
  <c r="J499" i="1"/>
  <c r="L499" i="1" s="1" a="1"/>
  <c r="L499" i="1" s="1"/>
  <c r="J501" i="1"/>
  <c r="L501" i="1" s="1" a="1"/>
  <c r="L501" i="1" s="1"/>
  <c r="J503" i="1"/>
  <c r="J505" i="1"/>
  <c r="L505" i="1" s="1" a="1"/>
  <c r="L505" i="1" s="1"/>
  <c r="J507" i="1"/>
  <c r="J509" i="1"/>
  <c r="J511" i="1"/>
  <c r="L511" i="1" s="1" a="1"/>
  <c r="L511" i="1" s="1"/>
  <c r="J513" i="1"/>
  <c r="J579" i="1"/>
  <c r="L579" i="1" s="1" a="1"/>
  <c r="L579" i="1" s="1"/>
  <c r="J754" i="1"/>
  <c r="L754" i="1" s="1" a="1"/>
  <c r="L754" i="1" s="1"/>
  <c r="J524" i="1"/>
  <c r="J559" i="1"/>
  <c r="L559" i="1" s="1" a="1"/>
  <c r="L559" i="1" s="1"/>
  <c r="J606" i="1"/>
  <c r="L606" i="1" s="1" a="1"/>
  <c r="L606" i="1" s="1"/>
  <c r="J704" i="1"/>
  <c r="J761" i="1"/>
  <c r="J659" i="1"/>
  <c r="L659" i="1" s="1" a="1"/>
  <c r="L659" i="1" s="1"/>
  <c r="J705" i="1"/>
  <c r="K705" i="1" s="1" a="1"/>
  <c r="K705" i="1" s="1"/>
  <c r="J684" i="1"/>
  <c r="L684" i="1" s="1" a="1"/>
  <c r="L684" i="1" s="1"/>
  <c r="J713" i="1"/>
  <c r="J488" i="1"/>
  <c r="L488" i="1" s="1" a="1"/>
  <c r="L488" i="1" s="1"/>
  <c r="J629" i="1"/>
  <c r="L629" i="1" s="1" a="1"/>
  <c r="L629" i="1" s="1"/>
  <c r="J769" i="1"/>
  <c r="L769" i="1" s="1" a="1"/>
  <c r="L769" i="1" s="1"/>
  <c r="J491" i="1"/>
  <c r="J493" i="1"/>
  <c r="J599" i="1"/>
  <c r="L599" i="1" s="1" a="1"/>
  <c r="L599" i="1" s="1"/>
  <c r="J674" i="1"/>
  <c r="J702" i="1"/>
  <c r="J762" i="1"/>
  <c r="L762" i="1" s="1" a="1"/>
  <c r="L762" i="1" s="1"/>
  <c r="J489" i="1"/>
  <c r="L489" i="1" s="1" a="1"/>
  <c r="L489" i="1" s="1"/>
  <c r="J536" i="1"/>
  <c r="L536" i="1" s="1" a="1"/>
  <c r="L536" i="1" s="1"/>
  <c r="J672" i="1"/>
  <c r="L672" i="1" s="1" a="1"/>
  <c r="L672" i="1" s="1"/>
  <c r="J673" i="1"/>
  <c r="J765" i="1"/>
  <c r="J628" i="1"/>
  <c r="L628" i="1" s="1" a="1"/>
  <c r="L628" i="1" s="1"/>
  <c r="J732" i="1"/>
  <c r="J615" i="1"/>
  <c r="J643" i="1"/>
  <c r="L643" i="1" s="1" a="1"/>
  <c r="L643" i="1" s="1"/>
  <c r="J657" i="1"/>
  <c r="L657" i="1" s="1" a="1"/>
  <c r="L657" i="1" s="1"/>
  <c r="J687" i="1"/>
  <c r="K687" i="1" s="1" a="1"/>
  <c r="K687" i="1" s="1"/>
  <c r="J527" i="1"/>
  <c r="L527" i="1" s="1" a="1"/>
  <c r="L527" i="1" s="1"/>
  <c r="J588" i="1"/>
  <c r="J642" i="1"/>
  <c r="J644" i="1"/>
  <c r="J701" i="1"/>
  <c r="L701" i="1" s="1" a="1"/>
  <c r="L701" i="1" s="1"/>
  <c r="J521" i="1"/>
  <c r="J681" i="1"/>
  <c r="L681" i="1" s="1" a="1"/>
  <c r="L681" i="1" s="1"/>
  <c r="J683" i="1"/>
  <c r="L683" i="1" s="1" a="1"/>
  <c r="L683" i="1" s="1"/>
  <c r="J714" i="1"/>
  <c r="L714" i="1" s="1" a="1"/>
  <c r="L714" i="1" s="1"/>
  <c r="J668" i="1"/>
  <c r="L668" i="1" s="1" a="1"/>
  <c r="L668" i="1" s="1"/>
  <c r="J709" i="1"/>
  <c r="J647" i="1"/>
  <c r="J775" i="1"/>
  <c r="J678" i="1"/>
  <c r="L678" i="1" s="1" a="1"/>
  <c r="L678" i="1" s="1"/>
  <c r="J617" i="1"/>
  <c r="J689" i="1"/>
  <c r="L689" i="1" s="1" a="1"/>
  <c r="L689" i="1" s="1"/>
  <c r="J715" i="1"/>
  <c r="L715" i="1" s="1" a="1"/>
  <c r="L715" i="1" s="1"/>
  <c r="J515" i="1"/>
  <c r="L515" i="1" s="1" a="1"/>
  <c r="L515" i="1" s="1"/>
  <c r="J740" i="1"/>
  <c r="K740" i="1" s="1" a="1"/>
  <c r="K740" i="1" s="1"/>
  <c r="J731" i="1"/>
  <c r="J630" i="1"/>
  <c r="J735" i="1"/>
  <c r="J636" i="1"/>
  <c r="L636" i="1" s="1" a="1"/>
  <c r="L636" i="1" s="1"/>
  <c r="J767" i="1"/>
  <c r="J582" i="1"/>
  <c r="L582" i="1" s="1" a="1"/>
  <c r="L582" i="1" s="1"/>
  <c r="J583" i="1"/>
  <c r="L583" i="1" s="1" a="1"/>
  <c r="L583" i="1" s="1"/>
  <c r="J595" i="1"/>
  <c r="L595" i="1" s="1" a="1"/>
  <c r="L595" i="1" s="1"/>
  <c r="J604" i="1"/>
  <c r="J677" i="1"/>
  <c r="J736" i="1"/>
  <c r="J594" i="1"/>
  <c r="J717" i="1"/>
  <c r="L717" i="1" s="1" a="1"/>
  <c r="L717" i="1" s="1"/>
  <c r="J584" i="1"/>
  <c r="J771" i="1"/>
  <c r="L771" i="1" s="1" a="1"/>
  <c r="L771" i="1" s="1"/>
  <c r="J612" i="1"/>
  <c r="L612" i="1" s="1" a="1"/>
  <c r="L612" i="1" s="1"/>
  <c r="J733" i="1"/>
  <c r="J558" i="1"/>
  <c r="J675" i="1"/>
  <c r="L675" i="1" s="1" a="1"/>
  <c r="L675" i="1" s="1"/>
  <c r="J623" i="1"/>
  <c r="J573" i="1"/>
  <c r="J721" i="1"/>
  <c r="L721" i="1" s="1" a="1"/>
  <c r="L721" i="1" s="1"/>
  <c r="J739" i="1"/>
  <c r="J741" i="1"/>
  <c r="K741" i="1" s="1" a="1"/>
  <c r="K741" i="1" s="1"/>
  <c r="J710" i="1"/>
  <c r="J712" i="1"/>
  <c r="J716" i="1"/>
  <c r="L716" i="1" s="1" a="1"/>
  <c r="L716" i="1" s="1"/>
  <c r="J539" i="1"/>
  <c r="L539" i="1" s="1" a="1"/>
  <c r="L539" i="1" s="1"/>
  <c r="J662" i="1"/>
  <c r="J730" i="1"/>
  <c r="J535" i="1"/>
  <c r="L535" i="1" s="1" a="1"/>
  <c r="L535" i="1" s="1"/>
  <c r="J664" i="1"/>
  <c r="J720" i="1"/>
  <c r="J529" i="1"/>
  <c r="J654" i="1"/>
  <c r="L654" i="1" s="1" a="1"/>
  <c r="L654" i="1" s="1"/>
  <c r="J585" i="1"/>
  <c r="L585" i="1" s="1" a="1"/>
  <c r="L585" i="1" s="1"/>
  <c r="J747" i="1"/>
  <c r="L747" i="1" s="1" a="1"/>
  <c r="L747" i="1" s="1"/>
  <c r="J592" i="1"/>
  <c r="J718" i="1"/>
  <c r="J776" i="1"/>
  <c r="L776" i="1" s="1" a="1"/>
  <c r="L776" i="1" s="1"/>
  <c r="J779" i="1"/>
  <c r="J570" i="1"/>
  <c r="J554" i="1"/>
  <c r="L554" i="1" s="1" a="1"/>
  <c r="L554" i="1" s="1"/>
  <c r="J748" i="1"/>
  <c r="L748" i="1" s="1" a="1"/>
  <c r="L748" i="1" s="1"/>
  <c r="J734" i="1"/>
  <c r="L734" i="1" s="1" a="1"/>
  <c r="L734" i="1" s="1"/>
  <c r="J692" i="1"/>
  <c r="J706" i="1"/>
  <c r="J538" i="1"/>
  <c r="L538" i="1" s="1" a="1"/>
  <c r="L538" i="1" s="1"/>
  <c r="J645" i="1"/>
  <c r="J555" i="1"/>
  <c r="J698" i="1"/>
  <c r="L698" i="1" s="1" a="1"/>
  <c r="L698" i="1" s="1"/>
  <c r="J562" i="1"/>
  <c r="L562" i="1" s="1" a="1"/>
  <c r="L562" i="1" s="1"/>
  <c r="J530" i="1"/>
  <c r="L530" i="1" s="1" a="1"/>
  <c r="L530" i="1" s="1"/>
  <c r="J637" i="1"/>
  <c r="J660" i="1"/>
  <c r="J742" i="1"/>
  <c r="L742" i="1" s="1" a="1"/>
  <c r="L742" i="1" s="1"/>
  <c r="J544" i="1"/>
  <c r="J624" i="1"/>
  <c r="J547" i="1"/>
  <c r="L547" i="1" s="1" a="1"/>
  <c r="L547" i="1" s="1"/>
  <c r="J551" i="1"/>
  <c r="L551" i="1" s="1" a="1"/>
  <c r="L551" i="1" s="1"/>
  <c r="J568" i="1"/>
  <c r="L568" i="1" s="1" a="1"/>
  <c r="L568" i="1" s="1"/>
  <c r="J591" i="1"/>
  <c r="J656" i="1"/>
  <c r="J749" i="1"/>
  <c r="L749" i="1" s="1" a="1"/>
  <c r="L749" i="1" s="1"/>
  <c r="J557" i="1"/>
  <c r="J737" i="1"/>
  <c r="J669" i="1"/>
  <c r="L669" i="1" s="1" a="1"/>
  <c r="L669" i="1" s="1"/>
  <c r="J516" i="1"/>
  <c r="L516" i="1" s="1" a="1"/>
  <c r="L516" i="1" s="1"/>
  <c r="J519" i="1"/>
  <c r="L519" i="1" s="1" a="1"/>
  <c r="L519" i="1" s="1"/>
  <c r="J639" i="1"/>
  <c r="J567" i="1"/>
  <c r="K567" i="1" s="1" a="1"/>
  <c r="K567" i="1" s="1"/>
  <c r="J614" i="1"/>
  <c r="L614" i="1" s="1" a="1"/>
  <c r="L614" i="1" s="1"/>
  <c r="J676" i="1"/>
  <c r="J561" i="1"/>
  <c r="J517" i="1"/>
  <c r="L517" i="1" s="1" a="1"/>
  <c r="L517" i="1" s="1"/>
  <c r="J778" i="1"/>
  <c r="L778" i="1" s="1" a="1"/>
  <c r="L778" i="1" s="1"/>
  <c r="J625" i="1"/>
  <c r="L625" i="1" s="1" a="1"/>
  <c r="L625" i="1" s="1"/>
  <c r="J777" i="1"/>
  <c r="J549" i="1"/>
  <c r="J609" i="1"/>
  <c r="L609" i="1" s="1" a="1"/>
  <c r="L609" i="1" s="1"/>
  <c r="J602" i="1"/>
  <c r="J633" i="1"/>
  <c r="J719" i="1"/>
  <c r="L719" i="1" s="1" a="1"/>
  <c r="L719" i="1" s="1"/>
  <c r="J665" i="1"/>
  <c r="L665" i="1" s="1" a="1"/>
  <c r="L665" i="1" s="1"/>
  <c r="J725" i="1"/>
  <c r="L725" i="1" s="1" a="1"/>
  <c r="L725" i="1" s="1"/>
  <c r="J546" i="1"/>
  <c r="J578" i="1"/>
  <c r="K578" i="1" s="1" a="1"/>
  <c r="K578" i="1" s="1"/>
  <c r="J743" i="1"/>
  <c r="L743" i="1" s="1" a="1"/>
  <c r="L743" i="1" s="1"/>
  <c r="J786" i="1"/>
  <c r="J597" i="1"/>
  <c r="J610" i="1"/>
  <c r="L610" i="1" s="1" a="1"/>
  <c r="L610" i="1" s="1"/>
  <c r="J724" i="1"/>
  <c r="L724" i="1" s="1" a="1"/>
  <c r="L724" i="1" s="1"/>
  <c r="J745" i="1"/>
  <c r="K745" i="1" s="1" a="1"/>
  <c r="K745" i="1" s="1"/>
  <c r="J780" i="1"/>
  <c r="J518" i="1"/>
  <c r="J605" i="1"/>
  <c r="L605" i="1" s="1" a="1"/>
  <c r="L605" i="1" s="1"/>
  <c r="J783" i="1"/>
  <c r="J576" i="1"/>
  <c r="J626" i="1"/>
  <c r="L626" i="1" s="1" a="1"/>
  <c r="L626" i="1" s="1"/>
  <c r="J641" i="1"/>
  <c r="L641" i="1" s="1" a="1"/>
  <c r="L641" i="1" s="1"/>
  <c r="J679" i="1"/>
  <c r="L679" i="1" s="1" a="1"/>
  <c r="L679" i="1" s="1"/>
  <c r="J566" i="1"/>
  <c r="J598" i="1"/>
  <c r="J618" i="1"/>
  <c r="L618" i="1" s="1" a="1"/>
  <c r="L618" i="1" s="1"/>
  <c r="J744" i="1"/>
  <c r="L744" i="1" s="1" a="1"/>
  <c r="L744" i="1" s="1"/>
  <c r="J750" i="1"/>
  <c r="J571" i="1"/>
  <c r="L571" i="1" s="1" a="1"/>
  <c r="L571" i="1" s="1"/>
  <c r="J634" i="1"/>
  <c r="L634" i="1" s="1" a="1"/>
  <c r="L634" i="1" s="1"/>
  <c r="J782" i="1"/>
  <c r="L782" i="1" s="1" a="1"/>
  <c r="L782" i="1" s="1"/>
  <c r="J648" i="1"/>
  <c r="J699" i="1"/>
  <c r="J751" i="1"/>
  <c r="L751" i="1" s="1" a="1"/>
  <c r="L751" i="1" s="1"/>
  <c r="J788" i="1"/>
  <c r="L788" i="1" s="1" a="1"/>
  <c r="L788" i="1" s="1"/>
  <c r="J695" i="1"/>
  <c r="J608" i="1"/>
  <c r="L608" i="1" s="1" a="1"/>
  <c r="L608" i="1" s="1"/>
  <c r="J781" i="1"/>
  <c r="L781" i="1" s="1" a="1"/>
  <c r="L781" i="1" s="1"/>
  <c r="J727" i="1"/>
  <c r="L727" i="1" s="1" a="1"/>
  <c r="L727" i="1" s="1"/>
  <c r="J728" i="1"/>
  <c r="J746" i="1"/>
  <c r="J787" i="1"/>
  <c r="L787" i="1" s="1" a="1"/>
  <c r="L787" i="1" s="1"/>
  <c r="J790" i="1"/>
  <c r="L790" i="1" s="1" a="1"/>
  <c r="L790" i="1" s="1"/>
  <c r="J670" i="1"/>
  <c r="J565" i="1"/>
  <c r="L565" i="1" s="1" a="1"/>
  <c r="L565" i="1" s="1"/>
  <c r="J613" i="1"/>
  <c r="L613" i="1" s="1" a="1"/>
  <c r="L613" i="1" s="1"/>
  <c r="J688" i="1"/>
  <c r="L688" i="1" s="1" a="1"/>
  <c r="L688" i="1" s="1"/>
  <c r="J580" i="1"/>
  <c r="L580" i="1" s="1" a="1"/>
  <c r="L580" i="1" s="1"/>
  <c r="J603" i="1"/>
  <c r="J707" i="1"/>
  <c r="L707" i="1" s="1" a="1"/>
  <c r="L707" i="1" s="1"/>
  <c r="J621" i="1"/>
  <c r="L621" i="1" s="1" a="1"/>
  <c r="L621" i="1" s="1"/>
  <c r="J596" i="1"/>
  <c r="J722" i="1"/>
  <c r="L722" i="1" s="1" a="1"/>
  <c r="L722" i="1" s="1"/>
  <c r="J611" i="1"/>
  <c r="L611" i="1" s="1" a="1"/>
  <c r="L611" i="1" s="1"/>
  <c r="J784" i="1"/>
  <c r="K784" i="1" s="1" a="1"/>
  <c r="K784" i="1" s="1"/>
  <c r="J791" i="1"/>
  <c r="L791" i="1" s="1" a="1"/>
  <c r="L791" i="1" s="1"/>
  <c r="J671" i="1"/>
  <c r="L671" i="1" s="1" a="1"/>
  <c r="L671" i="1" s="1"/>
  <c r="J693" i="1"/>
  <c r="L693" i="1" s="1" a="1"/>
  <c r="L693" i="1" s="1"/>
  <c r="J649" i="1"/>
  <c r="L649" i="1" s="1" a="1"/>
  <c r="L649" i="1" s="1"/>
  <c r="J631" i="1"/>
  <c r="J789" i="1"/>
  <c r="L789" i="1" s="1" a="1"/>
  <c r="L789" i="1" s="1"/>
  <c r="J785" i="1"/>
  <c r="L785" i="1" s="1" a="1"/>
  <c r="L785" i="1" s="1"/>
  <c r="J646" i="1"/>
  <c r="L646" i="1" s="1" a="1"/>
  <c r="L646" i="1" s="1"/>
  <c r="J640" i="1"/>
  <c r="L640" i="1" s="1" a="1"/>
  <c r="L640" i="1" s="1"/>
  <c r="J700" i="1"/>
  <c r="L700" i="1" s="1" a="1"/>
  <c r="L700" i="1" s="1"/>
  <c r="J723" i="1"/>
  <c r="L723" i="1" s="1" a="1"/>
  <c r="L723" i="1" s="1"/>
  <c r="J726" i="1"/>
  <c r="L726" i="1" s="1" a="1"/>
  <c r="L726" i="1" s="1"/>
  <c r="J708" i="1"/>
  <c r="J694" i="1"/>
  <c r="L694" i="1" s="1" a="1"/>
  <c r="L694" i="1" s="1"/>
  <c r="J792" i="1"/>
  <c r="L792" i="1" s="1" a="1"/>
  <c r="L792" i="1" s="1"/>
  <c r="J793" i="1"/>
  <c r="L793" i="1" s="1" a="1"/>
  <c r="L793" i="1" s="1"/>
  <c r="J752" i="1"/>
  <c r="L752" i="1" s="1" a="1"/>
  <c r="L752" i="1" s="1"/>
  <c r="J418" i="1"/>
  <c r="Q418" i="1" s="1"/>
  <c r="C59" i="6" l="1"/>
  <c r="L59" i="6"/>
  <c r="D58" i="6"/>
  <c r="L58" i="6"/>
  <c r="D59" i="6"/>
  <c r="E58" i="6"/>
  <c r="M58" i="6"/>
  <c r="E59" i="6"/>
  <c r="M59" i="6"/>
  <c r="F58" i="6"/>
  <c r="F59" i="6"/>
  <c r="H59" i="6"/>
  <c r="P59" i="6"/>
  <c r="Q59" i="6"/>
  <c r="F30" i="6"/>
  <c r="J30" i="6"/>
  <c r="D27" i="6"/>
  <c r="E29" i="6"/>
  <c r="H27" i="6"/>
  <c r="I29" i="6"/>
  <c r="L27" i="6"/>
  <c r="M29" i="6"/>
  <c r="P27" i="6"/>
  <c r="Q29" i="6"/>
  <c r="C27" i="6"/>
  <c r="K27" i="6"/>
  <c r="E27" i="6"/>
  <c r="D29" i="6"/>
  <c r="I27" i="6"/>
  <c r="H29" i="6"/>
  <c r="M27" i="6"/>
  <c r="L29" i="6"/>
  <c r="Q27" i="6"/>
  <c r="P29" i="6"/>
  <c r="N29" i="6"/>
  <c r="F27" i="6"/>
  <c r="C29" i="6"/>
  <c r="J27" i="6"/>
  <c r="G29" i="6"/>
  <c r="N27" i="6"/>
  <c r="K29" i="6"/>
  <c r="R27" i="6"/>
  <c r="O29" i="6"/>
  <c r="O27" i="6"/>
  <c r="D15" i="6"/>
  <c r="F28" i="6"/>
  <c r="J28" i="6"/>
  <c r="N30" i="6"/>
  <c r="N28" i="6"/>
  <c r="R30" i="6"/>
  <c r="R28" i="6"/>
  <c r="R29" i="6"/>
  <c r="D18" i="6"/>
  <c r="E30" i="6"/>
  <c r="E28" i="6"/>
  <c r="I30" i="6"/>
  <c r="I28" i="6"/>
  <c r="M30" i="6"/>
  <c r="M28" i="6"/>
  <c r="Q30" i="6"/>
  <c r="Q28" i="6"/>
  <c r="F29" i="6"/>
  <c r="J29" i="6"/>
  <c r="D17" i="6"/>
  <c r="D30" i="6"/>
  <c r="D28" i="6"/>
  <c r="H30" i="6"/>
  <c r="H28" i="6"/>
  <c r="L30" i="6"/>
  <c r="L28" i="6"/>
  <c r="P30" i="6"/>
  <c r="P28" i="6"/>
  <c r="G27" i="6"/>
  <c r="D16" i="6"/>
  <c r="C30" i="6"/>
  <c r="C28" i="6"/>
  <c r="G30" i="6"/>
  <c r="G28" i="6"/>
  <c r="K30" i="6"/>
  <c r="K28" i="6"/>
  <c r="O30" i="6"/>
  <c r="O28" i="6"/>
  <c r="Q621" i="1"/>
  <c r="Q113" i="1"/>
  <c r="Q501" i="1"/>
  <c r="Q412" i="1"/>
  <c r="K412" i="1" a="1"/>
  <c r="K412" i="1" s="1"/>
  <c r="Q469" i="1"/>
  <c r="K562" i="1" a="1"/>
  <c r="K562" i="1" s="1"/>
  <c r="K514" i="1" a="1"/>
  <c r="K514" i="1" s="1"/>
  <c r="Q649" i="1"/>
  <c r="Q605" i="1"/>
  <c r="Q535" i="1"/>
  <c r="Q684" i="1"/>
  <c r="Q322" i="1"/>
  <c r="Q466" i="1"/>
  <c r="K535" i="1" a="1"/>
  <c r="K535" i="1" s="1"/>
  <c r="K394" i="1" a="1"/>
  <c r="K394" i="1" s="1"/>
  <c r="Q693" i="1"/>
  <c r="Q665" i="1"/>
  <c r="Q612" i="1"/>
  <c r="Q659" i="1"/>
  <c r="Q193" i="1"/>
  <c r="Q307" i="1"/>
  <c r="Q455" i="1"/>
  <c r="Q358" i="1"/>
  <c r="Q53" i="1"/>
  <c r="Q719" i="1"/>
  <c r="K657" i="1" a="1"/>
  <c r="K657" i="1" s="1"/>
  <c r="K420" i="1" a="1"/>
  <c r="K420" i="1" s="1"/>
  <c r="Q707" i="1"/>
  <c r="Q614" i="1"/>
  <c r="Q740" i="1"/>
  <c r="Q499" i="1"/>
  <c r="Q653" i="1"/>
  <c r="Q209" i="1"/>
  <c r="Q492" i="1"/>
  <c r="Q26" i="1"/>
  <c r="Q411" i="1"/>
  <c r="Q39" i="1"/>
  <c r="K681" i="1" a="1"/>
  <c r="K681" i="1" s="1"/>
  <c r="K599" i="1" a="1"/>
  <c r="K599" i="1" s="1"/>
  <c r="Q787" i="1"/>
  <c r="Q519" i="1"/>
  <c r="Q683" i="1"/>
  <c r="Q182" i="1"/>
  <c r="Q70" i="1"/>
  <c r="Q40" i="1"/>
  <c r="K781" i="1" a="1"/>
  <c r="K781" i="1" s="1"/>
  <c r="L361" i="1" a="1"/>
  <c r="L361" i="1" s="1"/>
  <c r="Q727" i="1"/>
  <c r="Q547" i="1"/>
  <c r="Q681" i="1"/>
  <c r="Q763" i="1"/>
  <c r="Q533" i="1"/>
  <c r="Q180" i="1"/>
  <c r="Q462" i="1"/>
  <c r="Q86" i="1"/>
  <c r="Q726" i="1"/>
  <c r="Q634" i="1"/>
  <c r="Q734" i="1"/>
  <c r="Q672" i="1"/>
  <c r="Q541" i="1"/>
  <c r="Q323" i="1"/>
  <c r="Q280" i="1"/>
  <c r="Q429" i="1"/>
  <c r="Q59" i="1"/>
  <c r="Q636" i="1"/>
  <c r="K541" i="1" a="1"/>
  <c r="K541" i="1" s="1"/>
  <c r="Q723" i="1"/>
  <c r="Q571" i="1"/>
  <c r="Q748" i="1"/>
  <c r="Q536" i="1"/>
  <c r="Q317" i="1"/>
  <c r="Q458" i="1"/>
  <c r="Q444" i="1"/>
  <c r="Q415" i="1"/>
  <c r="Q376" i="1"/>
  <c r="L708" i="1" a="1"/>
  <c r="L708" i="1" s="1"/>
  <c r="Q708" i="1"/>
  <c r="L596" i="1" a="1"/>
  <c r="L596" i="1" s="1"/>
  <c r="Q596" i="1"/>
  <c r="K695" i="1" a="1"/>
  <c r="K695" i="1" s="1"/>
  <c r="Q695" i="1"/>
  <c r="L576" i="1" a="1"/>
  <c r="L576" i="1" s="1"/>
  <c r="Q576" i="1"/>
  <c r="L633" i="1" a="1"/>
  <c r="L633" i="1" s="1"/>
  <c r="Q633" i="1"/>
  <c r="L737" i="1" a="1"/>
  <c r="L737" i="1" s="1"/>
  <c r="Q737" i="1"/>
  <c r="L570" i="1" a="1"/>
  <c r="L570" i="1" s="1"/>
  <c r="Q570" i="1"/>
  <c r="L712" i="1" a="1"/>
  <c r="L712" i="1" s="1"/>
  <c r="Q712" i="1"/>
  <c r="L677" i="1" a="1"/>
  <c r="L677" i="1" s="1"/>
  <c r="Q677" i="1"/>
  <c r="L631" i="1" a="1"/>
  <c r="L631" i="1" s="1"/>
  <c r="Q631" i="1"/>
  <c r="K670" i="1" a="1"/>
  <c r="K670" i="1" s="1"/>
  <c r="Q670" i="1"/>
  <c r="L750" i="1" a="1"/>
  <c r="L750" i="1" s="1"/>
  <c r="Q750" i="1"/>
  <c r="K597" i="1" a="1"/>
  <c r="K597" i="1" s="1"/>
  <c r="Q597" i="1"/>
  <c r="L561" i="1" a="1"/>
  <c r="L561" i="1" s="1"/>
  <c r="Q561" i="1"/>
  <c r="K624" i="1" a="1"/>
  <c r="K624" i="1" s="1"/>
  <c r="Q624" i="1"/>
  <c r="K555" i="1" a="1"/>
  <c r="K555" i="1" s="1"/>
  <c r="Q555" i="1"/>
  <c r="L529" i="1" a="1"/>
  <c r="L529" i="1" s="1"/>
  <c r="Q529" i="1"/>
  <c r="K558" i="1" a="1"/>
  <c r="K558" i="1" s="1"/>
  <c r="Q558" i="1"/>
  <c r="L630" i="1" a="1"/>
  <c r="L630" i="1" s="1"/>
  <c r="Q630" i="1"/>
  <c r="L690" i="1" a="1"/>
  <c r="L690" i="1" s="1"/>
  <c r="Q690" i="1"/>
  <c r="L316" i="1" a="1"/>
  <c r="L316" i="1" s="1"/>
  <c r="Q316" i="1"/>
  <c r="K286" i="1" a="1"/>
  <c r="K286" i="1" s="1"/>
  <c r="Q286" i="1"/>
  <c r="Q217" i="1"/>
  <c r="L557" i="1" a="1"/>
  <c r="L557" i="1" s="1"/>
  <c r="Q557" i="1"/>
  <c r="L733" i="1" a="1"/>
  <c r="L733" i="1" s="1"/>
  <c r="Q733" i="1"/>
  <c r="L713" i="1" a="1"/>
  <c r="L713" i="1" s="1"/>
  <c r="Q713" i="1"/>
  <c r="L652" i="1" a="1"/>
  <c r="L652" i="1" s="1"/>
  <c r="Q652" i="1"/>
  <c r="L542" i="1" a="1"/>
  <c r="L542" i="1" s="1"/>
  <c r="Q542" i="1"/>
  <c r="L328" i="1" a="1"/>
  <c r="L328" i="1" s="1"/>
  <c r="Q328" i="1"/>
  <c r="L327" i="1" a="1"/>
  <c r="L327" i="1" s="1"/>
  <c r="Q327" i="1"/>
  <c r="L292" i="1" a="1"/>
  <c r="L292" i="1" s="1"/>
  <c r="Q292" i="1"/>
  <c r="L71" i="1" a="1"/>
  <c r="L71" i="1" s="1"/>
  <c r="Q71" i="1"/>
  <c r="L452" i="1" a="1"/>
  <c r="L452" i="1" s="1"/>
  <c r="Q452" i="1"/>
  <c r="Q198" i="1"/>
  <c r="Q700" i="1"/>
  <c r="Q671" i="1"/>
  <c r="Q580" i="1"/>
  <c r="Q781" i="1"/>
  <c r="Q745" i="1"/>
  <c r="Q516" i="1"/>
  <c r="Q742" i="1"/>
  <c r="Q554" i="1"/>
  <c r="Q539" i="1"/>
  <c r="Q771" i="1"/>
  <c r="Q515" i="1"/>
  <c r="Q701" i="1"/>
  <c r="Q489" i="1"/>
  <c r="Q606" i="1"/>
  <c r="Q497" i="1"/>
  <c r="Q729" i="1"/>
  <c r="Q711" i="1"/>
  <c r="Q650" i="1"/>
  <c r="Q627" i="1"/>
  <c r="Q572" i="1"/>
  <c r="Q532" i="1"/>
  <c r="Q207" i="1"/>
  <c r="Q196" i="1"/>
  <c r="Q163" i="1"/>
  <c r="Q188" i="1"/>
  <c r="Q183" i="1"/>
  <c r="Q456" i="1"/>
  <c r="Q245" i="1"/>
  <c r="Q294" i="1"/>
  <c r="Q421" i="1"/>
  <c r="Q353" i="1"/>
  <c r="Q229" i="1"/>
  <c r="Q131" i="1"/>
  <c r="Q447" i="1"/>
  <c r="Q379" i="1"/>
  <c r="Q344" i="1"/>
  <c r="Q397" i="1"/>
  <c r="Q339" i="1"/>
  <c r="Q120" i="1"/>
  <c r="Q108" i="1"/>
  <c r="L593" i="1" a="1"/>
  <c r="L593" i="1" s="1"/>
  <c r="Q593" i="1"/>
  <c r="L223" i="1" a="1"/>
  <c r="L223" i="1" s="1"/>
  <c r="Q223" i="1"/>
  <c r="L154" i="1" a="1"/>
  <c r="L154" i="1" s="1"/>
  <c r="Q154" i="1"/>
  <c r="L272" i="1" a="1"/>
  <c r="L272" i="1" s="1"/>
  <c r="Q272" i="1"/>
  <c r="L676" i="1" a="1"/>
  <c r="L676" i="1" s="1"/>
  <c r="Q676" i="1"/>
  <c r="L710" i="1" a="1"/>
  <c r="L710" i="1" s="1"/>
  <c r="Q710" i="1"/>
  <c r="L732" i="1" a="1"/>
  <c r="L732" i="1" s="1"/>
  <c r="Q732" i="1"/>
  <c r="L770" i="1" a="1"/>
  <c r="L770" i="1" s="1"/>
  <c r="Q770" i="1"/>
  <c r="L574" i="1" a="1"/>
  <c r="L574" i="1" s="1"/>
  <c r="Q574" i="1"/>
  <c r="L534" i="1" a="1"/>
  <c r="L534" i="1" s="1"/>
  <c r="Q534" i="1"/>
  <c r="L173" i="1" a="1"/>
  <c r="L173" i="1" s="1"/>
  <c r="Q173" i="1"/>
  <c r="L157" i="1" a="1"/>
  <c r="L157" i="1" s="1"/>
  <c r="Q157" i="1"/>
  <c r="K16" i="1" a="1"/>
  <c r="K16" i="1" s="1"/>
  <c r="Q16" i="1"/>
  <c r="L451" i="1" a="1"/>
  <c r="L451" i="1" s="1"/>
  <c r="Q451" i="1"/>
  <c r="K217" i="1" a="1"/>
  <c r="K217" i="1" s="1"/>
  <c r="Q428" i="1"/>
  <c r="L709" i="1" a="1"/>
  <c r="L709" i="1" s="1"/>
  <c r="Q709" i="1"/>
  <c r="L171" i="1" a="1"/>
  <c r="L171" i="1" s="1"/>
  <c r="Q171" i="1"/>
  <c r="L146" i="1" a="1"/>
  <c r="L146" i="1" s="1"/>
  <c r="Q146" i="1"/>
  <c r="D10" i="6"/>
  <c r="L603" i="1" a="1"/>
  <c r="L603" i="1" s="1"/>
  <c r="Q603" i="1"/>
  <c r="L746" i="1" a="1"/>
  <c r="L746" i="1" s="1"/>
  <c r="Q746" i="1"/>
  <c r="L699" i="1" a="1"/>
  <c r="L699" i="1" s="1"/>
  <c r="Q699" i="1"/>
  <c r="L598" i="1" a="1"/>
  <c r="L598" i="1" s="1"/>
  <c r="Q598" i="1"/>
  <c r="L518" i="1" a="1"/>
  <c r="L518" i="1" s="1"/>
  <c r="Q518" i="1"/>
  <c r="L578" i="1" a="1"/>
  <c r="L578" i="1" s="1"/>
  <c r="Q578" i="1"/>
  <c r="L549" i="1" a="1"/>
  <c r="L549" i="1" s="1"/>
  <c r="Q549" i="1"/>
  <c r="L567" i="1" a="1"/>
  <c r="L567" i="1" s="1"/>
  <c r="Q567" i="1"/>
  <c r="L656" i="1" a="1"/>
  <c r="L656" i="1" s="1"/>
  <c r="Q656" i="1"/>
  <c r="L660" i="1" a="1"/>
  <c r="L660" i="1" s="1"/>
  <c r="Q660" i="1"/>
  <c r="L706" i="1" a="1"/>
  <c r="L706" i="1" s="1"/>
  <c r="Q706" i="1"/>
  <c r="L718" i="1" a="1"/>
  <c r="L718" i="1" s="1"/>
  <c r="Q718" i="1"/>
  <c r="L739" i="1" a="1"/>
  <c r="L739" i="1" s="1"/>
  <c r="Q739" i="1"/>
  <c r="L588" i="1" a="1"/>
  <c r="L588" i="1" s="1"/>
  <c r="Q588" i="1"/>
  <c r="L765" i="1" a="1"/>
  <c r="L765" i="1" s="1"/>
  <c r="Q765" i="1"/>
  <c r="L705" i="1" a="1"/>
  <c r="L705" i="1" s="1"/>
  <c r="Q705" i="1"/>
  <c r="L696" i="1" a="1"/>
  <c r="L696" i="1" s="1"/>
  <c r="Q696" i="1"/>
  <c r="K262" i="1" a="1"/>
  <c r="K262" i="1" s="1"/>
  <c r="Q262" i="1"/>
  <c r="K170" i="1" a="1"/>
  <c r="K170" i="1" s="1"/>
  <c r="Q170" i="1"/>
  <c r="K151" i="1" a="1"/>
  <c r="K151" i="1" s="1"/>
  <c r="Q151" i="1"/>
  <c r="L367" i="1" a="1"/>
  <c r="L367" i="1" s="1"/>
  <c r="Q367" i="1"/>
  <c r="N58" i="6" s="1"/>
  <c r="L413" i="1" a="1"/>
  <c r="L413" i="1" s="1"/>
  <c r="Q413" i="1"/>
  <c r="K671" i="1" a="1"/>
  <c r="K671" i="1" s="1"/>
  <c r="K748" i="1" a="1"/>
  <c r="K748" i="1" s="1"/>
  <c r="K769" i="1" a="1"/>
  <c r="K769" i="1" s="1"/>
  <c r="K542" i="1" a="1"/>
  <c r="K542" i="1" s="1"/>
  <c r="K421" i="1" a="1"/>
  <c r="K421" i="1" s="1"/>
  <c r="Q752" i="1"/>
  <c r="Q640" i="1"/>
  <c r="Q791" i="1"/>
  <c r="Q688" i="1"/>
  <c r="Q608" i="1"/>
  <c r="Q744" i="1"/>
  <c r="Q724" i="1"/>
  <c r="Q609" i="1"/>
  <c r="Q669" i="1"/>
  <c r="Q530" i="1"/>
  <c r="Q716" i="1"/>
  <c r="Q717" i="1"/>
  <c r="Q715" i="1"/>
  <c r="Q527" i="1"/>
  <c r="Q762" i="1"/>
  <c r="Q559" i="1"/>
  <c r="Q661" i="1"/>
  <c r="Q759" i="1"/>
  <c r="Q666" i="1"/>
  <c r="Q486" i="1"/>
  <c r="Q77" i="1"/>
  <c r="Q179" i="1"/>
  <c r="Q514" i="1"/>
  <c r="Q508" i="1"/>
  <c r="Q246" i="1"/>
  <c r="Q249" i="1"/>
  <c r="Q256" i="1"/>
  <c r="Q258" i="1"/>
  <c r="Q291" i="1"/>
  <c r="Q231" i="1"/>
  <c r="Q142" i="1"/>
  <c r="Q139" i="1"/>
  <c r="Q398" i="1"/>
  <c r="Q394" i="1"/>
  <c r="H58" i="6" s="1"/>
  <c r="Q361" i="1"/>
  <c r="Q122" i="1"/>
  <c r="Q420" i="1"/>
  <c r="Q337" i="1"/>
  <c r="Q383" i="1"/>
  <c r="L601" i="1" a="1"/>
  <c r="L601" i="1" s="1"/>
  <c r="Q601" i="1"/>
  <c r="L275" i="1" a="1"/>
  <c r="L275" i="1" s="1"/>
  <c r="Q275" i="1"/>
  <c r="L461" i="1" a="1"/>
  <c r="L461" i="1" s="1"/>
  <c r="Q461" i="1"/>
  <c r="Q158" i="1"/>
  <c r="L602" i="1" a="1"/>
  <c r="L602" i="1" s="1"/>
  <c r="Q602" i="1"/>
  <c r="L645" i="1" a="1"/>
  <c r="L645" i="1" s="1"/>
  <c r="Q645" i="1"/>
  <c r="L604" i="1" a="1"/>
  <c r="L604" i="1" s="1"/>
  <c r="Q604" i="1"/>
  <c r="K702" i="1" a="1"/>
  <c r="K702" i="1" s="1"/>
  <c r="Q702" i="1"/>
  <c r="K686" i="1" a="1"/>
  <c r="K686" i="1" s="1"/>
  <c r="Q686" i="1"/>
  <c r="K553" i="1" a="1"/>
  <c r="K553" i="1" s="1"/>
  <c r="Q553" i="1"/>
  <c r="L522" i="1" a="1"/>
  <c r="L522" i="1" s="1"/>
  <c r="Q522" i="1"/>
  <c r="L186" i="1" a="1"/>
  <c r="L186" i="1" s="1"/>
  <c r="Q186" i="1"/>
  <c r="L325" i="1" a="1"/>
  <c r="L325" i="1" s="1"/>
  <c r="Q325" i="1"/>
  <c r="L248" i="1" a="1"/>
  <c r="L248" i="1" s="1"/>
  <c r="Q248" i="1"/>
  <c r="L28" i="1" a="1"/>
  <c r="L28" i="1" s="1"/>
  <c r="Q28" i="1"/>
  <c r="L148" i="1" a="1"/>
  <c r="L148" i="1" s="1"/>
  <c r="Q148" i="1"/>
  <c r="L464" i="1" a="1"/>
  <c r="L464" i="1" s="1"/>
  <c r="Q464" i="1"/>
  <c r="K372" i="1" a="1"/>
  <c r="K372" i="1" s="1"/>
  <c r="Q372" i="1"/>
  <c r="L772" i="1" a="1"/>
  <c r="L772" i="1" s="1"/>
  <c r="Q772" i="1"/>
  <c r="L221" i="1" a="1"/>
  <c r="L221" i="1" s="1"/>
  <c r="Q221" i="1"/>
  <c r="L537" i="1" a="1"/>
  <c r="L537" i="1" s="1"/>
  <c r="Q537" i="1"/>
  <c r="L185" i="1" a="1"/>
  <c r="L185" i="1" s="1"/>
  <c r="Q185" i="1"/>
  <c r="L237" i="1" a="1"/>
  <c r="L237" i="1" s="1"/>
  <c r="Q237" i="1"/>
  <c r="K237" i="1" a="1"/>
  <c r="K237" i="1" s="1"/>
  <c r="Q793" i="1"/>
  <c r="Q646" i="1"/>
  <c r="Q784" i="1"/>
  <c r="Q613" i="1"/>
  <c r="Q618" i="1"/>
  <c r="Q610" i="1"/>
  <c r="Q625" i="1"/>
  <c r="Q562" i="1"/>
  <c r="Q776" i="1"/>
  <c r="Q689" i="1"/>
  <c r="Q687" i="1"/>
  <c r="Q599" i="1"/>
  <c r="Q754" i="1"/>
  <c r="Q760" i="1"/>
  <c r="Q622" i="1"/>
  <c r="Q270" i="1"/>
  <c r="Q540" i="1"/>
  <c r="Q76" i="1"/>
  <c r="Q332" i="1"/>
  <c r="Q169" i="1"/>
  <c r="Q178" i="1"/>
  <c r="Q326" i="1"/>
  <c r="Q302" i="1"/>
  <c r="Q298" i="1"/>
  <c r="Q244" i="1"/>
  <c r="Q251" i="1"/>
  <c r="Q147" i="1"/>
  <c r="Q93" i="1"/>
  <c r="Q106" i="1"/>
  <c r="L525" i="1" a="1"/>
  <c r="L525" i="1" s="1"/>
  <c r="Q525" i="1"/>
  <c r="L313" i="1" a="1"/>
  <c r="L313" i="1" s="1"/>
  <c r="Q313" i="1"/>
  <c r="L18" i="1" a="1"/>
  <c r="L18" i="1" s="1"/>
  <c r="Q18" i="1"/>
  <c r="K416" i="1" a="1"/>
  <c r="K416" i="1" s="1"/>
  <c r="Q416" i="1"/>
  <c r="L375" i="1" a="1"/>
  <c r="L375" i="1" s="1"/>
  <c r="Q375" i="1"/>
  <c r="L783" i="1" a="1"/>
  <c r="L783" i="1" s="1"/>
  <c r="Q783" i="1"/>
  <c r="L779" i="1" a="1"/>
  <c r="L779" i="1" s="1"/>
  <c r="Q779" i="1"/>
  <c r="L644" i="1" a="1"/>
  <c r="L644" i="1" s="1"/>
  <c r="Q644" i="1"/>
  <c r="L503" i="1" a="1"/>
  <c r="L503" i="1" s="1"/>
  <c r="Q503" i="1"/>
  <c r="L685" i="1" a="1"/>
  <c r="L685" i="1" s="1"/>
  <c r="Q685" i="1"/>
  <c r="L224" i="1" a="1"/>
  <c r="L224" i="1" s="1"/>
  <c r="Q224" i="1"/>
  <c r="L197" i="1" a="1"/>
  <c r="L197" i="1" s="1"/>
  <c r="Q197" i="1"/>
  <c r="L168" i="1" a="1"/>
  <c r="L168" i="1" s="1"/>
  <c r="Q168" i="1"/>
  <c r="L132" i="1" a="1"/>
  <c r="L132" i="1" s="1"/>
  <c r="Q132" i="1"/>
  <c r="L66" i="1" a="1"/>
  <c r="L66" i="1" s="1"/>
  <c r="Q66" i="1"/>
  <c r="L232" i="1" a="1"/>
  <c r="L232" i="1" s="1"/>
  <c r="Q232" i="1"/>
  <c r="L127" i="1" a="1"/>
  <c r="L127" i="1" s="1"/>
  <c r="Q127" i="1"/>
  <c r="L273" i="1" a="1"/>
  <c r="L273" i="1" s="1"/>
  <c r="Q273" i="1"/>
  <c r="K140" i="1" a="1"/>
  <c r="K140" i="1" s="1"/>
  <c r="Q140" i="1"/>
  <c r="K389" i="1" a="1"/>
  <c r="K389" i="1" s="1"/>
  <c r="Q389" i="1"/>
  <c r="L99" i="1" a="1"/>
  <c r="L99" i="1" s="1"/>
  <c r="Q99" i="1"/>
  <c r="L438" i="1" a="1"/>
  <c r="L438" i="1" s="1"/>
  <c r="Q438" i="1"/>
  <c r="K325" i="1" a="1"/>
  <c r="K325" i="1" s="1"/>
  <c r="Q454" i="1"/>
  <c r="L309" i="1" a="1"/>
  <c r="L309" i="1" s="1"/>
  <c r="Q309" i="1"/>
  <c r="L312" i="1" a="1"/>
  <c r="L312" i="1" s="1"/>
  <c r="Q312" i="1"/>
  <c r="L257" i="1" a="1"/>
  <c r="L257" i="1" s="1"/>
  <c r="Q257" i="1"/>
  <c r="L149" i="1" a="1"/>
  <c r="L149" i="1" s="1"/>
  <c r="Q149" i="1"/>
  <c r="L230" i="1" a="1"/>
  <c r="L230" i="1" s="1"/>
  <c r="Q230" i="1"/>
  <c r="L422" i="1" a="1"/>
  <c r="L422" i="1" s="1"/>
  <c r="Q422" i="1"/>
  <c r="L419" i="1" a="1"/>
  <c r="L419" i="1" s="1"/>
  <c r="Q419" i="1"/>
  <c r="L400" i="1" a="1"/>
  <c r="L400" i="1" s="1"/>
  <c r="Q400" i="1"/>
  <c r="L728" i="1" a="1"/>
  <c r="L728" i="1" s="1"/>
  <c r="Q728" i="1"/>
  <c r="L780" i="1" a="1"/>
  <c r="L780" i="1" s="1"/>
  <c r="Q780" i="1"/>
  <c r="L639" i="1" a="1"/>
  <c r="L639" i="1" s="1"/>
  <c r="Q639" i="1"/>
  <c r="L692" i="1" a="1"/>
  <c r="L692" i="1" s="1"/>
  <c r="Q692" i="1"/>
  <c r="L513" i="1" a="1"/>
  <c r="L513" i="1" s="1"/>
  <c r="Q513" i="1"/>
  <c r="L226" i="1" a="1"/>
  <c r="L226" i="1" s="1"/>
  <c r="Q226" i="1"/>
  <c r="L216" i="1" a="1"/>
  <c r="L216" i="1" s="1"/>
  <c r="Q216" i="1"/>
  <c r="L206" i="1" a="1"/>
  <c r="L206" i="1" s="1"/>
  <c r="Q206" i="1"/>
  <c r="L75" i="1" a="1"/>
  <c r="L75" i="1" s="1"/>
  <c r="Q75" i="1"/>
  <c r="L160" i="1" a="1"/>
  <c r="L160" i="1" s="1"/>
  <c r="Q160" i="1"/>
  <c r="L79" i="1" a="1"/>
  <c r="L79" i="1" s="1"/>
  <c r="Q79" i="1"/>
  <c r="L227" i="1" a="1"/>
  <c r="L227" i="1" s="1"/>
  <c r="Q227" i="1"/>
  <c r="L20" i="1" a="1"/>
  <c r="L20" i="1" s="1"/>
  <c r="Q20" i="1"/>
  <c r="L17" i="1" a="1"/>
  <c r="L17" i="1" s="1"/>
  <c r="Q17" i="1"/>
  <c r="L119" i="1" a="1"/>
  <c r="L119" i="1" s="1"/>
  <c r="Q119" i="1"/>
  <c r="G58" i="6" s="1"/>
  <c r="L440" i="1" a="1"/>
  <c r="L440" i="1" s="1"/>
  <c r="Q440" i="1"/>
  <c r="L460" i="1" a="1"/>
  <c r="L460" i="1" s="1"/>
  <c r="Q460" i="1"/>
  <c r="K108" i="1" a="1"/>
  <c r="K108" i="1" s="1"/>
  <c r="L662" i="1" a="1"/>
  <c r="L662" i="1" s="1"/>
  <c r="Q662" i="1"/>
  <c r="L573" i="1" a="1"/>
  <c r="L573" i="1" s="1"/>
  <c r="Q573" i="1"/>
  <c r="L767" i="1" a="1"/>
  <c r="L767" i="1" s="1"/>
  <c r="Q767" i="1"/>
  <c r="L491" i="1" a="1"/>
  <c r="L491" i="1" s="1"/>
  <c r="Q491" i="1"/>
  <c r="L761" i="1" a="1"/>
  <c r="L761" i="1" s="1"/>
  <c r="Q761" i="1"/>
  <c r="L495" i="1" a="1"/>
  <c r="L495" i="1" s="1"/>
  <c r="Q495" i="1"/>
  <c r="L271" i="1" a="1"/>
  <c r="L271" i="1" s="1"/>
  <c r="Q271" i="1"/>
  <c r="L586" i="1" a="1"/>
  <c r="L586" i="1" s="1"/>
  <c r="Q586" i="1"/>
  <c r="K266" i="1" a="1"/>
  <c r="K266" i="1" s="1"/>
  <c r="Q266" i="1"/>
  <c r="L225" i="1" a="1"/>
  <c r="L225" i="1" s="1"/>
  <c r="Q225" i="1"/>
  <c r="L212" i="1" a="1"/>
  <c r="L212" i="1" s="1"/>
  <c r="Q212" i="1"/>
  <c r="L199" i="1" a="1"/>
  <c r="L199" i="1" s="1"/>
  <c r="Q199" i="1"/>
  <c r="K159" i="1" a="1"/>
  <c r="K159" i="1" s="1"/>
  <c r="Q159" i="1"/>
  <c r="L485" i="1" a="1"/>
  <c r="L485" i="1" s="1"/>
  <c r="Q485" i="1"/>
  <c r="L304" i="1" a="1"/>
  <c r="L304" i="1" s="1"/>
  <c r="Q304" i="1"/>
  <c r="K11" i="1" a="1"/>
  <c r="K11" i="1" s="1"/>
  <c r="Q11" i="1"/>
  <c r="L289" i="1" a="1"/>
  <c r="L289" i="1" s="1"/>
  <c r="Q289" i="1"/>
  <c r="K239" i="1" a="1"/>
  <c r="K239" i="1" s="1"/>
  <c r="Q239" i="1"/>
  <c r="L64" i="1" a="1"/>
  <c r="L64" i="1" s="1"/>
  <c r="Q64" i="1"/>
  <c r="L453" i="1" a="1"/>
  <c r="L453" i="1" s="1"/>
  <c r="Q453" i="1"/>
  <c r="L350" i="1" a="1"/>
  <c r="L350" i="1" s="1"/>
  <c r="Q350" i="1"/>
  <c r="L19" i="1" a="1"/>
  <c r="L19" i="1" s="1"/>
  <c r="Q19" i="1"/>
  <c r="L436" i="1" a="1"/>
  <c r="L436" i="1" s="1"/>
  <c r="Q436" i="1"/>
  <c r="L101" i="1" a="1"/>
  <c r="L101" i="1" s="1"/>
  <c r="Q101" i="1"/>
  <c r="K634" i="1" a="1"/>
  <c r="K634" i="1" s="1"/>
  <c r="K539" i="1" a="1"/>
  <c r="K539" i="1" s="1"/>
  <c r="K499" i="1" a="1"/>
  <c r="K499" i="1" s="1"/>
  <c r="K173" i="1" a="1"/>
  <c r="K173" i="1" s="1"/>
  <c r="Q792" i="1"/>
  <c r="Q785" i="1"/>
  <c r="Q611" i="1"/>
  <c r="Q565" i="1"/>
  <c r="Q788" i="1"/>
  <c r="Q679" i="1"/>
  <c r="Q778" i="1"/>
  <c r="Q749" i="1"/>
  <c r="Q698" i="1"/>
  <c r="Q747" i="1"/>
  <c r="Q741" i="1"/>
  <c r="Q595" i="1"/>
  <c r="Q678" i="1"/>
  <c r="Q657" i="1"/>
  <c r="Q769" i="1"/>
  <c r="Q579" i="1"/>
  <c r="Q757" i="1"/>
  <c r="Q697" i="1"/>
  <c r="Q607" i="1"/>
  <c r="Q552" i="1"/>
  <c r="Q531" i="1"/>
  <c r="Q528" i="1"/>
  <c r="Q208" i="1"/>
  <c r="Q191" i="1"/>
  <c r="Q201" i="1"/>
  <c r="Q308" i="1"/>
  <c r="Q506" i="1"/>
  <c r="Q82" i="1"/>
  <c r="Q277" i="1"/>
  <c r="Q155" i="1"/>
  <c r="Q432" i="1"/>
  <c r="Q449" i="1"/>
  <c r="Q443" i="1"/>
  <c r="H60" i="6" s="1"/>
  <c r="Q7" i="1"/>
  <c r="G59" i="6" s="1"/>
  <c r="Q27" i="1"/>
  <c r="Q424" i="1"/>
  <c r="Q41" i="1"/>
  <c r="Q37" i="1"/>
  <c r="Q387" i="1"/>
  <c r="Q395" i="1"/>
  <c r="K200" i="1" a="1"/>
  <c r="K200" i="1" s="1"/>
  <c r="Q200" i="1"/>
  <c r="L181" i="1" a="1"/>
  <c r="L181" i="1" s="1"/>
  <c r="Q181" i="1"/>
  <c r="K187" i="1" a="1"/>
  <c r="K187" i="1" s="1"/>
  <c r="Q187" i="1"/>
  <c r="Q310" i="1"/>
  <c r="L786" i="1" a="1"/>
  <c r="L786" i="1" s="1"/>
  <c r="Q786" i="1"/>
  <c r="L720" i="1" a="1"/>
  <c r="L720" i="1" s="1"/>
  <c r="Q720" i="1"/>
  <c r="L647" i="1" a="1"/>
  <c r="L647" i="1" s="1"/>
  <c r="Q647" i="1"/>
  <c r="L575" i="1" a="1"/>
  <c r="L575" i="1" s="1"/>
  <c r="Q575" i="1"/>
  <c r="L581" i="1" a="1"/>
  <c r="L581" i="1" s="1"/>
  <c r="Q581" i="1"/>
  <c r="L204" i="1" a="1"/>
  <c r="L204" i="1" s="1"/>
  <c r="Q204" i="1"/>
  <c r="L161" i="1" a="1"/>
  <c r="L161" i="1" s="1"/>
  <c r="Q161" i="1"/>
  <c r="L301" i="1" a="1"/>
  <c r="L301" i="1" s="1"/>
  <c r="Q301" i="1"/>
  <c r="K293" i="1" a="1"/>
  <c r="K293" i="1" s="1"/>
  <c r="Q293" i="1"/>
  <c r="L283" i="1" a="1"/>
  <c r="L283" i="1" s="1"/>
  <c r="Q283" i="1"/>
  <c r="K24" i="1" a="1"/>
  <c r="K24" i="1" s="1"/>
  <c r="Q24" i="1"/>
  <c r="L342" i="1" a="1"/>
  <c r="L342" i="1" s="1"/>
  <c r="Q342" i="1"/>
  <c r="Q73" i="1"/>
  <c r="L664" i="1" a="1"/>
  <c r="L664" i="1" s="1"/>
  <c r="Q664" i="1"/>
  <c r="L674" i="1" a="1"/>
  <c r="L674" i="1" s="1"/>
  <c r="Q674" i="1"/>
  <c r="L703" i="1" a="1"/>
  <c r="L703" i="1" s="1"/>
  <c r="Q703" i="1"/>
  <c r="L295" i="1" a="1"/>
  <c r="L295" i="1" s="1"/>
  <c r="Q295" i="1"/>
  <c r="L233" i="1" a="1"/>
  <c r="L233" i="1" s="1"/>
  <c r="Q233" i="1"/>
  <c r="L445" i="1" a="1"/>
  <c r="L445" i="1" s="1"/>
  <c r="Q445" i="1"/>
  <c r="L47" i="1" a="1"/>
  <c r="L47" i="1" s="1"/>
  <c r="Q47" i="1"/>
  <c r="L566" i="1" a="1"/>
  <c r="L566" i="1" s="1"/>
  <c r="Q566" i="1"/>
  <c r="L546" i="1" a="1"/>
  <c r="L546" i="1" s="1"/>
  <c r="Q546" i="1"/>
  <c r="L591" i="1" a="1"/>
  <c r="L591" i="1" s="1"/>
  <c r="Q591" i="1"/>
  <c r="L592" i="1" a="1"/>
  <c r="L592" i="1" s="1"/>
  <c r="Q592" i="1"/>
  <c r="L584" i="1" a="1"/>
  <c r="L584" i="1" s="1"/>
  <c r="Q584" i="1"/>
  <c r="L12" i="1" a="1"/>
  <c r="L12" i="1" s="1"/>
  <c r="Q12" i="1"/>
  <c r="L297" i="1" a="1"/>
  <c r="L297" i="1" s="1"/>
  <c r="Q297" i="1"/>
  <c r="L247" i="1" a="1"/>
  <c r="L247" i="1" s="1"/>
  <c r="Q247" i="1"/>
  <c r="L141" i="1" a="1"/>
  <c r="L141" i="1" s="1"/>
  <c r="Q141" i="1"/>
  <c r="L406" i="1" a="1"/>
  <c r="L406" i="1" s="1"/>
  <c r="Q406" i="1"/>
  <c r="K181" i="1" a="1"/>
  <c r="K181" i="1" s="1"/>
  <c r="L623" i="1" a="1"/>
  <c r="L623" i="1" s="1"/>
  <c r="Q623" i="1"/>
  <c r="L594" i="1" a="1"/>
  <c r="L594" i="1" s="1"/>
  <c r="Q594" i="1"/>
  <c r="L617" i="1" a="1"/>
  <c r="L617" i="1" s="1"/>
  <c r="Q617" i="1"/>
  <c r="L704" i="1" a="1"/>
  <c r="L704" i="1" s="1"/>
  <c r="Q704" i="1"/>
  <c r="L509" i="1" a="1"/>
  <c r="L509" i="1" s="1"/>
  <c r="Q509" i="1"/>
  <c r="K753" i="1" a="1"/>
  <c r="K753" i="1" s="1"/>
  <c r="Q753" i="1"/>
  <c r="K215" i="1" a="1"/>
  <c r="K215" i="1" s="1"/>
  <c r="Q215" i="1"/>
  <c r="K176" i="1" a="1"/>
  <c r="K176" i="1" s="1"/>
  <c r="Q176" i="1"/>
  <c r="K253" i="1" a="1"/>
  <c r="K253" i="1" s="1"/>
  <c r="Q253" i="1"/>
  <c r="K65" i="1" a="1"/>
  <c r="K65" i="1" s="1"/>
  <c r="Q65" i="1"/>
  <c r="K152" i="1" a="1"/>
  <c r="K152" i="1" s="1"/>
  <c r="Q152" i="1"/>
  <c r="K366" i="1" a="1"/>
  <c r="K366" i="1" s="1"/>
  <c r="Q366" i="1"/>
  <c r="L404" i="1" a="1"/>
  <c r="L404" i="1" s="1"/>
  <c r="Q404" i="1"/>
  <c r="L235" i="1" a="1"/>
  <c r="L235" i="1" s="1"/>
  <c r="Q235" i="1"/>
  <c r="L121" i="1" a="1"/>
  <c r="L121" i="1" s="1"/>
  <c r="Q121" i="1"/>
  <c r="L259" i="1" a="1"/>
  <c r="L259" i="1" s="1"/>
  <c r="Q259" i="1"/>
  <c r="L51" i="1" a="1"/>
  <c r="L51" i="1" s="1"/>
  <c r="Q51" i="1"/>
  <c r="C58" i="6" s="1"/>
  <c r="K22" i="1" a="1"/>
  <c r="K22" i="1" s="1"/>
  <c r="Q22" i="1"/>
  <c r="L34" i="1" a="1"/>
  <c r="L34" i="1" s="1"/>
  <c r="Q34" i="1"/>
  <c r="L112" i="1" a="1"/>
  <c r="L112" i="1" s="1"/>
  <c r="Q112" i="1"/>
  <c r="K518" i="1" a="1"/>
  <c r="K518" i="1" s="1"/>
  <c r="K739" i="1" a="1"/>
  <c r="K739" i="1" s="1"/>
  <c r="K770" i="1" a="1"/>
  <c r="K770" i="1" s="1"/>
  <c r="K169" i="1" a="1"/>
  <c r="K169" i="1" s="1"/>
  <c r="K155" i="1" a="1"/>
  <c r="K155" i="1" s="1"/>
  <c r="K438" i="1" a="1"/>
  <c r="K438" i="1" s="1"/>
  <c r="Q694" i="1"/>
  <c r="Q789" i="1"/>
  <c r="Q722" i="1"/>
  <c r="Q751" i="1"/>
  <c r="Q641" i="1"/>
  <c r="Q743" i="1"/>
  <c r="Q517" i="1"/>
  <c r="Q568" i="1"/>
  <c r="Q585" i="1"/>
  <c r="Q721" i="1"/>
  <c r="Q583" i="1"/>
  <c r="Q668" i="1"/>
  <c r="Q643" i="1"/>
  <c r="Q629" i="1"/>
  <c r="Q511" i="1"/>
  <c r="Q756" i="1"/>
  <c r="Q616" i="1"/>
  <c r="Q758" i="1"/>
  <c r="Q658" i="1"/>
  <c r="Q523" i="1"/>
  <c r="Q213" i="1"/>
  <c r="Q263" i="1"/>
  <c r="Q202" i="1"/>
  <c r="Q324" i="1"/>
  <c r="N57" i="6" s="1"/>
  <c r="Q252" i="1"/>
  <c r="Q255" i="1"/>
  <c r="Q2" i="1"/>
  <c r="Q68" i="1"/>
  <c r="Q381" i="1"/>
  <c r="Q363" i="1"/>
  <c r="Q459" i="1"/>
  <c r="Q338" i="1"/>
  <c r="Q98" i="1"/>
  <c r="Q347" i="1"/>
  <c r="Q25" i="1"/>
  <c r="Q341" i="1"/>
  <c r="Q334" i="1"/>
  <c r="L775" i="1" a="1"/>
  <c r="L775" i="1" s="1"/>
  <c r="Q775" i="1"/>
  <c r="K615" i="1" a="1"/>
  <c r="K615" i="1" s="1"/>
  <c r="Q615" i="1"/>
  <c r="L773" i="1" a="1"/>
  <c r="L773" i="1" s="1"/>
  <c r="Q773" i="1"/>
  <c r="L427" i="1" a="1"/>
  <c r="L427" i="1" s="1"/>
  <c r="Q427" i="1"/>
  <c r="L250" i="1" a="1"/>
  <c r="L250" i="1" s="1"/>
  <c r="Q250" i="1"/>
  <c r="L544" i="1" a="1"/>
  <c r="L544" i="1" s="1"/>
  <c r="Q544" i="1"/>
  <c r="L731" i="1" a="1"/>
  <c r="L731" i="1" s="1"/>
  <c r="Q731" i="1"/>
  <c r="L524" i="1" a="1"/>
  <c r="L524" i="1" s="1"/>
  <c r="Q524" i="1"/>
  <c r="L768" i="1" a="1"/>
  <c r="L768" i="1" s="1"/>
  <c r="Q768" i="1"/>
  <c r="L619" i="1" a="1"/>
  <c r="L619" i="1" s="1"/>
  <c r="Q619" i="1"/>
  <c r="L189" i="1" a="1"/>
  <c r="L189" i="1" s="1"/>
  <c r="Q189" i="1"/>
  <c r="L319" i="1" a="1"/>
  <c r="L319" i="1" s="1"/>
  <c r="Q319" i="1"/>
  <c r="L468" i="1" a="1"/>
  <c r="L468" i="1" s="1"/>
  <c r="Q468" i="1"/>
  <c r="L450" i="1" a="1"/>
  <c r="L450" i="1" s="1"/>
  <c r="Q450" i="1"/>
  <c r="L290" i="1" a="1"/>
  <c r="L290" i="1" s="1"/>
  <c r="Q290" i="1"/>
  <c r="K478" i="1" a="1"/>
  <c r="K478" i="1" s="1"/>
  <c r="Q478" i="1"/>
  <c r="L642" i="1" a="1"/>
  <c r="L642" i="1" s="1"/>
  <c r="Q642" i="1"/>
  <c r="L526" i="1" a="1"/>
  <c r="L526" i="1" s="1"/>
  <c r="Q526" i="1"/>
  <c r="L563" i="1" a="1"/>
  <c r="L563" i="1" s="1"/>
  <c r="Q563" i="1"/>
  <c r="L177" i="1" a="1"/>
  <c r="L177" i="1" s="1"/>
  <c r="Q177" i="1"/>
  <c r="L504" i="1" a="1"/>
  <c r="L504" i="1" s="1"/>
  <c r="Q504" i="1"/>
  <c r="L4" i="1" a="1"/>
  <c r="L4" i="1" s="1"/>
  <c r="Q4" i="1"/>
  <c r="K248" i="1" a="1"/>
  <c r="K248" i="1" s="1"/>
  <c r="L648" i="1" a="1"/>
  <c r="L648" i="1" s="1"/>
  <c r="Q648" i="1"/>
  <c r="L777" i="1" a="1"/>
  <c r="L777" i="1" s="1"/>
  <c r="Q777" i="1"/>
  <c r="L637" i="1" a="1"/>
  <c r="L637" i="1" s="1"/>
  <c r="Q637" i="1"/>
  <c r="L730" i="1" a="1"/>
  <c r="L730" i="1" s="1"/>
  <c r="Q730" i="1"/>
  <c r="L673" i="1" a="1"/>
  <c r="L673" i="1" s="1"/>
  <c r="Q673" i="1"/>
  <c r="L493" i="1" a="1"/>
  <c r="L493" i="1" s="1"/>
  <c r="Q493" i="1"/>
  <c r="L556" i="1" a="1"/>
  <c r="L556" i="1" s="1"/>
  <c r="Q556" i="1"/>
  <c r="L691" i="1" a="1"/>
  <c r="L691" i="1" s="1"/>
  <c r="Q691" i="1"/>
  <c r="L655" i="1" a="1"/>
  <c r="L655" i="1" s="1"/>
  <c r="Q655" i="1"/>
  <c r="L285" i="1" a="1"/>
  <c r="L285" i="1" s="1"/>
  <c r="Q285" i="1"/>
  <c r="L136" i="1" a="1"/>
  <c r="L136" i="1" s="1"/>
  <c r="Q136" i="1"/>
  <c r="K736" i="1" a="1"/>
  <c r="K736" i="1" s="1"/>
  <c r="Q736" i="1"/>
  <c r="L735" i="1" a="1"/>
  <c r="L735" i="1" s="1"/>
  <c r="Q735" i="1"/>
  <c r="L521" i="1" a="1"/>
  <c r="L521" i="1" s="1"/>
  <c r="Q521" i="1"/>
  <c r="L507" i="1" a="1"/>
  <c r="L507" i="1" s="1"/>
  <c r="Q507" i="1"/>
  <c r="K487" i="1" a="1"/>
  <c r="K487" i="1" s="1"/>
  <c r="Q487" i="1"/>
  <c r="K264" i="1" a="1"/>
  <c r="K264" i="1" s="1"/>
  <c r="Q264" i="1"/>
  <c r="K315" i="1" a="1"/>
  <c r="K315" i="1" s="1"/>
  <c r="Q315" i="1"/>
  <c r="K510" i="1" a="1"/>
  <c r="K510" i="1" s="1"/>
  <c r="Q510" i="1"/>
  <c r="K118" i="1" a="1"/>
  <c r="K118" i="1" s="1"/>
  <c r="Q118" i="1"/>
  <c r="K144" i="1" a="1"/>
  <c r="K144" i="1" s="1"/>
  <c r="Q144" i="1"/>
  <c r="K95" i="1" a="1"/>
  <c r="K95" i="1" s="1"/>
  <c r="Q95" i="1"/>
  <c r="K407" i="1" a="1"/>
  <c r="K407" i="1" s="1"/>
  <c r="Q407" i="1"/>
  <c r="L35" i="1" a="1"/>
  <c r="L35" i="1" s="1"/>
  <c r="Q35" i="1"/>
  <c r="K439" i="1" a="1"/>
  <c r="K439" i="1" s="1"/>
  <c r="Q439" i="1"/>
  <c r="K724" i="1" a="1"/>
  <c r="K724" i="1" s="1"/>
  <c r="K583" i="1" a="1"/>
  <c r="K583" i="1" s="1"/>
  <c r="K556" i="1" a="1"/>
  <c r="K556" i="1" s="1"/>
  <c r="K321" i="1" a="1"/>
  <c r="K321" i="1" s="1"/>
  <c r="K433" i="1" a="1"/>
  <c r="K433" i="1" s="1"/>
  <c r="L77" i="1" a="1"/>
  <c r="L77" i="1" s="1"/>
  <c r="Q790" i="1"/>
  <c r="R59" i="6" s="1"/>
  <c r="Q782" i="1"/>
  <c r="Q626" i="1"/>
  <c r="Q725" i="1"/>
  <c r="Q551" i="1"/>
  <c r="Q538" i="1"/>
  <c r="Q654" i="1"/>
  <c r="Q675" i="1"/>
  <c r="Q582" i="1"/>
  <c r="Q714" i="1"/>
  <c r="Q628" i="1"/>
  <c r="Q488" i="1"/>
  <c r="Q505" i="1"/>
  <c r="Q755" i="1"/>
  <c r="Q738" i="1"/>
  <c r="Q638" i="1"/>
  <c r="Q80" i="1"/>
  <c r="Q211" i="1"/>
  <c r="Q78" i="1"/>
  <c r="Q321" i="1"/>
  <c r="Q306" i="1"/>
  <c r="Q496" i="1"/>
  <c r="Q260" i="1"/>
  <c r="Q300" i="1"/>
  <c r="Q74" i="1"/>
  <c r="Q234" i="1"/>
  <c r="Q288" i="1"/>
  <c r="Q391" i="1"/>
  <c r="Q433" i="1"/>
  <c r="Q414" i="1"/>
  <c r="D57" i="6" s="1"/>
  <c r="Q348" i="1"/>
  <c r="K608" i="1" a="1"/>
  <c r="K608" i="1" s="1"/>
  <c r="K698" i="1" a="1"/>
  <c r="K698" i="1" s="1"/>
  <c r="K521" i="1" a="1"/>
  <c r="K521" i="1" s="1"/>
  <c r="K300" i="1" a="1"/>
  <c r="K300" i="1" s="1"/>
  <c r="K154" i="1" a="1"/>
  <c r="K154" i="1" s="1"/>
  <c r="L736" i="1" a="1"/>
  <c r="L736" i="1" s="1"/>
  <c r="L200" i="1" a="1"/>
  <c r="L200" i="1" s="1"/>
  <c r="L429" i="1" a="1"/>
  <c r="L429" i="1" s="1"/>
  <c r="K611" i="1" a="1"/>
  <c r="K611" i="1" s="1"/>
  <c r="K699" i="1" a="1"/>
  <c r="K699" i="1" s="1"/>
  <c r="K610" i="1" a="1"/>
  <c r="K610" i="1" s="1"/>
  <c r="K516" i="1" a="1"/>
  <c r="K516" i="1" s="1"/>
  <c r="K706" i="1" a="1"/>
  <c r="K706" i="1" s="1"/>
  <c r="K716" i="1" a="1"/>
  <c r="K716" i="1" s="1"/>
  <c r="K636" i="1" a="1"/>
  <c r="K636" i="1" s="1"/>
  <c r="K588" i="1" a="1"/>
  <c r="K588" i="1" s="1"/>
  <c r="K629" i="1" a="1"/>
  <c r="K629" i="1" s="1"/>
  <c r="K773" i="1" a="1"/>
  <c r="K773" i="1" s="1"/>
  <c r="K574" i="1" a="1"/>
  <c r="K574" i="1" s="1"/>
  <c r="K226" i="1" a="1"/>
  <c r="K226" i="1" s="1"/>
  <c r="K179" i="1" a="1"/>
  <c r="K179" i="1" s="1"/>
  <c r="K313" i="1" a="1"/>
  <c r="K313" i="1" s="1"/>
  <c r="K245" i="1" a="1"/>
  <c r="K245" i="1" s="1"/>
  <c r="K28" i="1" a="1"/>
  <c r="K28" i="1" s="1"/>
  <c r="K148" i="1" a="1"/>
  <c r="K148" i="1" s="1"/>
  <c r="K466" i="1" a="1"/>
  <c r="K466" i="1" s="1"/>
  <c r="K376" i="1" a="1"/>
  <c r="K376" i="1" s="1"/>
  <c r="K395" i="1" a="1"/>
  <c r="K395" i="1" s="1"/>
  <c r="L687" i="1" a="1"/>
  <c r="L687" i="1" s="1"/>
  <c r="L187" i="1" a="1"/>
  <c r="L187" i="1" s="1"/>
  <c r="K517" i="1" a="1"/>
  <c r="K517" i="1" s="1"/>
  <c r="K507" i="1" a="1"/>
  <c r="K507" i="1" s="1"/>
  <c r="K722" i="1" a="1"/>
  <c r="K722" i="1" s="1"/>
  <c r="K669" i="1" a="1"/>
  <c r="K669" i="1" s="1"/>
  <c r="K735" i="1" a="1"/>
  <c r="K735" i="1" s="1"/>
  <c r="K658" i="1" a="1"/>
  <c r="K658" i="1" s="1"/>
  <c r="K256" i="1" a="1"/>
  <c r="K256" i="1" s="1"/>
  <c r="K147" i="1" a="1"/>
  <c r="K147" i="1" s="1"/>
  <c r="K35" i="1" a="1"/>
  <c r="K35" i="1" s="1"/>
  <c r="L702" i="1" a="1"/>
  <c r="L702" i="1" s="1"/>
  <c r="L326" i="1" a="1"/>
  <c r="L326" i="1" s="1"/>
  <c r="K792" i="1" a="1"/>
  <c r="K792" i="1" s="1"/>
  <c r="K603" i="1" a="1"/>
  <c r="K603" i="1" s="1"/>
  <c r="K571" i="1" a="1"/>
  <c r="K571" i="1" s="1"/>
  <c r="K665" i="1" a="1"/>
  <c r="K665" i="1" s="1"/>
  <c r="K656" i="1" a="1"/>
  <c r="K656" i="1" s="1"/>
  <c r="K554" i="1" a="1"/>
  <c r="K554" i="1" s="1"/>
  <c r="K623" i="1" a="1"/>
  <c r="K623" i="1" s="1"/>
  <c r="K515" i="1" a="1"/>
  <c r="K515" i="1" s="1"/>
  <c r="K643" i="1" a="1"/>
  <c r="K643" i="1" s="1"/>
  <c r="K704" i="1" a="1"/>
  <c r="K704" i="1" s="1"/>
  <c r="K755" i="1" a="1"/>
  <c r="K755" i="1" s="1"/>
  <c r="K653" i="1" a="1"/>
  <c r="K653" i="1" s="1"/>
  <c r="K522" i="1" a="1"/>
  <c r="K522" i="1" s="1"/>
  <c r="K75" i="1" a="1"/>
  <c r="K75" i="1" s="1"/>
  <c r="K252" i="1" a="1"/>
  <c r="K252" i="1" s="1"/>
  <c r="K255" i="1" a="1"/>
  <c r="K255" i="1" s="1"/>
  <c r="K229" i="1" a="1"/>
  <c r="K229" i="1" s="1"/>
  <c r="K432" i="1" a="1"/>
  <c r="K432" i="1" s="1"/>
  <c r="K25" i="1" a="1"/>
  <c r="K25" i="1" s="1"/>
  <c r="K34" i="1" a="1"/>
  <c r="K34" i="1" s="1"/>
  <c r="L784" i="1" a="1"/>
  <c r="L784" i="1" s="1"/>
  <c r="L753" i="1" a="1"/>
  <c r="L753" i="1" s="1"/>
  <c r="L407" i="1" a="1"/>
  <c r="L407" i="1" s="1"/>
  <c r="K694" i="1" a="1"/>
  <c r="K694" i="1" s="1"/>
  <c r="K613" i="1" a="1"/>
  <c r="K613" i="1" s="1"/>
  <c r="K598" i="1" a="1"/>
  <c r="K598" i="1" s="1"/>
  <c r="K719" i="1" a="1"/>
  <c r="K719" i="1" s="1"/>
  <c r="K551" i="1" a="1"/>
  <c r="K551" i="1" s="1"/>
  <c r="K718" i="1" a="1"/>
  <c r="K718" i="1" s="1"/>
  <c r="K675" i="1" a="1"/>
  <c r="K675" i="1" s="1"/>
  <c r="K617" i="1" a="1"/>
  <c r="K617" i="1" s="1"/>
  <c r="K765" i="1" a="1"/>
  <c r="K765" i="1" s="1"/>
  <c r="K606" i="1" a="1"/>
  <c r="K606" i="1" s="1"/>
  <c r="K763" i="1" a="1"/>
  <c r="K763" i="1" s="1"/>
  <c r="K607" i="1" a="1"/>
  <c r="K607" i="1" s="1"/>
  <c r="K198" i="1" a="1"/>
  <c r="K198" i="1" s="1"/>
  <c r="K161" i="1" a="1"/>
  <c r="K161" i="1" s="1"/>
  <c r="K496" i="1" a="1"/>
  <c r="K496" i="1" s="1"/>
  <c r="K427" i="1" a="1"/>
  <c r="K427" i="1" s="1"/>
  <c r="K277" i="1" a="1"/>
  <c r="K277" i="1" s="1"/>
  <c r="K136" i="1" a="1"/>
  <c r="K136" i="1" s="1"/>
  <c r="K235" i="1" a="1"/>
  <c r="K235" i="1" s="1"/>
  <c r="K461" i="1" a="1"/>
  <c r="K461" i="1" s="1"/>
  <c r="L487" i="1" a="1"/>
  <c r="L487" i="1" s="1"/>
  <c r="L293" i="1" a="1"/>
  <c r="L293" i="1" s="1"/>
  <c r="L469" i="1" a="1"/>
  <c r="L469" i="1" s="1"/>
  <c r="K700" i="1" a="1"/>
  <c r="K700" i="1" s="1"/>
  <c r="K565" i="1" a="1"/>
  <c r="K565" i="1" s="1"/>
  <c r="K641" i="1" a="1"/>
  <c r="K641" i="1" s="1"/>
  <c r="K549" i="1" a="1"/>
  <c r="K549" i="1" s="1"/>
  <c r="K547" i="1" a="1"/>
  <c r="K547" i="1" s="1"/>
  <c r="K585" i="1" a="1"/>
  <c r="K585" i="1" s="1"/>
  <c r="K771" i="1" a="1"/>
  <c r="K771" i="1" s="1"/>
  <c r="K678" i="1" a="1"/>
  <c r="K678" i="1" s="1"/>
  <c r="K536" i="1" a="1"/>
  <c r="K536" i="1" s="1"/>
  <c r="K579" i="1" a="1"/>
  <c r="K579" i="1" s="1"/>
  <c r="K575" i="1" a="1"/>
  <c r="K575" i="1" s="1"/>
  <c r="K601" i="1" a="1"/>
  <c r="K601" i="1" s="1"/>
  <c r="K76" i="1" a="1"/>
  <c r="K76" i="1" s="1"/>
  <c r="K168" i="1" a="1"/>
  <c r="K168" i="1" s="1"/>
  <c r="K12" i="1" a="1"/>
  <c r="K12" i="1" s="1"/>
  <c r="K66" i="1" a="1"/>
  <c r="K66" i="1" s="1"/>
  <c r="K363" i="1" a="1"/>
  <c r="K363" i="1" s="1"/>
  <c r="K273" i="1" a="1"/>
  <c r="K273" i="1" s="1"/>
  <c r="K121" i="1" a="1"/>
  <c r="K121" i="1" s="1"/>
  <c r="K375" i="1" a="1"/>
  <c r="K375" i="1" s="1"/>
  <c r="L264" i="1" a="1"/>
  <c r="L264" i="1" s="1"/>
  <c r="L16" i="1" a="1"/>
  <c r="L16" i="1" s="1"/>
  <c r="L22" i="1" a="1"/>
  <c r="L22" i="1" s="1"/>
  <c r="K789" i="1" a="1"/>
  <c r="K789" i="1" s="1"/>
  <c r="K785" i="1" a="1"/>
  <c r="K785" i="1" s="1"/>
  <c r="K746" i="1" a="1"/>
  <c r="K746" i="1" s="1"/>
  <c r="K626" i="1" a="1"/>
  <c r="K626" i="1" s="1"/>
  <c r="K778" i="1" a="1"/>
  <c r="K778" i="1" s="1"/>
  <c r="K660" i="1" a="1"/>
  <c r="K660" i="1" s="1"/>
  <c r="K654" i="1" a="1"/>
  <c r="K654" i="1" s="1"/>
  <c r="K594" i="1" a="1"/>
  <c r="K594" i="1" s="1"/>
  <c r="K668" i="1" a="1"/>
  <c r="K668" i="1" s="1"/>
  <c r="K489" i="1" a="1"/>
  <c r="K489" i="1" s="1"/>
  <c r="K509" i="1" a="1"/>
  <c r="K509" i="1" s="1"/>
  <c r="K616" i="1" a="1"/>
  <c r="K616" i="1" s="1"/>
  <c r="K619" i="1" a="1"/>
  <c r="K619" i="1" s="1"/>
  <c r="K193" i="1" a="1"/>
  <c r="K193" i="1" s="1"/>
  <c r="K454" i="1" a="1"/>
  <c r="K454" i="1" s="1"/>
  <c r="K358" i="1" a="1"/>
  <c r="K358" i="1" s="1"/>
  <c r="K464" i="1" a="1"/>
  <c r="K464" i="1" s="1"/>
  <c r="K259" i="1" a="1"/>
  <c r="K259" i="1" s="1"/>
  <c r="K406" i="1" a="1"/>
  <c r="K406" i="1" s="1"/>
  <c r="L555" i="1" a="1"/>
  <c r="L555" i="1" s="1"/>
  <c r="L540" i="1" a="1"/>
  <c r="L540" i="1" s="1"/>
  <c r="L118" i="1" a="1"/>
  <c r="L118" i="1" s="1"/>
  <c r="L439" i="1" a="1"/>
  <c r="L439" i="1" s="1"/>
  <c r="L343" i="1" a="1"/>
  <c r="L343" i="1" s="1"/>
  <c r="K343" i="1" a="1"/>
  <c r="K343" i="1" s="1"/>
  <c r="K142" i="1" a="1"/>
  <c r="K142" i="1" s="1"/>
  <c r="K400" i="1" a="1"/>
  <c r="K400" i="1" s="1"/>
  <c r="L418" i="1" a="1"/>
  <c r="L418" i="1" s="1"/>
  <c r="K418" i="1" a="1"/>
  <c r="K418" i="1" s="1"/>
  <c r="L635" i="1" a="1"/>
  <c r="L635" i="1" s="1"/>
  <c r="K635" i="1" a="1"/>
  <c r="K635" i="1" s="1"/>
  <c r="L589" i="1" a="1"/>
  <c r="L589" i="1" s="1"/>
  <c r="K589" i="1" a="1"/>
  <c r="K589" i="1" s="1"/>
  <c r="L560" i="1" a="1"/>
  <c r="L560" i="1" s="1"/>
  <c r="K560" i="1" a="1"/>
  <c r="K560" i="1" s="1"/>
  <c r="L261" i="1" a="1"/>
  <c r="L261" i="1" s="1"/>
  <c r="K261" i="1" a="1"/>
  <c r="K261" i="1" s="1"/>
  <c r="L267" i="1" a="1"/>
  <c r="L267" i="1" s="1"/>
  <c r="K267" i="1" a="1"/>
  <c r="K267" i="1" s="1"/>
  <c r="L632" i="1" a="1"/>
  <c r="L632" i="1" s="1"/>
  <c r="K632" i="1" a="1"/>
  <c r="K632" i="1" s="1"/>
  <c r="L587" i="1" a="1"/>
  <c r="L587" i="1" s="1"/>
  <c r="K587" i="1" a="1"/>
  <c r="K587" i="1" s="1"/>
  <c r="L265" i="1" a="1"/>
  <c r="L265" i="1" s="1"/>
  <c r="K265" i="1" a="1"/>
  <c r="K265" i="1" s="1"/>
  <c r="L222" i="1" a="1"/>
  <c r="L222" i="1" s="1"/>
  <c r="K222" i="1" a="1"/>
  <c r="K222" i="1" s="1"/>
  <c r="L220" i="1" a="1"/>
  <c r="L220" i="1" s="1"/>
  <c r="K220" i="1" a="1"/>
  <c r="K220" i="1" s="1"/>
  <c r="L195" i="1" a="1"/>
  <c r="L195" i="1" s="1"/>
  <c r="K195" i="1" a="1"/>
  <c r="K195" i="1" s="1"/>
  <c r="L190" i="1" a="1"/>
  <c r="L190" i="1" s="1"/>
  <c r="K190" i="1" a="1"/>
  <c r="K190" i="1" s="1"/>
  <c r="L172" i="1" a="1"/>
  <c r="L172" i="1" s="1"/>
  <c r="K172" i="1" a="1"/>
  <c r="K172" i="1" s="1"/>
  <c r="L175" i="1" a="1"/>
  <c r="L175" i="1" s="1"/>
  <c r="K175" i="1" a="1"/>
  <c r="K175" i="1" s="1"/>
  <c r="L162" i="1" a="1"/>
  <c r="L162" i="1" s="1"/>
  <c r="K162" i="1" a="1"/>
  <c r="K162" i="1" s="1"/>
  <c r="L318" i="1" a="1"/>
  <c r="L318" i="1" s="1"/>
  <c r="K318" i="1" a="1"/>
  <c r="K318" i="1" s="1"/>
  <c r="L314" i="1" a="1"/>
  <c r="L314" i="1" s="1"/>
  <c r="K314" i="1" a="1"/>
  <c r="K314" i="1" s="1"/>
  <c r="L490" i="1" a="1"/>
  <c r="L490" i="1" s="1"/>
  <c r="K490" i="1" a="1"/>
  <c r="K490" i="1" s="1"/>
  <c r="L33" i="1" a="1"/>
  <c r="L33" i="1" s="1"/>
  <c r="K33" i="1" a="1"/>
  <c r="K33" i="1" s="1"/>
  <c r="L254" i="1" a="1"/>
  <c r="L254" i="1" s="1"/>
  <c r="K254" i="1" a="1"/>
  <c r="K254" i="1" s="1"/>
  <c r="L243" i="1" a="1"/>
  <c r="L243" i="1" s="1"/>
  <c r="K243" i="1" a="1"/>
  <c r="K243" i="1" s="1"/>
  <c r="L296" i="1" a="1"/>
  <c r="L296" i="1" s="1"/>
  <c r="K296" i="1" a="1"/>
  <c r="K296" i="1" s="1"/>
  <c r="L417" i="1" a="1"/>
  <c r="L417" i="1" s="1"/>
  <c r="K417" i="1" a="1"/>
  <c r="K417" i="1" s="1"/>
  <c r="L287" i="1" a="1"/>
  <c r="L287" i="1" s="1"/>
  <c r="K287" i="1" a="1"/>
  <c r="K287" i="1" s="1"/>
  <c r="L284" i="1" a="1"/>
  <c r="L284" i="1" s="1"/>
  <c r="K284" i="1" a="1"/>
  <c r="K284" i="1" s="1"/>
  <c r="L457" i="1" a="1"/>
  <c r="L457" i="1" s="1"/>
  <c r="K457" i="1" a="1"/>
  <c r="K457" i="1" s="1"/>
  <c r="L67" i="1" a="1"/>
  <c r="L67" i="1" s="1"/>
  <c r="K67" i="1" a="1"/>
  <c r="K67" i="1" s="1"/>
  <c r="L228" i="1" a="1"/>
  <c r="L228" i="1" s="1"/>
  <c r="K228" i="1" a="1"/>
  <c r="K228" i="1" s="1"/>
  <c r="L281" i="1" a="1"/>
  <c r="L281" i="1" s="1"/>
  <c r="K281" i="1" a="1"/>
  <c r="K281" i="1" s="1"/>
  <c r="L276" i="1" a="1"/>
  <c r="L276" i="1" s="1"/>
  <c r="K276" i="1" a="1"/>
  <c r="K276" i="1" s="1"/>
  <c r="L368" i="1" a="1"/>
  <c r="L368" i="1" s="1"/>
  <c r="K368" i="1" a="1"/>
  <c r="K368" i="1" s="1"/>
  <c r="L3" i="1" a="1"/>
  <c r="L3" i="1" s="1"/>
  <c r="K3" i="1" a="1"/>
  <c r="K3" i="1" s="1"/>
  <c r="L134" i="1" a="1"/>
  <c r="L134" i="1" s="1"/>
  <c r="K134" i="1" a="1"/>
  <c r="K134" i="1" s="1"/>
  <c r="L137" i="1" a="1"/>
  <c r="L137" i="1" s="1"/>
  <c r="K137" i="1" a="1"/>
  <c r="K137" i="1" s="1"/>
  <c r="L448" i="1" a="1"/>
  <c r="L448" i="1" s="1"/>
  <c r="K448" i="1" a="1"/>
  <c r="K448" i="1" s="1"/>
  <c r="L479" i="1" a="1"/>
  <c r="L479" i="1" s="1"/>
  <c r="K479" i="1" a="1"/>
  <c r="K479" i="1" s="1"/>
  <c r="L94" i="1" a="1"/>
  <c r="L94" i="1" s="1"/>
  <c r="K94" i="1" a="1"/>
  <c r="K94" i="1" s="1"/>
  <c r="K123" i="1" a="1"/>
  <c r="K123" i="1" s="1"/>
  <c r="L123" i="1" a="1"/>
  <c r="L123" i="1" s="1"/>
  <c r="L125" i="1" a="1"/>
  <c r="L125" i="1" s="1"/>
  <c r="K125" i="1" a="1"/>
  <c r="K125" i="1" s="1"/>
  <c r="K128" i="1" a="1"/>
  <c r="K128" i="1" s="1"/>
  <c r="L128" i="1" a="1"/>
  <c r="L128" i="1" s="1"/>
  <c r="L441" i="1" a="1"/>
  <c r="L441" i="1" s="1"/>
  <c r="K441" i="1" a="1"/>
  <c r="K441" i="1" s="1"/>
  <c r="L130" i="1" a="1"/>
  <c r="L130" i="1" s="1"/>
  <c r="K130" i="1" a="1"/>
  <c r="K130" i="1" s="1"/>
  <c r="L425" i="1" a="1"/>
  <c r="L425" i="1" s="1"/>
  <c r="K425" i="1" a="1"/>
  <c r="K425" i="1" s="1"/>
  <c r="L44" i="1" a="1"/>
  <c r="L44" i="1" s="1"/>
  <c r="K44" i="1" a="1"/>
  <c r="K44" i="1" s="1"/>
  <c r="L56" i="1" a="1"/>
  <c r="L56" i="1" s="1"/>
  <c r="K56" i="1" a="1"/>
  <c r="K56" i="1" s="1"/>
  <c r="L42" i="1" a="1"/>
  <c r="L42" i="1" s="1"/>
  <c r="K42" i="1" a="1"/>
  <c r="K42" i="1" s="1"/>
  <c r="K349" i="1" a="1"/>
  <c r="K349" i="1" s="1"/>
  <c r="L349" i="1" a="1"/>
  <c r="L349" i="1" s="1"/>
  <c r="L409" i="1" a="1"/>
  <c r="L409" i="1" s="1"/>
  <c r="K409" i="1" a="1"/>
  <c r="K409" i="1" s="1"/>
  <c r="L467" i="1" a="1"/>
  <c r="L467" i="1" s="1"/>
  <c r="K467" i="1" a="1"/>
  <c r="K467" i="1" s="1"/>
  <c r="K103" i="1" a="1"/>
  <c r="K103" i="1" s="1"/>
  <c r="L103" i="1" a="1"/>
  <c r="L103" i="1" s="1"/>
  <c r="L480" i="1" a="1"/>
  <c r="L480" i="1" s="1"/>
  <c r="K480" i="1" a="1"/>
  <c r="K480" i="1" s="1"/>
  <c r="K434" i="1" a="1"/>
  <c r="K434" i="1" s="1"/>
  <c r="L434" i="1" a="1"/>
  <c r="L434" i="1" s="1"/>
  <c r="L100" i="1" a="1"/>
  <c r="L100" i="1" s="1"/>
  <c r="K100" i="1" a="1"/>
  <c r="K100" i="1" s="1"/>
  <c r="L408" i="1" a="1"/>
  <c r="L408" i="1" s="1"/>
  <c r="K408" i="1" a="1"/>
  <c r="K408" i="1" s="1"/>
  <c r="K104" i="1" a="1"/>
  <c r="K104" i="1" s="1"/>
  <c r="L104" i="1" a="1"/>
  <c r="L104" i="1" s="1"/>
  <c r="K752" i="1" a="1"/>
  <c r="K752" i="1" s="1"/>
  <c r="K640" i="1" a="1"/>
  <c r="K640" i="1" s="1"/>
  <c r="K791" i="1" a="1"/>
  <c r="K791" i="1" s="1"/>
  <c r="K580" i="1" a="1"/>
  <c r="K580" i="1" s="1"/>
  <c r="K728" i="1" a="1"/>
  <c r="K728" i="1" s="1"/>
  <c r="K648" i="1" a="1"/>
  <c r="K648" i="1" s="1"/>
  <c r="K566" i="1" a="1"/>
  <c r="K566" i="1" s="1"/>
  <c r="K780" i="1" a="1"/>
  <c r="K780" i="1" s="1"/>
  <c r="K546" i="1" a="1"/>
  <c r="K546" i="1" s="1"/>
  <c r="K777" i="1" a="1"/>
  <c r="K777" i="1" s="1"/>
  <c r="K639" i="1" a="1"/>
  <c r="K639" i="1" s="1"/>
  <c r="K591" i="1" a="1"/>
  <c r="K591" i="1" s="1"/>
  <c r="K637" i="1" a="1"/>
  <c r="K637" i="1" s="1"/>
  <c r="K692" i="1" a="1"/>
  <c r="K692" i="1" s="1"/>
  <c r="K592" i="1" a="1"/>
  <c r="K592" i="1" s="1"/>
  <c r="K730" i="1" a="1"/>
  <c r="K730" i="1" s="1"/>
  <c r="K721" i="1" a="1"/>
  <c r="K721" i="1" s="1"/>
  <c r="K584" i="1" a="1"/>
  <c r="K584" i="1" s="1"/>
  <c r="K582" i="1" a="1"/>
  <c r="K582" i="1" s="1"/>
  <c r="K715" i="1" a="1"/>
  <c r="K715" i="1" s="1"/>
  <c r="K714" i="1" a="1"/>
  <c r="K714" i="1" s="1"/>
  <c r="K527" i="1" a="1"/>
  <c r="K527" i="1" s="1"/>
  <c r="K673" i="1" a="1"/>
  <c r="K673" i="1" s="1"/>
  <c r="K493" i="1" a="1"/>
  <c r="K493" i="1" s="1"/>
  <c r="K659" i="1" a="1"/>
  <c r="K659" i="1" s="1"/>
  <c r="K513" i="1" a="1"/>
  <c r="K513" i="1" s="1"/>
  <c r="K497" i="1" a="1"/>
  <c r="K497" i="1" s="1"/>
  <c r="K690" i="1" a="1"/>
  <c r="K690" i="1" s="1"/>
  <c r="K526" i="1" a="1"/>
  <c r="K526" i="1" s="1"/>
  <c r="K759" i="1" a="1"/>
  <c r="K759" i="1" s="1"/>
  <c r="K666" i="1" a="1"/>
  <c r="K666" i="1" s="1"/>
  <c r="K627" i="1" a="1"/>
  <c r="K627" i="1" s="1"/>
  <c r="K533" i="1" a="1"/>
  <c r="K533" i="1" s="1"/>
  <c r="K224" i="1" a="1"/>
  <c r="K224" i="1" s="1"/>
  <c r="K213" i="1" a="1"/>
  <c r="K213" i="1" s="1"/>
  <c r="K263" i="1" a="1"/>
  <c r="K263" i="1" s="1"/>
  <c r="K208" i="1" a="1"/>
  <c r="K208" i="1" s="1"/>
  <c r="K332" i="1" a="1"/>
  <c r="K332" i="1" s="1"/>
  <c r="K328" i="1" a="1"/>
  <c r="K328" i="1" s="1"/>
  <c r="K323" i="1" a="1"/>
  <c r="K323" i="1" s="1"/>
  <c r="K317" i="1" a="1"/>
  <c r="K317" i="1" s="1"/>
  <c r="K310" i="1" a="1"/>
  <c r="K310" i="1" s="1"/>
  <c r="K306" i="1" a="1"/>
  <c r="K306" i="1" s="1"/>
  <c r="K301" i="1" a="1"/>
  <c r="K301" i="1" s="1"/>
  <c r="K298" i="1" a="1"/>
  <c r="K298" i="1" s="1"/>
  <c r="K244" i="1" a="1"/>
  <c r="K244" i="1" s="1"/>
  <c r="K294" i="1" a="1"/>
  <c r="K294" i="1" s="1"/>
  <c r="K283" i="1" a="1"/>
  <c r="K283" i="1" s="1"/>
  <c r="K234" i="1" a="1"/>
  <c r="K234" i="1" s="1"/>
  <c r="K288" i="1" a="1"/>
  <c r="K288" i="1" s="1"/>
  <c r="K127" i="1" a="1"/>
  <c r="K127" i="1" s="1"/>
  <c r="K447" i="1" a="1"/>
  <c r="K447" i="1" s="1"/>
  <c r="K379" i="1" a="1"/>
  <c r="K379" i="1" s="1"/>
  <c r="K443" i="1" a="1"/>
  <c r="K443" i="1" s="1"/>
  <c r="K397" i="1" a="1"/>
  <c r="K397" i="1" s="1"/>
  <c r="K86" i="1" a="1"/>
  <c r="K86" i="1" s="1"/>
  <c r="K47" i="1" a="1"/>
  <c r="K47" i="1" s="1"/>
  <c r="K367" i="1" a="1"/>
  <c r="K367" i="1" s="1"/>
  <c r="L745" i="1" a="1"/>
  <c r="L745" i="1" s="1"/>
  <c r="L624" i="1" a="1"/>
  <c r="L624" i="1" s="1"/>
  <c r="L741" i="1" a="1"/>
  <c r="L741" i="1" s="1"/>
  <c r="L615" i="1" a="1"/>
  <c r="L615" i="1" s="1"/>
  <c r="L686" i="1" a="1"/>
  <c r="L686" i="1" s="1"/>
  <c r="L553" i="1" a="1"/>
  <c r="L553" i="1" s="1"/>
  <c r="L170" i="1" a="1"/>
  <c r="L170" i="1" s="1"/>
  <c r="L183" i="1" a="1"/>
  <c r="L183" i="1" s="1"/>
  <c r="L239" i="1" a="1"/>
  <c r="L239" i="1" s="1"/>
  <c r="L152" i="1" a="1"/>
  <c r="L152" i="1" s="1"/>
  <c r="L139" i="1" a="1"/>
  <c r="L139" i="1" s="1"/>
  <c r="L372" i="1" a="1"/>
  <c r="L372" i="1" s="1"/>
  <c r="L333" i="1" a="1"/>
  <c r="L333" i="1" s="1"/>
  <c r="K333" i="1" a="1"/>
  <c r="K333" i="1" s="1"/>
  <c r="K196" i="1" a="1"/>
  <c r="K196" i="1" s="1"/>
  <c r="L279" i="1" a="1"/>
  <c r="L279" i="1" s="1"/>
  <c r="K279" i="1" a="1"/>
  <c r="K279" i="1" s="1"/>
  <c r="L10" i="1" a="1"/>
  <c r="L10" i="1" s="1"/>
  <c r="K10" i="1" a="1"/>
  <c r="K10" i="1" s="1"/>
  <c r="L92" i="1" a="1"/>
  <c r="L92" i="1" s="1"/>
  <c r="K92" i="1" a="1"/>
  <c r="K92" i="1" s="1"/>
  <c r="L90" i="1" a="1"/>
  <c r="L90" i="1" s="1"/>
  <c r="K90" i="1" a="1"/>
  <c r="K90" i="1" s="1"/>
  <c r="L61" i="1" a="1"/>
  <c r="L61" i="1" s="1"/>
  <c r="K61" i="1" a="1"/>
  <c r="K61" i="1" s="1"/>
  <c r="L62" i="1" a="1"/>
  <c r="L62" i="1" s="1"/>
  <c r="K62" i="1" a="1"/>
  <c r="K62" i="1" s="1"/>
  <c r="L43" i="1" a="1"/>
  <c r="L43" i="1" s="1"/>
  <c r="K43" i="1" a="1"/>
  <c r="K43" i="1" s="1"/>
  <c r="L360" i="1" a="1"/>
  <c r="L360" i="1" s="1"/>
  <c r="K360" i="1" a="1"/>
  <c r="K360" i="1" s="1"/>
  <c r="L474" i="1" a="1"/>
  <c r="L474" i="1" s="1"/>
  <c r="K474" i="1" a="1"/>
  <c r="K474" i="1" s="1"/>
  <c r="L110" i="1" a="1"/>
  <c r="L110" i="1" s="1"/>
  <c r="K110" i="1" a="1"/>
  <c r="K110" i="1" s="1"/>
  <c r="L117" i="1" a="1"/>
  <c r="L117" i="1" s="1"/>
  <c r="K117" i="1" a="1"/>
  <c r="K117" i="1" s="1"/>
  <c r="L388" i="1" a="1"/>
  <c r="L388" i="1" s="1"/>
  <c r="K388" i="1" a="1"/>
  <c r="K388" i="1" s="1"/>
  <c r="L435" i="1" a="1"/>
  <c r="L435" i="1" s="1"/>
  <c r="K435" i="1" a="1"/>
  <c r="K435" i="1" s="1"/>
  <c r="L378" i="1" a="1"/>
  <c r="L378" i="1" s="1"/>
  <c r="K378" i="1" a="1"/>
  <c r="K378" i="1" s="1"/>
  <c r="K793" i="1" a="1"/>
  <c r="K793" i="1" s="1"/>
  <c r="K646" i="1" a="1"/>
  <c r="K646" i="1" s="1"/>
  <c r="K688" i="1" a="1"/>
  <c r="K688" i="1" s="1"/>
  <c r="K727" i="1" a="1"/>
  <c r="K727" i="1" s="1"/>
  <c r="K782" i="1" a="1"/>
  <c r="K782" i="1" s="1"/>
  <c r="K679" i="1" a="1"/>
  <c r="K679" i="1" s="1"/>
  <c r="K725" i="1" a="1"/>
  <c r="K725" i="1" s="1"/>
  <c r="K625" i="1" a="1"/>
  <c r="K625" i="1" s="1"/>
  <c r="K519" i="1" a="1"/>
  <c r="K519" i="1" s="1"/>
  <c r="K568" i="1" a="1"/>
  <c r="K568" i="1" s="1"/>
  <c r="K530" i="1" a="1"/>
  <c r="K530" i="1" s="1"/>
  <c r="K734" i="1" a="1"/>
  <c r="K734" i="1" s="1"/>
  <c r="K747" i="1" a="1"/>
  <c r="K747" i="1" s="1"/>
  <c r="K662" i="1" a="1"/>
  <c r="K662" i="1" s="1"/>
  <c r="K573" i="1" a="1"/>
  <c r="K573" i="1" s="1"/>
  <c r="K717" i="1" a="1"/>
  <c r="K717" i="1" s="1"/>
  <c r="K767" i="1" a="1"/>
  <c r="K767" i="1" s="1"/>
  <c r="K689" i="1" a="1"/>
  <c r="K689" i="1" s="1"/>
  <c r="K683" i="1" a="1"/>
  <c r="K683" i="1" s="1"/>
  <c r="K672" i="1" a="1"/>
  <c r="K672" i="1" s="1"/>
  <c r="K491" i="1" a="1"/>
  <c r="K491" i="1" s="1"/>
  <c r="K761" i="1" a="1"/>
  <c r="K761" i="1" s="1"/>
  <c r="K511" i="1" a="1"/>
  <c r="K511" i="1" s="1"/>
  <c r="K495" i="1" a="1"/>
  <c r="K495" i="1" s="1"/>
  <c r="K696" i="1" a="1"/>
  <c r="K696" i="1" s="1"/>
  <c r="K758" i="1" a="1"/>
  <c r="K758" i="1" s="1"/>
  <c r="K270" i="1" a="1"/>
  <c r="K270" i="1" s="1"/>
  <c r="K572" i="1" a="1"/>
  <c r="K572" i="1" s="1"/>
  <c r="K221" i="1" a="1"/>
  <c r="K221" i="1" s="1"/>
  <c r="K73" i="1" a="1"/>
  <c r="K73" i="1" s="1"/>
  <c r="K211" i="1" a="1"/>
  <c r="K211" i="1" s="1"/>
  <c r="K204" i="1" a="1"/>
  <c r="K204" i="1" s="1"/>
  <c r="K191" i="1" a="1"/>
  <c r="K191" i="1" s="1"/>
  <c r="K177" i="1" a="1"/>
  <c r="K177" i="1" s="1"/>
  <c r="K178" i="1" a="1"/>
  <c r="K178" i="1" s="1"/>
  <c r="K188" i="1" a="1"/>
  <c r="K188" i="1" s="1"/>
  <c r="K327" i="1" a="1"/>
  <c r="K327" i="1" s="1"/>
  <c r="K307" i="1" a="1"/>
  <c r="K307" i="1" s="1"/>
  <c r="K504" i="1" a="1"/>
  <c r="K504" i="1" s="1"/>
  <c r="K260" i="1" a="1"/>
  <c r="K260" i="1" s="1"/>
  <c r="K82" i="1" a="1"/>
  <c r="K82" i="1" s="1"/>
  <c r="K258" i="1" a="1"/>
  <c r="K258" i="1" s="1"/>
  <c r="K257" i="1" a="1"/>
  <c r="K257" i="1" s="1"/>
  <c r="K353" i="1" a="1"/>
  <c r="K353" i="1" s="1"/>
  <c r="K280" i="1" a="1"/>
  <c r="K280" i="1" s="1"/>
  <c r="K451" i="1" a="1"/>
  <c r="K451" i="1" s="1"/>
  <c r="K459" i="1" a="1"/>
  <c r="K459" i="1" s="1"/>
  <c r="K149" i="1" a="1"/>
  <c r="K149" i="1" s="1"/>
  <c r="K449" i="1" a="1"/>
  <c r="K449" i="1" s="1"/>
  <c r="K398" i="1" a="1"/>
  <c r="K398" i="1" s="1"/>
  <c r="K98" i="1" a="1"/>
  <c r="K98" i="1" s="1"/>
  <c r="K93" i="1" a="1"/>
  <c r="K93" i="1" s="1"/>
  <c r="K119" i="1" a="1"/>
  <c r="K119" i="1" s="1"/>
  <c r="K53" i="1" a="1"/>
  <c r="K53" i="1" s="1"/>
  <c r="K37" i="1" a="1"/>
  <c r="K37" i="1" s="1"/>
  <c r="K341" i="1" a="1"/>
  <c r="K341" i="1" s="1"/>
  <c r="K387" i="1" a="1"/>
  <c r="K387" i="1" s="1"/>
  <c r="K334" i="1" a="1"/>
  <c r="K334" i="1" s="1"/>
  <c r="L670" i="1" a="1"/>
  <c r="L670" i="1" s="1"/>
  <c r="L597" i="1" a="1"/>
  <c r="L597" i="1" s="1"/>
  <c r="L558" i="1" a="1"/>
  <c r="L558" i="1" s="1"/>
  <c r="L266" i="1" a="1"/>
  <c r="L266" i="1" s="1"/>
  <c r="L215" i="1" a="1"/>
  <c r="L215" i="1" s="1"/>
  <c r="L163" i="1" a="1"/>
  <c r="L163" i="1" s="1"/>
  <c r="L510" i="1" a="1"/>
  <c r="L510" i="1" s="1"/>
  <c r="L286" i="1" a="1"/>
  <c r="L286" i="1" s="1"/>
  <c r="L411" i="1" a="1"/>
  <c r="L411" i="1" s="1"/>
  <c r="L478" i="1" a="1"/>
  <c r="L478" i="1" s="1"/>
  <c r="L102" i="1" a="1"/>
  <c r="L102" i="1" s="1"/>
  <c r="K102" i="1" a="1"/>
  <c r="K102" i="1" s="1"/>
  <c r="L402" i="1" a="1"/>
  <c r="L402" i="1" s="1"/>
  <c r="K402" i="1" a="1"/>
  <c r="K402" i="1" s="1"/>
  <c r="L50" i="1" a="1"/>
  <c r="L50" i="1" s="1"/>
  <c r="K50" i="1" a="1"/>
  <c r="K50" i="1" s="1"/>
  <c r="L8" i="1" a="1"/>
  <c r="L8" i="1" s="1"/>
  <c r="K8" i="1" a="1"/>
  <c r="K8" i="1" s="1"/>
  <c r="K586" i="1" a="1"/>
  <c r="K586" i="1" s="1"/>
  <c r="K322" i="1" a="1"/>
  <c r="K322" i="1" s="1"/>
  <c r="K391" i="1" a="1"/>
  <c r="K391" i="1" s="1"/>
  <c r="K419" i="1" a="1"/>
  <c r="K419" i="1" s="1"/>
  <c r="K40" i="1" a="1"/>
  <c r="K40" i="1" s="1"/>
  <c r="L80" i="1" a="1"/>
  <c r="L80" i="1" s="1"/>
  <c r="L159" i="1" a="1"/>
  <c r="L159" i="1" s="1"/>
  <c r="L492" i="1" a="1"/>
  <c r="L492" i="1" s="1"/>
  <c r="L65" i="1" a="1"/>
  <c r="L65" i="1" s="1"/>
  <c r="L7" i="1" a="1"/>
  <c r="L7" i="1" s="1"/>
  <c r="L111" i="1" a="1"/>
  <c r="L111" i="1" s="1"/>
  <c r="K111" i="1" a="1"/>
  <c r="K111" i="1" s="1"/>
  <c r="L109" i="1" a="1"/>
  <c r="L109" i="1" s="1"/>
  <c r="K109" i="1" a="1"/>
  <c r="K109" i="1" s="1"/>
  <c r="L465" i="1" a="1"/>
  <c r="L465" i="1" s="1"/>
  <c r="K465" i="1" a="1"/>
  <c r="K465" i="1" s="1"/>
  <c r="L393" i="1" a="1"/>
  <c r="L393" i="1" s="1"/>
  <c r="K393" i="1" a="1"/>
  <c r="K393" i="1" s="1"/>
  <c r="L29" i="1" a="1"/>
  <c r="L29" i="1" s="1"/>
  <c r="K29" i="1" a="1"/>
  <c r="K29" i="1" s="1"/>
  <c r="L346" i="1" a="1"/>
  <c r="L346" i="1" s="1"/>
  <c r="K346" i="1" a="1"/>
  <c r="K346" i="1" s="1"/>
  <c r="K486" i="1" a="1"/>
  <c r="K486" i="1" s="1"/>
  <c r="L590" i="1" a="1"/>
  <c r="L590" i="1" s="1"/>
  <c r="K590" i="1" a="1"/>
  <c r="K590" i="1" s="1"/>
  <c r="L214" i="1" a="1"/>
  <c r="L214" i="1" s="1"/>
  <c r="K214" i="1" a="1"/>
  <c r="K214" i="1" s="1"/>
  <c r="L548" i="1" a="1"/>
  <c r="L548" i="1" s="1"/>
  <c r="K548" i="1" a="1"/>
  <c r="K548" i="1" s="1"/>
  <c r="L205" i="1" a="1"/>
  <c r="L205" i="1" s="1"/>
  <c r="K205" i="1" a="1"/>
  <c r="K205" i="1" s="1"/>
  <c r="L330" i="1" a="1"/>
  <c r="L330" i="1" s="1"/>
  <c r="K330" i="1" a="1"/>
  <c r="K330" i="1" s="1"/>
  <c r="K311" i="1" a="1"/>
  <c r="K311" i="1" s="1"/>
  <c r="L311" i="1" a="1"/>
  <c r="L311" i="1" s="1"/>
  <c r="L13" i="1" a="1"/>
  <c r="L13" i="1" s="1"/>
  <c r="K13" i="1" a="1"/>
  <c r="K13" i="1" s="1"/>
  <c r="K537" i="1" a="1"/>
  <c r="K537" i="1" s="1"/>
  <c r="K233" i="1" a="1"/>
  <c r="K233" i="1" s="1"/>
  <c r="K338" i="1" a="1"/>
  <c r="K338" i="1" s="1"/>
  <c r="K445" i="1" a="1"/>
  <c r="K445" i="1" s="1"/>
  <c r="K422" i="1" a="1"/>
  <c r="K422" i="1" s="1"/>
  <c r="L622" i="1" a="1"/>
  <c r="L622" i="1" s="1"/>
  <c r="L472" i="1" a="1"/>
  <c r="L472" i="1" s="1"/>
  <c r="K472" i="1" a="1"/>
  <c r="K472" i="1" s="1"/>
  <c r="L377" i="1" a="1"/>
  <c r="L377" i="1" s="1"/>
  <c r="K377" i="1" a="1"/>
  <c r="K377" i="1" s="1"/>
  <c r="K455" i="1" a="1"/>
  <c r="K455" i="1" s="1"/>
  <c r="L437" i="1" a="1"/>
  <c r="L437" i="1" s="1"/>
  <c r="K437" i="1" a="1"/>
  <c r="K437" i="1" s="1"/>
  <c r="L87" i="1" a="1"/>
  <c r="L87" i="1" s="1"/>
  <c r="K87" i="1" a="1"/>
  <c r="K87" i="1" s="1"/>
  <c r="L52" i="1" a="1"/>
  <c r="L52" i="1" s="1"/>
  <c r="K52" i="1" a="1"/>
  <c r="K52" i="1" s="1"/>
  <c r="L60" i="1" a="1"/>
  <c r="L60" i="1" s="1"/>
  <c r="K60" i="1" a="1"/>
  <c r="K60" i="1" s="1"/>
  <c r="L470" i="1" a="1"/>
  <c r="L470" i="1" s="1"/>
  <c r="K470" i="1" a="1"/>
  <c r="K470" i="1" s="1"/>
  <c r="L473" i="1" a="1"/>
  <c r="L473" i="1" s="1"/>
  <c r="K473" i="1" a="1"/>
  <c r="K473" i="1" s="1"/>
  <c r="K772" i="1" a="1"/>
  <c r="K772" i="1" s="1"/>
  <c r="K485" i="1" a="1"/>
  <c r="K485" i="1" s="1"/>
  <c r="K289" i="1" a="1"/>
  <c r="K289" i="1" s="1"/>
  <c r="K251" i="1" a="1"/>
  <c r="K251" i="1" s="1"/>
  <c r="L620" i="1" a="1"/>
  <c r="L620" i="1" s="1"/>
  <c r="K620" i="1" a="1"/>
  <c r="K620" i="1" s="1"/>
  <c r="L682" i="1" a="1"/>
  <c r="L682" i="1" s="1"/>
  <c r="K682" i="1" a="1"/>
  <c r="K682" i="1" s="1"/>
  <c r="L564" i="1" a="1"/>
  <c r="L564" i="1" s="1"/>
  <c r="K564" i="1" a="1"/>
  <c r="K564" i="1" s="1"/>
  <c r="L651" i="1" a="1"/>
  <c r="L651" i="1" s="1"/>
  <c r="K651" i="1" a="1"/>
  <c r="K651" i="1" s="1"/>
  <c r="L545" i="1" a="1"/>
  <c r="L545" i="1" s="1"/>
  <c r="K545" i="1" a="1"/>
  <c r="K545" i="1" s="1"/>
  <c r="L218" i="1" a="1"/>
  <c r="L218" i="1" s="1"/>
  <c r="K218" i="1" a="1"/>
  <c r="K218" i="1" s="1"/>
  <c r="L329" i="1" a="1"/>
  <c r="L329" i="1" s="1"/>
  <c r="K329" i="1" a="1"/>
  <c r="K329" i="1" s="1"/>
  <c r="L512" i="1" a="1"/>
  <c r="L512" i="1" s="1"/>
  <c r="K512" i="1" a="1"/>
  <c r="K512" i="1" s="1"/>
  <c r="L305" i="1" a="1"/>
  <c r="L305" i="1" s="1"/>
  <c r="K305" i="1" a="1"/>
  <c r="K305" i="1" s="1"/>
  <c r="K500" i="1" a="1"/>
  <c r="K500" i="1" s="1"/>
  <c r="L500" i="1" a="1"/>
  <c r="L500" i="1" s="1"/>
  <c r="L494" i="1" a="1"/>
  <c r="L494" i="1" s="1"/>
  <c r="K494" i="1" a="1"/>
  <c r="K494" i="1" s="1"/>
  <c r="K72" i="1" a="1"/>
  <c r="K72" i="1" s="1"/>
  <c r="L72" i="1" a="1"/>
  <c r="L72" i="1" s="1"/>
  <c r="L242" i="1" a="1"/>
  <c r="L242" i="1" s="1"/>
  <c r="K242" i="1" a="1"/>
  <c r="K242" i="1" s="1"/>
  <c r="L282" i="1" a="1"/>
  <c r="L282" i="1" s="1"/>
  <c r="K282" i="1" a="1"/>
  <c r="K282" i="1" s="1"/>
  <c r="L133" i="1" a="1"/>
  <c r="L133" i="1" s="1"/>
  <c r="K133" i="1" a="1"/>
  <c r="K133" i="1" s="1"/>
  <c r="L153" i="1" a="1"/>
  <c r="L153" i="1" s="1"/>
  <c r="K153" i="1" a="1"/>
  <c r="K153" i="1" s="1"/>
  <c r="L145" i="1" a="1"/>
  <c r="L145" i="1" s="1"/>
  <c r="K145" i="1" a="1"/>
  <c r="K145" i="1" s="1"/>
  <c r="L138" i="1" a="1"/>
  <c r="L138" i="1" s="1"/>
  <c r="K138" i="1" a="1"/>
  <c r="K138" i="1" s="1"/>
  <c r="L384" i="1" a="1"/>
  <c r="L384" i="1" s="1"/>
  <c r="K384" i="1" a="1"/>
  <c r="K384" i="1" s="1"/>
  <c r="L373" i="1" a="1"/>
  <c r="L373" i="1" s="1"/>
  <c r="K373" i="1" a="1"/>
  <c r="K373" i="1" s="1"/>
  <c r="K738" i="1" a="1"/>
  <c r="K738" i="1" s="1"/>
  <c r="K703" i="1" a="1"/>
  <c r="K703" i="1" s="1"/>
  <c r="K201" i="1" a="1"/>
  <c r="K201" i="1" s="1"/>
  <c r="K185" i="1" a="1"/>
  <c r="K185" i="1" s="1"/>
  <c r="K295" i="1" a="1"/>
  <c r="K295" i="1" s="1"/>
  <c r="K291" i="1" a="1"/>
  <c r="K291" i="1" s="1"/>
  <c r="K404" i="1" a="1"/>
  <c r="K404" i="1" s="1"/>
  <c r="K424" i="1" a="1"/>
  <c r="K424" i="1" s="1"/>
  <c r="K51" i="1" a="1"/>
  <c r="K51" i="1" s="1"/>
  <c r="L695" i="1" a="1"/>
  <c r="L695" i="1" s="1"/>
  <c r="L774" i="1" a="1"/>
  <c r="L774" i="1" s="1"/>
  <c r="K774" i="1" a="1"/>
  <c r="K774" i="1" s="1"/>
  <c r="L663" i="1" a="1"/>
  <c r="L663" i="1" s="1"/>
  <c r="K663" i="1" a="1"/>
  <c r="K663" i="1" s="1"/>
  <c r="L764" i="1" a="1"/>
  <c r="L764" i="1" s="1"/>
  <c r="K764" i="1" a="1"/>
  <c r="K764" i="1" s="1"/>
  <c r="L667" i="1" a="1"/>
  <c r="L667" i="1" s="1"/>
  <c r="K667" i="1" a="1"/>
  <c r="K667" i="1" s="1"/>
  <c r="L600" i="1" a="1"/>
  <c r="L600" i="1" s="1"/>
  <c r="K600" i="1" a="1"/>
  <c r="K600" i="1" s="1"/>
  <c r="L520" i="1" a="1"/>
  <c r="L520" i="1" s="1"/>
  <c r="K520" i="1" a="1"/>
  <c r="K520" i="1" s="1"/>
  <c r="L680" i="1" a="1"/>
  <c r="L680" i="1" s="1"/>
  <c r="K680" i="1" a="1"/>
  <c r="K680" i="1" s="1"/>
  <c r="L577" i="1" a="1"/>
  <c r="L577" i="1" s="1"/>
  <c r="K577" i="1" a="1"/>
  <c r="K577" i="1" s="1"/>
  <c r="L569" i="1" a="1"/>
  <c r="L569" i="1" s="1"/>
  <c r="K569" i="1" a="1"/>
  <c r="K569" i="1" s="1"/>
  <c r="L550" i="1" a="1"/>
  <c r="L550" i="1" s="1"/>
  <c r="K550" i="1" a="1"/>
  <c r="K550" i="1" s="1"/>
  <c r="L543" i="1" a="1"/>
  <c r="L543" i="1" s="1"/>
  <c r="K543" i="1" a="1"/>
  <c r="K543" i="1" s="1"/>
  <c r="L210" i="1" a="1"/>
  <c r="L210" i="1" s="1"/>
  <c r="K210" i="1" a="1"/>
  <c r="K210" i="1" s="1"/>
  <c r="K219" i="1" a="1"/>
  <c r="K219" i="1" s="1"/>
  <c r="L219" i="1" a="1"/>
  <c r="L219" i="1" s="1"/>
  <c r="L192" i="1" a="1"/>
  <c r="L192" i="1" s="1"/>
  <c r="K192" i="1" a="1"/>
  <c r="K192" i="1" s="1"/>
  <c r="L184" i="1" a="1"/>
  <c r="L184" i="1" s="1"/>
  <c r="K184" i="1" a="1"/>
  <c r="K184" i="1" s="1"/>
  <c r="K331" i="1" a="1"/>
  <c r="K331" i="1" s="1"/>
  <c r="L331" i="1" a="1"/>
  <c r="L331" i="1" s="1"/>
  <c r="L166" i="1" a="1"/>
  <c r="L166" i="1" s="1"/>
  <c r="K166" i="1" a="1"/>
  <c r="K166" i="1" s="1"/>
  <c r="L194" i="1" a="1"/>
  <c r="L194" i="1" s="1"/>
  <c r="K194" i="1" a="1"/>
  <c r="K194" i="1" s="1"/>
  <c r="K165" i="1" a="1"/>
  <c r="K165" i="1" s="1"/>
  <c r="L165" i="1" a="1"/>
  <c r="L165" i="1" s="1"/>
  <c r="L164" i="1" a="1"/>
  <c r="L164" i="1" s="1"/>
  <c r="K164" i="1" a="1"/>
  <c r="K164" i="1" s="1"/>
  <c r="L502" i="1" a="1"/>
  <c r="L502" i="1" s="1"/>
  <c r="K502" i="1" a="1"/>
  <c r="K502" i="1" s="1"/>
  <c r="L320" i="1" a="1"/>
  <c r="L320" i="1" s="1"/>
  <c r="K320" i="1" a="1"/>
  <c r="K320" i="1" s="1"/>
  <c r="L498" i="1" a="1"/>
  <c r="L498" i="1" s="1"/>
  <c r="K498" i="1" a="1"/>
  <c r="K498" i="1" s="1"/>
  <c r="L471" i="1" a="1"/>
  <c r="L471" i="1" s="1"/>
  <c r="K471" i="1" a="1"/>
  <c r="K471" i="1" s="1"/>
  <c r="L303" i="1" a="1"/>
  <c r="L303" i="1" s="1"/>
  <c r="K303" i="1" a="1"/>
  <c r="K303" i="1" s="1"/>
  <c r="L81" i="1" a="1"/>
  <c r="L81" i="1" s="1"/>
  <c r="K81" i="1" a="1"/>
  <c r="K81" i="1" s="1"/>
  <c r="K240" i="1" a="1"/>
  <c r="K240" i="1" s="1"/>
  <c r="L240" i="1" a="1"/>
  <c r="L240" i="1" s="1"/>
  <c r="L241" i="1" a="1"/>
  <c r="L241" i="1" s="1"/>
  <c r="K241" i="1" a="1"/>
  <c r="K241" i="1" s="1"/>
  <c r="L236" i="1" a="1"/>
  <c r="L236" i="1" s="1"/>
  <c r="K236" i="1" a="1"/>
  <c r="K236" i="1" s="1"/>
  <c r="K238" i="1" a="1"/>
  <c r="K238" i="1" s="1"/>
  <c r="L238" i="1" a="1"/>
  <c r="L238" i="1" s="1"/>
  <c r="L430" i="1" a="1"/>
  <c r="L430" i="1" s="1"/>
  <c r="K430" i="1" a="1"/>
  <c r="K430" i="1" s="1"/>
  <c r="L405" i="1" a="1"/>
  <c r="L405" i="1" s="1"/>
  <c r="K405" i="1" a="1"/>
  <c r="K405" i="1" s="1"/>
  <c r="K274" i="1" a="1"/>
  <c r="K274" i="1" s="1"/>
  <c r="L274" i="1" a="1"/>
  <c r="L274" i="1" s="1"/>
  <c r="L278" i="1" a="1"/>
  <c r="L278" i="1" s="1"/>
  <c r="K278" i="1" a="1"/>
  <c r="K278" i="1" s="1"/>
  <c r="L156" i="1" a="1"/>
  <c r="L156" i="1" s="1"/>
  <c r="K156" i="1" a="1"/>
  <c r="K156" i="1" s="1"/>
  <c r="L143" i="1" a="1"/>
  <c r="L143" i="1" s="1"/>
  <c r="K143" i="1" a="1"/>
  <c r="K143" i="1" s="1"/>
  <c r="L446" i="1" a="1"/>
  <c r="L446" i="1" s="1"/>
  <c r="K446" i="1" a="1"/>
  <c r="K446" i="1" s="1"/>
  <c r="L482" i="1" a="1"/>
  <c r="L482" i="1" s="1"/>
  <c r="K482" i="1" a="1"/>
  <c r="K482" i="1" s="1"/>
  <c r="L481" i="1" a="1"/>
  <c r="L481" i="1" s="1"/>
  <c r="K481" i="1" a="1"/>
  <c r="K481" i="1" s="1"/>
  <c r="L380" i="1" a="1"/>
  <c r="L380" i="1" s="1"/>
  <c r="K380" i="1" a="1"/>
  <c r="K380" i="1" s="1"/>
  <c r="L371" i="1" a="1"/>
  <c r="L371" i="1" s="1"/>
  <c r="K371" i="1" a="1"/>
  <c r="K371" i="1" s="1"/>
  <c r="K32" i="1" a="1"/>
  <c r="K32" i="1" s="1"/>
  <c r="L32" i="1" a="1"/>
  <c r="L32" i="1" s="1"/>
  <c r="L335" i="1" a="1"/>
  <c r="L335" i="1" s="1"/>
  <c r="K335" i="1" a="1"/>
  <c r="K335" i="1" s="1"/>
  <c r="K88" i="1" a="1"/>
  <c r="K88" i="1" s="1"/>
  <c r="L88" i="1" a="1"/>
  <c r="L88" i="1" s="1"/>
  <c r="L403" i="1" a="1"/>
  <c r="L403" i="1" s="1"/>
  <c r="K403" i="1" a="1"/>
  <c r="K403" i="1" s="1"/>
  <c r="L55" i="1" a="1"/>
  <c r="L55" i="1" s="1"/>
  <c r="K55" i="1" a="1"/>
  <c r="K55" i="1" s="1"/>
  <c r="K49" i="1" a="1"/>
  <c r="K49" i="1" s="1"/>
  <c r="L49" i="1" a="1"/>
  <c r="L49" i="1" s="1"/>
  <c r="K46" i="1" a="1"/>
  <c r="K46" i="1" s="1"/>
  <c r="L46" i="1" a="1"/>
  <c r="L46" i="1" s="1"/>
  <c r="L48" i="1" a="1"/>
  <c r="L48" i="1" s="1"/>
  <c r="K48" i="1" a="1"/>
  <c r="K48" i="1" s="1"/>
  <c r="K124" i="1" a="1"/>
  <c r="K124" i="1" s="1"/>
  <c r="L124" i="1" a="1"/>
  <c r="L124" i="1" s="1"/>
  <c r="L364" i="1" a="1"/>
  <c r="L364" i="1" s="1"/>
  <c r="K364" i="1" a="1"/>
  <c r="K364" i="1" s="1"/>
  <c r="L54" i="1" a="1"/>
  <c r="L54" i="1" s="1"/>
  <c r="K54" i="1" a="1"/>
  <c r="K54" i="1" s="1"/>
  <c r="L477" i="1" a="1"/>
  <c r="L477" i="1" s="1"/>
  <c r="K477" i="1" a="1"/>
  <c r="K477" i="1" s="1"/>
  <c r="L30" i="1" a="1"/>
  <c r="L30" i="1" s="1"/>
  <c r="K30" i="1" a="1"/>
  <c r="K30" i="1" s="1"/>
  <c r="L365" i="1" a="1"/>
  <c r="L365" i="1" s="1"/>
  <c r="K365" i="1" a="1"/>
  <c r="K365" i="1" s="1"/>
  <c r="L399" i="1" a="1"/>
  <c r="L399" i="1" s="1"/>
  <c r="K399" i="1" a="1"/>
  <c r="K399" i="1" s="1"/>
  <c r="K385" i="1" a="1"/>
  <c r="K385" i="1" s="1"/>
  <c r="L385" i="1" a="1"/>
  <c r="L385" i="1" s="1"/>
  <c r="K359" i="1" a="1"/>
  <c r="K359" i="1" s="1"/>
  <c r="L359" i="1" a="1"/>
  <c r="L359" i="1" s="1"/>
  <c r="L476" i="1" a="1"/>
  <c r="L476" i="1" s="1"/>
  <c r="K476" i="1" a="1"/>
  <c r="K476" i="1" s="1"/>
  <c r="K708" i="1" a="1"/>
  <c r="K708" i="1" s="1"/>
  <c r="K631" i="1" a="1"/>
  <c r="K631" i="1" s="1"/>
  <c r="K596" i="1" a="1"/>
  <c r="K596" i="1" s="1"/>
  <c r="K750" i="1" a="1"/>
  <c r="K750" i="1" s="1"/>
  <c r="K576" i="1" a="1"/>
  <c r="K576" i="1" s="1"/>
  <c r="K633" i="1" a="1"/>
  <c r="K633" i="1" s="1"/>
  <c r="K561" i="1" a="1"/>
  <c r="K561" i="1" s="1"/>
  <c r="K737" i="1" a="1"/>
  <c r="K737" i="1" s="1"/>
  <c r="K570" i="1" a="1"/>
  <c r="K570" i="1" s="1"/>
  <c r="K529" i="1" a="1"/>
  <c r="K529" i="1" s="1"/>
  <c r="K712" i="1" a="1"/>
  <c r="K712" i="1" s="1"/>
  <c r="K677" i="1" a="1"/>
  <c r="K677" i="1" s="1"/>
  <c r="K630" i="1" a="1"/>
  <c r="K630" i="1" s="1"/>
  <c r="K775" i="1" a="1"/>
  <c r="K775" i="1" s="1"/>
  <c r="K701" i="1" a="1"/>
  <c r="K701" i="1" s="1"/>
  <c r="K762" i="1" a="1"/>
  <c r="K762" i="1" s="1"/>
  <c r="K488" i="1" a="1"/>
  <c r="K488" i="1" s="1"/>
  <c r="K559" i="1" a="1"/>
  <c r="K559" i="1" s="1"/>
  <c r="K505" i="1" a="1"/>
  <c r="K505" i="1" s="1"/>
  <c r="K760" i="1" a="1"/>
  <c r="K760" i="1" s="1"/>
  <c r="K729" i="1" a="1"/>
  <c r="K729" i="1" s="1"/>
  <c r="K525" i="1" a="1"/>
  <c r="K525" i="1" s="1"/>
  <c r="K691" i="1" a="1"/>
  <c r="K691" i="1" s="1"/>
  <c r="K652" i="1" a="1"/>
  <c r="K652" i="1" s="1"/>
  <c r="K563" i="1" a="1"/>
  <c r="K563" i="1" s="1"/>
  <c r="K223" i="1" a="1"/>
  <c r="K223" i="1" s="1"/>
  <c r="K216" i="1" a="1"/>
  <c r="K216" i="1" s="1"/>
  <c r="K197" i="1" a="1"/>
  <c r="K197" i="1" s="1"/>
  <c r="K199" i="1" a="1"/>
  <c r="K199" i="1" s="1"/>
  <c r="K171" i="1" a="1"/>
  <c r="K171" i="1" s="1"/>
  <c r="K160" i="1" a="1"/>
  <c r="K160" i="1" s="1"/>
  <c r="K319" i="1" a="1"/>
  <c r="K319" i="1" s="1"/>
  <c r="K304" i="1" a="1"/>
  <c r="K304" i="1" s="1"/>
  <c r="K309" i="1" a="1"/>
  <c r="K309" i="1" s="1"/>
  <c r="K18" i="1" a="1"/>
  <c r="K18" i="1" s="1"/>
  <c r="K297" i="1" a="1"/>
  <c r="K297" i="1" s="1"/>
  <c r="K292" i="1" a="1"/>
  <c r="K292" i="1" s="1"/>
  <c r="K312" i="1" a="1"/>
  <c r="K312" i="1" s="1"/>
  <c r="K250" i="1" a="1"/>
  <c r="K250" i="1" s="1"/>
  <c r="K285" i="1" a="1"/>
  <c r="K285" i="1" s="1"/>
  <c r="K232" i="1" a="1"/>
  <c r="K232" i="1" s="1"/>
  <c r="K350" i="1" a="1"/>
  <c r="K350" i="1" s="1"/>
  <c r="K146" i="1" a="1"/>
  <c r="K146" i="1" s="1"/>
  <c r="K272" i="1" a="1"/>
  <c r="K272" i="1" s="1"/>
  <c r="K20" i="1" a="1"/>
  <c r="K20" i="1" s="1"/>
  <c r="K141" i="1" a="1"/>
  <c r="K141" i="1" s="1"/>
  <c r="K230" i="1" a="1"/>
  <c r="K230" i="1" s="1"/>
  <c r="K17" i="1" a="1"/>
  <c r="K17" i="1" s="1"/>
  <c r="K59" i="1" a="1"/>
  <c r="K59" i="1" s="1"/>
  <c r="K41" i="1" a="1"/>
  <c r="K41" i="1" s="1"/>
  <c r="K106" i="1" a="1"/>
  <c r="K106" i="1" s="1"/>
  <c r="K337" i="1" a="1"/>
  <c r="K337" i="1" s="1"/>
  <c r="K413" i="1" a="1"/>
  <c r="K413" i="1" s="1"/>
  <c r="L324" i="1" a="1"/>
  <c r="L324" i="1" s="1"/>
  <c r="L11" i="1" a="1"/>
  <c r="L11" i="1" s="1"/>
  <c r="L366" i="1" a="1"/>
  <c r="L366" i="1" s="1"/>
  <c r="L95" i="1" a="1"/>
  <c r="L95" i="1" s="1"/>
  <c r="L24" i="1" a="1"/>
  <c r="L24" i="1" s="1"/>
  <c r="L348" i="1" a="1"/>
  <c r="L348" i="1" s="1"/>
  <c r="L401" i="1" a="1"/>
  <c r="L401" i="1" s="1"/>
  <c r="K401" i="1" a="1"/>
  <c r="K401" i="1" s="1"/>
  <c r="L483" i="1" a="1"/>
  <c r="L483" i="1" s="1"/>
  <c r="K483" i="1" a="1"/>
  <c r="K483" i="1" s="1"/>
  <c r="K506" i="1" a="1"/>
  <c r="K506" i="1" s="1"/>
  <c r="L370" i="1" a="1"/>
  <c r="L370" i="1" s="1"/>
  <c r="K370" i="1" a="1"/>
  <c r="K370" i="1" s="1"/>
  <c r="K202" i="1" a="1"/>
  <c r="K202" i="1" s="1"/>
  <c r="L766" i="1" a="1"/>
  <c r="L766" i="1" s="1"/>
  <c r="K766" i="1" a="1"/>
  <c r="K766" i="1" s="1"/>
  <c r="L268" i="1" a="1"/>
  <c r="L268" i="1" s="1"/>
  <c r="K268" i="1" a="1"/>
  <c r="K268" i="1" s="1"/>
  <c r="L203" i="1" a="1"/>
  <c r="L203" i="1" s="1"/>
  <c r="K203" i="1" a="1"/>
  <c r="K203" i="1" s="1"/>
  <c r="L174" i="1" a="1"/>
  <c r="L174" i="1" s="1"/>
  <c r="K174" i="1" a="1"/>
  <c r="K174" i="1" s="1"/>
  <c r="L129" i="1" a="1"/>
  <c r="L129" i="1" s="1"/>
  <c r="K129" i="1" a="1"/>
  <c r="K129" i="1" s="1"/>
  <c r="L299" i="1" a="1"/>
  <c r="L299" i="1" s="1"/>
  <c r="K299" i="1" a="1"/>
  <c r="K299" i="1" s="1"/>
  <c r="L69" i="1" a="1"/>
  <c r="L69" i="1" s="1"/>
  <c r="K69" i="1" a="1"/>
  <c r="K69" i="1" s="1"/>
  <c r="L96" i="1" a="1"/>
  <c r="L96" i="1" s="1"/>
  <c r="K96" i="1" a="1"/>
  <c r="K96" i="1" s="1"/>
  <c r="L115" i="1" a="1"/>
  <c r="L115" i="1" s="1"/>
  <c r="K115" i="1" a="1"/>
  <c r="K115" i="1" s="1"/>
  <c r="K386" i="1" a="1"/>
  <c r="K386" i="1" s="1"/>
  <c r="L386" i="1" a="1"/>
  <c r="L386" i="1" s="1"/>
  <c r="K532" i="1" a="1"/>
  <c r="K532" i="1" s="1"/>
  <c r="L6" i="1" a="1"/>
  <c r="L6" i="1" s="1"/>
  <c r="K6" i="1" a="1"/>
  <c r="K6" i="1" s="1"/>
  <c r="K9" i="1" a="1"/>
  <c r="K9" i="1" s="1"/>
  <c r="L9" i="1" a="1"/>
  <c r="L9" i="1" s="1"/>
  <c r="K354" i="1" a="1"/>
  <c r="K354" i="1" s="1"/>
  <c r="L354" i="1" a="1"/>
  <c r="L354" i="1" s="1"/>
  <c r="L431" i="1" a="1"/>
  <c r="L431" i="1" s="1"/>
  <c r="K431" i="1" a="1"/>
  <c r="K431" i="1" s="1"/>
  <c r="L97" i="1" a="1"/>
  <c r="L97" i="1" s="1"/>
  <c r="K97" i="1" a="1"/>
  <c r="K97" i="1" s="1"/>
  <c r="L14" i="1" a="1"/>
  <c r="L14" i="1" s="1"/>
  <c r="K14" i="1" a="1"/>
  <c r="K14" i="1" s="1"/>
  <c r="L15" i="1" a="1"/>
  <c r="L15" i="1" s="1"/>
  <c r="K15" i="1" a="1"/>
  <c r="K15" i="1" s="1"/>
  <c r="L89" i="1" a="1"/>
  <c r="L89" i="1" s="1"/>
  <c r="K89" i="1" a="1"/>
  <c r="K89" i="1" s="1"/>
  <c r="L410" i="1" a="1"/>
  <c r="L410" i="1" s="1"/>
  <c r="K410" i="1" a="1"/>
  <c r="K410" i="1" s="1"/>
  <c r="L85" i="1" a="1"/>
  <c r="L85" i="1" s="1"/>
  <c r="K85" i="1" a="1"/>
  <c r="K85" i="1" s="1"/>
  <c r="L58" i="1" a="1"/>
  <c r="L58" i="1" s="1"/>
  <c r="K58" i="1" a="1"/>
  <c r="K58" i="1" s="1"/>
  <c r="L114" i="1" a="1"/>
  <c r="L114" i="1" s="1"/>
  <c r="K114" i="1" a="1"/>
  <c r="K114" i="1" s="1"/>
  <c r="L38" i="1" a="1"/>
  <c r="L38" i="1" s="1"/>
  <c r="K38" i="1" a="1"/>
  <c r="K38" i="1" s="1"/>
  <c r="L83" i="1" a="1"/>
  <c r="L83" i="1" s="1"/>
  <c r="K83" i="1" a="1"/>
  <c r="K83" i="1" s="1"/>
  <c r="L362" i="1" a="1"/>
  <c r="L362" i="1" s="1"/>
  <c r="K362" i="1" a="1"/>
  <c r="K362" i="1" s="1"/>
  <c r="L107" i="1" a="1"/>
  <c r="L107" i="1" s="1"/>
  <c r="K107" i="1" a="1"/>
  <c r="K107" i="1" s="1"/>
  <c r="L484" i="1" a="1"/>
  <c r="L484" i="1" s="1"/>
  <c r="K484" i="1" a="1"/>
  <c r="K484" i="1" s="1"/>
  <c r="L21" i="1" a="1"/>
  <c r="L21" i="1" s="1"/>
  <c r="K21" i="1" a="1"/>
  <c r="K21" i="1" s="1"/>
  <c r="L116" i="1" a="1"/>
  <c r="L116" i="1" s="1"/>
  <c r="K116" i="1" a="1"/>
  <c r="K116" i="1" s="1"/>
  <c r="L340" i="1" a="1"/>
  <c r="L340" i="1" s="1"/>
  <c r="K340" i="1" a="1"/>
  <c r="K340" i="1" s="1"/>
  <c r="L105" i="1" a="1"/>
  <c r="L105" i="1" s="1"/>
  <c r="K105" i="1" a="1"/>
  <c r="K105" i="1" s="1"/>
  <c r="L356" i="1" a="1"/>
  <c r="L356" i="1" s="1"/>
  <c r="K356" i="1" a="1"/>
  <c r="K356" i="1" s="1"/>
  <c r="L345" i="1" a="1"/>
  <c r="L345" i="1" s="1"/>
  <c r="K345" i="1" a="1"/>
  <c r="K345" i="1" s="1"/>
  <c r="K726" i="1" a="1"/>
  <c r="K726" i="1" s="1"/>
  <c r="K649" i="1" a="1"/>
  <c r="K649" i="1" s="1"/>
  <c r="K621" i="1" a="1"/>
  <c r="K621" i="1" s="1"/>
  <c r="K790" i="1" a="1"/>
  <c r="K790" i="1" s="1"/>
  <c r="K788" i="1" a="1"/>
  <c r="K788" i="1" s="1"/>
  <c r="K744" i="1" a="1"/>
  <c r="K744" i="1" s="1"/>
  <c r="K783" i="1" a="1"/>
  <c r="K783" i="1" s="1"/>
  <c r="K786" i="1" a="1"/>
  <c r="K786" i="1" s="1"/>
  <c r="K602" i="1" a="1"/>
  <c r="K602" i="1" s="1"/>
  <c r="K676" i="1" a="1"/>
  <c r="K676" i="1" s="1"/>
  <c r="K557" i="1" a="1"/>
  <c r="K557" i="1" s="1"/>
  <c r="K544" i="1" a="1"/>
  <c r="K544" i="1" s="1"/>
  <c r="K645" i="1" a="1"/>
  <c r="K645" i="1" s="1"/>
  <c r="K779" i="1" a="1"/>
  <c r="K779" i="1" s="1"/>
  <c r="K720" i="1" a="1"/>
  <c r="K720" i="1" s="1"/>
  <c r="K710" i="1" a="1"/>
  <c r="K710" i="1" s="1"/>
  <c r="K733" i="1" a="1"/>
  <c r="K733" i="1" s="1"/>
  <c r="K604" i="1" a="1"/>
  <c r="K604" i="1" s="1"/>
  <c r="K731" i="1" a="1"/>
  <c r="K731" i="1" s="1"/>
  <c r="K647" i="1" a="1"/>
  <c r="K647" i="1" s="1"/>
  <c r="K644" i="1" a="1"/>
  <c r="K644" i="1" s="1"/>
  <c r="K732" i="1" a="1"/>
  <c r="K732" i="1" s="1"/>
  <c r="K713" i="1" a="1"/>
  <c r="K713" i="1" s="1"/>
  <c r="K524" i="1" a="1"/>
  <c r="K524" i="1" s="1"/>
  <c r="K503" i="1" a="1"/>
  <c r="K503" i="1" s="1"/>
  <c r="K757" i="1" a="1"/>
  <c r="K757" i="1" s="1"/>
  <c r="K661" i="1" a="1"/>
  <c r="K661" i="1" s="1"/>
  <c r="K768" i="1" a="1"/>
  <c r="K768" i="1" s="1"/>
  <c r="K271" i="1" a="1"/>
  <c r="K271" i="1" s="1"/>
  <c r="K638" i="1" a="1"/>
  <c r="K638" i="1" s="1"/>
  <c r="K593" i="1" a="1"/>
  <c r="K593" i="1" s="1"/>
  <c r="K552" i="1" a="1"/>
  <c r="K552" i="1" s="1"/>
  <c r="K534" i="1" a="1"/>
  <c r="K534" i="1" s="1"/>
  <c r="K225" i="1" a="1"/>
  <c r="K225" i="1" s="1"/>
  <c r="K207" i="1" a="1"/>
  <c r="K207" i="1" s="1"/>
  <c r="K209" i="1" a="1"/>
  <c r="K209" i="1" s="1"/>
  <c r="K186" i="1" a="1"/>
  <c r="K186" i="1" s="1"/>
  <c r="K308" i="1" a="1"/>
  <c r="K308" i="1" s="1"/>
  <c r="K316" i="1" a="1"/>
  <c r="K316" i="1" s="1"/>
  <c r="K508" i="1" a="1"/>
  <c r="K508" i="1" s="1"/>
  <c r="K132" i="1" a="1"/>
  <c r="K132" i="1" s="1"/>
  <c r="K458" i="1" a="1"/>
  <c r="K458" i="1" s="1"/>
  <c r="K2" i="1" a="1"/>
  <c r="K2" i="1" s="1"/>
  <c r="K71" i="1" a="1"/>
  <c r="K71" i="1" s="1"/>
  <c r="K64" i="1" a="1"/>
  <c r="K64" i="1" s="1"/>
  <c r="K231" i="1" a="1"/>
  <c r="K231" i="1" s="1"/>
  <c r="K275" i="1" a="1"/>
  <c r="K275" i="1" s="1"/>
  <c r="K26" i="1" a="1"/>
  <c r="K26" i="1" s="1"/>
  <c r="K290" i="1" a="1"/>
  <c r="K290" i="1" s="1"/>
  <c r="K19" i="1" a="1"/>
  <c r="K19" i="1" s="1"/>
  <c r="K444" i="1" a="1"/>
  <c r="K444" i="1" s="1"/>
  <c r="K347" i="1" a="1"/>
  <c r="K347" i="1" s="1"/>
  <c r="K339" i="1" a="1"/>
  <c r="K339" i="1" s="1"/>
  <c r="K415" i="1" a="1"/>
  <c r="K415" i="1" s="1"/>
  <c r="K414" i="1" a="1"/>
  <c r="K414" i="1" s="1"/>
  <c r="K460" i="1" a="1"/>
  <c r="K460" i="1" s="1"/>
  <c r="K342" i="1" a="1"/>
  <c r="K342" i="1" s="1"/>
  <c r="K101" i="1" a="1"/>
  <c r="K101" i="1" s="1"/>
  <c r="L740" i="1" a="1"/>
  <c r="L740" i="1" s="1"/>
  <c r="L176" i="1" a="1"/>
  <c r="L176" i="1" s="1"/>
  <c r="L315" i="1" a="1"/>
  <c r="L315" i="1" s="1"/>
  <c r="L456" i="1" a="1"/>
  <c r="L456" i="1" s="1"/>
  <c r="L140" i="1" a="1"/>
  <c r="L140" i="1" s="1"/>
  <c r="L383" i="1" a="1"/>
  <c r="L383" i="1" s="1"/>
  <c r="L475" i="1" a="1"/>
  <c r="L475" i="1" s="1"/>
  <c r="K475" i="1" a="1"/>
  <c r="K475" i="1" s="1"/>
  <c r="L369" i="1" a="1"/>
  <c r="L369" i="1" s="1"/>
  <c r="K369" i="1" a="1"/>
  <c r="K369" i="1" s="1"/>
  <c r="L442" i="1" a="1"/>
  <c r="L442" i="1" s="1"/>
  <c r="K442" i="1" a="1"/>
  <c r="K442" i="1" s="1"/>
  <c r="L63" i="1" a="1"/>
  <c r="L63" i="1" s="1"/>
  <c r="K63" i="1" a="1"/>
  <c r="K63" i="1" s="1"/>
  <c r="L36" i="1" a="1"/>
  <c r="L36" i="1" s="1"/>
  <c r="K36" i="1" a="1"/>
  <c r="K36" i="1" s="1"/>
  <c r="L396" i="1" a="1"/>
  <c r="L396" i="1" s="1"/>
  <c r="K396" i="1" a="1"/>
  <c r="K396" i="1" s="1"/>
  <c r="K212" i="1" a="1"/>
  <c r="K212" i="1" s="1"/>
  <c r="K453" i="1" a="1"/>
  <c r="K453" i="1" s="1"/>
  <c r="K436" i="1" a="1"/>
  <c r="K436" i="1" s="1"/>
  <c r="L269" i="1" a="1"/>
  <c r="L269" i="1" s="1"/>
  <c r="K269" i="1" a="1"/>
  <c r="K269" i="1" s="1"/>
  <c r="L167" i="1" a="1"/>
  <c r="L167" i="1" s="1"/>
  <c r="K167" i="1" a="1"/>
  <c r="K167" i="1" s="1"/>
  <c r="L150" i="1" a="1"/>
  <c r="L150" i="1" s="1"/>
  <c r="K150" i="1" a="1"/>
  <c r="K150" i="1" s="1"/>
  <c r="L135" i="1" a="1"/>
  <c r="L135" i="1" s="1"/>
  <c r="K135" i="1" a="1"/>
  <c r="K135" i="1" s="1"/>
  <c r="L426" i="1" a="1"/>
  <c r="L426" i="1" s="1"/>
  <c r="K426" i="1" a="1"/>
  <c r="K426" i="1" s="1"/>
  <c r="L5" i="1" a="1"/>
  <c r="L5" i="1" s="1"/>
  <c r="K5" i="1" a="1"/>
  <c r="K5" i="1" s="1"/>
  <c r="K352" i="1" a="1"/>
  <c r="K352" i="1" s="1"/>
  <c r="L352" i="1" a="1"/>
  <c r="L352" i="1" s="1"/>
  <c r="K351" i="1" a="1"/>
  <c r="K351" i="1" s="1"/>
  <c r="L351" i="1" a="1"/>
  <c r="L351" i="1" s="1"/>
  <c r="L357" i="1" a="1"/>
  <c r="L357" i="1" s="1"/>
  <c r="K357" i="1" a="1"/>
  <c r="K357" i="1" s="1"/>
  <c r="L91" i="1" a="1"/>
  <c r="L91" i="1" s="1"/>
  <c r="K91" i="1" a="1"/>
  <c r="K91" i="1" s="1"/>
  <c r="K423" i="1" a="1"/>
  <c r="K423" i="1" s="1"/>
  <c r="L423" i="1" a="1"/>
  <c r="L423" i="1" s="1"/>
  <c r="K382" i="1" a="1"/>
  <c r="K382" i="1" s="1"/>
  <c r="L382" i="1" a="1"/>
  <c r="L382" i="1" s="1"/>
  <c r="K57" i="1" a="1"/>
  <c r="K57" i="1" s="1"/>
  <c r="L57" i="1" a="1"/>
  <c r="L57" i="1" s="1"/>
  <c r="L126" i="1" a="1"/>
  <c r="L126" i="1" s="1"/>
  <c r="K126" i="1" a="1"/>
  <c r="K126" i="1" s="1"/>
  <c r="K45" i="1" a="1"/>
  <c r="K45" i="1" s="1"/>
  <c r="L45" i="1" a="1"/>
  <c r="L45" i="1" s="1"/>
  <c r="L84" i="1" a="1"/>
  <c r="L84" i="1" s="1"/>
  <c r="K84" i="1" a="1"/>
  <c r="K84" i="1" s="1"/>
  <c r="L390" i="1" a="1"/>
  <c r="L390" i="1" s="1"/>
  <c r="K390" i="1" a="1"/>
  <c r="K390" i="1" s="1"/>
  <c r="L23" i="1" a="1"/>
  <c r="L23" i="1" s="1"/>
  <c r="K23" i="1" a="1"/>
  <c r="K23" i="1" s="1"/>
  <c r="K336" i="1" a="1"/>
  <c r="K336" i="1" s="1"/>
  <c r="L336" i="1" a="1"/>
  <c r="L336" i="1" s="1"/>
  <c r="L31" i="1" a="1"/>
  <c r="L31" i="1" s="1"/>
  <c r="K31" i="1" a="1"/>
  <c r="K31" i="1" s="1"/>
  <c r="L463" i="1" a="1"/>
  <c r="L463" i="1" s="1"/>
  <c r="K463" i="1" a="1"/>
  <c r="K463" i="1" s="1"/>
  <c r="L392" i="1" a="1"/>
  <c r="L392" i="1" s="1"/>
  <c r="K392" i="1" a="1"/>
  <c r="K392" i="1" s="1"/>
  <c r="L374" i="1" a="1"/>
  <c r="L374" i="1" s="1"/>
  <c r="K374" i="1" a="1"/>
  <c r="K374" i="1" s="1"/>
  <c r="K355" i="1" a="1"/>
  <c r="K355" i="1" s="1"/>
  <c r="L355" i="1" a="1"/>
  <c r="L355" i="1" s="1"/>
  <c r="K723" i="1" a="1"/>
  <c r="K723" i="1" s="1"/>
  <c r="K693" i="1" a="1"/>
  <c r="K693" i="1" s="1"/>
  <c r="K707" i="1" a="1"/>
  <c r="K707" i="1" s="1"/>
  <c r="K787" i="1" a="1"/>
  <c r="K787" i="1" s="1"/>
  <c r="K751" i="1" a="1"/>
  <c r="K751" i="1" s="1"/>
  <c r="K618" i="1" a="1"/>
  <c r="K618" i="1" s="1"/>
  <c r="K605" i="1" a="1"/>
  <c r="K605" i="1" s="1"/>
  <c r="K743" i="1" a="1"/>
  <c r="K743" i="1" s="1"/>
  <c r="K609" i="1" a="1"/>
  <c r="K609" i="1" s="1"/>
  <c r="K614" i="1" a="1"/>
  <c r="K614" i="1" s="1"/>
  <c r="K749" i="1" a="1"/>
  <c r="K749" i="1" s="1"/>
  <c r="K742" i="1" a="1"/>
  <c r="K742" i="1" s="1"/>
  <c r="K538" i="1" a="1"/>
  <c r="K538" i="1" s="1"/>
  <c r="K776" i="1" a="1"/>
  <c r="K776" i="1" s="1"/>
  <c r="K664" i="1" a="1"/>
  <c r="K664" i="1" s="1"/>
  <c r="K612" i="1" a="1"/>
  <c r="K612" i="1" s="1"/>
  <c r="K595" i="1" a="1"/>
  <c r="K595" i="1" s="1"/>
  <c r="K709" i="1" a="1"/>
  <c r="K709" i="1" s="1"/>
  <c r="K642" i="1" a="1"/>
  <c r="K642" i="1" s="1"/>
  <c r="K628" i="1" a="1"/>
  <c r="K628" i="1" s="1"/>
  <c r="K674" i="1" a="1"/>
  <c r="K674" i="1" s="1"/>
  <c r="K684" i="1" a="1"/>
  <c r="K684" i="1" s="1"/>
  <c r="K754" i="1" a="1"/>
  <c r="K754" i="1" s="1"/>
  <c r="K501" i="1" a="1"/>
  <c r="K501" i="1" s="1"/>
  <c r="K756" i="1" a="1"/>
  <c r="K756" i="1" s="1"/>
  <c r="K697" i="1" a="1"/>
  <c r="K697" i="1" s="1"/>
  <c r="K711" i="1" a="1"/>
  <c r="K711" i="1" s="1"/>
  <c r="K650" i="1" a="1"/>
  <c r="K650" i="1" s="1"/>
  <c r="K655" i="1" a="1"/>
  <c r="K655" i="1" s="1"/>
  <c r="K581" i="1" a="1"/>
  <c r="K581" i="1" s="1"/>
  <c r="K523" i="1" a="1"/>
  <c r="K523" i="1" s="1"/>
  <c r="K531" i="1" a="1"/>
  <c r="K531" i="1" s="1"/>
  <c r="K528" i="1" a="1"/>
  <c r="K528" i="1" s="1"/>
  <c r="K206" i="1" a="1"/>
  <c r="K206" i="1" s="1"/>
  <c r="K189" i="1" a="1"/>
  <c r="K189" i="1" s="1"/>
  <c r="K182" i="1" a="1"/>
  <c r="K182" i="1" s="1"/>
  <c r="K180" i="1" a="1"/>
  <c r="K180" i="1" s="1"/>
  <c r="K158" i="1" a="1"/>
  <c r="K158" i="1" s="1"/>
  <c r="K79" i="1" a="1"/>
  <c r="K79" i="1" s="1"/>
  <c r="K157" i="1" a="1"/>
  <c r="K157" i="1" s="1"/>
  <c r="K302" i="1" a="1"/>
  <c r="K302" i="1" s="1"/>
  <c r="K246" i="1" a="1"/>
  <c r="K246" i="1" s="1"/>
  <c r="K249" i="1" a="1"/>
  <c r="K249" i="1" s="1"/>
  <c r="K247" i="1" a="1"/>
  <c r="K247" i="1" s="1"/>
  <c r="K468" i="1" a="1"/>
  <c r="K468" i="1" s="1"/>
  <c r="K74" i="1" a="1"/>
  <c r="K74" i="1" s="1"/>
  <c r="K68" i="1" a="1"/>
  <c r="K68" i="1" s="1"/>
  <c r="K381" i="1" a="1"/>
  <c r="K381" i="1" s="1"/>
  <c r="K227" i="1" a="1"/>
  <c r="K227" i="1" s="1"/>
  <c r="K452" i="1" a="1"/>
  <c r="K452" i="1" s="1"/>
  <c r="K131" i="1" a="1"/>
  <c r="K131" i="1" s="1"/>
  <c r="K462" i="1" a="1"/>
  <c r="K462" i="1" s="1"/>
  <c r="K428" i="1" a="1"/>
  <c r="K428" i="1" s="1"/>
  <c r="K344" i="1" a="1"/>
  <c r="K344" i="1" s="1"/>
  <c r="K4" i="1" a="1"/>
  <c r="K4" i="1" s="1"/>
  <c r="K27" i="1" a="1"/>
  <c r="K27" i="1" s="1"/>
  <c r="K122" i="1" a="1"/>
  <c r="K122" i="1" s="1"/>
  <c r="K39" i="1" a="1"/>
  <c r="K39" i="1" s="1"/>
  <c r="K113" i="1" a="1"/>
  <c r="K113" i="1" s="1"/>
  <c r="K99" i="1" a="1"/>
  <c r="K99" i="1" s="1"/>
  <c r="L262" i="1" a="1"/>
  <c r="L262" i="1" s="1"/>
  <c r="L78" i="1" a="1"/>
  <c r="L78" i="1" s="1"/>
  <c r="L253" i="1" a="1"/>
  <c r="L253" i="1" s="1"/>
  <c r="L70" i="1" a="1"/>
  <c r="L70" i="1" s="1"/>
  <c r="L144" i="1" a="1"/>
  <c r="L144" i="1" s="1"/>
  <c r="L416" i="1" a="1"/>
  <c r="L416" i="1" s="1"/>
  <c r="L120" i="1" a="1"/>
  <c r="L120" i="1" s="1"/>
  <c r="L389" i="1" a="1"/>
  <c r="L389" i="1" s="1"/>
  <c r="I59" i="6" l="1"/>
  <c r="O57" i="6"/>
  <c r="O59" i="6"/>
  <c r="P57" i="6"/>
  <c r="E60" i="6"/>
  <c r="C60" i="6"/>
  <c r="O58" i="6"/>
  <c r="O60" i="6"/>
  <c r="Q57" i="6"/>
  <c r="P58" i="6"/>
  <c r="R58" i="6"/>
  <c r="G60" i="6"/>
  <c r="Q58" i="6"/>
  <c r="R57" i="6"/>
  <c r="J59" i="6"/>
  <c r="F57" i="6"/>
  <c r="D60" i="6"/>
  <c r="D61" i="6" s="1"/>
  <c r="G57" i="6"/>
  <c r="I58" i="6"/>
  <c r="E57" i="6"/>
  <c r="L60" i="6"/>
  <c r="N60" i="6"/>
  <c r="F60" i="6"/>
  <c r="M57" i="6"/>
  <c r="C57" i="6"/>
  <c r="R60" i="6"/>
  <c r="J60" i="6"/>
  <c r="I57" i="6"/>
  <c r="J57" i="6"/>
  <c r="N59" i="6"/>
  <c r="H57" i="6"/>
  <c r="H61" i="6" s="1"/>
  <c r="L57" i="6"/>
  <c r="J58" i="6"/>
  <c r="Q60" i="6"/>
  <c r="K60" i="6"/>
  <c r="I60" i="6"/>
  <c r="P60" i="6"/>
  <c r="M60" i="6"/>
  <c r="K58" i="6"/>
  <c r="K57" i="6"/>
  <c r="K59" i="6"/>
  <c r="R31" i="6"/>
  <c r="L31" i="6"/>
  <c r="G31" i="6"/>
  <c r="Q31" i="6"/>
  <c r="C31" i="6"/>
  <c r="H31" i="6"/>
  <c r="K31" i="6"/>
  <c r="O31" i="6"/>
  <c r="J31" i="6"/>
  <c r="M31" i="6"/>
  <c r="D31" i="6"/>
  <c r="F31" i="6"/>
  <c r="E31" i="6"/>
  <c r="N31" i="6"/>
  <c r="I31" i="6"/>
  <c r="P31" i="6"/>
  <c r="L32" i="6"/>
  <c r="R32" i="6"/>
  <c r="Q32" i="6"/>
  <c r="D32" i="6"/>
  <c r="P32" i="6"/>
  <c r="O32" i="6"/>
  <c r="N32" i="6"/>
  <c r="M32" i="6"/>
  <c r="K32" i="6"/>
  <c r="J32" i="6"/>
  <c r="I32" i="6"/>
  <c r="H32" i="6"/>
  <c r="G32" i="6"/>
  <c r="F32" i="6"/>
  <c r="E32" i="6"/>
  <c r="C32" i="6"/>
  <c r="D12" i="6"/>
  <c r="D11" i="6"/>
  <c r="L61" i="6" l="1"/>
  <c r="G61" i="6"/>
  <c r="I61" i="6"/>
  <c r="Q61" i="6"/>
  <c r="O61" i="6"/>
  <c r="J61" i="6"/>
  <c r="K61" i="6"/>
  <c r="N61" i="6"/>
  <c r="P61" i="6"/>
  <c r="M61" i="6"/>
  <c r="R61" i="6"/>
  <c r="C61" i="6"/>
  <c r="E61" i="6"/>
  <c r="F61"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tc={D6014144-4F5A-4E1E-88AE-D4EFAD30AEF7}</author>
  </authors>
  <commentList>
    <comment ref="R1" authorId="0" shapeId="0" xr:uid="{D6014144-4F5A-4E1E-88AE-D4EFAD30AEF7}">
      <text>
        <t>[Threaded comment]
Your version of Excel allows you to read this threaded comment; however, any edits to it will get removed if the file is opened in a newer version of Excel. Learn more: https://go.microsoft.com/fwlink/?linkid=870924
Comment:
    Added R, S and T column to include revenue for open positions as well while generating insights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<sst xmlns="http://schemas.openxmlformats.org/spreadsheetml/2006/main" count="6030" uniqueCount="1723">
  <si>
    <t>Job Title</t>
  </si>
  <si>
    <t>Ref Number</t>
  </si>
  <si>
    <t>Department</t>
  </si>
  <si>
    <t>Country</t>
  </si>
  <si>
    <t>Region</t>
  </si>
  <si>
    <t>Recruiter</t>
  </si>
  <si>
    <t>BILLING TYPE</t>
  </si>
  <si>
    <t>Quarter</t>
  </si>
  <si>
    <t>Denmark</t>
  </si>
  <si>
    <t>EMEA</t>
  </si>
  <si>
    <t>Soh, Anja</t>
  </si>
  <si>
    <t>Internal</t>
  </si>
  <si>
    <t>UK</t>
  </si>
  <si>
    <t>sarah Parnell</t>
  </si>
  <si>
    <t>Sarah Parnell</t>
  </si>
  <si>
    <t>Hugh Campbell</t>
  </si>
  <si>
    <t>Direct</t>
  </si>
  <si>
    <t>Keane</t>
  </si>
  <si>
    <t>Referral</t>
  </si>
  <si>
    <t>Sorensen, Jonas</t>
  </si>
  <si>
    <t>Robson</t>
  </si>
  <si>
    <t>Kimerina, Daria</t>
  </si>
  <si>
    <t>Ritzke, Christoph</t>
  </si>
  <si>
    <t>Germany</t>
  </si>
  <si>
    <t>Agency</t>
  </si>
  <si>
    <t>Machado</t>
  </si>
  <si>
    <t>ID00123</t>
  </si>
  <si>
    <t>ID00124</t>
  </si>
  <si>
    <t>ID00125</t>
  </si>
  <si>
    <t>ID00126</t>
  </si>
  <si>
    <t>ID00127</t>
  </si>
  <si>
    <t>ID00128</t>
  </si>
  <si>
    <t>ID00129</t>
  </si>
  <si>
    <t>ID00130</t>
  </si>
  <si>
    <t>ID00131</t>
  </si>
  <si>
    <t>ID00132</t>
  </si>
  <si>
    <t>ID00133</t>
  </si>
  <si>
    <t>ID00134</t>
  </si>
  <si>
    <t>ID00135</t>
  </si>
  <si>
    <t>ID00136</t>
  </si>
  <si>
    <t>ID00137</t>
  </si>
  <si>
    <t>ID00138</t>
  </si>
  <si>
    <t>ID00139</t>
  </si>
  <si>
    <t>ID00140</t>
  </si>
  <si>
    <t>ID00141</t>
  </si>
  <si>
    <t>ID00142</t>
  </si>
  <si>
    <t>ID00143</t>
  </si>
  <si>
    <t>ID00144</t>
  </si>
  <si>
    <t>ID00145</t>
  </si>
  <si>
    <t>ID00146</t>
  </si>
  <si>
    <t>ID00147</t>
  </si>
  <si>
    <t>ID00148</t>
  </si>
  <si>
    <t>ID00149</t>
  </si>
  <si>
    <t>ID00150</t>
  </si>
  <si>
    <t>ID00151</t>
  </si>
  <si>
    <t>ID00152</t>
  </si>
  <si>
    <t>ID00153</t>
  </si>
  <si>
    <t>ID00154</t>
  </si>
  <si>
    <t>ID00155</t>
  </si>
  <si>
    <t>ID00156</t>
  </si>
  <si>
    <t>ID00157</t>
  </si>
  <si>
    <t>Global Infrastructure</t>
  </si>
  <si>
    <t>Administrator/Secretarial Support</t>
  </si>
  <si>
    <t>Legal</t>
  </si>
  <si>
    <t>Auto-Enrolment Administrator</t>
  </si>
  <si>
    <t>Procurement</t>
  </si>
  <si>
    <t>Central Data Team Analyst</t>
  </si>
  <si>
    <t>Administration</t>
  </si>
  <si>
    <t>Collector for the German market</t>
  </si>
  <si>
    <t>Copywriter 1</t>
  </si>
  <si>
    <t>Correspondence Advisor</t>
  </si>
  <si>
    <t>Country Analyst Deutschland/Österreich</t>
  </si>
  <si>
    <t>Country Controller</t>
  </si>
  <si>
    <t>Country Legal/HR Manager</t>
  </si>
  <si>
    <t>Country Process Manager</t>
  </si>
  <si>
    <t>Credit Analyst</t>
  </si>
  <si>
    <t>CS Solution Consultant - Germany</t>
  </si>
  <si>
    <t>Customer Service Coordinator (m/w)</t>
  </si>
  <si>
    <t>Customs classification Specialist</t>
  </si>
  <si>
    <t>Department Manager QA</t>
  </si>
  <si>
    <t>Document &amp; Change Control Team leader</t>
  </si>
  <si>
    <t>Document Release - Change Analyst</t>
  </si>
  <si>
    <t>EHS Manager</t>
  </si>
  <si>
    <t>Electrical CAD Tools Architect (m/f)</t>
  </si>
  <si>
    <t>Facility &amp; EHS Manager (m/w)</t>
  </si>
  <si>
    <t>Facility Specialist</t>
  </si>
  <si>
    <t>Field Financial Analyst</t>
  </si>
  <si>
    <t>Financial Trading Floor Sales Executive</t>
  </si>
  <si>
    <t>Financial Trading Floor Sales Manager</t>
  </si>
  <si>
    <t>Implementation Consultant</t>
  </si>
  <si>
    <t>Development</t>
  </si>
  <si>
    <t>Implementation Engineer South Africa</t>
  </si>
  <si>
    <t>Lead Sales Executive - CEA</t>
  </si>
  <si>
    <t>Legal Clerk</t>
  </si>
  <si>
    <t>Legal Counsel</t>
  </si>
  <si>
    <t>Multi-Channel Analytics Solutions Sales Manager</t>
  </si>
  <si>
    <t>PA - Enterprise</t>
  </si>
  <si>
    <t>PA/Administrative Assistant</t>
  </si>
  <si>
    <t>PPC Manager</t>
  </si>
  <si>
    <t>Digital Marketing</t>
  </si>
  <si>
    <t>Presales - France - Remy</t>
  </si>
  <si>
    <t>Presales Netherlands - Remy</t>
  </si>
  <si>
    <t>Product Manager - Fizzback</t>
  </si>
  <si>
    <t>QA Engineer</t>
  </si>
  <si>
    <t>Engineering</t>
  </si>
  <si>
    <t>Sales Development Manager - Fraud &amp; Cybercrime Solutions</t>
  </si>
  <si>
    <t>Sales Director - France</t>
  </si>
  <si>
    <t>Sales Director - Trading Platforms</t>
  </si>
  <si>
    <t>Sales Director South Africa</t>
  </si>
  <si>
    <t>Sales Exec - London</t>
  </si>
  <si>
    <t>Sales Executive</t>
  </si>
  <si>
    <t>Corporate</t>
  </si>
  <si>
    <t>APBP JR</t>
  </si>
  <si>
    <t>Cash application analyst</t>
  </si>
  <si>
    <t>Designer</t>
  </si>
  <si>
    <t>India</t>
  </si>
  <si>
    <t>APAC</t>
  </si>
  <si>
    <t>ECTL Engineer</t>
  </si>
  <si>
    <t xml:space="preserve">Financial analyst </t>
  </si>
  <si>
    <t>Electrical Engineer IV - One Subsea</t>
  </si>
  <si>
    <t>Engineering Technologist</t>
  </si>
  <si>
    <t>Supply Chain</t>
  </si>
  <si>
    <t>Finance</t>
  </si>
  <si>
    <t>BBP Analyst</t>
  </si>
  <si>
    <t>Internal Auditor</t>
  </si>
  <si>
    <t>UCP Sr Technical Manager</t>
  </si>
  <si>
    <t>Reporting Analyst (GBS)</t>
  </si>
  <si>
    <t>Chemical Engineer</t>
  </si>
  <si>
    <t>ACS - Senior Engineer</t>
  </si>
  <si>
    <t>Project Manager</t>
  </si>
  <si>
    <t>Information Technology</t>
  </si>
  <si>
    <t>UCP Sr Engineer</t>
  </si>
  <si>
    <t>Product Engineer III</t>
  </si>
  <si>
    <t>Engineer Project</t>
  </si>
  <si>
    <t>Career Development Engineer</t>
  </si>
  <si>
    <t>Project Engineer</t>
  </si>
  <si>
    <t>Product Application Support Specialist</t>
  </si>
  <si>
    <t>Application Engineer II</t>
  </si>
  <si>
    <t>Application Eng Manager</t>
  </si>
  <si>
    <t>Analyst</t>
  </si>
  <si>
    <t>Quality/Calibration Engineer</t>
  </si>
  <si>
    <t>UCP Technical Manager</t>
  </si>
  <si>
    <t>Programme Manager</t>
  </si>
  <si>
    <t>Junior Technician</t>
  </si>
  <si>
    <t>Snr Mechanical Design Engineer</t>
  </si>
  <si>
    <t>Development Engineer</t>
  </si>
  <si>
    <t>Product Engineer I</t>
  </si>
  <si>
    <t>Princ Technical Sales Engineer</t>
  </si>
  <si>
    <t>ACS - Senior Software Engineer</t>
  </si>
  <si>
    <t>Engineering Manager</t>
  </si>
  <si>
    <t>Principle Project Engineer</t>
  </si>
  <si>
    <t>Senior Technical Supervisor</t>
  </si>
  <si>
    <t>UCP Principal Engineer</t>
  </si>
  <si>
    <t>Senior Project Manager (m/f)</t>
  </si>
  <si>
    <t>Principal Staff Engineer</t>
  </si>
  <si>
    <t>Bournemouth ISC Finance Lead</t>
  </si>
  <si>
    <t>Principal Systems Engineer</t>
  </si>
  <si>
    <t>FCC Technology Manager</t>
  </si>
  <si>
    <t>Statutory accountant</t>
  </si>
  <si>
    <t>ACS - Finance Leader</t>
  </si>
  <si>
    <t>FP&amp;A Manager</t>
  </si>
  <si>
    <t>Sr. Financial Analyst</t>
  </si>
  <si>
    <t>Senior Treasury Analsyt</t>
  </si>
  <si>
    <t>Senior Finance Analyst</t>
  </si>
  <si>
    <t>Principal Financial Analyst</t>
  </si>
  <si>
    <t>Financial Analyst II</t>
  </si>
  <si>
    <t>Assistante de Direction</t>
  </si>
  <si>
    <t>Bureau Service Engineer</t>
  </si>
  <si>
    <t>Solution Architect</t>
  </si>
  <si>
    <t>HFS Northern Europe Finance Leader</t>
  </si>
  <si>
    <t>Credit Control Manager</t>
  </si>
  <si>
    <t>Technical Buyer</t>
  </si>
  <si>
    <t>Specialist Category</t>
  </si>
  <si>
    <t>Finance Analyst</t>
  </si>
  <si>
    <t>Planner / Buyer</t>
  </si>
  <si>
    <t>Tactical Sourcing Team Leader</t>
  </si>
  <si>
    <t>Principal Financial Planning A</t>
  </si>
  <si>
    <t>Strategic Buyer / Commodity Specialist</t>
  </si>
  <si>
    <t>Procurement Leader</t>
  </si>
  <si>
    <t>SIOP Supply &amp; Materials Leader</t>
  </si>
  <si>
    <t>Product Development Manager</t>
  </si>
  <si>
    <t>Marketing Intern</t>
  </si>
  <si>
    <t>Global Marketing Manager</t>
  </si>
  <si>
    <t>Expeditor</t>
  </si>
  <si>
    <t>EMEA Product Manager</t>
  </si>
  <si>
    <t>Marketing Communications Mgr</t>
  </si>
  <si>
    <t>Clerk Procurement</t>
  </si>
  <si>
    <t>Product Manager - Connectivity</t>
  </si>
  <si>
    <t>Vendor Controller</t>
  </si>
  <si>
    <t>Mkt Mgr – New Business Develop</t>
  </si>
  <si>
    <t>Snr Product Marketing Manager</t>
  </si>
  <si>
    <t>Strategic Marketing Manager</t>
  </si>
  <si>
    <t>EMEA Analytics Lead</t>
  </si>
  <si>
    <t>AERO IT Manager - EMEAI Region</t>
  </si>
  <si>
    <t>IT Leader- UK North</t>
  </si>
  <si>
    <t>Procurement Team Lead</t>
  </si>
  <si>
    <t>HFS Deployment Leader</t>
  </si>
  <si>
    <t>Sr. Manager, Marcom</t>
  </si>
  <si>
    <t>DIY Security Product Manager GRADUATE- 23 Months FTC</t>
  </si>
  <si>
    <t>Marcom Digital CoE Program Mgr</t>
  </si>
  <si>
    <t>IT Leader- UK South</t>
  </si>
  <si>
    <t>IT Leader- Central UK &amp; Ire</t>
  </si>
  <si>
    <t>Consultant Sales Supt Sr</t>
  </si>
  <si>
    <t>Graduate Product Manager</t>
  </si>
  <si>
    <t>USA</t>
  </si>
  <si>
    <t>Infrastructure Architect Lead</t>
  </si>
  <si>
    <t>Procurement Manager</t>
  </si>
  <si>
    <t>Industrial Marketing Leader</t>
  </si>
  <si>
    <t>Mexico</t>
  </si>
  <si>
    <t>LATAM</t>
  </si>
  <si>
    <t>IT Director (EMEA)</t>
  </si>
  <si>
    <t>Effectiveness Leader</t>
  </si>
  <si>
    <t>Sr Systems Engineering Manager</t>
  </si>
  <si>
    <t>Director, Aero E&amp;T EMEA Advanced Technology</t>
  </si>
  <si>
    <t>Incident Management Supervisor</t>
  </si>
  <si>
    <t>Event Manager</t>
  </si>
  <si>
    <t>Corporate Procurement - Functional Transformation Senior Manager</t>
  </si>
  <si>
    <t>APAC Monitoring Supervisor</t>
  </si>
  <si>
    <t>Senior Technical Sales Enginee</t>
  </si>
  <si>
    <t>Sr Technical Manager, BA CoE</t>
  </si>
  <si>
    <t>Sr Technical Manager, CWF and PP&amp;C CoE</t>
  </si>
  <si>
    <t>Puerto Rico</t>
  </si>
  <si>
    <t>Intern Bachelors</t>
  </si>
  <si>
    <t>Senior IT Project Leader</t>
  </si>
  <si>
    <t>Specialist Product Mrktg</t>
  </si>
  <si>
    <t>Development Manager</t>
  </si>
  <si>
    <t>Collab &amp; Mobility Analyst</t>
  </si>
  <si>
    <t>Product Mkting Mgr, Software</t>
  </si>
  <si>
    <t>Manager Sr Technical</t>
  </si>
  <si>
    <t>Global Data &amp; Analytic Ops Ldr</t>
  </si>
  <si>
    <t>S&amp;PS Europe - Product Marketing Director</t>
  </si>
  <si>
    <t>Field Service Engineer 1</t>
  </si>
  <si>
    <t>Senior Product Manager VAPA EMEA (Voice, Alarm, Public Address)</t>
  </si>
  <si>
    <t>Graduate Marketing &amp; Communications; 12 months FTC</t>
  </si>
  <si>
    <t>Manager Business Operations</t>
  </si>
  <si>
    <t>HSF Europe IT Business Partner</t>
  </si>
  <si>
    <t>Database Administrator Lead</t>
  </si>
  <si>
    <t>CT Global IT Finance Ldr</t>
  </si>
  <si>
    <t>Indirect Spend Operations Leader – Hardware/Software, Telecom</t>
  </si>
  <si>
    <t>Printer Product Marketing Manager</t>
  </si>
  <si>
    <t>HSF Europe Regional Marketing Leader</t>
  </si>
  <si>
    <t>E-commerce Category Manager - Footwear</t>
  </si>
  <si>
    <t>BI&amp;A Solutions Design Lead</t>
  </si>
  <si>
    <t>Commodity Manager</t>
  </si>
  <si>
    <t>Infrastructure Support Lead</t>
  </si>
  <si>
    <t>Data Report &amp; Dashboard Lead</t>
  </si>
  <si>
    <t>HBS HGR/Global Airports ISC Leader</t>
  </si>
  <si>
    <t>Release Supervisor</t>
  </si>
  <si>
    <t>Sr Product Mktg Mgr Electrical</t>
  </si>
  <si>
    <t>Project Lead</t>
  </si>
  <si>
    <t>Access Control Product Manager</t>
  </si>
  <si>
    <t>Senior Marketing Director - ADI</t>
  </si>
  <si>
    <t>Order to Cash Process Lead</t>
  </si>
  <si>
    <t>Desktop Antivirus Specialist</t>
  </si>
  <si>
    <t>Global Security Controls &amp; Compliance Leader</t>
  </si>
  <si>
    <t>Director of Commercial Excellence</t>
  </si>
  <si>
    <t>Brazil</t>
  </si>
  <si>
    <t>System Software Product Manager</t>
  </si>
  <si>
    <t>Director of Product Management</t>
  </si>
  <si>
    <t>Trade Channel Manager</t>
  </si>
  <si>
    <t>Embedded Products Leader - Packaged Solutions</t>
  </si>
  <si>
    <t>Product Category Manager - IP/Video/Networking</t>
  </si>
  <si>
    <t>Product Marketing Specialist</t>
  </si>
  <si>
    <t>Channel Marketing Leader - Honeywell Security &amp; Fire Europe (North &amp; Nordics)</t>
  </si>
  <si>
    <t>Strategic Marketing Leader</t>
  </si>
  <si>
    <t>Residential Marketing Leader</t>
  </si>
  <si>
    <t>Customer Marketing Manager UK</t>
  </si>
  <si>
    <t>ICT Strategic Marketing Director</t>
  </si>
  <si>
    <t>HSF Global Product Manager - Access Control Enterprise Software</t>
  </si>
  <si>
    <t>HSF Global Product Manager - Commercial Intrusion SMB Systems</t>
  </si>
  <si>
    <t>Product Marketing Manager - Stationary Refrigeration</t>
  </si>
  <si>
    <t>Especialista de Produto de Marketing</t>
  </si>
  <si>
    <t>Marketing Leader, Medium Enterprise &amp; Distribution, Honeywell Security &amp; Fire Europe</t>
  </si>
  <si>
    <t>HSF Global Product Manager - Access Control SMB Software</t>
  </si>
  <si>
    <t>Regional Marketing Manager EMEA - Workflow Solutions</t>
  </si>
  <si>
    <t>Strategic Marketing Leader - BreakThrough</t>
  </si>
  <si>
    <t>HSF Global Product Manager - Access Control Edge Devices</t>
  </si>
  <si>
    <t>Global Product Manager - Lead Sensors</t>
  </si>
  <si>
    <t>Marketing Leader – Integrated Systems, Security &amp; Fire Europe</t>
  </si>
  <si>
    <t>Product Category Manager</t>
  </si>
  <si>
    <t>HSF Global Product Management Leader SMB SaaS</t>
  </si>
  <si>
    <t>Global Category Leader - Hearing</t>
  </si>
  <si>
    <t>Malaysia</t>
  </si>
  <si>
    <t>Marketing and Communications Manager</t>
  </si>
  <si>
    <t>Global Pricing Leader</t>
  </si>
  <si>
    <t>Global Product Manager</t>
  </si>
  <si>
    <t>Singapore</t>
  </si>
  <si>
    <t>Lead Pricing Analyst</t>
  </si>
  <si>
    <t>OEM/Private Label Prod Mgr</t>
  </si>
  <si>
    <t>Strategic Marketing Manager IIOT</t>
  </si>
  <si>
    <t>Vertical Marketing Manager</t>
  </si>
  <si>
    <t>Product Manager Advanced Planning &amp; Scheduling</t>
  </si>
  <si>
    <t>Product Marketing Manager</t>
  </si>
  <si>
    <t>Hungary</t>
  </si>
  <si>
    <t>Category Manager (m/w)</t>
  </si>
  <si>
    <t>Commercial</t>
  </si>
  <si>
    <t>Senior Brand Manager (Band VIB)</t>
  </si>
  <si>
    <t>Business Leader WE Commercial Processes &amp; Tool (band VB)</t>
  </si>
  <si>
    <t>BBP Consolidation Specialist BNFL (Band VIIIA)</t>
  </si>
  <si>
    <t>Corporate Audit Manager (Band VA)</t>
  </si>
  <si>
    <t>CSC Commercial Reporting Senior Team Member (Band VIIIB) - Dutch speaking.</t>
  </si>
  <si>
    <t>Regional Activation Manager North East</t>
  </si>
  <si>
    <t>Head of Category Management (m/w)</t>
  </si>
  <si>
    <t>Financial Accounting Specialist (Band VIIIA)</t>
  </si>
  <si>
    <t>Innovation Manager (m/w)</t>
  </si>
  <si>
    <t>Senior Internal IT Auditor</t>
  </si>
  <si>
    <t>BBP Reporting Specialist (Band VIIIA)</t>
  </si>
  <si>
    <t>Tax Specialist (m/w)</t>
  </si>
  <si>
    <t>Brand Manager Hertog Jan &amp; Dommelsch (Band VIIA)</t>
  </si>
  <si>
    <t>CatMan Lead (Band VIB)</t>
  </si>
  <si>
    <t>Pricing Analyst (BU UKI) (Band VIB)</t>
  </si>
  <si>
    <t>Finance Control Manager</t>
  </si>
  <si>
    <t>Manager Treasury Operations</t>
  </si>
  <si>
    <t>Financial Accounting Expert (Band VIIB)</t>
  </si>
  <si>
    <t>Consumer Activation Manager On Trade</t>
  </si>
  <si>
    <t>Finance Control Manager UK (VI B)</t>
  </si>
  <si>
    <t>AB InBev Regional Activation Manager (m/f)</t>
  </si>
  <si>
    <t>Consumer Activation Executive Western Europe (Band VIIB)</t>
  </si>
  <si>
    <t>Jupiler Marketing Manager</t>
  </si>
  <si>
    <t>Tax Specialist NL (Band VIB)</t>
  </si>
  <si>
    <t>Space Planning Executive - Luton (Band VIIa)</t>
  </si>
  <si>
    <t>BSC Finance Manager Czech Republic and Hungary (Band VB) – Temporary position</t>
  </si>
  <si>
    <t>Budweiser Marketing Manager</t>
  </si>
  <si>
    <t>Activation Executive WEZ on trade</t>
  </si>
  <si>
    <t>Senior Brand Manager Leffe</t>
  </si>
  <si>
    <t>Global Sales WCCP &amp; Trade Marketing Coordinator (VIB)</t>
  </si>
  <si>
    <t>Space Planning Executive UK (Band VIIA)</t>
  </si>
  <si>
    <t>Senior Brand Manager Hoegaarden &amp; Corona</t>
  </si>
  <si>
    <t>Head of Consumer Activation NL (Band VIB)</t>
  </si>
  <si>
    <t>Event Manager Beck's (m/w)</t>
  </si>
  <si>
    <t>(ECommerce) Head of ECommerce Logistics</t>
  </si>
  <si>
    <t>Connections Manager FRITS</t>
  </si>
  <si>
    <t>Trade Marketing Project Manager</t>
  </si>
  <si>
    <t>Category Manager Delhaize, Makro, Lidl &amp; Albert Heijn</t>
  </si>
  <si>
    <t>Senior Innovations Manager FRITS</t>
  </si>
  <si>
    <t>Activation Executive (Band VIIB)</t>
  </si>
  <si>
    <t>Budweiser Brand Manager (Band VIIA)</t>
  </si>
  <si>
    <t>Senior Brand Manager Beck's</t>
  </si>
  <si>
    <t>(ECommerce) Head of eCommerce Marketing</t>
  </si>
  <si>
    <t>Senior Brand Manager - Stella Artois (Band VIa)</t>
  </si>
  <si>
    <t>Consumer Insights Executive BNFL</t>
  </si>
  <si>
    <t>Brand Manager Hoegaarden</t>
  </si>
  <si>
    <t>Head of Consumer Insights (m/w)</t>
  </si>
  <si>
    <t>(Ecommerce) Campaign and Merchandise Manager</t>
  </si>
  <si>
    <t>Corona Brand Manager ABI International</t>
  </si>
  <si>
    <t>Brand Manager Jupiler (Band VIIA)</t>
  </si>
  <si>
    <t>Innovation Manager BNL</t>
  </si>
  <si>
    <t>Stella Artois Brand Manager (Band VIIA)</t>
  </si>
  <si>
    <t>(ECommerce) Data Scientist</t>
  </si>
  <si>
    <t>Media Manager</t>
  </si>
  <si>
    <t>I-Sell Lead Western Europe (Band VB)</t>
  </si>
  <si>
    <t>Trade Marketing Executive (m/w)</t>
  </si>
  <si>
    <t>Connections (media) Manager BNFL</t>
  </si>
  <si>
    <t>Snr Brand Manager (Band VIB)</t>
  </si>
  <si>
    <t>Sponsoring Manager Deutschland (m/w)</t>
  </si>
  <si>
    <t>Consumer Activation Executive Off Trade Belgium (Band VIIB)</t>
  </si>
  <si>
    <t>Consumer Connections Manager (m/w)</t>
  </si>
  <si>
    <t>Brand Manager (Band VIIA)</t>
  </si>
  <si>
    <t>Media Manager UK (Band VB)</t>
  </si>
  <si>
    <t>CSC Front Office Agent On Trade</t>
  </si>
  <si>
    <t>Sales Consultant National Accounts</t>
  </si>
  <si>
    <t>Digital Content Manager</t>
  </si>
  <si>
    <t>OTC Project Manager (Band VIB)</t>
  </si>
  <si>
    <t>Account Development Manager (ADM, band VIIB)</t>
  </si>
  <si>
    <t>Horeca Account Manager Hoogeveen Apeldoorn</t>
  </si>
  <si>
    <t>Sales Consultant Strategic Accounts</t>
  </si>
  <si>
    <t>Packaging Manager FRITS</t>
  </si>
  <si>
    <t>Expansion Manager France</t>
  </si>
  <si>
    <t>Senior Consumer Insights Manager</t>
  </si>
  <si>
    <t>Brand Activation Manager - 24 (Bari)</t>
  </si>
  <si>
    <t>POCM Executive UKI (Band VIIA)</t>
  </si>
  <si>
    <t>M1 Off trade (Band VIIIA)</t>
  </si>
  <si>
    <t>Teleseller Indirect</t>
  </si>
  <si>
    <t>Junior Key Account Manager Off Trade (m/f)</t>
  </si>
  <si>
    <t>KAM GK &amp; Belhaven</t>
  </si>
  <si>
    <t>M1 On trade Orléans</t>
  </si>
  <si>
    <t>Brand Manager (m/w)</t>
  </si>
  <si>
    <t>Category Insights Manager</t>
  </si>
  <si>
    <t>Activation Manager (m/w)</t>
  </si>
  <si>
    <t>Activation Manager (Band VIA)</t>
  </si>
  <si>
    <t>Insight Analyst (Band VIIB)</t>
  </si>
  <si>
    <t>Category Manger (Band VIB)</t>
  </si>
  <si>
    <t>Content Media Manager (m/w)</t>
  </si>
  <si>
    <t>(ECommerce) eCommerce Strategy Manager</t>
  </si>
  <si>
    <t>Category Management Executive (m/w)</t>
  </si>
  <si>
    <t>Regional Activation Manager (Rome/South)</t>
  </si>
  <si>
    <t>Senior Media Manager (m/w)</t>
  </si>
  <si>
    <t>RTM Director (Band VA)</t>
  </si>
  <si>
    <t>Assistant Brand Manager (Band VIIB)</t>
  </si>
  <si>
    <t>Jr Brand Manager Jupiler</t>
  </si>
  <si>
    <t>Activation Executive On Trade (replacement)</t>
  </si>
  <si>
    <t>Tech Sales Manager (Band VIB)</t>
  </si>
  <si>
    <t>Brand Manager Beck's</t>
  </si>
  <si>
    <t>Innovation Manager UK</t>
  </si>
  <si>
    <t>Marketing Manager (Band VB)</t>
  </si>
  <si>
    <t>Brand Manager Jupiler</t>
  </si>
  <si>
    <t>Head of Category Management NL</t>
  </si>
  <si>
    <t>Event Manager (m/w)</t>
  </si>
  <si>
    <t>Consumer Activation Manager Western Europe (Band VIB)</t>
  </si>
  <si>
    <t>Insight Analyst</t>
  </si>
  <si>
    <t>Head of Category Management - Off Trade (Band VA)</t>
  </si>
  <si>
    <t>Trade Marketing - Marques Tendances</t>
  </si>
  <si>
    <t>Shopper Insights Manager</t>
  </si>
  <si>
    <t>Trade marketing executive Off Trade Jumbo and On Trade Corona</t>
  </si>
  <si>
    <t>Category Manager Off Trade NL</t>
  </si>
  <si>
    <t>Head of POCM WE (Band VIA) - Zone role</t>
  </si>
  <si>
    <t>Brand Manager Leffe</t>
  </si>
  <si>
    <t>Consumer Activation Manager</t>
  </si>
  <si>
    <t>Assistant Brand Manager</t>
  </si>
  <si>
    <t>Marketing Manager Imported Brands</t>
  </si>
  <si>
    <t>Trade Marketing Executive Western Europe (band VIB)</t>
  </si>
  <si>
    <t>ATR Team Member BENEFRALUX GA 9 (Band VIIIA)</t>
  </si>
  <si>
    <t>BBP and Revenue Management Analyst Sales NL (Band VIIB)</t>
  </si>
  <si>
    <t>Senior Brand Manager Hoegaarden/Bud France</t>
  </si>
  <si>
    <t>Content Planner</t>
  </si>
  <si>
    <t>Brand Manager Hasser./Franz./Loc. Br</t>
  </si>
  <si>
    <t>Activation Executive</t>
  </si>
  <si>
    <t>Sr Brand Manager Hertog Jan</t>
  </si>
  <si>
    <t>ABII PPM</t>
  </si>
  <si>
    <t>IM Swat Team Member (Band IXA)</t>
  </si>
  <si>
    <t xml:space="preserve">Statutory Accounting Controller </t>
  </si>
  <si>
    <t>Cash-Flow and Core Working Capital Manager (Band VIIA)</t>
  </si>
  <si>
    <t>Senior Brand Manager</t>
  </si>
  <si>
    <t>Insights Project &amp; Data Manager Europe (MEP / PMO)</t>
  </si>
  <si>
    <t>Senior Innovation Manager (Band VB)</t>
  </si>
  <si>
    <t>Leffe Brewpub Creator</t>
  </si>
  <si>
    <t>Tech Sales Support CHR</t>
  </si>
  <si>
    <t>Brand Manager Leffe (Jr)</t>
  </si>
  <si>
    <t>Marketing Manager Specialities &amp; Corona</t>
  </si>
  <si>
    <t>Brand Manager Jupiler Foot</t>
  </si>
  <si>
    <t>Content Planning Manager BNL</t>
  </si>
  <si>
    <t>Tech Sales and Sales Intelligence Manager</t>
  </si>
  <si>
    <t>POCM Executive BENL (Band VIIA)</t>
  </si>
  <si>
    <t>Head of WCCP - Category 7 (WEZ) - (Band VA)</t>
  </si>
  <si>
    <t>Tech sales Analyst Spain</t>
  </si>
  <si>
    <t>Innovation Manager Zone</t>
  </si>
  <si>
    <t>ADM Morrison’s (Band VII B)</t>
  </si>
  <si>
    <t>Category Manager Proximity &amp; Convenience</t>
  </si>
  <si>
    <t>Jr. Brand Manager</t>
  </si>
  <si>
    <t>Category and Space Manager Tesco</t>
  </si>
  <si>
    <t>Customer Service Representative</t>
  </si>
  <si>
    <t>Inventory Manager (m/w)</t>
  </si>
  <si>
    <t>Master Data Specialist</t>
  </si>
  <si>
    <t>Customer Service</t>
  </si>
  <si>
    <t>Customer Service Manager (m/f)</t>
  </si>
  <si>
    <t>Order Entry Team Leader</t>
  </si>
  <si>
    <t>Customer Care representative</t>
  </si>
  <si>
    <t>Order Entry Agent with English and another European language (Filled)</t>
  </si>
  <si>
    <t>SCM Daten Manager / Materialstammdaten Manager  (m/w) (Filled)</t>
  </si>
  <si>
    <t>Master Data Specialist (Filled)</t>
  </si>
  <si>
    <t>Electrical/Mechanical Technician</t>
  </si>
  <si>
    <t>Customer Service Complaints Representative with French</t>
  </si>
  <si>
    <t>Technical Service Complaints Representative with German</t>
  </si>
  <si>
    <t>Investigation Engineer (Electronics), Infusion Instruments - Basingstoke</t>
  </si>
  <si>
    <t>Senior Product Engineer – Project Lead</t>
  </si>
  <si>
    <t>Electrical/Electronic Engineer</t>
  </si>
  <si>
    <t>Regulatory Affairs Specialist</t>
  </si>
  <si>
    <t>Product Complaints Agent with Italian</t>
  </si>
  <si>
    <t>Product Complaints Agent with English and German</t>
  </si>
  <si>
    <t>Investigation Engineer – Disposables</t>
  </si>
  <si>
    <t>Senior Electrical/Electronic Engineer - Project Lead - Basingstoke</t>
  </si>
  <si>
    <t>Nordic Price &amp; Tender Specialist, Anesthesia &amp; Respiratory Disposables</t>
  </si>
  <si>
    <t>Order Entry WSSC Manager</t>
  </si>
  <si>
    <t>Health &amp; Dental Clinics</t>
  </si>
  <si>
    <t>Dental Hygienist</t>
  </si>
  <si>
    <t>float dental nurse</t>
  </si>
  <si>
    <t>Support Coordinator</t>
  </si>
  <si>
    <t xml:space="preserve">Health Adviser </t>
  </si>
  <si>
    <t>Lead Dental Nurse-Mat Cover</t>
  </si>
  <si>
    <t>Qualified Dental Nurse</t>
  </si>
  <si>
    <t xml:space="preserve">Information Governance and Compliance </t>
  </si>
  <si>
    <t>Associate Dentist</t>
  </si>
  <si>
    <t>Bank Cosmetic Nurse</t>
  </si>
  <si>
    <t>Physiotherapist Telephone Triage</t>
  </si>
  <si>
    <t>Dental Receptionist</t>
  </si>
  <si>
    <t>Hygienist</t>
  </si>
  <si>
    <t>Admin Team Leader</t>
  </si>
  <si>
    <t>Dental Treatment Co-Ordinator/Reception</t>
  </si>
  <si>
    <t>Health Adviser</t>
  </si>
  <si>
    <t>OH Practice Nurse</t>
  </si>
  <si>
    <t>Clinical Services Team Manager</t>
  </si>
  <si>
    <t>Lead Physician</t>
  </si>
  <si>
    <t>Bank OH Practice Nurse</t>
  </si>
  <si>
    <t>Bank Health Adviser</t>
  </si>
  <si>
    <t>Health Services Manager</t>
  </si>
  <si>
    <t>Senior Physiotherapist</t>
  </si>
  <si>
    <t>Dental Nurse Onsite PT</t>
  </si>
  <si>
    <t>Admin</t>
  </si>
  <si>
    <t>Associate Dentist (SAT)</t>
  </si>
  <si>
    <t>Central Sterilisation Assistant</t>
  </si>
  <si>
    <t>Clinical and Operations System Improvement Lead</t>
  </si>
  <si>
    <t>Senior Radiographer-Internal only</t>
  </si>
  <si>
    <t>Dental Nurse-Mat Cover-Part Time</t>
  </si>
  <si>
    <t>Dermatology Nurse- Part Time West End</t>
  </si>
  <si>
    <t>Health Advisor Bank</t>
  </si>
  <si>
    <t>Dental Nurse-Maternity Cover</t>
  </si>
  <si>
    <t>Dental Nurse-Saturdays</t>
  </si>
  <si>
    <t>Adminstrator - Bank</t>
  </si>
  <si>
    <t>PA to Healthcare Director</t>
  </si>
  <si>
    <t>Centre Manager - Gough Square</t>
  </si>
  <si>
    <t>Part time Practice Nurse, Citi Bank</t>
  </si>
  <si>
    <t>Float Nurse</t>
  </si>
  <si>
    <t>Specialist Dental Nurse-Part Time</t>
  </si>
  <si>
    <t>Health Clinics Contracting Manager</t>
  </si>
  <si>
    <t>Adminstrator BBH</t>
  </si>
  <si>
    <t>Senior Physio Fixed Term Contract Part Time</t>
  </si>
  <si>
    <t>Physiotherapist-Sessional</t>
  </si>
  <si>
    <t>Associate Dentist PT</t>
  </si>
  <si>
    <t>Systems and Operations Support Advisor</t>
  </si>
  <si>
    <t>Dental Nurse-Mat Cover</t>
  </si>
  <si>
    <t>Senior MSK Physiotherapist</t>
  </si>
  <si>
    <t>Dermatologist sessional- Solihull</t>
  </si>
  <si>
    <t>Health Advisor Kings Cross</t>
  </si>
  <si>
    <t>HSBC Centre Manager-C.Wharf</t>
  </si>
  <si>
    <t>OHA Plymouth</t>
  </si>
  <si>
    <t>Dental Administrator/Receptionist</t>
  </si>
  <si>
    <t xml:space="preserve">Dermatology Nurse- Part Time   </t>
  </si>
  <si>
    <t>Dermatology Nurse-Solihull</t>
  </si>
  <si>
    <t>Dental/Decon Nurse-Multi Site</t>
  </si>
  <si>
    <t>Aesthetic Nurse Prescriber</t>
  </si>
  <si>
    <t>Adminstrator</t>
  </si>
  <si>
    <t>Support Co-ordinator- FTC 6 months</t>
  </si>
  <si>
    <t>Bank OHA role, National</t>
  </si>
  <si>
    <t>FTC- CPT Pharmacist</t>
  </si>
  <si>
    <t>Admin -  3 days Nottingham</t>
  </si>
  <si>
    <t>Dermatologist Sessional-Reading</t>
  </si>
  <si>
    <t>Health Promotion/ London Float Health Adviser</t>
  </si>
  <si>
    <t>Dermatologist-West End</t>
  </si>
  <si>
    <t>Dental Nurse FTC</t>
  </si>
  <si>
    <t>Trainee Laboratory Technician</t>
  </si>
  <si>
    <t>Centre Manager-Reading- FTC 6months</t>
  </si>
  <si>
    <t xml:space="preserve">OHA part time, Glasgow </t>
  </si>
  <si>
    <t>Radiographer</t>
  </si>
  <si>
    <t xml:space="preserve">Health Promotion Co-ordinator </t>
  </si>
  <si>
    <t>Dental Receptionist/Administrator</t>
  </si>
  <si>
    <t xml:space="preserve">Senior Physiotherapist </t>
  </si>
  <si>
    <t>Occupational Health Advisor</t>
  </si>
  <si>
    <t xml:space="preserve">Dental Nurse / Receptionist </t>
  </si>
  <si>
    <t>OHA - Bank Nurse</t>
  </si>
  <si>
    <t>Qualified Dental Nurse x 2</t>
  </si>
  <si>
    <t>Hygienist-32 hours per month</t>
  </si>
  <si>
    <t>Receptionist Administrator</t>
  </si>
  <si>
    <t>Central Admin Team Leader</t>
  </si>
  <si>
    <t>Practice Nurse</t>
  </si>
  <si>
    <t xml:space="preserve">Receptionist/Administrator </t>
  </si>
  <si>
    <t>Trainee Dental Nurse</t>
  </si>
  <si>
    <t>Operational Process Manager</t>
  </si>
  <si>
    <t>Primary care Dr Glasgow</t>
  </si>
  <si>
    <t>Bank – OHA/OH Practice Nurse</t>
  </si>
  <si>
    <t>Administrator / Receptionist</t>
  </si>
  <si>
    <t xml:space="preserve">Dental Receptionist </t>
  </si>
  <si>
    <t>Dermatology Nurse</t>
  </si>
  <si>
    <t>Dental  Nurse</t>
  </si>
  <si>
    <t>Advanced Physiotherapy Practitioner</t>
  </si>
  <si>
    <t>Resource Support Coordinator</t>
  </si>
  <si>
    <t>Health Advisor - Citi</t>
  </si>
  <si>
    <t>MSK Physician (Sessional)</t>
  </si>
  <si>
    <t>Dental Health clinic receptionist</t>
  </si>
  <si>
    <t>Manufacturing</t>
  </si>
  <si>
    <t>Welder (2nd Shift)</t>
  </si>
  <si>
    <t>Shipper Receiver</t>
  </si>
  <si>
    <t>Electrical Technician</t>
  </si>
  <si>
    <t>Manufacturing Lead Sr. - 2nd Shift</t>
  </si>
  <si>
    <t>Welder 2nd Shift (2:30 - 11:00 p.m.)</t>
  </si>
  <si>
    <t>Welder</t>
  </si>
  <si>
    <t>WAREHOUSE COORD I</t>
  </si>
  <si>
    <t>Machinist 2nd Shift (2:30 - 11 p.m.)</t>
  </si>
  <si>
    <t>Product Discipline Engineer - Hydraulic Systems</t>
  </si>
  <si>
    <t>BUYER III</t>
  </si>
  <si>
    <t>Purchasing Coordinator</t>
  </si>
  <si>
    <t>Shipping Analyst (Contract)</t>
  </si>
  <si>
    <t>Customer Account Analyst - Poland</t>
  </si>
  <si>
    <t>Customer Account Analyst - High Wycombe</t>
  </si>
  <si>
    <t>EMEA Planning Analyst (Contract)</t>
  </si>
  <si>
    <t>Jr. Planning Coordinator - Distributor (Planeador de Distribuidores)</t>
  </si>
  <si>
    <t>Colombia</t>
  </si>
  <si>
    <t>Customer Service Manager</t>
  </si>
  <si>
    <t>Master Scheduler Singapore</t>
  </si>
  <si>
    <t>Transport European Supervisor</t>
  </si>
  <si>
    <t>Logistics Analyst</t>
  </si>
  <si>
    <t>Customer Service Analyst (Night Shift-New Zealand)</t>
  </si>
  <si>
    <t>Customer Service Analyst (Night Shift-Australia))</t>
  </si>
  <si>
    <t>Finite Scheduler (Singapore)</t>
  </si>
  <si>
    <t>Customer Service Analyst (Day Shift)</t>
  </si>
  <si>
    <t>Corporate Counsel</t>
  </si>
  <si>
    <t>&lt;b&gt;Legal Counsel, Novartis, Prague, Czech Republic&lt;/b&gt;</t>
  </si>
  <si>
    <t>LEGAL</t>
  </si>
  <si>
    <t>Assistant Company Secretary</t>
  </si>
  <si>
    <t>Lawyer - Business Finance</t>
  </si>
  <si>
    <t>HR Manager</t>
  </si>
  <si>
    <t>Service Delivery</t>
  </si>
  <si>
    <t>ID00158</t>
  </si>
  <si>
    <t>ID00159</t>
  </si>
  <si>
    <t>ID00160</t>
  </si>
  <si>
    <t>ID00161</t>
  </si>
  <si>
    <t>ID00162</t>
  </si>
  <si>
    <t>ID00163</t>
  </si>
  <si>
    <t>ID00164</t>
  </si>
  <si>
    <t>ID00165</t>
  </si>
  <si>
    <t>ID00166</t>
  </si>
  <si>
    <t>ID00167</t>
  </si>
  <si>
    <t>ID00168</t>
  </si>
  <si>
    <t>ID00169</t>
  </si>
  <si>
    <t>ID00170</t>
  </si>
  <si>
    <t>ID00171</t>
  </si>
  <si>
    <t>ID00172</t>
  </si>
  <si>
    <t>ID00173</t>
  </si>
  <si>
    <t>ID00174</t>
  </si>
  <si>
    <t>ID00175</t>
  </si>
  <si>
    <t>ID00176</t>
  </si>
  <si>
    <t>ID00177</t>
  </si>
  <si>
    <t>ID00178</t>
  </si>
  <si>
    <t>ID00179</t>
  </si>
  <si>
    <t>ID00180</t>
  </si>
  <si>
    <t>ID00181</t>
  </si>
  <si>
    <t>ID00182</t>
  </si>
  <si>
    <t>ID00183</t>
  </si>
  <si>
    <t>ID00184</t>
  </si>
  <si>
    <t>ID00185</t>
  </si>
  <si>
    <t>ID00186</t>
  </si>
  <si>
    <t>ID00187</t>
  </si>
  <si>
    <t>ID00188</t>
  </si>
  <si>
    <t>ID00189</t>
  </si>
  <si>
    <t>ID00190</t>
  </si>
  <si>
    <t>ID00191</t>
  </si>
  <si>
    <t>ID00192</t>
  </si>
  <si>
    <t>ID00193</t>
  </si>
  <si>
    <t>ID00194</t>
  </si>
  <si>
    <t>ID00195</t>
  </si>
  <si>
    <t>ID00196</t>
  </si>
  <si>
    <t>ID00197</t>
  </si>
  <si>
    <t>ID00198</t>
  </si>
  <si>
    <t>ID00199</t>
  </si>
  <si>
    <t>ID00200</t>
  </si>
  <si>
    <t>ID00204</t>
  </si>
  <si>
    <t>ID00208</t>
  </si>
  <si>
    <t>ID00209</t>
  </si>
  <si>
    <t>ID00210</t>
  </si>
  <si>
    <t>ID00211</t>
  </si>
  <si>
    <t>ID00212</t>
  </si>
  <si>
    <t>ID00213</t>
  </si>
  <si>
    <t>ID00214</t>
  </si>
  <si>
    <t>ID00215</t>
  </si>
  <si>
    <t>ID00216</t>
  </si>
  <si>
    <t>ID00217</t>
  </si>
  <si>
    <t>ID00218</t>
  </si>
  <si>
    <t>ID00219</t>
  </si>
  <si>
    <t>ID00220</t>
  </si>
  <si>
    <t>ID00221</t>
  </si>
  <si>
    <t>ID00222</t>
  </si>
  <si>
    <t>ID00223</t>
  </si>
  <si>
    <t>ID00224</t>
  </si>
  <si>
    <t>ID00225</t>
  </si>
  <si>
    <t>ID00226</t>
  </si>
  <si>
    <t>ID00227</t>
  </si>
  <si>
    <t>ID00228</t>
  </si>
  <si>
    <t>ID00229</t>
  </si>
  <si>
    <t>ID00230</t>
  </si>
  <si>
    <t>ID00231</t>
  </si>
  <si>
    <t>ID00232</t>
  </si>
  <si>
    <t>ID00233</t>
  </si>
  <si>
    <t>ID00234</t>
  </si>
  <si>
    <t>ID00235</t>
  </si>
  <si>
    <t>ID00236</t>
  </si>
  <si>
    <t>ID00237</t>
  </si>
  <si>
    <t>ID00238</t>
  </si>
  <si>
    <t>ID00239</t>
  </si>
  <si>
    <t>ID00240</t>
  </si>
  <si>
    <t>ID00241</t>
  </si>
  <si>
    <t>ID00242</t>
  </si>
  <si>
    <t>ID00243</t>
  </si>
  <si>
    <t>ID00244</t>
  </si>
  <si>
    <t>ID00245</t>
  </si>
  <si>
    <t>ID00246</t>
  </si>
  <si>
    <t>ID00247</t>
  </si>
  <si>
    <t>ID00248</t>
  </si>
  <si>
    <t>ID00249</t>
  </si>
  <si>
    <t>ID00250</t>
  </si>
  <si>
    <t>ID00251</t>
  </si>
  <si>
    <t>ID00252</t>
  </si>
  <si>
    <t>ID00253</t>
  </si>
  <si>
    <t>ID00254</t>
  </si>
  <si>
    <t>ID00255</t>
  </si>
  <si>
    <t>ID00256</t>
  </si>
  <si>
    <t>ID00257</t>
  </si>
  <si>
    <t>ID00258</t>
  </si>
  <si>
    <t>ID00259</t>
  </si>
  <si>
    <t>ID00260</t>
  </si>
  <si>
    <t>ID00261</t>
  </si>
  <si>
    <t>ID00262</t>
  </si>
  <si>
    <t>ID00263</t>
  </si>
  <si>
    <t>ID00264</t>
  </si>
  <si>
    <t>ID00265</t>
  </si>
  <si>
    <t>ID00266</t>
  </si>
  <si>
    <t>ID00267</t>
  </si>
  <si>
    <t>ID00268</t>
  </si>
  <si>
    <t>ID00269</t>
  </si>
  <si>
    <t>ID00270</t>
  </si>
  <si>
    <t>ID00271</t>
  </si>
  <si>
    <t>ID00272</t>
  </si>
  <si>
    <t>ID00273</t>
  </si>
  <si>
    <t>ID00274</t>
  </si>
  <si>
    <t>ID00275</t>
  </si>
  <si>
    <t>ID00276</t>
  </si>
  <si>
    <t>ID00277</t>
  </si>
  <si>
    <t>ID00278</t>
  </si>
  <si>
    <t>ID00279</t>
  </si>
  <si>
    <t>ID00280</t>
  </si>
  <si>
    <t>ID00281</t>
  </si>
  <si>
    <t>ID00282</t>
  </si>
  <si>
    <t>ID00283</t>
  </si>
  <si>
    <t>ID00284</t>
  </si>
  <si>
    <t>ID00285</t>
  </si>
  <si>
    <t>ID00286</t>
  </si>
  <si>
    <t>ID00287</t>
  </si>
  <si>
    <t>ID00288</t>
  </si>
  <si>
    <t>ID00289</t>
  </si>
  <si>
    <t>ID00290</t>
  </si>
  <si>
    <t>ID00291</t>
  </si>
  <si>
    <t>ID00292</t>
  </si>
  <si>
    <t>ID00293</t>
  </si>
  <si>
    <t>ID00294</t>
  </si>
  <si>
    <t>ID00295</t>
  </si>
  <si>
    <t>ID00296</t>
  </si>
  <si>
    <t>ID00297</t>
  </si>
  <si>
    <t>ID00298</t>
  </si>
  <si>
    <t>ID00299</t>
  </si>
  <si>
    <t>ID00300</t>
  </si>
  <si>
    <t>ID00301</t>
  </si>
  <si>
    <t>ID00302</t>
  </si>
  <si>
    <t>ID00303</t>
  </si>
  <si>
    <t>ID00304</t>
  </si>
  <si>
    <t>ID00305</t>
  </si>
  <si>
    <t>ID00306</t>
  </si>
  <si>
    <t>ID00307</t>
  </si>
  <si>
    <t>ID00308</t>
  </si>
  <si>
    <t>ID00309</t>
  </si>
  <si>
    <t>ID00310</t>
  </si>
  <si>
    <t>ID00311</t>
  </si>
  <si>
    <t>ID00312</t>
  </si>
  <si>
    <t>ID00313</t>
  </si>
  <si>
    <t>ID00314</t>
  </si>
  <si>
    <t>ID00315</t>
  </si>
  <si>
    <t>ID00316</t>
  </si>
  <si>
    <t>ID00317</t>
  </si>
  <si>
    <t>ID00318</t>
  </si>
  <si>
    <t>ID00319</t>
  </si>
  <si>
    <t>ID00320</t>
  </si>
  <si>
    <t>ID00321</t>
  </si>
  <si>
    <t>ID00322</t>
  </si>
  <si>
    <t>ID00323</t>
  </si>
  <si>
    <t>ID00324</t>
  </si>
  <si>
    <t>ID00325</t>
  </si>
  <si>
    <t>ID00326</t>
  </si>
  <si>
    <t>ID00327</t>
  </si>
  <si>
    <t>ID00328</t>
  </si>
  <si>
    <t>ID00329</t>
  </si>
  <si>
    <t>ID00330</t>
  </si>
  <si>
    <t>ID00331</t>
  </si>
  <si>
    <t>ID00332</t>
  </si>
  <si>
    <t>ID00333</t>
  </si>
  <si>
    <t>ID00334</t>
  </si>
  <si>
    <t>ID00335</t>
  </si>
  <si>
    <t>ID00336</t>
  </si>
  <si>
    <t>ID00337</t>
  </si>
  <si>
    <t>ID00338</t>
  </si>
  <si>
    <t>ID00339</t>
  </si>
  <si>
    <t>ID00340</t>
  </si>
  <si>
    <t>ID00341</t>
  </si>
  <si>
    <t>ID00342</t>
  </si>
  <si>
    <t>ID00343</t>
  </si>
  <si>
    <t>ID00344</t>
  </si>
  <si>
    <t>ID00345</t>
  </si>
  <si>
    <t>ID00346</t>
  </si>
  <si>
    <t>ID00347</t>
  </si>
  <si>
    <t>ID00348</t>
  </si>
  <si>
    <t>ID00349</t>
  </si>
  <si>
    <t>ID00350</t>
  </si>
  <si>
    <t>ID00351</t>
  </si>
  <si>
    <t>ID00352</t>
  </si>
  <si>
    <t>ID00353</t>
  </si>
  <si>
    <t>ID00354</t>
  </si>
  <si>
    <t>ID00355</t>
  </si>
  <si>
    <t>ID00356</t>
  </si>
  <si>
    <t>ID00357</t>
  </si>
  <si>
    <t>ID00358</t>
  </si>
  <si>
    <t>ID00359</t>
  </si>
  <si>
    <t>ID00360</t>
  </si>
  <si>
    <t>ID00361</t>
  </si>
  <si>
    <t>ID00362</t>
  </si>
  <si>
    <t>ID00363</t>
  </si>
  <si>
    <t>ID00364</t>
  </si>
  <si>
    <t>ID00365</t>
  </si>
  <si>
    <t>ID00366</t>
  </si>
  <si>
    <t>ID00367</t>
  </si>
  <si>
    <t>ID00368</t>
  </si>
  <si>
    <t>ID00369</t>
  </si>
  <si>
    <t>ID00370</t>
  </si>
  <si>
    <t>ID00371</t>
  </si>
  <si>
    <t>ID00372</t>
  </si>
  <si>
    <t>ID00373</t>
  </si>
  <si>
    <t>ID00374</t>
  </si>
  <si>
    <t>ID00375</t>
  </si>
  <si>
    <t>ID00376</t>
  </si>
  <si>
    <t>ID00377</t>
  </si>
  <si>
    <t>ID00378</t>
  </si>
  <si>
    <t>ID00379</t>
  </si>
  <si>
    <t>ID00380</t>
  </si>
  <si>
    <t>ID00381</t>
  </si>
  <si>
    <t>ID00382</t>
  </si>
  <si>
    <t>ID00383</t>
  </si>
  <si>
    <t>ID00384</t>
  </si>
  <si>
    <t>ID00385</t>
  </si>
  <si>
    <t>ID00386</t>
  </si>
  <si>
    <t>ID00387</t>
  </si>
  <si>
    <t>ID00388</t>
  </si>
  <si>
    <t>ID00389</t>
  </si>
  <si>
    <t>ID00390</t>
  </si>
  <si>
    <t>ID00392</t>
  </si>
  <si>
    <t>ID00393</t>
  </si>
  <si>
    <t>ID00394</t>
  </si>
  <si>
    <t>ID00397</t>
  </si>
  <si>
    <t>ID00399</t>
  </si>
  <si>
    <t>ID00400</t>
  </si>
  <si>
    <t>ID00401</t>
  </si>
  <si>
    <t>ID00403</t>
  </si>
  <si>
    <t>ID00408</t>
  </si>
  <si>
    <t>ID00409</t>
  </si>
  <si>
    <t>ID00410</t>
  </si>
  <si>
    <t>ID00411</t>
  </si>
  <si>
    <t>ID00412</t>
  </si>
  <si>
    <t>ID00413</t>
  </si>
  <si>
    <t>ID00414</t>
  </si>
  <si>
    <t>ID00415</t>
  </si>
  <si>
    <t>ID00416</t>
  </si>
  <si>
    <t>ID00417</t>
  </si>
  <si>
    <t>ID00418</t>
  </si>
  <si>
    <t>ID00419</t>
  </si>
  <si>
    <t>ID00420</t>
  </si>
  <si>
    <t>ID00421</t>
  </si>
  <si>
    <t>ID00422</t>
  </si>
  <si>
    <t>ID00423</t>
  </si>
  <si>
    <t>ID00424</t>
  </si>
  <si>
    <t>ID00425</t>
  </si>
  <si>
    <t>ID00426</t>
  </si>
  <si>
    <t>ID00427</t>
  </si>
  <si>
    <t>ID00428</t>
  </si>
  <si>
    <t>ID00429</t>
  </si>
  <si>
    <t>ID00430</t>
  </si>
  <si>
    <t>ID00431</t>
  </si>
  <si>
    <t>ID00432</t>
  </si>
  <si>
    <t>ID00433</t>
  </si>
  <si>
    <t>ID00434</t>
  </si>
  <si>
    <t>ID00435</t>
  </si>
  <si>
    <t>ID00436</t>
  </si>
  <si>
    <t>ID00437</t>
  </si>
  <si>
    <t>ID00438</t>
  </si>
  <si>
    <t>ID00439</t>
  </si>
  <si>
    <t>ID00440</t>
  </si>
  <si>
    <t>ID00441</t>
  </si>
  <si>
    <t>ID00442</t>
  </si>
  <si>
    <t>ID00443</t>
  </si>
  <si>
    <t>ID00444</t>
  </si>
  <si>
    <t>ID00445</t>
  </si>
  <si>
    <t>ID00446</t>
  </si>
  <si>
    <t>ID00447</t>
  </si>
  <si>
    <t>ID00448</t>
  </si>
  <si>
    <t>ID00449</t>
  </si>
  <si>
    <t>ID00450</t>
  </si>
  <si>
    <t>ID00451</t>
  </si>
  <si>
    <t>ID00452</t>
  </si>
  <si>
    <t>ID00453</t>
  </si>
  <si>
    <t>ID00454</t>
  </si>
  <si>
    <t>ID00455</t>
  </si>
  <si>
    <t>ID00456</t>
  </si>
  <si>
    <t>ID00457</t>
  </si>
  <si>
    <t>ID00458</t>
  </si>
  <si>
    <t>ID00459</t>
  </si>
  <si>
    <t>ID00460</t>
  </si>
  <si>
    <t>ID00461</t>
  </si>
  <si>
    <t>ID00462</t>
  </si>
  <si>
    <t>ID00463</t>
  </si>
  <si>
    <t>ID00464</t>
  </si>
  <si>
    <t>ID00465</t>
  </si>
  <si>
    <t>ID00466</t>
  </si>
  <si>
    <t>ID00467</t>
  </si>
  <si>
    <t>ID00468</t>
  </si>
  <si>
    <t>ID00469</t>
  </si>
  <si>
    <t>ID00470</t>
  </si>
  <si>
    <t>ID00471</t>
  </si>
  <si>
    <t>ID00472</t>
  </si>
  <si>
    <t>ID00473</t>
  </si>
  <si>
    <t>ID00474</t>
  </si>
  <si>
    <t>ID00475</t>
  </si>
  <si>
    <t>ID00476</t>
  </si>
  <si>
    <t>ID00477</t>
  </si>
  <si>
    <t>ID00478</t>
  </si>
  <si>
    <t>ID00479</t>
  </si>
  <si>
    <t>ID00480</t>
  </si>
  <si>
    <t>ID00481</t>
  </si>
  <si>
    <t>ID00482</t>
  </si>
  <si>
    <t>ID00483</t>
  </si>
  <si>
    <t>ID00484</t>
  </si>
  <si>
    <t>ID00485</t>
  </si>
  <si>
    <t>ID00486</t>
  </si>
  <si>
    <t>ID00487</t>
  </si>
  <si>
    <t>ID00488</t>
  </si>
  <si>
    <t>ID00489</t>
  </si>
  <si>
    <t>ID00490</t>
  </si>
  <si>
    <t>ID00491</t>
  </si>
  <si>
    <t>ID00492</t>
  </si>
  <si>
    <t>ID00493</t>
  </si>
  <si>
    <t>ID00494</t>
  </si>
  <si>
    <t>ID00495</t>
  </si>
  <si>
    <t>ID00496</t>
  </si>
  <si>
    <t>ID00497</t>
  </si>
  <si>
    <t>ID00498</t>
  </si>
  <si>
    <t>ID00499</t>
  </si>
  <si>
    <t>ID00500</t>
  </si>
  <si>
    <t>ID00501</t>
  </si>
  <si>
    <t>ID00502</t>
  </si>
  <si>
    <t>ID00503</t>
  </si>
  <si>
    <t>ID00504</t>
  </si>
  <si>
    <t>ID00505</t>
  </si>
  <si>
    <t>ID00506</t>
  </si>
  <si>
    <t>ID00507</t>
  </si>
  <si>
    <t>ID00508</t>
  </si>
  <si>
    <t>ID00509</t>
  </si>
  <si>
    <t>ID00510</t>
  </si>
  <si>
    <t>ID00511</t>
  </si>
  <si>
    <t>ID00512</t>
  </si>
  <si>
    <t>ID00513</t>
  </si>
  <si>
    <t>ID00514</t>
  </si>
  <si>
    <t>ID00515</t>
  </si>
  <si>
    <t>ID00516</t>
  </si>
  <si>
    <t>ID00517</t>
  </si>
  <si>
    <t>ID00518</t>
  </si>
  <si>
    <t>ID00519</t>
  </si>
  <si>
    <t>ID00520</t>
  </si>
  <si>
    <t>ID00521</t>
  </si>
  <si>
    <t>ID00522</t>
  </si>
  <si>
    <t>ID00523</t>
  </si>
  <si>
    <t>ID00524</t>
  </si>
  <si>
    <t>ID00525</t>
  </si>
  <si>
    <t>ID00526</t>
  </si>
  <si>
    <t>ID00527</t>
  </si>
  <si>
    <t>ID00528</t>
  </si>
  <si>
    <t>ID00529</t>
  </si>
  <si>
    <t>ID00530</t>
  </si>
  <si>
    <t>ID00531</t>
  </si>
  <si>
    <t>ID00532</t>
  </si>
  <si>
    <t>ID00533</t>
  </si>
  <si>
    <t>ID00534</t>
  </si>
  <si>
    <t>ID00535</t>
  </si>
  <si>
    <t>ID00536</t>
  </si>
  <si>
    <t>ID00537</t>
  </si>
  <si>
    <t>ID00538</t>
  </si>
  <si>
    <t>ID00539</t>
  </si>
  <si>
    <t>ID00540</t>
  </si>
  <si>
    <t>ID00541</t>
  </si>
  <si>
    <t>ID00542</t>
  </si>
  <si>
    <t>ID00543</t>
  </si>
  <si>
    <t>ID00544</t>
  </si>
  <si>
    <t>ID00545</t>
  </si>
  <si>
    <t>ID00546</t>
  </si>
  <si>
    <t>ID00547</t>
  </si>
  <si>
    <t>ID00548</t>
  </si>
  <si>
    <t>ID00549</t>
  </si>
  <si>
    <t>ID00550</t>
  </si>
  <si>
    <t>ID00551</t>
  </si>
  <si>
    <t>ID00552</t>
  </si>
  <si>
    <t>ID00553</t>
  </si>
  <si>
    <t>ID00554</t>
  </si>
  <si>
    <t>ID00555</t>
  </si>
  <si>
    <t>ID00556</t>
  </si>
  <si>
    <t>ID00557</t>
  </si>
  <si>
    <t>ID00558</t>
  </si>
  <si>
    <t>ID00559</t>
  </si>
  <si>
    <t>ID00560</t>
  </si>
  <si>
    <t>ID00561</t>
  </si>
  <si>
    <t>ID00562</t>
  </si>
  <si>
    <t>ID00563</t>
  </si>
  <si>
    <t>ID00564</t>
  </si>
  <si>
    <t>ID00565</t>
  </si>
  <si>
    <t>ID00566</t>
  </si>
  <si>
    <t>ID00567</t>
  </si>
  <si>
    <t>ID00568</t>
  </si>
  <si>
    <t>ID00569</t>
  </si>
  <si>
    <t>ID00570</t>
  </si>
  <si>
    <t>ID00571</t>
  </si>
  <si>
    <t>ID00572</t>
  </si>
  <si>
    <t>ID00573</t>
  </si>
  <si>
    <t>ID00574</t>
  </si>
  <si>
    <t>ID00575</t>
  </si>
  <si>
    <t>ID00576</t>
  </si>
  <si>
    <t>ID00577</t>
  </si>
  <si>
    <t>ID00578</t>
  </si>
  <si>
    <t>ID00579</t>
  </si>
  <si>
    <t>ID00580</t>
  </si>
  <si>
    <t>ID00581</t>
  </si>
  <si>
    <t>ID00582</t>
  </si>
  <si>
    <t>ID00583</t>
  </si>
  <si>
    <t>ID00584</t>
  </si>
  <si>
    <t>ID00585</t>
  </si>
  <si>
    <t>ID00586</t>
  </si>
  <si>
    <t>ID00587</t>
  </si>
  <si>
    <t>ID00588</t>
  </si>
  <si>
    <t>ID00589</t>
  </si>
  <si>
    <t>ID00590</t>
  </si>
  <si>
    <t>ID00591</t>
  </si>
  <si>
    <t>ID00592</t>
  </si>
  <si>
    <t>ID00593</t>
  </si>
  <si>
    <t>ID00594</t>
  </si>
  <si>
    <t>ID00595</t>
  </si>
  <si>
    <t>ID00596</t>
  </si>
  <si>
    <t>ID00597</t>
  </si>
  <si>
    <t>ID00598</t>
  </si>
  <si>
    <t>ID00599</t>
  </si>
  <si>
    <t>ID00600</t>
  </si>
  <si>
    <t>ID00601</t>
  </si>
  <si>
    <t>ID00602</t>
  </si>
  <si>
    <t>ID00603</t>
  </si>
  <si>
    <t>ID00604</t>
  </si>
  <si>
    <t>ID00605</t>
  </si>
  <si>
    <t>ID00606</t>
  </si>
  <si>
    <t>ID00607</t>
  </si>
  <si>
    <t>ID00608</t>
  </si>
  <si>
    <t>ID00609</t>
  </si>
  <si>
    <t>ID00610</t>
  </si>
  <si>
    <t>ID00611</t>
  </si>
  <si>
    <t>ID00612</t>
  </si>
  <si>
    <t>ID00613</t>
  </si>
  <si>
    <t>ID00614</t>
  </si>
  <si>
    <t>ID00615</t>
  </si>
  <si>
    <t>ID00616</t>
  </si>
  <si>
    <t>ID00617</t>
  </si>
  <si>
    <t>ID00618</t>
  </si>
  <si>
    <t>ID00619</t>
  </si>
  <si>
    <t>ID00620</t>
  </si>
  <si>
    <t>ID00621</t>
  </si>
  <si>
    <t>ID00625</t>
  </si>
  <si>
    <t>ID00627</t>
  </si>
  <si>
    <t>ID00630</t>
  </si>
  <si>
    <t>ID00631</t>
  </si>
  <si>
    <t>ID00632</t>
  </si>
  <si>
    <t>ID00633</t>
  </si>
  <si>
    <t>ID00634</t>
  </si>
  <si>
    <t>ID00635</t>
  </si>
  <si>
    <t>ID00636</t>
  </si>
  <si>
    <t>ID00637</t>
  </si>
  <si>
    <t>ID00638</t>
  </si>
  <si>
    <t>ID00639</t>
  </si>
  <si>
    <t>ID00640</t>
  </si>
  <si>
    <t>ID00641</t>
  </si>
  <si>
    <t>ID00642</t>
  </si>
  <si>
    <t>ID00643</t>
  </si>
  <si>
    <t>ID00644</t>
  </si>
  <si>
    <t>Nae</t>
  </si>
  <si>
    <t>Tom Moore</t>
  </si>
  <si>
    <t>Charly Melia</t>
  </si>
  <si>
    <t>Martin Szczypka</t>
  </si>
  <si>
    <t>Bogaert, Dianna</t>
  </si>
  <si>
    <t>Bonnett, Sarah</t>
  </si>
  <si>
    <t>Marshall-Conn, Stephanie</t>
  </si>
  <si>
    <t>Chandar, Neil</t>
  </si>
  <si>
    <t>Clements, Michael</t>
  </si>
  <si>
    <t>Williams, Clare</t>
  </si>
  <si>
    <t>Thakrar, Sweta</t>
  </si>
  <si>
    <t>Hamlin, Paul</t>
  </si>
  <si>
    <t>Beck, James</t>
  </si>
  <si>
    <t>Ghedia, Deesha</t>
  </si>
  <si>
    <t>Parsons, Laura</t>
  </si>
  <si>
    <t>Salles, Carli</t>
  </si>
  <si>
    <t>Sanghavi, Shruti</t>
  </si>
  <si>
    <t>Vanessa Gramlow</t>
  </si>
  <si>
    <t>Other</t>
  </si>
  <si>
    <t>Laurene Delelis</t>
  </si>
  <si>
    <t>Annelies Verbruggen</t>
  </si>
  <si>
    <t>Kate Salisbury</t>
  </si>
  <si>
    <t>Borbala Pap</t>
  </si>
  <si>
    <t>Miguel Costa</t>
  </si>
  <si>
    <t>Liselore DuBois</t>
  </si>
  <si>
    <t>Service Overview - OPEN roles</t>
  </si>
  <si>
    <t>Current Open Roles</t>
  </si>
  <si>
    <t>Avg. days open</t>
  </si>
  <si>
    <t>% Ageing Roles</t>
  </si>
  <si>
    <t>CHART 1
Open Roles by Department</t>
  </si>
  <si>
    <t>Service Overview - FILLED roles</t>
  </si>
  <si>
    <t>Q1</t>
  </si>
  <si>
    <t>Q2</t>
  </si>
  <si>
    <t>Q3</t>
  </si>
  <si>
    <t>Q4</t>
  </si>
  <si>
    <t>Total Rolles Filled</t>
  </si>
  <si>
    <t>For Open Roles:</t>
  </si>
  <si>
    <t>Open Roles by Region</t>
  </si>
  <si>
    <t>For Filled Roles:</t>
  </si>
  <si>
    <t xml:space="preserve">Fill the data table. Filled roles by financial year, by quarter, by region. </t>
  </si>
  <si>
    <t>CHART 2</t>
  </si>
  <si>
    <t>CHART 3</t>
  </si>
  <si>
    <t xml:space="preserve"> and the Average Time To Hire based on column K on the Data tab</t>
  </si>
  <si>
    <r>
      <rPr>
        <b/>
        <sz val="11"/>
        <color theme="7" tint="-0.499984740745262"/>
        <rFont val="Calibri"/>
        <family val="2"/>
        <scheme val="minor"/>
      </rPr>
      <t>Column P:</t>
    </r>
    <r>
      <rPr>
        <sz val="11"/>
        <color theme="7" tint="-0.499984740745262"/>
        <rFont val="Calibri"/>
        <family val="2"/>
        <scheme val="minor"/>
      </rPr>
      <t xml:space="preserve"> Use a formula to determine the Financial year when the offer was verbally accepted.</t>
    </r>
  </si>
  <si>
    <r>
      <t xml:space="preserve">*Column </t>
    </r>
    <r>
      <rPr>
        <b/>
        <i/>
        <sz val="11"/>
        <color theme="7" tint="-0.499984740745262"/>
        <rFont val="Calibri"/>
        <family val="2"/>
        <scheme val="minor"/>
      </rPr>
      <t>M</t>
    </r>
    <r>
      <rPr>
        <i/>
        <sz val="11"/>
        <color theme="7" tint="-0.499984740745262"/>
        <rFont val="Calibri"/>
        <family val="2"/>
        <scheme val="minor"/>
      </rPr>
      <t xml:space="preserve">, </t>
    </r>
    <r>
      <rPr>
        <b/>
        <i/>
        <sz val="11"/>
        <color theme="7" tint="-0.499984740745262"/>
        <rFont val="Calibri"/>
        <family val="2"/>
        <scheme val="minor"/>
      </rPr>
      <t>N</t>
    </r>
    <r>
      <rPr>
        <i/>
        <sz val="11"/>
        <color theme="7" tint="-0.499984740745262"/>
        <rFont val="Calibri"/>
        <family val="2"/>
        <scheme val="minor"/>
      </rPr>
      <t>,</t>
    </r>
    <r>
      <rPr>
        <b/>
        <i/>
        <sz val="11"/>
        <color theme="7" tint="-0.499984740745262"/>
        <rFont val="Calibri"/>
        <family val="2"/>
        <scheme val="minor"/>
      </rPr>
      <t>O</t>
    </r>
    <r>
      <rPr>
        <i/>
        <sz val="11"/>
        <color theme="7" tint="-0.499984740745262"/>
        <rFont val="Calibri"/>
        <family val="2"/>
        <scheme val="minor"/>
      </rPr>
      <t xml:space="preserve"> and</t>
    </r>
    <r>
      <rPr>
        <b/>
        <i/>
        <sz val="11"/>
        <color theme="7" tint="-0.499984740745262"/>
        <rFont val="Calibri"/>
        <family val="2"/>
        <scheme val="minor"/>
      </rPr>
      <t xml:space="preserve"> P</t>
    </r>
    <r>
      <rPr>
        <i/>
        <sz val="11"/>
        <color theme="7" tint="-0.499984740745262"/>
        <rFont val="Calibri"/>
        <family val="2"/>
        <scheme val="minor"/>
      </rPr>
      <t xml:space="preserve"> should be empty if the requisition status is 'Open'</t>
    </r>
  </si>
  <si>
    <r>
      <rPr>
        <b/>
        <sz val="11"/>
        <color theme="7" tint="-0.499984740745262"/>
        <rFont val="Calibri"/>
        <family val="2"/>
        <scheme val="minor"/>
      </rPr>
      <t>Current Open roles</t>
    </r>
    <r>
      <rPr>
        <sz val="11"/>
        <color theme="7" tint="-0.499984740745262"/>
        <rFont val="Calibri"/>
        <family val="2"/>
        <scheme val="minor"/>
      </rPr>
      <t>: number of the roles currently has the status 'Open'</t>
    </r>
  </si>
  <si>
    <r>
      <rPr>
        <b/>
        <sz val="11"/>
        <color theme="7" tint="-0.499984740745262"/>
        <rFont val="Calibri"/>
        <family val="2"/>
        <scheme val="minor"/>
      </rPr>
      <t>Avg Days Open</t>
    </r>
    <r>
      <rPr>
        <sz val="11"/>
        <color theme="7" tint="-0.499984740745262"/>
        <rFont val="Calibri"/>
        <family val="2"/>
        <scheme val="minor"/>
      </rPr>
      <t>: for this calculation please use column K on the data tab</t>
    </r>
  </si>
  <si>
    <r>
      <rPr>
        <b/>
        <sz val="11"/>
        <color theme="7" tint="-0.499984740745262"/>
        <rFont val="Calibri"/>
        <family val="2"/>
        <scheme val="minor"/>
      </rPr>
      <t>% Ageing Roles</t>
    </r>
    <r>
      <rPr>
        <sz val="11"/>
        <color theme="7" tint="-0.499984740745262"/>
        <rFont val="Calibri"/>
        <family val="2"/>
        <scheme val="minor"/>
      </rPr>
      <t>: all the open roles are opened more then 50 days age</t>
    </r>
  </si>
  <si>
    <r>
      <t>Open roles by Region:</t>
    </r>
    <r>
      <rPr>
        <sz val="11"/>
        <color theme="7" tint="-0.499984740745262"/>
        <rFont val="Calibri"/>
        <family val="2"/>
        <scheme val="minor"/>
      </rPr>
      <t xml:space="preserve"> You will find the Region for each and every role in column E on the Data tab.</t>
    </r>
  </si>
  <si>
    <r>
      <t xml:space="preserve">CHART 1 : </t>
    </r>
    <r>
      <rPr>
        <sz val="11"/>
        <color theme="7" tint="-0.499984740745262"/>
        <rFont val="Calibri"/>
        <family val="2"/>
        <scheme val="minor"/>
      </rPr>
      <t>Create a chart which represent the open roles by department.</t>
    </r>
  </si>
  <si>
    <t>Avg. Time to Hire</t>
  </si>
  <si>
    <t>The last 2 rows will be the Total Filled roles (sum of the regional data)</t>
  </si>
  <si>
    <t>Business Development Manager</t>
  </si>
  <si>
    <t>Accounts Assistant</t>
  </si>
  <si>
    <t>Health &amp; Disability Assessor</t>
  </si>
  <si>
    <t>Product Manager</t>
  </si>
  <si>
    <t>Senior Accountant</t>
  </si>
  <si>
    <t>Tax Manager</t>
  </si>
  <si>
    <t>Assistant Production Manager</t>
  </si>
  <si>
    <t>Technical Application Engineer</t>
  </si>
  <si>
    <t>Change Manager</t>
  </si>
  <si>
    <t>Business Analyst</t>
  </si>
  <si>
    <t>Business Development Executive</t>
  </si>
  <si>
    <t>Sales Manager</t>
  </si>
  <si>
    <t>Tester</t>
  </si>
  <si>
    <t>Buyer</t>
  </si>
  <si>
    <t>Treasury Analyst</t>
  </si>
  <si>
    <t>Operations Supervisor</t>
  </si>
  <si>
    <t>Pricing Analyst</t>
  </si>
  <si>
    <t>Client Relationship Manager</t>
  </si>
  <si>
    <t>Relationship Director, North West</t>
  </si>
  <si>
    <t>IT Developer</t>
  </si>
  <si>
    <t>Assistant Financial Accountant</t>
  </si>
  <si>
    <t>Senior Analyst, Model Governance</t>
  </si>
  <si>
    <t>Senior Finance Manager</t>
  </si>
  <si>
    <t>Head of ALM Middle Office</t>
  </si>
  <si>
    <t>ETL Developer</t>
  </si>
  <si>
    <t>BAS Analyst</t>
  </si>
  <si>
    <t>Relationship Director - North East</t>
  </si>
  <si>
    <t>Insights Analyst</t>
  </si>
  <si>
    <t>Senior Analyst - Risk Analytics</t>
  </si>
  <si>
    <t>Quality Control Officer</t>
  </si>
  <si>
    <t>CR Manager Asset Finance</t>
  </si>
  <si>
    <t>Senior Analyst - Analytics</t>
  </si>
  <si>
    <t>Short Term Lending Manager</t>
  </si>
  <si>
    <t>Partner Manager</t>
  </si>
  <si>
    <t>Pricing Manager</t>
  </si>
  <si>
    <t>Portfolio Manager</t>
  </si>
  <si>
    <t>Lawyer</t>
  </si>
  <si>
    <t>New Business Support Analyst, North East</t>
  </si>
  <si>
    <t>Head of Marketing, Consumer Lending</t>
  </si>
  <si>
    <t>Head of Credit Risk Underwriting</t>
  </si>
  <si>
    <t>Cognos TM1 Developer</t>
  </si>
  <si>
    <t>Complaint &amp; Quality Assurance Officer</t>
  </si>
  <si>
    <t>Marketing Executive/ Senior Marketing Executive</t>
  </si>
  <si>
    <t>Lending Officer</t>
  </si>
  <si>
    <t>Credit Risk Manager</t>
  </si>
  <si>
    <t>Lending Officer - Secured</t>
  </si>
  <si>
    <t>Lending Manager</t>
  </si>
  <si>
    <t>Senior Infrastructure Engineer</t>
  </si>
  <si>
    <t>Senior PMO</t>
  </si>
  <si>
    <t>Sales Manager, Healthcare</t>
  </si>
  <si>
    <t>Project Manager / Business Analyst – Business Finance</t>
  </si>
  <si>
    <t>Training &amp; Competence SME</t>
  </si>
  <si>
    <t>Project Analyst</t>
  </si>
  <si>
    <t>Senior Risk Analyst</t>
  </si>
  <si>
    <t>New Business Support Analyst, South East</t>
  </si>
  <si>
    <t>Collections &amp; Recoveries Officer</t>
  </si>
  <si>
    <t>MI and Reporting Analyst - 6 Month Ftc</t>
  </si>
  <si>
    <t>Complaints Assistant – 6 Month FTC</t>
  </si>
  <si>
    <t>Relationship Manager, South West &amp; Wales</t>
  </si>
  <si>
    <t>Loan Officer</t>
  </si>
  <si>
    <t>Operational Risk Manager - Commercial Property</t>
  </si>
  <si>
    <t>Assistant Asset Manager</t>
  </si>
  <si>
    <t>Loan Manager</t>
  </si>
  <si>
    <t>Senior Credit Portfolio Analyst</t>
  </si>
  <si>
    <t>Trainee Lending Manager</t>
  </si>
  <si>
    <t>Analyst, Structured Finance</t>
  </si>
  <si>
    <t>UAT Tester</t>
  </si>
  <si>
    <t>Underwriter</t>
  </si>
  <si>
    <t>Motor - Underwriter</t>
  </si>
  <si>
    <t>Head of Compliance Advice</t>
  </si>
  <si>
    <t>Head of Market &amp; Liquidity Risk</t>
  </si>
  <si>
    <t>Market &amp; Liquidity Risk Analyst</t>
  </si>
  <si>
    <t>Relationship Director, South West &amp; Wales</t>
  </si>
  <si>
    <t>Relationship Director, South East</t>
  </si>
  <si>
    <t>Deputy Head of Operations</t>
  </si>
  <si>
    <t>New Business Support Analyst, Scotland</t>
  </si>
  <si>
    <t>Arrears and Servicing Rep</t>
  </si>
  <si>
    <t>Credit Risk Assurance &amp; Analytics Analyst</t>
  </si>
  <si>
    <t>Arrears and Servicing Representative</t>
  </si>
  <si>
    <t>Internal Sales Support and Credit Analyst</t>
  </si>
  <si>
    <t>Group Head of IT Development</t>
  </si>
  <si>
    <t>Operations Executive</t>
  </si>
  <si>
    <t>Relationship Director</t>
  </si>
  <si>
    <t>Collections and Recoveries Officer</t>
  </si>
  <si>
    <t>Associate, Structured Finance</t>
  </si>
  <si>
    <t>Relationship Manager, Broker</t>
  </si>
  <si>
    <t>Marketing Operations Manager</t>
  </si>
  <si>
    <t>New Business Analyst, Midlands</t>
  </si>
  <si>
    <t>New Business Support Analyst, London, Thames Valley South</t>
  </si>
  <si>
    <t>Business Improvement Coordinator</t>
  </si>
  <si>
    <t>HR Adviser</t>
  </si>
  <si>
    <t>Customer Service Representative - Savings</t>
  </si>
  <si>
    <t>Lending Manager - Commercial</t>
  </si>
  <si>
    <t>Business Development Manager - Mortgages</t>
  </si>
  <si>
    <t>Sales Support Coordinator</t>
  </si>
  <si>
    <t>Qlikview Manager</t>
  </si>
  <si>
    <t>Account Administrator, Healthcare</t>
  </si>
  <si>
    <t>Customer Service Administrator</t>
  </si>
  <si>
    <t>Head of Agricultural Finance</t>
  </si>
  <si>
    <t>Relationship Director, Midlands</t>
  </si>
  <si>
    <t>Service Desk Engineer</t>
  </si>
  <si>
    <t>Business Analyst - Secured Lending</t>
  </si>
  <si>
    <t>Senior Policy and Compliance Analyst</t>
  </si>
  <si>
    <t>Customer Service Representative - 1 Year FTC</t>
  </si>
  <si>
    <t>Learning and Development Manager</t>
  </si>
  <si>
    <t>Assistant Relationship Manager</t>
  </si>
  <si>
    <t>NPL Manager</t>
  </si>
  <si>
    <t>Senior Regulatory Accountant</t>
  </si>
  <si>
    <t>Customer Service Representative - 7 Month FTC</t>
  </si>
  <si>
    <t>Relationship Manager, Midlands</t>
  </si>
  <si>
    <t>Programme Manager - Head Office</t>
  </si>
  <si>
    <t>Commercial Director - Property Finance</t>
  </si>
  <si>
    <t>Product  and Markets Director</t>
  </si>
  <si>
    <t>Senior Credit &amp; Risk Manager</t>
  </si>
  <si>
    <t>Risk &amp; Controls Quality Assurance Officer</t>
  </si>
  <si>
    <t>Learning &amp; Development Partner – Property</t>
  </si>
  <si>
    <t>MI &amp; Reporting Analyst</t>
  </si>
  <si>
    <t>Credit Manager - Group Credit Risk</t>
  </si>
  <si>
    <t>CSR</t>
  </si>
  <si>
    <t>Risk Analyst</t>
  </si>
  <si>
    <t>IT Developer -  (Property)</t>
  </si>
  <si>
    <t>Collections Assistant – 4 Month FTC</t>
  </si>
  <si>
    <t>New Business Support Analyst</t>
  </si>
  <si>
    <t>Senior Policy and Compliance Manager</t>
  </si>
  <si>
    <t>Project Manager - Special Projects</t>
  </si>
  <si>
    <t>Collections and Recoveries Analyst</t>
  </si>
  <si>
    <t>Relationship Manager- Broker,  South East</t>
  </si>
  <si>
    <t>Business Development Manager - Networks</t>
  </si>
  <si>
    <t>Operations Operations</t>
  </si>
  <si>
    <t>Relationship Manager - Development Finance</t>
  </si>
  <si>
    <t>Litigator</t>
  </si>
  <si>
    <t>Portfolio Analytics Manager</t>
  </si>
  <si>
    <t>HRIS, Payroll &amp; HR Project Manager</t>
  </si>
  <si>
    <t>Lending Administrator</t>
  </si>
  <si>
    <t>Risk &amp; Quality Assurance Manager, Collections &amp; Recoveries</t>
  </si>
  <si>
    <t>Office Manager and Sales Support</t>
  </si>
  <si>
    <t>Auditor</t>
  </si>
  <si>
    <t>Strategy Development Analyst</t>
  </si>
  <si>
    <t>BAU Developer</t>
  </si>
  <si>
    <t>WPF Developer</t>
  </si>
  <si>
    <t>Finance Administration Assistant</t>
  </si>
  <si>
    <t>Project Support/Business Analyst</t>
  </si>
  <si>
    <t>Quality Assurance Officer</t>
  </si>
  <si>
    <t>Operational Risk Analyst</t>
  </si>
  <si>
    <t>Senior Risk Analytics Manager</t>
  </si>
  <si>
    <t>Credit Officer, Group Credit Risk</t>
  </si>
  <si>
    <t>Lending Manager - Residential</t>
  </si>
  <si>
    <t>Regional Managing Director</t>
  </si>
  <si>
    <t>BDM</t>
  </si>
  <si>
    <t>Senior Manager Business Implementation</t>
  </si>
  <si>
    <t>Sales Support Manager</t>
  </si>
  <si>
    <t>Head of First Line Risk &amp; Controls Quality Assurance</t>
  </si>
  <si>
    <t>Scanning Assistant</t>
  </si>
  <si>
    <t>Head of Outsourced Services &amp; Complaints</t>
  </si>
  <si>
    <t>Director, Renewable Energy Finance</t>
  </si>
  <si>
    <t>Senior Relationship Manager</t>
  </si>
  <si>
    <t>Director, Wholesale</t>
  </si>
  <si>
    <t>IT Development Lead</t>
  </si>
  <si>
    <t>Director, Business Support</t>
  </si>
  <si>
    <t>Product Delivery Manager</t>
  </si>
  <si>
    <t>Development Manager, Marine &amp; Aviation</t>
  </si>
  <si>
    <t>Managing Director, BF</t>
  </si>
  <si>
    <t>Commercial Director</t>
  </si>
  <si>
    <t>BDM - Consumer</t>
  </si>
  <si>
    <t>Client Manager</t>
  </si>
  <si>
    <t>Managing Director, Specialist Asset and Structured Finance</t>
  </si>
  <si>
    <t>External Reporting Manager</t>
  </si>
  <si>
    <t>Head of Restructuring</t>
  </si>
  <si>
    <t>STL Lending Manager</t>
  </si>
  <si>
    <t>CI &amp; Ops Readiness Lead</t>
  </si>
  <si>
    <t>Sales Operations Support Administrator</t>
  </si>
  <si>
    <t>Sales desk Team Leader</t>
  </si>
  <si>
    <t>Senior ETL Developer</t>
  </si>
  <si>
    <t>Compliance / KYC Analyst</t>
  </si>
  <si>
    <t>Business Development Manager - Commercial</t>
  </si>
  <si>
    <t>Bookkeeper</t>
  </si>
  <si>
    <t>Finance Analyst Manager</t>
  </si>
  <si>
    <t>Desk-side Engineer</t>
  </si>
  <si>
    <t>Customer Savings Administrator</t>
  </si>
  <si>
    <t>Customer Service Representative - Lending</t>
  </si>
  <si>
    <t>Intermediary Management Executive</t>
  </si>
  <si>
    <t>Head of Asset Management</t>
  </si>
  <si>
    <t>Risk and Compliance Officer</t>
  </si>
  <si>
    <t>Contractor Migration - Bookeeper</t>
  </si>
  <si>
    <t>Contractor Migration - Business Analyst</t>
  </si>
  <si>
    <t>Contractor Migration - Complaints Project Manager</t>
  </si>
  <si>
    <t>Contractor Migration - Compliance Manager</t>
  </si>
  <si>
    <t>Contractor Migration - External Reporting Accountant</t>
  </si>
  <si>
    <t>Risk Analytics SAS Programmer</t>
  </si>
  <si>
    <t>Facilities Coordinator</t>
  </si>
  <si>
    <t>Contractor Migration - Project Manager</t>
  </si>
  <si>
    <t>Contractor Migration - ETL Developer</t>
  </si>
  <si>
    <t>Contractor Migration - IT Solutions Architect</t>
  </si>
  <si>
    <t>Contractor Migration - Test Lead</t>
  </si>
  <si>
    <t>SAS Contractor</t>
  </si>
  <si>
    <t>Tax Consultant</t>
  </si>
  <si>
    <t>Contractor Migration - IT Developer</t>
  </si>
  <si>
    <t>Senior Solution Architect</t>
  </si>
  <si>
    <t>IFRS9 Developer</t>
  </si>
  <si>
    <t>Project Buffalo Contractor</t>
  </si>
  <si>
    <t>Work Experience</t>
  </si>
  <si>
    <t>HRIS Consultant</t>
  </si>
  <si>
    <t>Complaint Handler - 5</t>
  </si>
  <si>
    <t>Compliance Business Partner - Consumer (Contractor)</t>
  </si>
  <si>
    <t>IFRS 9 Contractor</t>
  </si>
  <si>
    <t>Complaint Handler - 3</t>
  </si>
  <si>
    <t>Data Protection Consultant</t>
  </si>
  <si>
    <t>Complaint Handler - 4</t>
  </si>
  <si>
    <t>Compliance Business Partner - Property Finance (Contractor)</t>
  </si>
  <si>
    <t>Complaint Handler - 2</t>
  </si>
  <si>
    <t>Complaint Handler - 6</t>
  </si>
  <si>
    <t>Project Manager - GDPR</t>
  </si>
  <si>
    <t>ID00645</t>
  </si>
  <si>
    <t>ID00646</t>
  </si>
  <si>
    <t>ID00647</t>
  </si>
  <si>
    <t>ID00648</t>
  </si>
  <si>
    <t>ID00649</t>
  </si>
  <si>
    <t>ID00650</t>
  </si>
  <si>
    <t>ID00651</t>
  </si>
  <si>
    <t>ID00652</t>
  </si>
  <si>
    <t>ID00653</t>
  </si>
  <si>
    <t>ID00654</t>
  </si>
  <si>
    <t>ID00655</t>
  </si>
  <si>
    <t>ID00656</t>
  </si>
  <si>
    <t>ID00657</t>
  </si>
  <si>
    <t>ID00658</t>
  </si>
  <si>
    <t>ID00659</t>
  </si>
  <si>
    <t>ID00660</t>
  </si>
  <si>
    <t>ID00661</t>
  </si>
  <si>
    <t>ID00662</t>
  </si>
  <si>
    <t>ID00663</t>
  </si>
  <si>
    <t>ID00664</t>
  </si>
  <si>
    <t>ID00665</t>
  </si>
  <si>
    <t>ID00666</t>
  </si>
  <si>
    <t>ID00667</t>
  </si>
  <si>
    <t>ID00668</t>
  </si>
  <si>
    <t>ID00669</t>
  </si>
  <si>
    <t>ID00670</t>
  </si>
  <si>
    <t>ID00671</t>
  </si>
  <si>
    <t>ID00672</t>
  </si>
  <si>
    <t>ID00673</t>
  </si>
  <si>
    <t>ID00674</t>
  </si>
  <si>
    <t>ID00675</t>
  </si>
  <si>
    <t>ID00676</t>
  </si>
  <si>
    <t>ID00677</t>
  </si>
  <si>
    <t>ID00678</t>
  </si>
  <si>
    <t>ID00679</t>
  </si>
  <si>
    <t>ID00680</t>
  </si>
  <si>
    <t>ID00681</t>
  </si>
  <si>
    <t>ID00682</t>
  </si>
  <si>
    <t>ID00683</t>
  </si>
  <si>
    <t>ID00684</t>
  </si>
  <si>
    <t>ID00685</t>
  </si>
  <si>
    <t>ID00686</t>
  </si>
  <si>
    <t>ID00687</t>
  </si>
  <si>
    <t>ID00688</t>
  </si>
  <si>
    <t>ID00689</t>
  </si>
  <si>
    <t>ID00690</t>
  </si>
  <si>
    <t>ID00691</t>
  </si>
  <si>
    <t>ID00692</t>
  </si>
  <si>
    <t>ID00693</t>
  </si>
  <si>
    <t>ID00694</t>
  </si>
  <si>
    <t>ID00695</t>
  </si>
  <si>
    <t>ID00696</t>
  </si>
  <si>
    <t>ID00697</t>
  </si>
  <si>
    <t>ID00698</t>
  </si>
  <si>
    <t>ID00699</t>
  </si>
  <si>
    <t>ID00700</t>
  </si>
  <si>
    <t>ID00701</t>
  </si>
  <si>
    <t>ID00702</t>
  </si>
  <si>
    <t>ID00703</t>
  </si>
  <si>
    <t>ID00704</t>
  </si>
  <si>
    <t>ID00705</t>
  </si>
  <si>
    <t>ID00706</t>
  </si>
  <si>
    <t>ID00707</t>
  </si>
  <si>
    <t>ID00708</t>
  </si>
  <si>
    <t>ID00709</t>
  </si>
  <si>
    <t>ID00710</t>
  </si>
  <si>
    <t>ID00711</t>
  </si>
  <si>
    <t>ID00712</t>
  </si>
  <si>
    <t>ID00713</t>
  </si>
  <si>
    <t>ID00714</t>
  </si>
  <si>
    <t>ID00715</t>
  </si>
  <si>
    <t>ID00716</t>
  </si>
  <si>
    <t>ID00717</t>
  </si>
  <si>
    <t>ID00718</t>
  </si>
  <si>
    <t>ID00719</t>
  </si>
  <si>
    <t>ID00720</t>
  </si>
  <si>
    <t>ID00721</t>
  </si>
  <si>
    <t>ID00722</t>
  </si>
  <si>
    <t>ID00723</t>
  </si>
  <si>
    <t>ID00724</t>
  </si>
  <si>
    <t>ID00725</t>
  </si>
  <si>
    <t>ID00726</t>
  </si>
  <si>
    <t>ID00727</t>
  </si>
  <si>
    <t>ID00728</t>
  </si>
  <si>
    <t>ID00729</t>
  </si>
  <si>
    <t>ID00730</t>
  </si>
  <si>
    <t>ID00731</t>
  </si>
  <si>
    <t>ID00732</t>
  </si>
  <si>
    <t>ID00733</t>
  </si>
  <si>
    <t>ID00734</t>
  </si>
  <si>
    <t>ID00735</t>
  </si>
  <si>
    <t>ID00736</t>
  </si>
  <si>
    <t>ID00737</t>
  </si>
  <si>
    <t>ID00738</t>
  </si>
  <si>
    <t>ID00739</t>
  </si>
  <si>
    <t>ID00740</t>
  </si>
  <si>
    <t>ID00741</t>
  </si>
  <si>
    <t>ID00742</t>
  </si>
  <si>
    <t>ID00743</t>
  </si>
  <si>
    <t>ID00744</t>
  </si>
  <si>
    <t>ID00745</t>
  </si>
  <si>
    <t>ID00746</t>
  </si>
  <si>
    <t>ID00747</t>
  </si>
  <si>
    <t>ID00748</t>
  </si>
  <si>
    <t>ID00749</t>
  </si>
  <si>
    <t>ID00750</t>
  </si>
  <si>
    <t>ID00751</t>
  </si>
  <si>
    <t>ID00752</t>
  </si>
  <si>
    <t>ID00753</t>
  </si>
  <si>
    <t>ID00754</t>
  </si>
  <si>
    <t>ID00755</t>
  </si>
  <si>
    <t>ID00756</t>
  </si>
  <si>
    <t>ID00757</t>
  </si>
  <si>
    <t>ID00758</t>
  </si>
  <si>
    <t>ID00759</t>
  </si>
  <si>
    <t>ID00760</t>
  </si>
  <si>
    <t>ID00761</t>
  </si>
  <si>
    <t>ID00762</t>
  </si>
  <si>
    <t>ID00763</t>
  </si>
  <si>
    <t>ID00764</t>
  </si>
  <si>
    <t>ID00765</t>
  </si>
  <si>
    <t>ID00766</t>
  </si>
  <si>
    <t>ID00767</t>
  </si>
  <si>
    <t>ID00768</t>
  </si>
  <si>
    <t>ID00769</t>
  </si>
  <si>
    <t>ID00770</t>
  </si>
  <si>
    <t>ID00771</t>
  </si>
  <si>
    <t>ID00772</t>
  </si>
  <si>
    <t>ID00773</t>
  </si>
  <si>
    <t>ID00774</t>
  </si>
  <si>
    <t>ID00775</t>
  </si>
  <si>
    <t>ID00776</t>
  </si>
  <si>
    <t>ID00777</t>
  </si>
  <si>
    <t>ID00778</t>
  </si>
  <si>
    <t>ID00779</t>
  </si>
  <si>
    <t>ID00780</t>
  </si>
  <si>
    <t>ID00781</t>
  </si>
  <si>
    <t>ID00782</t>
  </si>
  <si>
    <t>ID00783</t>
  </si>
  <si>
    <t>ID00784</t>
  </si>
  <si>
    <t>ID00785</t>
  </si>
  <si>
    <t>ID00786</t>
  </si>
  <si>
    <t>ID00787</t>
  </si>
  <si>
    <t>ID00788</t>
  </si>
  <si>
    <t>ID00789</t>
  </si>
  <si>
    <t>ID00790</t>
  </si>
  <si>
    <t>ID00791</t>
  </si>
  <si>
    <t>ID00792</t>
  </si>
  <si>
    <t>ID00793</t>
  </si>
  <si>
    <t>ID00794</t>
  </si>
  <si>
    <t>ID00795</t>
  </si>
  <si>
    <t>ID00796</t>
  </si>
  <si>
    <t>ID00797</t>
  </si>
  <si>
    <t>ID00798</t>
  </si>
  <si>
    <t>ID00799</t>
  </si>
  <si>
    <t>ID00800</t>
  </si>
  <si>
    <t>ID00801</t>
  </si>
  <si>
    <t>ID00802</t>
  </si>
  <si>
    <t>ID00803</t>
  </si>
  <si>
    <t>ID00804</t>
  </si>
  <si>
    <t>ID00805</t>
  </si>
  <si>
    <t>ID00806</t>
  </si>
  <si>
    <t>ID00807</t>
  </si>
  <si>
    <t>ID00808</t>
  </si>
  <si>
    <t>ID00809</t>
  </si>
  <si>
    <t>ID00810</t>
  </si>
  <si>
    <t>ID00811</t>
  </si>
  <si>
    <t>ID00812</t>
  </si>
  <si>
    <t>ID00813</t>
  </si>
  <si>
    <t>ID00814</t>
  </si>
  <si>
    <t>ID00815</t>
  </si>
  <si>
    <t>ID00816</t>
  </si>
  <si>
    <t>ID00817</t>
  </si>
  <si>
    <t>ID00818</t>
  </si>
  <si>
    <t>ID00819</t>
  </si>
  <si>
    <t>ID00820</t>
  </si>
  <si>
    <t>ID00821</t>
  </si>
  <si>
    <t>ID00822</t>
  </si>
  <si>
    <t>ID00823</t>
  </si>
  <si>
    <t>ID00824</t>
  </si>
  <si>
    <t>ID00825</t>
  </si>
  <si>
    <t>ID00826</t>
  </si>
  <si>
    <t>ID00827</t>
  </si>
  <si>
    <t>ID00828</t>
  </si>
  <si>
    <t>ID00829</t>
  </si>
  <si>
    <t>ID00830</t>
  </si>
  <si>
    <t>ID00831</t>
  </si>
  <si>
    <t>ID00832</t>
  </si>
  <si>
    <t>ID00833</t>
  </si>
  <si>
    <t>ID00834</t>
  </si>
  <si>
    <t>ID00835</t>
  </si>
  <si>
    <t>ID00836</t>
  </si>
  <si>
    <t>ID00837</t>
  </si>
  <si>
    <t>ID00838</t>
  </si>
  <si>
    <t>ID00839</t>
  </si>
  <si>
    <t>ID00840</t>
  </si>
  <si>
    <t>ID00841</t>
  </si>
  <si>
    <t>ID00842</t>
  </si>
  <si>
    <t>ID00843</t>
  </si>
  <si>
    <t>ID00844</t>
  </si>
  <si>
    <t>ID00845</t>
  </si>
  <si>
    <t>ID00846</t>
  </si>
  <si>
    <t>ID00847</t>
  </si>
  <si>
    <t>ID00848</t>
  </si>
  <si>
    <t>ID00849</t>
  </si>
  <si>
    <t>ID00850</t>
  </si>
  <si>
    <t>ID00851</t>
  </si>
  <si>
    <t>ID00852</t>
  </si>
  <si>
    <t>ID00853</t>
  </si>
  <si>
    <t>ID00854</t>
  </si>
  <si>
    <t>ID00855</t>
  </si>
  <si>
    <t>ID00856</t>
  </si>
  <si>
    <t>ID00857</t>
  </si>
  <si>
    <t>ID00858</t>
  </si>
  <si>
    <t>ID00859</t>
  </si>
  <si>
    <t>ID00860</t>
  </si>
  <si>
    <t>ID00861</t>
  </si>
  <si>
    <t>ID00862</t>
  </si>
  <si>
    <t>ID00863</t>
  </si>
  <si>
    <t>ID00864</t>
  </si>
  <si>
    <t>ID00865</t>
  </si>
  <si>
    <t>ID00866</t>
  </si>
  <si>
    <t>ID00867</t>
  </si>
  <si>
    <t>ID00868</t>
  </si>
  <si>
    <t>ID00869</t>
  </si>
  <si>
    <t>ID00870</t>
  </si>
  <si>
    <t>ID00871</t>
  </si>
  <si>
    <t>ID00872</t>
  </si>
  <si>
    <t>ID00873</t>
  </si>
  <si>
    <t>ID00874</t>
  </si>
  <si>
    <t>ID00875</t>
  </si>
  <si>
    <t>ID00876</t>
  </si>
  <si>
    <t>ID00877</t>
  </si>
  <si>
    <t>ID00878</t>
  </si>
  <si>
    <t>ID00879</t>
  </si>
  <si>
    <t>ID00880</t>
  </si>
  <si>
    <t>ID00881</t>
  </si>
  <si>
    <t>ID00882</t>
  </si>
  <si>
    <t>ID00883</t>
  </si>
  <si>
    <t>ID00884</t>
  </si>
  <si>
    <t>ID00885</t>
  </si>
  <si>
    <t>ID00886</t>
  </si>
  <si>
    <t>ID00887</t>
  </si>
  <si>
    <t>ID00888</t>
  </si>
  <si>
    <t>ID00889</t>
  </si>
  <si>
    <t>ID00890</t>
  </si>
  <si>
    <t>ID00891</t>
  </si>
  <si>
    <t>ID00892</t>
  </si>
  <si>
    <t>ID00893</t>
  </si>
  <si>
    <t>ID00894</t>
  </si>
  <si>
    <t>ID00895</t>
  </si>
  <si>
    <t>ID00896</t>
  </si>
  <si>
    <t>ID00897</t>
  </si>
  <si>
    <t>ID00898</t>
  </si>
  <si>
    <t>ID00899</t>
  </si>
  <si>
    <t>ID00900</t>
  </si>
  <si>
    <t>ID00901</t>
  </si>
  <si>
    <t>ID00902</t>
  </si>
  <si>
    <t>ID00903</t>
  </si>
  <si>
    <t>ID00904</t>
  </si>
  <si>
    <t>ID00905</t>
  </si>
  <si>
    <t>ID00906</t>
  </si>
  <si>
    <t>ID00907</t>
  </si>
  <si>
    <t>ID00908</t>
  </si>
  <si>
    <t>ID00909</t>
  </si>
  <si>
    <t>ID00910</t>
  </si>
  <si>
    <t>ID00911</t>
  </si>
  <si>
    <t>ID00912</t>
  </si>
  <si>
    <t>ID00913</t>
  </si>
  <si>
    <t>ID00914</t>
  </si>
  <si>
    <t>ID00915</t>
  </si>
  <si>
    <t>ID00916</t>
  </si>
  <si>
    <t>ID00917</t>
  </si>
  <si>
    <t>ID00918</t>
  </si>
  <si>
    <t>ID00919</t>
  </si>
  <si>
    <t>ID00920</t>
  </si>
  <si>
    <t>ID00921</t>
  </si>
  <si>
    <t>ID00922</t>
  </si>
  <si>
    <t>Nurses - Adult</t>
  </si>
  <si>
    <t>Nurses Mental Health</t>
  </si>
  <si>
    <t>Occ. Health Therapists</t>
  </si>
  <si>
    <t>Production</t>
  </si>
  <si>
    <t>ICOS</t>
  </si>
  <si>
    <t>Sales &amp; Marketing</t>
  </si>
  <si>
    <t>Chief Operating Office</t>
  </si>
  <si>
    <t>Group Risk</t>
  </si>
  <si>
    <t>Consumer</t>
  </si>
  <si>
    <t>Human Resources</t>
  </si>
  <si>
    <t>Althea D'Oyley-Bowen</t>
  </si>
  <si>
    <t>Sushiel Summan</t>
  </si>
  <si>
    <t>Rita Varga</t>
  </si>
  <si>
    <t>Victory</t>
  </si>
  <si>
    <t>Liburd</t>
  </si>
  <si>
    <t>Shufflebotham</t>
  </si>
  <si>
    <t>October</t>
  </si>
  <si>
    <t>November</t>
  </si>
  <si>
    <t>December</t>
  </si>
  <si>
    <t>January</t>
  </si>
  <si>
    <t>February</t>
  </si>
  <si>
    <t>March</t>
  </si>
  <si>
    <t>April</t>
  </si>
  <si>
    <t>May</t>
  </si>
  <si>
    <t>June</t>
  </si>
  <si>
    <t>July</t>
  </si>
  <si>
    <t>August</t>
  </si>
  <si>
    <t>September</t>
  </si>
  <si>
    <t>Month</t>
  </si>
  <si>
    <t/>
  </si>
  <si>
    <t>Offer Accept Date</t>
  </si>
  <si>
    <t>Open Date</t>
  </si>
  <si>
    <r>
      <rPr>
        <b/>
        <sz val="11"/>
        <color theme="7" tint="-0.499984740745262"/>
        <rFont val="Calibri"/>
        <family val="2"/>
        <scheme val="minor"/>
      </rPr>
      <t xml:space="preserve">Column L: </t>
    </r>
    <r>
      <rPr>
        <sz val="11"/>
        <color theme="7" tint="-0.499984740745262"/>
        <rFont val="Calibri"/>
        <family val="2"/>
        <scheme val="minor"/>
      </rPr>
      <t>Using the same theory as the above exercise, calculate the Time to Hire or Number of days the Role has been open but this time we want to include the weekends, not just the business days. NAME THE COLUMN: "DAYS OPENED (CALENDAR DAYS)"</t>
    </r>
  </si>
  <si>
    <r>
      <rPr>
        <b/>
        <sz val="11"/>
        <color theme="7" tint="-0.499984740745262"/>
        <rFont val="Calibri"/>
        <family val="2"/>
        <scheme val="minor"/>
      </rPr>
      <t>Column M:</t>
    </r>
    <r>
      <rPr>
        <sz val="11"/>
        <color theme="7" tint="-0.499984740745262"/>
        <rFont val="Calibri"/>
        <family val="2"/>
        <scheme val="minor"/>
      </rPr>
      <t xml:space="preserve"> Use formula to determine the Year of the Offer Accept Date.</t>
    </r>
  </si>
  <si>
    <r>
      <rPr>
        <b/>
        <sz val="11"/>
        <color theme="7" tint="-0.499984740745262"/>
        <rFont val="Calibri"/>
        <family val="2"/>
        <scheme val="minor"/>
      </rPr>
      <t>Column N</t>
    </r>
    <r>
      <rPr>
        <sz val="11"/>
        <color theme="7" tint="-0.499984740745262"/>
        <rFont val="Calibri"/>
        <family val="2"/>
        <scheme val="minor"/>
      </rPr>
      <t>: Use formula to determine the Month of the Offer Accept Date.</t>
    </r>
  </si>
  <si>
    <r>
      <rPr>
        <b/>
        <sz val="11"/>
        <color theme="7" tint="-0.499984740745262"/>
        <rFont val="Calibri"/>
        <family val="2"/>
        <scheme val="minor"/>
      </rPr>
      <t>Column O:</t>
    </r>
    <r>
      <rPr>
        <sz val="11"/>
        <color theme="7" tint="-0.499984740745262"/>
        <rFont val="Calibri"/>
        <family val="2"/>
        <scheme val="minor"/>
      </rPr>
      <t xml:space="preserve"> Use a formula to determine the Quarter of Offer Accept Date.</t>
    </r>
  </si>
  <si>
    <t>Philippines</t>
  </si>
  <si>
    <t>NAM</t>
  </si>
  <si>
    <t>Opens</t>
  </si>
  <si>
    <t>Accepts</t>
  </si>
  <si>
    <t>Filled roles in Financial Year 2022 by Billing type</t>
  </si>
  <si>
    <t>Filled roles in Financial Year 2022 by region</t>
  </si>
  <si>
    <t>Source of Hire FY22</t>
  </si>
  <si>
    <t>Filled Roles by Region FY22</t>
  </si>
  <si>
    <r>
      <t xml:space="preserve">CHART 3
Filled Roles by Region
</t>
    </r>
    <r>
      <rPr>
        <b/>
        <sz val="16"/>
        <color rgb="FFFF0000"/>
        <rFont val="Calibri"/>
        <family val="2"/>
        <scheme val="minor"/>
      </rPr>
      <t>FY22 only!</t>
    </r>
  </si>
  <si>
    <r>
      <t xml:space="preserve">CHART2 (Pie chart)
Number of filled role by billing type
</t>
    </r>
    <r>
      <rPr>
        <b/>
        <sz val="14"/>
        <color rgb="FFFF0000"/>
        <rFont val="Calibri"/>
        <family val="2"/>
        <scheme val="minor"/>
      </rPr>
      <t>FY22 only!</t>
    </r>
  </si>
  <si>
    <t>Financial Year 2019</t>
  </si>
  <si>
    <t>Financial Year 2021</t>
  </si>
  <si>
    <t>Financial Year 2022</t>
  </si>
  <si>
    <t>Financial Year 2020</t>
  </si>
  <si>
    <t>Regional Revenue</t>
  </si>
  <si>
    <t>Total Revenue</t>
  </si>
  <si>
    <t>Year on Year Revenue by Region FY19 -FY2022</t>
  </si>
  <si>
    <t>CHART 4
Year on Year Revenue by Region</t>
  </si>
  <si>
    <t>Identify the total amount to be charged for every job based on region. Please use the amounts on the table indicated on the LookUp Tab.</t>
  </si>
  <si>
    <r>
      <rPr>
        <b/>
        <sz val="11"/>
        <color theme="7" tint="-0.499984740745262"/>
        <rFont val="Calibri"/>
        <family val="2"/>
        <scheme val="minor"/>
      </rPr>
      <t>Column Q:</t>
    </r>
    <r>
      <rPr>
        <sz val="11"/>
        <color theme="7" tint="-0.499984740745262"/>
        <rFont val="Calibri"/>
        <family val="2"/>
        <scheme val="minor"/>
      </rPr>
      <t xml:space="preserve"> Use a formula to determine our revenue per job. Note that we bill for every open and accepts we are able to process. </t>
    </r>
  </si>
  <si>
    <t>For Revenue:</t>
  </si>
  <si>
    <t>Fill the data table with the revenue per financial year, by quarter, by region.</t>
  </si>
  <si>
    <t>Declare the total revenue per financial year, by quarter, by region.</t>
  </si>
  <si>
    <t>CHART 4</t>
  </si>
  <si>
    <t>Year on Year Revenue by Region</t>
  </si>
  <si>
    <t>Requisition Status</t>
  </si>
  <si>
    <t>Days Opened (Business Days)</t>
  </si>
  <si>
    <t>Days Opened (Calender Days)</t>
  </si>
  <si>
    <t>Year of Offer Accept Date</t>
  </si>
  <si>
    <t>Month of Offer Accept Date</t>
  </si>
  <si>
    <t xml:space="preserve">Quarter of Offer Accept Date </t>
  </si>
  <si>
    <t>Financial Year of Offer Acceptance</t>
  </si>
  <si>
    <t>Revenue per job</t>
  </si>
  <si>
    <t>*Column C (Department) of Sheet("Data") has three entries: Sales, Marketing, Sales &amp; Marketing. Sales and Marketing entries are replaced with Sales &amp; Marketing to ensure consistency in Department column.</t>
  </si>
  <si>
    <t>Row Labels</t>
  </si>
  <si>
    <t>Grand Total</t>
  </si>
  <si>
    <t>Open</t>
  </si>
  <si>
    <t>*Column C (Department) of Sheet("Data") has four entries: Chief Finance Office, Property Finance, Business Finance, and Finance. Chief Finance Office, Property Finance, and Business Finance are replaced with Finance to ensure consistency in Department column.</t>
  </si>
  <si>
    <t>Filled</t>
  </si>
  <si>
    <t>FY 2022</t>
  </si>
  <si>
    <t>Count of Ref Number</t>
  </si>
  <si>
    <t>Sum of Revenue per job</t>
  </si>
  <si>
    <t>Column Labels</t>
  </si>
  <si>
    <t>Financial Year for Revenue Calculation</t>
  </si>
  <si>
    <t>Assumptions</t>
  </si>
  <si>
    <t>Data Limitations</t>
  </si>
  <si>
    <t>Date for Revenue Calculation</t>
  </si>
  <si>
    <t>2016</t>
  </si>
  <si>
    <t>Feb</t>
  </si>
  <si>
    <t>Jun</t>
  </si>
  <si>
    <t>Jul</t>
  </si>
  <si>
    <t>Aug</t>
  </si>
  <si>
    <t>Sep</t>
  </si>
  <si>
    <t>Oct</t>
  </si>
  <si>
    <t>Nov</t>
  </si>
  <si>
    <t>Dec</t>
  </si>
  <si>
    <t>2017</t>
  </si>
  <si>
    <t>Mar</t>
  </si>
  <si>
    <t>Apr</t>
  </si>
  <si>
    <t>2018</t>
  </si>
  <si>
    <t>2019</t>
  </si>
  <si>
    <t>2020</t>
  </si>
  <si>
    <t>2021</t>
  </si>
  <si>
    <t>Jan</t>
  </si>
  <si>
    <t>2022</t>
  </si>
  <si>
    <t>Average of Days Opened (Business Days)</t>
  </si>
  <si>
    <t>Quarter for Revenue Calculation</t>
  </si>
  <si>
    <t>Findings</t>
  </si>
  <si>
    <t>*Column R, S and T in Sheet("Data") is added to include revenue generated through open positions while generating summary repost and creating insights dashboard.</t>
  </si>
  <si>
    <t>*Since USA corresponds to region NAM in Sheet("Data"), cells having USA are replaced with NAM in Sheets("Summary") to ensure consistency in data.</t>
  </si>
  <si>
    <t>Updates in data (All the cells updated are highlighted in orange)</t>
  </si>
  <si>
    <r>
      <rPr>
        <b/>
        <sz val="11"/>
        <color theme="1"/>
        <rFont val="Calibri"/>
        <family val="2"/>
        <scheme val="minor"/>
      </rPr>
      <t xml:space="preserve">*Success rate </t>
    </r>
    <r>
      <rPr>
        <sz val="11"/>
        <color theme="1"/>
        <rFont val="Calibri"/>
        <family val="2"/>
        <scheme val="minor"/>
      </rPr>
      <t>of The Company is</t>
    </r>
    <r>
      <rPr>
        <b/>
        <sz val="11"/>
        <color theme="1"/>
        <rFont val="Calibri"/>
        <family val="2"/>
        <scheme val="minor"/>
      </rPr>
      <t xml:space="preserve"> 89%</t>
    </r>
    <r>
      <rPr>
        <sz val="11"/>
        <color theme="1"/>
        <rFont val="Calibri"/>
        <family val="2"/>
        <scheme val="minor"/>
      </rPr>
      <t xml:space="preserve"> with 703 filled positions and 89 open positions.</t>
    </r>
  </si>
  <si>
    <r>
      <rPr>
        <b/>
        <sz val="11"/>
        <color theme="1"/>
        <rFont val="Calibri"/>
        <family val="2"/>
        <scheme val="minor"/>
      </rPr>
      <t>*Maximum number of positions are filled in Quarter 1 followed by Quarter 4</t>
    </r>
    <r>
      <rPr>
        <sz val="11"/>
        <color theme="1"/>
        <rFont val="Calibri"/>
        <family val="2"/>
        <scheme val="minor"/>
      </rPr>
      <t xml:space="preserve">. That’s why these quarters generated </t>
    </r>
    <r>
      <rPr>
        <b/>
        <sz val="11"/>
        <color theme="1"/>
        <rFont val="Calibri"/>
        <family val="2"/>
        <scheme val="minor"/>
      </rPr>
      <t>maximum revenue</t>
    </r>
    <r>
      <rPr>
        <sz val="11"/>
        <color theme="1"/>
        <rFont val="Calibri"/>
        <family val="2"/>
        <scheme val="minor"/>
      </rPr>
      <t xml:space="preserve"> as well. An deeper analysis should be done to find reasons on why these two quarters have high success rate. This will further help in closing open positions in shorter duration</t>
    </r>
  </si>
  <si>
    <r>
      <rPr>
        <b/>
        <sz val="11"/>
        <color theme="1"/>
        <rFont val="Calibri"/>
        <family val="2"/>
        <scheme val="minor"/>
      </rPr>
      <t xml:space="preserve">*Sales and Marketing </t>
    </r>
    <r>
      <rPr>
        <sz val="11"/>
        <color theme="1"/>
        <rFont val="Calibri"/>
        <family val="2"/>
        <scheme val="minor"/>
      </rPr>
      <t>is the</t>
    </r>
    <r>
      <rPr>
        <b/>
        <sz val="11"/>
        <color theme="1"/>
        <rFont val="Calibri"/>
        <family val="2"/>
        <scheme val="minor"/>
      </rPr>
      <t xml:space="preserve"> most successful department</t>
    </r>
    <r>
      <rPr>
        <sz val="11"/>
        <color theme="1"/>
        <rFont val="Calibri"/>
        <family val="2"/>
        <scheme val="minor"/>
      </rPr>
      <t xml:space="preserve"> when to filling positions with 180 closed positions and only 17 closed positions. This department also generated the maximum revenue from 2016 - 2023. A case study should be done on these roles to understand their high success rate.</t>
    </r>
  </si>
  <si>
    <r>
      <rPr>
        <b/>
        <sz val="11"/>
        <color theme="1"/>
        <rFont val="Calibri"/>
        <family val="2"/>
        <scheme val="minor"/>
      </rPr>
      <t>*Medical department positions</t>
    </r>
    <r>
      <rPr>
        <sz val="11"/>
        <color theme="1"/>
        <rFont val="Calibri"/>
        <family val="2"/>
        <scheme val="minor"/>
      </rPr>
      <t xml:space="preserve"> such as Occult Health Therapists and Nurses </t>
    </r>
    <r>
      <rPr>
        <b/>
        <sz val="11"/>
        <color theme="1"/>
        <rFont val="Calibri"/>
        <family val="2"/>
        <scheme val="minor"/>
      </rPr>
      <t>take highest average time to be filled</t>
    </r>
    <r>
      <rPr>
        <sz val="11"/>
        <color theme="1"/>
        <rFont val="Calibri"/>
        <family val="2"/>
        <scheme val="minor"/>
      </rPr>
      <t xml:space="preserve">. Similarly </t>
    </r>
    <r>
      <rPr>
        <b/>
        <sz val="11"/>
        <color theme="1"/>
        <rFont val="Calibri"/>
        <family val="2"/>
        <scheme val="minor"/>
      </rPr>
      <t>health and dental clinic department</t>
    </r>
    <r>
      <rPr>
        <sz val="11"/>
        <color theme="1"/>
        <rFont val="Calibri"/>
        <family val="2"/>
        <scheme val="minor"/>
      </rPr>
      <t xml:space="preserve"> has maximum open positions. More attention should be given to such jobs to understand roadblocks and eliminate them. </t>
    </r>
  </si>
  <si>
    <t>*While generating insights and summary report, it is assumed that all open positions are billed on the Open date (column H) of Sheet("Data).</t>
  </si>
  <si>
    <t>*Reference ID column has duplicates. Hence, data has no unique ID represting each row. This will create further issue if relationship needs to be created with another table or updates need to be made in any row in future.</t>
  </si>
  <si>
    <t xml:space="preserve">*Pivot table sheet is created for generating all pivot charts. </t>
  </si>
  <si>
    <t>Quaterly Progress Report of The Company</t>
  </si>
  <si>
    <t>Objective: The objective of this report is to create summary dashboard that tracks quaterly progress for a client "The Company" and Insights dashboard that provides data-driven analysis of company's performance using PIVOT table for data visualizations. The client's financial year starts on 1st October and ends on 30th September, so Q1 is October-November-December.</t>
  </si>
  <si>
    <t>Data Cleaning in the "Data" sheet to ensure completeness and realibility of information</t>
  </si>
  <si>
    <r>
      <rPr>
        <b/>
        <sz val="11"/>
        <color theme="7" tint="-0.499984740745262"/>
        <rFont val="Calibri"/>
        <family val="2"/>
        <scheme val="minor"/>
      </rPr>
      <t xml:space="preserve">Column J: </t>
    </r>
    <r>
      <rPr>
        <sz val="11"/>
        <color theme="7" tint="-0.499984740745262"/>
        <rFont val="Calibri"/>
        <family val="2"/>
        <scheme val="minor"/>
      </rPr>
      <t>Formula to automate the requisition status. The requisition can be 'Open' or 'Filled'. The role is considered as 'Filled' if it has Offer Accept date.</t>
    </r>
  </si>
  <si>
    <r>
      <rPr>
        <b/>
        <sz val="11"/>
        <color theme="7" tint="-0.499984740745262"/>
        <rFont val="Calibri"/>
        <family val="2"/>
        <scheme val="minor"/>
      </rPr>
      <t>Column K:</t>
    </r>
    <r>
      <rPr>
        <sz val="11"/>
        <color theme="7" tint="-0.499984740745262"/>
        <rFont val="Calibri"/>
        <family val="2"/>
        <scheme val="minor"/>
      </rPr>
      <t xml:space="preserve"> Measure the Time to Hire or How many DAYS the Role has been OPEN. This is the difference between the Open Date and the Offer Accept Date for Filled roles, but for Open roles it would be time since Open Date until TODAY(). This formula should use only business days ( so excluding weekends).  NAME THE COLUMN "DAYS OPENED (Business Days)"</t>
    </r>
  </si>
  <si>
    <t>SUMMARY tab</t>
  </si>
  <si>
    <t>Dashboard tab</t>
  </si>
  <si>
    <t>A one pager that tells a data story through visualization. This dashboard is created using PIVOT tables and PIVOT Charts</t>
  </si>
  <si>
    <t>Findings tab</t>
  </si>
  <si>
    <t>This tab has insights such as observed trends, patterns, and suggestions made after analysing data. 
This tab also has assumptions made while while analyzing data and limitations that exists in the available data. 
It also has information regarding updates made in data while cleaning and modeling.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</si>
</sst>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0_);_(&quot;$&quot;* \(#,##0.00\);_(&quot;$&quot;* &quot;-&quot;??_);_(@_)"/>
    <numFmt numFmtId="165" formatCode="mmmm"/>
    <numFmt numFmtId="166" formatCode="[$$-409]#,##0.00"/>
  </numFmts>
  <fonts count="23" x14ac:knownFonts="1">
    <font>
      <sz val="11"/>
      <color theme="1"/>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b/>
      <sz val="16"/>
      <color theme="1"/>
      <name val="Calibri"/>
      <family val="2"/>
      <scheme val="minor"/>
    </font>
    <font>
      <b/>
      <sz val="12"/>
      <color theme="0"/>
      <name val="Calibri"/>
      <family val="2"/>
      <scheme val="minor"/>
    </font>
    <font>
      <b/>
      <sz val="14"/>
      <color theme="7"/>
      <name val="Calibri"/>
      <family val="2"/>
      <scheme val="minor"/>
    </font>
    <font>
      <b/>
      <sz val="16"/>
      <color rgb="FFFF0000"/>
      <name val="Calibri"/>
      <family val="2"/>
      <scheme val="minor"/>
    </font>
    <font>
      <b/>
      <sz val="14"/>
      <color rgb="FFFF0000"/>
      <name val="Calibri"/>
      <family val="2"/>
      <scheme val="minor"/>
    </font>
    <font>
      <b/>
      <sz val="11"/>
      <color rgb="FFFF0000"/>
      <name val="Calibri"/>
      <family val="2"/>
      <scheme val="minor"/>
    </font>
    <font>
      <b/>
      <u/>
      <sz val="11"/>
      <color theme="7" tint="-0.499984740745262"/>
      <name val="Calibri"/>
      <family val="2"/>
      <scheme val="minor"/>
    </font>
    <font>
      <b/>
      <sz val="12"/>
      <color theme="7" tint="-0.249977111117893"/>
      <name val="Calibri"/>
      <family val="2"/>
      <scheme val="minor"/>
    </font>
    <font>
      <sz val="11"/>
      <color theme="7" tint="-0.499984740745262"/>
      <name val="Calibri"/>
      <family val="2"/>
      <scheme val="minor"/>
    </font>
    <font>
      <b/>
      <sz val="11"/>
      <color theme="7" tint="-0.499984740745262"/>
      <name val="Calibri"/>
      <family val="2"/>
      <scheme val="minor"/>
    </font>
    <font>
      <i/>
      <sz val="11"/>
      <color theme="7" tint="-0.499984740745262"/>
      <name val="Calibri"/>
      <family val="2"/>
      <scheme val="minor"/>
    </font>
    <font>
      <b/>
      <i/>
      <sz val="11"/>
      <color theme="7" tint="-0.499984740745262"/>
      <name val="Calibri"/>
      <family val="2"/>
      <scheme val="minor"/>
    </font>
    <font>
      <sz val="11"/>
      <color theme="1"/>
      <name val="Calibri"/>
      <family val="2"/>
      <scheme val="minor"/>
    </font>
    <font>
      <sz val="11"/>
      <color theme="0"/>
      <name val="Calibri"/>
      <family val="2"/>
      <scheme val="minor"/>
    </font>
    <font>
      <b/>
      <sz val="12"/>
      <color rgb="FFFF0000"/>
      <name val="Calibri"/>
      <family val="2"/>
      <scheme val="minor"/>
    </font>
    <font>
      <i/>
      <sz val="11"/>
      <color rgb="FFFF0000"/>
      <name val="Calibri"/>
      <family val="2"/>
      <scheme val="minor"/>
    </font>
    <font>
      <i/>
      <sz val="11"/>
      <color theme="1"/>
      <name val="Calibri"/>
      <family val="2"/>
      <scheme val="minor"/>
    </font>
    <font>
      <b/>
      <sz val="18"/>
      <color theme="1"/>
      <name val="Calibri"/>
      <family val="2"/>
      <scheme val="minor"/>
    </font>
    <font>
      <b/>
      <sz val="36"/>
      <color theme="7"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7"/>
        <bgColor indexed="64"/>
      </patternFill>
    </fill>
    <fill>
      <patternFill patternType="solid">
        <fgColor rgb="FFFFC000"/>
        <bgColor indexed="64"/>
      </patternFill>
    </fill>
  </fills>
  <borders count="26">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theme="0" tint="-0.34998626667073579"/>
      </left>
      <right style="thin">
        <color theme="0" tint="-0.34998626667073579"/>
      </right>
      <top style="medium">
        <color theme="0" tint="-0.34998626667073579"/>
      </top>
      <bottom/>
      <diagonal/>
    </border>
    <border>
      <left style="thin">
        <color theme="0" tint="-0.34998626667073579"/>
      </left>
      <right style="thin">
        <color theme="0" tint="-0.34998626667073579"/>
      </right>
      <top style="medium">
        <color theme="0" tint="-0.34998626667073579"/>
      </top>
      <bottom/>
      <diagonal/>
    </border>
    <border>
      <left style="thin">
        <color theme="0" tint="-0.34998626667073579"/>
      </left>
      <right style="medium">
        <color theme="0" tint="-0.34998626667073579"/>
      </right>
      <top style="medium">
        <color theme="0" tint="-0.34998626667073579"/>
      </top>
      <bottom/>
      <diagonal/>
    </border>
    <border>
      <left style="medium">
        <color theme="0" tint="-0.34998626667073579"/>
      </left>
      <right style="thin">
        <color theme="0" tint="-0.34998626667073579"/>
      </right>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medium">
        <color theme="0" tint="-0.34998626667073579"/>
      </right>
      <top/>
      <bottom style="thin">
        <color theme="0" tint="-0.34998626667073579"/>
      </bottom>
      <diagonal/>
    </border>
    <border>
      <left style="medium">
        <color theme="0" tint="-0.34998626667073579"/>
      </left>
      <right style="medium">
        <color theme="0" tint="-0.34998626667073579"/>
      </right>
      <top/>
      <bottom style="medium">
        <color theme="0" tint="-0.34998626667073579"/>
      </bottom>
      <diagonal/>
    </border>
    <border>
      <left style="medium">
        <color theme="0" tint="-0.34998626667073579"/>
      </left>
      <right style="medium">
        <color theme="0" tint="-0.34998626667073579"/>
      </right>
      <top style="thin">
        <color theme="0" tint="-0.34998626667073579"/>
      </top>
      <bottom style="medium">
        <color theme="0" tint="-0.34998626667073579"/>
      </bottom>
      <diagonal/>
    </border>
    <border>
      <left style="medium">
        <color theme="0" tint="-0.34998626667073579"/>
      </left>
      <right style="thin">
        <color theme="0" tint="-0.34998626667073579"/>
      </right>
      <top style="medium">
        <color theme="0" tint="-0.34998626667073579"/>
      </top>
      <bottom style="medium">
        <color theme="0" tint="-0.34998626667073579"/>
      </bottom>
      <diagonal/>
    </border>
    <border>
      <left style="thin">
        <color theme="0" tint="-0.34998626667073579"/>
      </left>
      <right style="thin">
        <color theme="0" tint="-0.34998626667073579"/>
      </right>
      <top style="medium">
        <color theme="0" tint="-0.34998626667073579"/>
      </top>
      <bottom style="medium">
        <color theme="0" tint="-0.34998626667073579"/>
      </bottom>
      <diagonal/>
    </border>
    <border>
      <left style="thin">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style="thin">
        <color theme="0" tint="-0.34998626667073579"/>
      </right>
      <top style="medium">
        <color theme="0" tint="-0.34998626667073579"/>
      </top>
      <bottom style="thin">
        <color theme="0" tint="-0.34998626667073579"/>
      </bottom>
      <diagonal/>
    </border>
    <border>
      <left/>
      <right style="thin">
        <color theme="0" tint="-0.34998626667073579"/>
      </right>
      <top style="medium">
        <color theme="0" tint="-0.34998626667073579"/>
      </top>
      <bottom style="medium">
        <color theme="0" tint="-0.34998626667073579"/>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theme="0" tint="-0.34998626667073579"/>
      </top>
      <bottom/>
      <diagonal/>
    </border>
  </borders>
  <cellStyleXfs count="3">
    <xf numFmtId="0" fontId="0" fillId="0" borderId="0"/>
    <xf numFmtId="9" fontId="16" fillId="0" borderId="0" applyFont="0" applyFill="0" applyBorder="0" applyAlignment="0" applyProtection="0"/>
    <xf numFmtId="164" fontId="16" fillId="0" borderId="0" applyFont="0" applyFill="0" applyBorder="0" applyAlignment="0" applyProtection="0"/>
  </cellStyleXfs>
  <cellXfs count="97">
    <xf numFmtId="0" fontId="0" fillId="0" borderId="0" xfId="0"/>
    <xf numFmtId="14" fontId="0" fillId="0" borderId="0" xfId="0" applyNumberFormat="1"/>
    <xf numFmtId="0" fontId="0" fillId="0" borderId="0" xfId="0" applyAlignment="1">
      <alignment horizontal="center" vertical="center" wrapText="1"/>
    </xf>
    <xf numFmtId="0" fontId="0" fillId="2" borderId="0" xfId="0" applyFill="1"/>
    <xf numFmtId="0" fontId="0" fillId="2" borderId="12" xfId="0" applyFill="1" applyBorder="1" applyAlignment="1">
      <alignment horizontal="left"/>
    </xf>
    <xf numFmtId="0" fontId="0" fillId="2" borderId="13" xfId="0" applyFill="1" applyBorder="1" applyAlignment="1">
      <alignment horizontal="left"/>
    </xf>
    <xf numFmtId="0" fontId="2" fillId="2" borderId="12" xfId="0" applyFont="1" applyFill="1" applyBorder="1" applyAlignment="1">
      <alignment horizontal="left"/>
    </xf>
    <xf numFmtId="0" fontId="2" fillId="2" borderId="15" xfId="0" applyFont="1" applyFill="1" applyBorder="1" applyAlignment="1">
      <alignment horizontal="left"/>
    </xf>
    <xf numFmtId="0" fontId="2" fillId="2" borderId="16" xfId="0" applyFont="1" applyFill="1" applyBorder="1" applyAlignment="1">
      <alignment horizontal="center"/>
    </xf>
    <xf numFmtId="0" fontId="2" fillId="2" borderId="17" xfId="0" applyFont="1" applyFill="1" applyBorder="1" applyAlignment="1">
      <alignment horizontal="center"/>
    </xf>
    <xf numFmtId="0" fontId="2" fillId="2" borderId="18" xfId="0" applyFont="1" applyFill="1" applyBorder="1" applyAlignment="1">
      <alignment horizontal="center"/>
    </xf>
    <xf numFmtId="0" fontId="2" fillId="2" borderId="20" xfId="0" applyFont="1" applyFill="1" applyBorder="1" applyAlignment="1">
      <alignment horizontal="center"/>
    </xf>
    <xf numFmtId="0" fontId="2" fillId="2" borderId="0" xfId="0" applyFont="1" applyFill="1" applyAlignment="1">
      <alignment horizontal="left"/>
    </xf>
    <xf numFmtId="0" fontId="6" fillId="2" borderId="0" xfId="0" applyFont="1" applyFill="1" applyAlignment="1">
      <alignment vertical="center"/>
    </xf>
    <xf numFmtId="0" fontId="0" fillId="2" borderId="0" xfId="0" applyFill="1" applyAlignment="1">
      <alignment vertical="center"/>
    </xf>
    <xf numFmtId="0" fontId="1" fillId="3" borderId="0" xfId="0" applyFont="1" applyFill="1" applyAlignment="1">
      <alignment horizontal="center" vertical="center" wrapText="1"/>
    </xf>
    <xf numFmtId="14" fontId="1" fillId="3" borderId="0" xfId="0" applyNumberFormat="1" applyFont="1" applyFill="1" applyAlignment="1">
      <alignment horizontal="center" vertical="center" wrapText="1"/>
    </xf>
    <xf numFmtId="0" fontId="10" fillId="2" borderId="0" xfId="0" applyFont="1" applyFill="1" applyAlignment="1">
      <alignment vertical="center"/>
    </xf>
    <xf numFmtId="0" fontId="12" fillId="2" borderId="0" xfId="0" applyFont="1" applyFill="1" applyAlignment="1">
      <alignment vertical="center"/>
    </xf>
    <xf numFmtId="0" fontId="12" fillId="2" borderId="0" xfId="0" applyFont="1" applyFill="1" applyAlignment="1">
      <alignment horizontal="left" vertical="center" indent="2"/>
    </xf>
    <xf numFmtId="0" fontId="13" fillId="2" borderId="0" xfId="0" applyFont="1" applyFill="1" applyAlignment="1">
      <alignment horizontal="left" vertical="center" indent="2"/>
    </xf>
    <xf numFmtId="0" fontId="0" fillId="0" borderId="0" xfId="0" applyAlignment="1">
      <alignment horizontal="center"/>
    </xf>
    <xf numFmtId="0" fontId="17" fillId="2" borderId="0" xfId="0" applyFont="1" applyFill="1"/>
    <xf numFmtId="0" fontId="0" fillId="2" borderId="19" xfId="0" applyFill="1" applyBorder="1" applyAlignment="1">
      <alignment horizontal="center"/>
    </xf>
    <xf numFmtId="0" fontId="0" fillId="2" borderId="10" xfId="0" applyFill="1" applyBorder="1" applyAlignment="1">
      <alignment horizontal="center"/>
    </xf>
    <xf numFmtId="2" fontId="0" fillId="2" borderId="11" xfId="0" applyNumberFormat="1" applyFill="1" applyBorder="1" applyAlignment="1">
      <alignment horizontal="center"/>
    </xf>
    <xf numFmtId="0" fontId="13" fillId="2" borderId="0" xfId="0" applyFont="1" applyFill="1" applyAlignment="1">
      <alignment vertical="center"/>
    </xf>
    <xf numFmtId="164" fontId="0" fillId="0" borderId="0" xfId="2" applyFont="1"/>
    <xf numFmtId="0" fontId="4" fillId="2" borderId="0" xfId="0" applyFont="1" applyFill="1" applyAlignment="1">
      <alignment vertical="center"/>
    </xf>
    <xf numFmtId="0" fontId="12" fillId="2" borderId="0" xfId="0" applyFont="1" applyFill="1" applyAlignment="1">
      <alignment horizontal="left" vertical="center" indent="7"/>
    </xf>
    <xf numFmtId="0" fontId="0" fillId="2" borderId="0" xfId="0" applyFill="1" applyAlignment="1">
      <alignment horizontal="left" indent="2"/>
    </xf>
    <xf numFmtId="0" fontId="20" fillId="2" borderId="0" xfId="0" applyFont="1" applyFill="1" applyAlignment="1">
      <alignment horizontal="left" indent="2"/>
    </xf>
    <xf numFmtId="0" fontId="20" fillId="2" borderId="0" xfId="0" applyFont="1" applyFill="1" applyAlignment="1">
      <alignment horizontal="left" indent="4"/>
    </xf>
    <xf numFmtId="1" fontId="0" fillId="0" borderId="0" xfId="0" applyNumberFormat="1"/>
    <xf numFmtId="165" fontId="0" fillId="0" borderId="0" xfId="0" applyNumberFormat="1"/>
    <xf numFmtId="166" fontId="0" fillId="0" borderId="0" xfId="0" applyNumberFormat="1"/>
    <xf numFmtId="0" fontId="0" fillId="4" borderId="14" xfId="0" applyFill="1" applyBorder="1" applyAlignment="1">
      <alignment horizontal="left"/>
    </xf>
    <xf numFmtId="0" fontId="0" fillId="4" borderId="0" xfId="0" applyFill="1"/>
    <xf numFmtId="0" fontId="0" fillId="0" borderId="0" xfId="0" pivotButton="1"/>
    <xf numFmtId="0" fontId="0" fillId="0" borderId="0" xfId="0" applyAlignment="1">
      <alignment horizontal="left"/>
    </xf>
    <xf numFmtId="166" fontId="1" fillId="3" borderId="0" xfId="0" applyNumberFormat="1" applyFont="1" applyFill="1" applyAlignment="1">
      <alignment horizontal="center" vertical="center" wrapText="1"/>
    </xf>
    <xf numFmtId="0" fontId="0" fillId="0" borderId="0" xfId="0" applyAlignment="1">
      <alignment horizontal="left" indent="1"/>
    </xf>
    <xf numFmtId="0" fontId="21" fillId="0" borderId="0" xfId="0" applyFont="1"/>
    <xf numFmtId="14" fontId="1" fillId="4" borderId="0" xfId="0" applyNumberFormat="1" applyFont="1" applyFill="1" applyAlignment="1">
      <alignment horizontal="center" vertical="center" wrapText="1"/>
    </xf>
    <xf numFmtId="0" fontId="11" fillId="2" borderId="0" xfId="0" applyFont="1" applyFill="1" applyAlignment="1">
      <alignment horizontal="center" vertical="center" wrapText="1"/>
    </xf>
    <xf numFmtId="0" fontId="1" fillId="3" borderId="0" xfId="0" applyFont="1" applyFill="1" applyAlignment="1">
      <alignment horizontal="center" vertical="center"/>
    </xf>
    <xf numFmtId="0" fontId="12" fillId="2" borderId="0" xfId="0" applyFont="1" applyFill="1" applyAlignment="1">
      <alignment horizontal="left" vertical="center" wrapText="1" indent="2"/>
    </xf>
    <xf numFmtId="0" fontId="19" fillId="2" borderId="0" xfId="0" applyFont="1" applyFill="1" applyAlignment="1">
      <alignment horizontal="left" vertical="center" indent="3"/>
    </xf>
    <xf numFmtId="0" fontId="14" fillId="2" borderId="0" xfId="0" applyFont="1" applyFill="1" applyAlignment="1">
      <alignment horizontal="left" vertical="center" indent="3"/>
    </xf>
    <xf numFmtId="0" fontId="12" fillId="2" borderId="0" xfId="0" applyFont="1" applyFill="1" applyAlignment="1">
      <alignment horizontal="left" vertical="center" indent="2"/>
    </xf>
    <xf numFmtId="0" fontId="9" fillId="2" borderId="0" xfId="0" applyFont="1" applyFill="1" applyAlignment="1">
      <alignment horizontal="left" vertical="center"/>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4" fillId="2" borderId="0" xfId="0" applyFont="1" applyFill="1" applyAlignment="1">
      <alignment horizontal="center" vertical="center" wrapText="1"/>
    </xf>
    <xf numFmtId="0" fontId="4" fillId="2" borderId="22"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3" xfId="0" applyFont="1" applyFill="1" applyBorder="1" applyAlignment="1">
      <alignment horizontal="center" vertical="center" wrapText="1"/>
    </xf>
    <xf numFmtId="0" fontId="4" fillId="2" borderId="24" xfId="0" applyFont="1" applyFill="1" applyBorder="1" applyAlignment="1">
      <alignment horizontal="center" vertical="center" wrapText="1"/>
    </xf>
    <xf numFmtId="0" fontId="6" fillId="2" borderId="23" xfId="0" applyFont="1" applyFill="1" applyBorder="1" applyAlignment="1">
      <alignment horizontal="center" vertical="center"/>
    </xf>
    <xf numFmtId="0" fontId="6" fillId="2" borderId="0" xfId="0" applyFont="1" applyFill="1" applyAlignment="1">
      <alignment horizontal="center" vertical="center"/>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21" xfId="0" applyFont="1" applyFill="1" applyBorder="1" applyAlignment="1">
      <alignment horizontal="center" vertical="center"/>
    </xf>
    <xf numFmtId="0" fontId="3" fillId="2" borderId="0" xfId="0" applyFont="1" applyFill="1" applyAlignment="1">
      <alignment horizontal="center" vertical="center"/>
    </xf>
    <xf numFmtId="0" fontId="3" fillId="2" borderId="22"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23" xfId="0" applyFont="1" applyFill="1" applyBorder="1" applyAlignment="1">
      <alignment horizontal="center" vertical="center"/>
    </xf>
    <xf numFmtId="0" fontId="3" fillId="2" borderId="24" xfId="0" applyFont="1" applyFill="1" applyBorder="1" applyAlignment="1">
      <alignment horizontal="center" vertic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2" fillId="2" borderId="9" xfId="0" applyFont="1" applyFill="1" applyBorder="1" applyAlignment="1">
      <alignment horizontal="center"/>
    </xf>
    <xf numFmtId="0" fontId="0" fillId="2" borderId="2" xfId="0" applyFill="1" applyBorder="1" applyAlignment="1">
      <alignment horizontal="center"/>
    </xf>
    <xf numFmtId="0" fontId="0" fillId="2" borderId="1" xfId="0" applyFill="1" applyBorder="1" applyAlignment="1">
      <alignment horizontal="center"/>
    </xf>
    <xf numFmtId="10" fontId="0" fillId="2" borderId="2" xfId="1" applyNumberFormat="1" applyFont="1" applyFill="1" applyBorder="1" applyAlignment="1">
      <alignment horizontal="center"/>
    </xf>
    <xf numFmtId="10" fontId="0" fillId="2" borderId="1" xfId="1" applyNumberFormat="1" applyFont="1" applyFill="1" applyBorder="1" applyAlignment="1">
      <alignment horizontal="center"/>
    </xf>
    <xf numFmtId="0" fontId="0" fillId="4" borderId="2" xfId="0" applyFill="1" applyBorder="1" applyAlignment="1">
      <alignment horizontal="center"/>
    </xf>
    <xf numFmtId="0" fontId="0" fillId="4" borderId="1" xfId="0" applyFill="1" applyBorder="1" applyAlignment="1">
      <alignment horizont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21" xfId="0" applyFont="1" applyFill="1" applyBorder="1" applyAlignment="1">
      <alignment horizontal="center" vertical="center"/>
    </xf>
    <xf numFmtId="0" fontId="4" fillId="2" borderId="0" xfId="0" applyFont="1" applyFill="1" applyAlignment="1">
      <alignment horizontal="center" vertical="center"/>
    </xf>
    <xf numFmtId="0" fontId="4" fillId="2" borderId="22"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23" xfId="0" applyFont="1" applyFill="1" applyBorder="1" applyAlignment="1">
      <alignment horizontal="center" vertical="center"/>
    </xf>
    <xf numFmtId="0" fontId="4" fillId="2" borderId="24" xfId="0" applyFont="1" applyFill="1" applyBorder="1" applyAlignment="1">
      <alignment horizontal="center" vertical="center"/>
    </xf>
    <xf numFmtId="1" fontId="0" fillId="2" borderId="2" xfId="0" applyNumberFormat="1" applyFill="1" applyBorder="1" applyAlignment="1">
      <alignment horizontal="center"/>
    </xf>
    <xf numFmtId="0" fontId="0" fillId="2" borderId="0" xfId="0" applyFill="1"/>
    <xf numFmtId="0" fontId="0" fillId="2" borderId="25" xfId="0" applyFill="1" applyBorder="1"/>
    <xf numFmtId="14" fontId="5" fillId="3" borderId="0" xfId="0" applyNumberFormat="1" applyFont="1" applyFill="1" applyAlignment="1">
      <alignment horizontal="center"/>
    </xf>
    <xf numFmtId="0" fontId="22" fillId="2" borderId="0" xfId="0" applyFont="1" applyFill="1" applyAlignment="1">
      <alignment horizontal="center" vertical="center" wrapText="1"/>
    </xf>
    <xf numFmtId="9" fontId="18" fillId="2" borderId="0" xfId="1" applyFont="1" applyFill="1" applyAlignment="1">
      <alignment horizontal="center" vertical="center" wrapText="1"/>
    </xf>
    <xf numFmtId="0" fontId="0" fillId="2" borderId="0" xfId="0" applyFill="1" applyAlignment="1">
      <alignment horizontal="left" vertical="top"/>
    </xf>
    <xf numFmtId="0" fontId="0" fillId="2" borderId="0" xfId="0" applyFill="1" applyAlignment="1">
      <alignment horizontal="left" vertical="top" wrapText="1"/>
    </xf>
    <xf numFmtId="0" fontId="12" fillId="2" borderId="0" xfId="0" applyFont="1" applyFill="1" applyAlignment="1">
      <alignment vertical="top"/>
    </xf>
  </cellXfs>
  <cellStyles count="3">
    <cellStyle name="Currency" xfId="2" builtinId="4"/>
    <cellStyle name="Normal" xfId="0" builtinId="0"/>
    <cellStyle name="Percent" xfId="1" builtinId="5"/>
  </cellStyles>
  <dxfs count="7">
    <dxf>
      <numFmt numFmtId="1" formatCode="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3.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[Operational Reporting Analyst 2023 Update (2).xlsx]Pivot Table!DepOpenPos</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tx1"/>
                </a:solidFill>
              </a:rPr>
              <a:t>Number</a:t>
            </a:r>
            <a:r>
              <a:rPr lang="en-US" sz="1200" b="1" baseline="0">
                <a:solidFill>
                  <a:schemeClr val="tx1"/>
                </a:solidFill>
              </a:rPr>
              <a:t> of Open Positions by Department</a:t>
            </a:r>
            <a:endParaRPr lang="en-US" sz="1200" b="1">
              <a:solidFill>
                <a:schemeClr val="tx1"/>
              </a:solidFill>
            </a:endParaRPr>
          </a:p>
        </c:rich>
      </c:tx>
      <c:layout>
        <c:manualLayout>
          <c:xMode val="edge"/>
          <c:yMode val="edge"/>
          <c:x val="0.27766187050359714"/>
          <c:y val="1.61290322580645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323024839286393E-2"/>
          <c:y val="0.13616289899246464"/>
          <c:w val="0.93625483408776788"/>
          <c:h val="0.5951591736516807"/>
        </c:manualLayout>
      </c:layout>
      <c:barChart>
        <c:barDir val="col"/>
        <c:grouping val="clustered"/>
        <c:varyColors val="0"/>
        <c:ser>
          <c:idx val="0"/>
          <c:order val="0"/>
          <c:tx>
            <c:strRef>
              <c:f>'Pivot Table'!$B$3</c:f>
              <c:strCache>
                <c:ptCount val="1"/>
                <c:pt idx="0">
                  <c:v>Total</c:v>
                </c:pt>
              </c:strCache>
            </c:strRef>
          </c:tx>
          <c:spPr>
            <a:solidFill>
              <a:schemeClr val="accent4"/>
            </a:solidFill>
            <a:ln>
              <a:noFill/>
            </a:ln>
            <a:effectLst/>
          </c:spPr>
          <c:invertIfNegative val="0"/>
          <c:cat>
            <c:strRef>
              <c:f>'Pivot Table'!$A$4:$A$21</c:f>
              <c:strCache>
                <c:ptCount val="17"/>
                <c:pt idx="0">
                  <c:v>Administration</c:v>
                </c:pt>
                <c:pt idx="1">
                  <c:v>Chief Operating Office</c:v>
                </c:pt>
                <c:pt idx="2">
                  <c:v>Consumer</c:v>
                </c:pt>
                <c:pt idx="3">
                  <c:v>Corporate</c:v>
                </c:pt>
                <c:pt idx="4">
                  <c:v>Customer Service</c:v>
                </c:pt>
                <c:pt idx="5">
                  <c:v>Development</c:v>
                </c:pt>
                <c:pt idx="6">
                  <c:v>Engineering</c:v>
                </c:pt>
                <c:pt idx="7">
                  <c:v>Finance</c:v>
                </c:pt>
                <c:pt idx="8">
                  <c:v>Global Infrastructure</c:v>
                </c:pt>
                <c:pt idx="9">
                  <c:v>Group Risk</c:v>
                </c:pt>
                <c:pt idx="10">
                  <c:v>Health &amp; Dental Clinics</c:v>
                </c:pt>
                <c:pt idx="11">
                  <c:v>Information Technology</c:v>
                </c:pt>
                <c:pt idx="12">
                  <c:v>Legal</c:v>
                </c:pt>
                <c:pt idx="13">
                  <c:v>Manufacturing</c:v>
                </c:pt>
                <c:pt idx="14">
                  <c:v>Nurses - Adult</c:v>
                </c:pt>
                <c:pt idx="15">
                  <c:v>Sales &amp; Marketing</c:v>
                </c:pt>
                <c:pt idx="16">
                  <c:v>Supply Chain</c:v>
                </c:pt>
              </c:strCache>
            </c:strRef>
          </c:cat>
          <c:val>
            <c:numRef>
              <c:f>'Pivot Table'!$B$4:$B$21</c:f>
              <c:numCache>
                <c:formatCode>General</c:formatCode>
                <c:ptCount val="17"/>
                <c:pt idx="0">
                  <c:v>1</c:v>
                </c:pt>
                <c:pt idx="1">
                  <c:v>11</c:v>
                </c:pt>
                <c:pt idx="2">
                  <c:v>2</c:v>
                </c:pt>
                <c:pt idx="3">
                  <c:v>2</c:v>
                </c:pt>
                <c:pt idx="4">
                  <c:v>2</c:v>
                </c:pt>
                <c:pt idx="5">
                  <c:v>1</c:v>
                </c:pt>
                <c:pt idx="6">
                  <c:v>4</c:v>
                </c:pt>
                <c:pt idx="7">
                  <c:v>17</c:v>
                </c:pt>
                <c:pt idx="8">
                  <c:v>4</c:v>
                </c:pt>
                <c:pt idx="9">
                  <c:v>1</c:v>
                </c:pt>
                <c:pt idx="10">
                  <c:v>15</c:v>
                </c:pt>
                <c:pt idx="11">
                  <c:v>2</c:v>
                </c:pt>
                <c:pt idx="12">
                  <c:v>3</c:v>
                </c:pt>
                <c:pt idx="13">
                  <c:v>1</c:v>
                </c:pt>
                <c:pt idx="14">
                  <c:v>1</c:v>
                </c:pt>
                <c:pt idx="15">
                  <c:v>17</c:v>
                </c:pt>
                <c:pt idx="16">
                  <c:v>5</c:v>
                </c:pt>
              </c:numCache>
            </c:numRef>
          </c:val>
          <c:extLst>
            <c:ext xmlns:c16="http://schemas.microsoft.com/office/drawing/2014/chart" uri="{C3380CC4-5D6E-409C-BE32-E72D297353CC}">
              <c16:uniqueId val="{00000000-9C75-4D1D-9D56-4B9E7446AE13}"/>
            </c:ext>
          </c:extLst>
        </c:ser>
        <c:dLbls>
          <c:showLegendKey val="0"/>
          <c:showVal val="0"/>
          <c:showCatName val="0"/>
          <c:showSerName val="0"/>
          <c:showPercent val="0"/>
          <c:showBubbleSize val="0"/>
        </c:dLbls>
        <c:gapWidth val="219"/>
        <c:overlap val="-27"/>
        <c:axId val="1029724016"/>
        <c:axId val="1026627936"/>
      </c:barChart>
      <c:catAx>
        <c:axId val="1029724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solidFill>
                <a:latin typeface="+mn-lt"/>
                <a:ea typeface="+mn-ea"/>
                <a:cs typeface="+mn-cs"/>
              </a:defRPr>
            </a:pPr>
            <a:endParaRPr lang="en-US"/>
          </a:p>
        </c:txPr>
        <c:crossAx val="1026627936"/>
        <c:crosses val="autoZero"/>
        <c:auto val="1"/>
        <c:lblAlgn val="ctr"/>
        <c:lblOffset val="100"/>
        <c:noMultiLvlLbl val="0"/>
      </c:catAx>
      <c:valAx>
        <c:axId val="10266279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r>
                  <a:rPr lang="en-IN" sz="800" baseline="0">
                    <a:solidFill>
                      <a:schemeClr val="tx1"/>
                    </a:solidFill>
                  </a:rPr>
                  <a:t>No. of Open Positions</a:t>
                </a:r>
              </a:p>
            </c:rich>
          </c:tx>
          <c:layout>
            <c:manualLayout>
              <c:xMode val="edge"/>
              <c:yMode val="edge"/>
              <c:x val="5.9755030621172359E-3"/>
              <c:y val="0.25079967826602317"/>
            </c:manualLayout>
          </c:layout>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1029724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[Operational Reporting Analyst 2023 Update (2).xlsx]Pivot Table!BillingTypefilled</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c:spPr>
        <c:dLbl>
          <c:idx val="0"/>
          <c:layout>
            <c:manualLayout>
              <c:x val="4.3108401521975964E-3"/>
              <c:y val="1.528400189456042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c:spPr>
        <c:dLbl>
          <c:idx val="0"/>
          <c:layout>
            <c:manualLayout>
              <c:x val="-2.2924088280427316E-2"/>
              <c:y val="1.21402807488718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c:spPr>
        <c:dLbl>
          <c:idx val="0"/>
          <c:layout>
            <c:manualLayout>
              <c:x val="1.0728814725896665E-2"/>
              <c:y val="4.040156613525287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c:spPr>
        <c:dLbl>
          <c:idx val="0"/>
          <c:layout>
            <c:manualLayout>
              <c:x val="8.2783594459929874E-2"/>
              <c:y val="-7.47040399939623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8"/>
        <c:spPr>
          <a:solidFill>
            <a:schemeClr val="accent1"/>
          </a:solidFill>
          <a:ln>
            <a:noFill/>
          </a:ln>
          <a:effectLst/>
        </c:spPr>
      </c:pivotFmt>
    </c:pivotFmts>
    <c:plotArea>
      <c:layout>
        <c:manualLayout>
          <c:layoutTarget val="inner"/>
          <c:xMode val="edge"/>
          <c:yMode val="edge"/>
          <c:x val="0.12916282077075594"/>
          <c:y val="0.1324705725962419"/>
          <c:w val="0.78335040629554598"/>
          <c:h val="0.81811765125466684"/>
        </c:manualLayout>
      </c:layout>
      <c:pieChart>
        <c:varyColors val="1"/>
        <c:ser>
          <c:idx val="0"/>
          <c:order val="0"/>
          <c:tx>
            <c:strRef>
              <c:f>'Pivot Table'!$F$4</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CD98-464D-A742-54737753BB7C}"/>
              </c:ext>
            </c:extLst>
          </c:dPt>
          <c:dPt>
            <c:idx val="1"/>
            <c:bubble3D val="0"/>
            <c:spPr>
              <a:solidFill>
                <a:schemeClr val="accent2"/>
              </a:solidFill>
              <a:ln>
                <a:noFill/>
              </a:ln>
              <a:effectLst/>
            </c:spPr>
            <c:extLst>
              <c:ext xmlns:c16="http://schemas.microsoft.com/office/drawing/2014/chart" uri="{C3380CC4-5D6E-409C-BE32-E72D297353CC}">
                <c16:uniqueId val="{0000000D-9E5A-4AAD-B10F-822B6E53D7B3}"/>
              </c:ext>
            </c:extLst>
          </c:dPt>
          <c:dPt>
            <c:idx val="2"/>
            <c:bubble3D val="0"/>
            <c:spPr>
              <a:solidFill>
                <a:schemeClr val="accent3"/>
              </a:solidFill>
              <a:ln>
                <a:noFill/>
              </a:ln>
              <a:effectLst/>
            </c:spPr>
            <c:extLst>
              <c:ext xmlns:c16="http://schemas.microsoft.com/office/drawing/2014/chart" uri="{C3380CC4-5D6E-409C-BE32-E72D297353CC}">
                <c16:uniqueId val="{00000010-9E5A-4AAD-B10F-822B6E53D7B3}"/>
              </c:ext>
            </c:extLst>
          </c:dPt>
          <c:dPt>
            <c:idx val="3"/>
            <c:bubble3D val="0"/>
            <c:spPr>
              <a:solidFill>
                <a:schemeClr val="accent4"/>
              </a:solidFill>
              <a:ln>
                <a:noFill/>
              </a:ln>
              <a:effectLst/>
            </c:spPr>
            <c:extLst>
              <c:ext xmlns:c16="http://schemas.microsoft.com/office/drawing/2014/chart" uri="{C3380CC4-5D6E-409C-BE32-E72D297353CC}">
                <c16:uniqueId val="{0000000F-9E5A-4AAD-B10F-822B6E53D7B3}"/>
              </c:ext>
            </c:extLst>
          </c:dPt>
          <c:dPt>
            <c:idx val="4"/>
            <c:bubble3D val="0"/>
            <c:spPr>
              <a:solidFill>
                <a:schemeClr val="accent5"/>
              </a:solidFill>
              <a:ln>
                <a:noFill/>
              </a:ln>
              <a:effectLst/>
            </c:spPr>
            <c:extLst>
              <c:ext xmlns:c16="http://schemas.microsoft.com/office/drawing/2014/chart" uri="{C3380CC4-5D6E-409C-BE32-E72D297353CC}">
                <c16:uniqueId val="{0000000E-9E5A-4AAD-B10F-822B6E53D7B3}"/>
              </c:ext>
            </c:extLst>
          </c:dPt>
          <c:dLbls>
            <c:dLbl>
              <c:idx val="1"/>
              <c:layout>
                <c:manualLayout>
                  <c:x val="4.3108401521975964E-3"/>
                  <c:y val="1.528400189456042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9E5A-4AAD-B10F-822B6E53D7B3}"/>
                </c:ext>
              </c:extLst>
            </c:dLbl>
            <c:dLbl>
              <c:idx val="2"/>
              <c:layout>
                <c:manualLayout>
                  <c:x val="8.2783594459929874E-2"/>
                  <c:y val="-7.470403999396238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0-9E5A-4AAD-B10F-822B6E53D7B3}"/>
                </c:ext>
              </c:extLst>
            </c:dLbl>
            <c:dLbl>
              <c:idx val="3"/>
              <c:layout>
                <c:manualLayout>
                  <c:x val="1.0728814725896665E-2"/>
                  <c:y val="4.040156613525287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9E5A-4AAD-B10F-822B6E53D7B3}"/>
                </c:ext>
              </c:extLst>
            </c:dLbl>
            <c:dLbl>
              <c:idx val="4"/>
              <c:layout>
                <c:manualLayout>
                  <c:x val="-2.2924088280427316E-2"/>
                  <c:y val="1.2140280748871852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E-9E5A-4AAD-B10F-822B6E53D7B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extLst>
          </c:dLbls>
          <c:cat>
            <c:strRef>
              <c:f>'Pivot Table'!$E$5:$E$10</c:f>
              <c:strCache>
                <c:ptCount val="5"/>
                <c:pt idx="0">
                  <c:v>Admin</c:v>
                </c:pt>
                <c:pt idx="1">
                  <c:v>Agency</c:v>
                </c:pt>
                <c:pt idx="2">
                  <c:v>Direct</c:v>
                </c:pt>
                <c:pt idx="3">
                  <c:v>Internal</c:v>
                </c:pt>
                <c:pt idx="4">
                  <c:v>Referral</c:v>
                </c:pt>
              </c:strCache>
            </c:strRef>
          </c:cat>
          <c:val>
            <c:numRef>
              <c:f>'Pivot Table'!$F$5:$F$10</c:f>
              <c:numCache>
                <c:formatCode>General</c:formatCode>
                <c:ptCount val="5"/>
                <c:pt idx="0">
                  <c:v>1</c:v>
                </c:pt>
                <c:pt idx="1">
                  <c:v>40</c:v>
                </c:pt>
                <c:pt idx="2">
                  <c:v>91</c:v>
                </c:pt>
                <c:pt idx="3">
                  <c:v>30</c:v>
                </c:pt>
                <c:pt idx="4">
                  <c:v>48</c:v>
                </c:pt>
              </c:numCache>
            </c:numRef>
          </c:val>
          <c:extLst>
            <c:ext xmlns:c16="http://schemas.microsoft.com/office/drawing/2014/chart" uri="{C3380CC4-5D6E-409C-BE32-E72D297353CC}">
              <c16:uniqueId val="{0000000B-9E5A-4AAD-B10F-822B6E53D7B3}"/>
            </c:ext>
          </c:extLst>
        </c:ser>
        <c:dLbls>
          <c:showLegendKey val="0"/>
          <c:showVal val="0"/>
          <c:showCatName val="1"/>
          <c:showSerName val="0"/>
          <c:showPercent val="1"/>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[Operational Reporting Analyst 2023 Update (2).xlsx]Pivot Table!RegionFilled</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9.2175544614030769E-2"/>
              <c:y val="-0.126123767296078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6.0602100168867551E-2"/>
              <c:y val="-9.23679382310220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4"/>
          </a:solidFill>
          <a:ln w="19050">
            <a:solidFill>
              <a:schemeClr val="lt1"/>
            </a:solidFill>
          </a:ln>
          <a:effectLst/>
        </c:spPr>
        <c:dLbl>
          <c:idx val="0"/>
          <c:layout>
            <c:manualLayout>
              <c:x val="-8.0555555555555575E-2"/>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3"/>
          </a:solidFill>
          <a:ln w="19050">
            <a:solidFill>
              <a:schemeClr val="lt1"/>
            </a:solidFill>
          </a:ln>
          <a:effectLst/>
        </c:spPr>
        <c:dLbl>
          <c:idx val="0"/>
          <c:layout>
            <c:manualLayout>
              <c:x val="-0.17777777777777781"/>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6.0602100168867551E-2"/>
              <c:y val="-9.23679382310220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9.2175544614030769E-2"/>
              <c:y val="-0.126123767296078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0.17777777777777781"/>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8.0555555555555575E-2"/>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4.7455017177906053E-2"/>
              <c:y val="-0.103972042372538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9.2175544614030769E-2"/>
              <c:y val="-0.126123767296078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0.17777777777777781"/>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8.0555555555555575E-2"/>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1121981627296588"/>
          <c:y val="7.22085467471906E-2"/>
          <c:w val="0.60665661656713621"/>
          <c:h val="0.89599648344927763"/>
        </c:manualLayout>
      </c:layout>
      <c:doughnutChart>
        <c:varyColors val="1"/>
        <c:ser>
          <c:idx val="0"/>
          <c:order val="0"/>
          <c:tx>
            <c:strRef>
              <c:f>'Pivot Table'!$F$15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A47-4DFB-B483-AAC326A5478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A47-4DFB-B483-AAC326A5478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A47-4DFB-B483-AAC326A5478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A47-4DFB-B483-AAC326A54783}"/>
              </c:ext>
            </c:extLst>
          </c:dPt>
          <c:dLbls>
            <c:dLbl>
              <c:idx val="0"/>
              <c:layout>
                <c:manualLayout>
                  <c:x val="4.7455017177906053E-2"/>
                  <c:y val="-0.10397204237253894"/>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3A47-4DFB-B483-AAC326A54783}"/>
                </c:ext>
              </c:extLst>
            </c:dLbl>
            <c:dLbl>
              <c:idx val="1"/>
              <c:layout>
                <c:manualLayout>
                  <c:x val="9.2175544614030769E-2"/>
                  <c:y val="-0.1261237672960783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3A47-4DFB-B483-AAC326A54783}"/>
                </c:ext>
              </c:extLst>
            </c:dLbl>
            <c:dLbl>
              <c:idx val="2"/>
              <c:layout>
                <c:manualLayout>
                  <c:x val="-0.17777777777777781"/>
                  <c:y val="2.314814814814814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3A47-4DFB-B483-AAC326A54783}"/>
                </c:ext>
              </c:extLst>
            </c:dLbl>
            <c:dLbl>
              <c:idx val="3"/>
              <c:layout>
                <c:manualLayout>
                  <c:x val="-8.0555555555555575E-2"/>
                  <c:y val="-8.333333333333332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3A47-4DFB-B483-AAC326A5478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extLst>
          </c:dLbls>
          <c:cat>
            <c:strRef>
              <c:f>'Pivot Table'!$E$16:$E$20</c:f>
              <c:strCache>
                <c:ptCount val="4"/>
                <c:pt idx="0">
                  <c:v>APAC</c:v>
                </c:pt>
                <c:pt idx="1">
                  <c:v>EMEA</c:v>
                </c:pt>
                <c:pt idx="2">
                  <c:v>LATAM</c:v>
                </c:pt>
                <c:pt idx="3">
                  <c:v>NAM</c:v>
                </c:pt>
              </c:strCache>
            </c:strRef>
          </c:cat>
          <c:val>
            <c:numRef>
              <c:f>'Pivot Table'!$F$16:$F$20</c:f>
              <c:numCache>
                <c:formatCode>General</c:formatCode>
                <c:ptCount val="4"/>
                <c:pt idx="0">
                  <c:v>15</c:v>
                </c:pt>
                <c:pt idx="1">
                  <c:v>74</c:v>
                </c:pt>
                <c:pt idx="2">
                  <c:v>42</c:v>
                </c:pt>
                <c:pt idx="3">
                  <c:v>79</c:v>
                </c:pt>
              </c:numCache>
            </c:numRef>
          </c:val>
          <c:extLst>
            <c:ext xmlns:c16="http://schemas.microsoft.com/office/drawing/2014/chart" uri="{C3380CC4-5D6E-409C-BE32-E72D297353CC}">
              <c16:uniqueId val="{00000008-3A47-4DFB-B483-AAC326A54783}"/>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[Operational Reporting Analyst 2023 Update (2).xlsx]Pivot Table!RegionYearlyRevenue</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Table'!$B$24:$B$25</c:f>
              <c:strCache>
                <c:ptCount val="1"/>
                <c:pt idx="0">
                  <c:v>APAC</c:v>
                </c:pt>
              </c:strCache>
            </c:strRef>
          </c:tx>
          <c:spPr>
            <a:solidFill>
              <a:schemeClr val="accent1"/>
            </a:solidFill>
            <a:ln>
              <a:noFill/>
            </a:ln>
            <a:effectLst/>
          </c:spPr>
          <c:invertIfNegative val="0"/>
          <c:cat>
            <c:strRef>
              <c:f>'Pivot Table'!$A$26:$A$33</c:f>
              <c:strCache>
                <c:ptCount val="7"/>
                <c:pt idx="0">
                  <c:v>2016</c:v>
                </c:pt>
                <c:pt idx="1">
                  <c:v>2017</c:v>
                </c:pt>
                <c:pt idx="2">
                  <c:v>2018</c:v>
                </c:pt>
                <c:pt idx="3">
                  <c:v>2019</c:v>
                </c:pt>
                <c:pt idx="4">
                  <c:v>2020</c:v>
                </c:pt>
                <c:pt idx="5">
                  <c:v>2021</c:v>
                </c:pt>
                <c:pt idx="6">
                  <c:v>2022</c:v>
                </c:pt>
              </c:strCache>
            </c:strRef>
          </c:cat>
          <c:val>
            <c:numRef>
              <c:f>'Pivot Table'!$B$26:$B$33</c:f>
              <c:numCache>
                <c:formatCode>General</c:formatCode>
                <c:ptCount val="7"/>
                <c:pt idx="0">
                  <c:v>320</c:v>
                </c:pt>
                <c:pt idx="1">
                  <c:v>4060</c:v>
                </c:pt>
                <c:pt idx="2">
                  <c:v>3620</c:v>
                </c:pt>
                <c:pt idx="3">
                  <c:v>7220</c:v>
                </c:pt>
                <c:pt idx="4">
                  <c:v>8560</c:v>
                </c:pt>
                <c:pt idx="5">
                  <c:v>11320</c:v>
                </c:pt>
                <c:pt idx="6">
                  <c:v>4660</c:v>
                </c:pt>
              </c:numCache>
            </c:numRef>
          </c:val>
          <c:extLst>
            <c:ext xmlns:c16="http://schemas.microsoft.com/office/drawing/2014/chart" uri="{C3380CC4-5D6E-409C-BE32-E72D297353CC}">
              <c16:uniqueId val="{00000000-E379-41C3-8376-B164AA1D060F}"/>
            </c:ext>
          </c:extLst>
        </c:ser>
        <c:ser>
          <c:idx val="1"/>
          <c:order val="1"/>
          <c:tx>
            <c:strRef>
              <c:f>'Pivot Table'!$C$24:$C$25</c:f>
              <c:strCache>
                <c:ptCount val="1"/>
                <c:pt idx="0">
                  <c:v>EMEA</c:v>
                </c:pt>
              </c:strCache>
            </c:strRef>
          </c:tx>
          <c:spPr>
            <a:solidFill>
              <a:schemeClr val="accent2"/>
            </a:solidFill>
            <a:ln>
              <a:noFill/>
            </a:ln>
            <a:effectLst/>
          </c:spPr>
          <c:invertIfNegative val="0"/>
          <c:cat>
            <c:strRef>
              <c:f>'Pivot Table'!$A$26:$A$33</c:f>
              <c:strCache>
                <c:ptCount val="7"/>
                <c:pt idx="0">
                  <c:v>2016</c:v>
                </c:pt>
                <c:pt idx="1">
                  <c:v>2017</c:v>
                </c:pt>
                <c:pt idx="2">
                  <c:v>2018</c:v>
                </c:pt>
                <c:pt idx="3">
                  <c:v>2019</c:v>
                </c:pt>
                <c:pt idx="4">
                  <c:v>2020</c:v>
                </c:pt>
                <c:pt idx="5">
                  <c:v>2021</c:v>
                </c:pt>
                <c:pt idx="6">
                  <c:v>2022</c:v>
                </c:pt>
              </c:strCache>
            </c:strRef>
          </c:cat>
          <c:val>
            <c:numRef>
              <c:f>'Pivot Table'!$C$26:$C$33</c:f>
              <c:numCache>
                <c:formatCode>General</c:formatCode>
                <c:ptCount val="7"/>
                <c:pt idx="0">
                  <c:v>6055</c:v>
                </c:pt>
                <c:pt idx="1">
                  <c:v>11060</c:v>
                </c:pt>
                <c:pt idx="2">
                  <c:v>7875</c:v>
                </c:pt>
                <c:pt idx="3">
                  <c:v>2905</c:v>
                </c:pt>
                <c:pt idx="4">
                  <c:v>18235</c:v>
                </c:pt>
                <c:pt idx="5">
                  <c:v>18900</c:v>
                </c:pt>
                <c:pt idx="6">
                  <c:v>41930</c:v>
                </c:pt>
              </c:numCache>
            </c:numRef>
          </c:val>
          <c:extLst>
            <c:ext xmlns:c16="http://schemas.microsoft.com/office/drawing/2014/chart" uri="{C3380CC4-5D6E-409C-BE32-E72D297353CC}">
              <c16:uniqueId val="{00000001-E379-41C3-8376-B164AA1D060F}"/>
            </c:ext>
          </c:extLst>
        </c:ser>
        <c:ser>
          <c:idx val="2"/>
          <c:order val="2"/>
          <c:tx>
            <c:strRef>
              <c:f>'Pivot Table'!$D$24:$D$25</c:f>
              <c:strCache>
                <c:ptCount val="1"/>
                <c:pt idx="0">
                  <c:v>LATAM</c:v>
                </c:pt>
              </c:strCache>
            </c:strRef>
          </c:tx>
          <c:spPr>
            <a:solidFill>
              <a:schemeClr val="accent3"/>
            </a:solidFill>
            <a:ln>
              <a:noFill/>
            </a:ln>
            <a:effectLst/>
          </c:spPr>
          <c:invertIfNegative val="0"/>
          <c:cat>
            <c:strRef>
              <c:f>'Pivot Table'!$A$26:$A$33</c:f>
              <c:strCache>
                <c:ptCount val="7"/>
                <c:pt idx="0">
                  <c:v>2016</c:v>
                </c:pt>
                <c:pt idx="1">
                  <c:v>2017</c:v>
                </c:pt>
                <c:pt idx="2">
                  <c:v>2018</c:v>
                </c:pt>
                <c:pt idx="3">
                  <c:v>2019</c:v>
                </c:pt>
                <c:pt idx="4">
                  <c:v>2020</c:v>
                </c:pt>
                <c:pt idx="5">
                  <c:v>2021</c:v>
                </c:pt>
                <c:pt idx="6">
                  <c:v>2022</c:v>
                </c:pt>
              </c:strCache>
            </c:strRef>
          </c:cat>
          <c:val>
            <c:numRef>
              <c:f>'Pivot Table'!$D$26:$D$33</c:f>
              <c:numCache>
                <c:formatCode>General</c:formatCode>
                <c:ptCount val="7"/>
                <c:pt idx="1">
                  <c:v>475</c:v>
                </c:pt>
                <c:pt idx="2">
                  <c:v>475</c:v>
                </c:pt>
                <c:pt idx="3">
                  <c:v>475</c:v>
                </c:pt>
                <c:pt idx="4">
                  <c:v>4050</c:v>
                </c:pt>
                <c:pt idx="5">
                  <c:v>14600</c:v>
                </c:pt>
                <c:pt idx="6">
                  <c:v>20450</c:v>
                </c:pt>
              </c:numCache>
            </c:numRef>
          </c:val>
          <c:extLst>
            <c:ext xmlns:c16="http://schemas.microsoft.com/office/drawing/2014/chart" uri="{C3380CC4-5D6E-409C-BE32-E72D297353CC}">
              <c16:uniqueId val="{00000002-E379-41C3-8376-B164AA1D060F}"/>
            </c:ext>
          </c:extLst>
        </c:ser>
        <c:ser>
          <c:idx val="3"/>
          <c:order val="3"/>
          <c:tx>
            <c:strRef>
              <c:f>'Pivot Table'!$E$24:$E$25</c:f>
              <c:strCache>
                <c:ptCount val="1"/>
                <c:pt idx="0">
                  <c:v>NAM</c:v>
                </c:pt>
              </c:strCache>
            </c:strRef>
          </c:tx>
          <c:spPr>
            <a:solidFill>
              <a:schemeClr val="accent4"/>
            </a:solidFill>
            <a:ln>
              <a:noFill/>
            </a:ln>
            <a:effectLst/>
          </c:spPr>
          <c:invertIfNegative val="0"/>
          <c:cat>
            <c:strRef>
              <c:f>'Pivot Table'!$A$26:$A$33</c:f>
              <c:strCache>
                <c:ptCount val="7"/>
                <c:pt idx="0">
                  <c:v>2016</c:v>
                </c:pt>
                <c:pt idx="1">
                  <c:v>2017</c:v>
                </c:pt>
                <c:pt idx="2">
                  <c:v>2018</c:v>
                </c:pt>
                <c:pt idx="3">
                  <c:v>2019</c:v>
                </c:pt>
                <c:pt idx="4">
                  <c:v>2020</c:v>
                </c:pt>
                <c:pt idx="5">
                  <c:v>2021</c:v>
                </c:pt>
                <c:pt idx="6">
                  <c:v>2022</c:v>
                </c:pt>
              </c:strCache>
            </c:strRef>
          </c:cat>
          <c:val>
            <c:numRef>
              <c:f>'Pivot Table'!$E$26:$E$33</c:f>
              <c:numCache>
                <c:formatCode>General</c:formatCode>
                <c:ptCount val="7"/>
                <c:pt idx="3">
                  <c:v>14950</c:v>
                </c:pt>
                <c:pt idx="4">
                  <c:v>20750</c:v>
                </c:pt>
                <c:pt idx="5">
                  <c:v>34100</c:v>
                </c:pt>
                <c:pt idx="6">
                  <c:v>47950</c:v>
                </c:pt>
              </c:numCache>
            </c:numRef>
          </c:val>
          <c:extLst>
            <c:ext xmlns:c16="http://schemas.microsoft.com/office/drawing/2014/chart" uri="{C3380CC4-5D6E-409C-BE32-E72D297353CC}">
              <c16:uniqueId val="{00000003-E379-41C3-8376-B164AA1D060F}"/>
            </c:ext>
          </c:extLst>
        </c:ser>
        <c:dLbls>
          <c:showLegendKey val="0"/>
          <c:showVal val="0"/>
          <c:showCatName val="0"/>
          <c:showSerName val="0"/>
          <c:showPercent val="0"/>
          <c:showBubbleSize val="0"/>
        </c:dLbls>
        <c:gapWidth val="219"/>
        <c:overlap val="-27"/>
        <c:axId val="504503616"/>
        <c:axId val="725451872"/>
      </c:barChart>
      <c:catAx>
        <c:axId val="50450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5451872"/>
        <c:crosses val="autoZero"/>
        <c:auto val="1"/>
        <c:lblAlgn val="ctr"/>
        <c:lblOffset val="100"/>
        <c:noMultiLvlLbl val="0"/>
      </c:catAx>
      <c:valAx>
        <c:axId val="72545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IN" baseline="0">
                    <a:solidFill>
                      <a:schemeClr val="tx1"/>
                    </a:solidFill>
                  </a:rPr>
                  <a:t>Revenue (in $)</a:t>
                </a:r>
              </a:p>
            </c:rich>
          </c:tx>
          <c:layout>
            <c:manualLayout>
              <c:xMode val="edge"/>
              <c:yMode val="edge"/>
              <c:x val="8.2746622871646379E-3"/>
              <c:y val="0.3222726760381945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450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[Operational Reporting Analyst 2023 Update (2).xlsx]Pivot Table!RevenueTimeline</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baseline="0">
                <a:solidFill>
                  <a:schemeClr val="tx1"/>
                </a:solidFill>
              </a:rPr>
              <a:t>Total Revenue Generated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2"/>
            </a:solidFill>
            <a:round/>
          </a:ln>
          <a:effectLst/>
        </c:spPr>
        <c:marker>
          <c:symbol val="none"/>
        </c:marker>
      </c:pivotFmt>
    </c:pivotFmts>
    <c:plotArea>
      <c:layout/>
      <c:lineChart>
        <c:grouping val="standard"/>
        <c:varyColors val="0"/>
        <c:ser>
          <c:idx val="0"/>
          <c:order val="0"/>
          <c:tx>
            <c:strRef>
              <c:f>'Pivot Table'!$B$36</c:f>
              <c:strCache>
                <c:ptCount val="1"/>
                <c:pt idx="0">
                  <c:v>Total</c:v>
                </c:pt>
              </c:strCache>
            </c:strRef>
          </c:tx>
          <c:spPr>
            <a:ln w="28575" cap="rnd">
              <a:solidFill>
                <a:schemeClr val="accent2"/>
              </a:solidFill>
              <a:round/>
            </a:ln>
            <a:effectLst/>
          </c:spPr>
          <c:marker>
            <c:symbol val="none"/>
          </c:marker>
          <c:dPt>
            <c:idx val="67"/>
            <c:marker>
              <c:symbol val="none"/>
            </c:marker>
            <c:bubble3D val="0"/>
            <c:spPr>
              <a:ln w="28575" cap="rnd">
                <a:solidFill>
                  <a:schemeClr val="accent2"/>
                </a:solidFill>
                <a:round/>
              </a:ln>
              <a:effectLst/>
            </c:spPr>
            <c:extLst>
              <c:ext xmlns:c16="http://schemas.microsoft.com/office/drawing/2014/chart" uri="{C3380CC4-5D6E-409C-BE32-E72D297353CC}">
                <c16:uniqueId val="{00000000-212C-46AF-8222-C4951F3B364B}"/>
              </c:ext>
            </c:extLst>
          </c:dPt>
          <c:cat>
            <c:multiLvlStrRef>
              <c:f>'Pivot Table'!$A$37:$A$116</c:f>
              <c:multiLvlStrCache>
                <c:ptCount val="72"/>
                <c:lvl>
                  <c:pt idx="0">
                    <c:v>Feb</c:v>
                  </c:pt>
                  <c:pt idx="1">
                    <c:v>May</c:v>
                  </c:pt>
                  <c:pt idx="2">
                    <c:v>Jun</c:v>
                  </c:pt>
                  <c:pt idx="3">
                    <c:v>Jul</c:v>
                  </c:pt>
                  <c:pt idx="4">
                    <c:v>Aug</c:v>
                  </c:pt>
                  <c:pt idx="5">
                    <c:v>Sep</c:v>
                  </c:pt>
                  <c:pt idx="6">
                    <c:v>Oct</c:v>
                  </c:pt>
                  <c:pt idx="7">
                    <c:v>Nov</c:v>
                  </c:pt>
                  <c:pt idx="8">
                    <c:v>Dec</c:v>
                  </c:pt>
                  <c:pt idx="9">
                    <c:v>Mar</c:v>
                  </c:pt>
                  <c:pt idx="10">
                    <c:v>Apr</c:v>
                  </c:pt>
                  <c:pt idx="11">
                    <c:v>Jun</c:v>
                  </c:pt>
                  <c:pt idx="12">
                    <c:v>Jul</c:v>
                  </c:pt>
                  <c:pt idx="13">
                    <c:v>Aug</c:v>
                  </c:pt>
                  <c:pt idx="14">
                    <c:v>Sep</c:v>
                  </c:pt>
                  <c:pt idx="15">
                    <c:v>Oct</c:v>
                  </c:pt>
                  <c:pt idx="16">
                    <c:v>Nov</c:v>
                  </c:pt>
                  <c:pt idx="17">
                    <c:v>Dec</c:v>
                  </c:pt>
                  <c:pt idx="18">
                    <c:v>Mar</c:v>
                  </c:pt>
                  <c:pt idx="19">
                    <c:v>Apr</c:v>
                  </c:pt>
                  <c:pt idx="20">
                    <c:v>May</c:v>
                  </c:pt>
                  <c:pt idx="21">
                    <c:v>Jul</c:v>
                  </c:pt>
                  <c:pt idx="22">
                    <c:v>Aug</c:v>
                  </c:pt>
                  <c:pt idx="23">
                    <c:v>Sep</c:v>
                  </c:pt>
                  <c:pt idx="24">
                    <c:v>Oct</c:v>
                  </c:pt>
                  <c:pt idx="25">
                    <c:v>Nov</c:v>
                  </c:pt>
                  <c:pt idx="26">
                    <c:v>Dec</c:v>
                  </c:pt>
                  <c:pt idx="27">
                    <c:v>Feb</c:v>
                  </c:pt>
                  <c:pt idx="28">
                    <c:v>Apr</c:v>
                  </c:pt>
                  <c:pt idx="29">
                    <c:v>May</c:v>
                  </c:pt>
                  <c:pt idx="30">
                    <c:v>Jun</c:v>
                  </c:pt>
                  <c:pt idx="31">
                    <c:v>Jul</c:v>
                  </c:pt>
                  <c:pt idx="32">
                    <c:v>Aug</c:v>
                  </c:pt>
                  <c:pt idx="33">
                    <c:v>Sep</c:v>
                  </c:pt>
                  <c:pt idx="34">
                    <c:v>Oct</c:v>
                  </c:pt>
                  <c:pt idx="35">
                    <c:v>Nov</c:v>
                  </c:pt>
                  <c:pt idx="36">
                    <c:v>Dec</c:v>
                  </c:pt>
                  <c:pt idx="37">
                    <c:v>Feb</c:v>
                  </c:pt>
                  <c:pt idx="38">
                    <c:v>Mar</c:v>
                  </c:pt>
                  <c:pt idx="39">
                    <c:v>Apr</c:v>
                  </c:pt>
                  <c:pt idx="40">
                    <c:v>May</c:v>
                  </c:pt>
                  <c:pt idx="41">
                    <c:v>Jun</c:v>
                  </c:pt>
                  <c:pt idx="42">
                    <c:v>Jul</c:v>
                  </c:pt>
                  <c:pt idx="43">
                    <c:v>Aug</c:v>
                  </c:pt>
                  <c:pt idx="44">
                    <c:v>Sep</c:v>
                  </c:pt>
                  <c:pt idx="45">
                    <c:v>Oct</c:v>
                  </c:pt>
                  <c:pt idx="46">
                    <c:v>Nov</c:v>
                  </c:pt>
                  <c:pt idx="47">
                    <c:v>Dec</c:v>
                  </c:pt>
                  <c:pt idx="48">
                    <c:v>Jan</c:v>
                  </c:pt>
                  <c:pt idx="49">
                    <c:v>Feb</c:v>
                  </c:pt>
                  <c:pt idx="50">
                    <c:v>Mar</c:v>
                  </c:pt>
                  <c:pt idx="51">
                    <c:v>Apr</c:v>
                  </c:pt>
                  <c:pt idx="52">
                    <c:v>May</c:v>
                  </c:pt>
                  <c:pt idx="53">
                    <c:v>Jun</c:v>
                  </c:pt>
                  <c:pt idx="54">
                    <c:v>Jul</c:v>
                  </c:pt>
                  <c:pt idx="55">
                    <c:v>Aug</c:v>
                  </c:pt>
                  <c:pt idx="56">
                    <c:v>Sep</c:v>
                  </c:pt>
                  <c:pt idx="57">
                    <c:v>Oct</c:v>
                  </c:pt>
                  <c:pt idx="58">
                    <c:v>Nov</c:v>
                  </c:pt>
                  <c:pt idx="59">
                    <c:v>Dec</c:v>
                  </c:pt>
                  <c:pt idx="60">
                    <c:v>Jan</c:v>
                  </c:pt>
                  <c:pt idx="61">
                    <c:v>Feb</c:v>
                  </c:pt>
                  <c:pt idx="62">
                    <c:v>Mar</c:v>
                  </c:pt>
                  <c:pt idx="63">
                    <c:v>Apr</c:v>
                  </c:pt>
                  <c:pt idx="64">
                    <c:v>May</c:v>
                  </c:pt>
                  <c:pt idx="65">
                    <c:v>Jun</c:v>
                  </c:pt>
                  <c:pt idx="66">
                    <c:v>Jul</c:v>
                  </c:pt>
                  <c:pt idx="67">
                    <c:v>Aug</c:v>
                  </c:pt>
                  <c:pt idx="68">
                    <c:v>Sep</c:v>
                  </c:pt>
                  <c:pt idx="69">
                    <c:v>Oct</c:v>
                  </c:pt>
                  <c:pt idx="70">
                    <c:v>Nov</c:v>
                  </c:pt>
                  <c:pt idx="71">
                    <c:v>Dec</c:v>
                  </c:pt>
                </c:lvl>
                <c:lvl>
                  <c:pt idx="0">
                    <c:v>2016</c:v>
                  </c:pt>
                  <c:pt idx="9">
                    <c:v>2017</c:v>
                  </c:pt>
                  <c:pt idx="18">
                    <c:v>2018</c:v>
                  </c:pt>
                  <c:pt idx="27">
                    <c:v>2019</c:v>
                  </c:pt>
                  <c:pt idx="37">
                    <c:v>2020</c:v>
                  </c:pt>
                  <c:pt idx="48">
                    <c:v>2021</c:v>
                  </c:pt>
                  <c:pt idx="60">
                    <c:v>2022</c:v>
                  </c:pt>
                </c:lvl>
              </c:multiLvlStrCache>
            </c:multiLvlStrRef>
          </c:cat>
          <c:val>
            <c:numRef>
              <c:f>'Pivot Table'!$B$37:$B$116</c:f>
              <c:numCache>
                <c:formatCode>General</c:formatCode>
                <c:ptCount val="72"/>
                <c:pt idx="0">
                  <c:v>160</c:v>
                </c:pt>
                <c:pt idx="1">
                  <c:v>1575</c:v>
                </c:pt>
                <c:pt idx="2">
                  <c:v>280</c:v>
                </c:pt>
                <c:pt idx="3">
                  <c:v>1210</c:v>
                </c:pt>
                <c:pt idx="4">
                  <c:v>1575</c:v>
                </c:pt>
                <c:pt idx="5">
                  <c:v>1575</c:v>
                </c:pt>
                <c:pt idx="6">
                  <c:v>3805</c:v>
                </c:pt>
                <c:pt idx="7">
                  <c:v>4050</c:v>
                </c:pt>
                <c:pt idx="8">
                  <c:v>3450</c:v>
                </c:pt>
                <c:pt idx="9">
                  <c:v>460</c:v>
                </c:pt>
                <c:pt idx="10">
                  <c:v>280</c:v>
                </c:pt>
                <c:pt idx="11">
                  <c:v>825</c:v>
                </c:pt>
                <c:pt idx="12">
                  <c:v>600</c:v>
                </c:pt>
                <c:pt idx="13">
                  <c:v>525</c:v>
                </c:pt>
                <c:pt idx="14">
                  <c:v>1600</c:v>
                </c:pt>
                <c:pt idx="15">
                  <c:v>2510</c:v>
                </c:pt>
                <c:pt idx="16">
                  <c:v>1350</c:v>
                </c:pt>
                <c:pt idx="17">
                  <c:v>3300</c:v>
                </c:pt>
                <c:pt idx="18">
                  <c:v>300</c:v>
                </c:pt>
                <c:pt idx="19">
                  <c:v>525</c:v>
                </c:pt>
                <c:pt idx="20">
                  <c:v>525</c:v>
                </c:pt>
                <c:pt idx="21">
                  <c:v>2260</c:v>
                </c:pt>
                <c:pt idx="22">
                  <c:v>900</c:v>
                </c:pt>
                <c:pt idx="23">
                  <c:v>300</c:v>
                </c:pt>
                <c:pt idx="24">
                  <c:v>2200</c:v>
                </c:pt>
                <c:pt idx="25">
                  <c:v>3000</c:v>
                </c:pt>
                <c:pt idx="26">
                  <c:v>3125</c:v>
                </c:pt>
                <c:pt idx="27">
                  <c:v>2710</c:v>
                </c:pt>
                <c:pt idx="28">
                  <c:v>1700</c:v>
                </c:pt>
                <c:pt idx="29">
                  <c:v>1650</c:v>
                </c:pt>
                <c:pt idx="30">
                  <c:v>2300</c:v>
                </c:pt>
                <c:pt idx="31">
                  <c:v>2800</c:v>
                </c:pt>
                <c:pt idx="32">
                  <c:v>3675</c:v>
                </c:pt>
                <c:pt idx="33">
                  <c:v>2390</c:v>
                </c:pt>
                <c:pt idx="34">
                  <c:v>5305</c:v>
                </c:pt>
                <c:pt idx="35">
                  <c:v>5080</c:v>
                </c:pt>
                <c:pt idx="36">
                  <c:v>6355</c:v>
                </c:pt>
                <c:pt idx="37">
                  <c:v>1100</c:v>
                </c:pt>
                <c:pt idx="38">
                  <c:v>1125</c:v>
                </c:pt>
                <c:pt idx="39">
                  <c:v>3280</c:v>
                </c:pt>
                <c:pt idx="40">
                  <c:v>5070</c:v>
                </c:pt>
                <c:pt idx="41">
                  <c:v>2525</c:v>
                </c:pt>
                <c:pt idx="42">
                  <c:v>5225</c:v>
                </c:pt>
                <c:pt idx="43">
                  <c:v>7200</c:v>
                </c:pt>
                <c:pt idx="44">
                  <c:v>9330</c:v>
                </c:pt>
                <c:pt idx="45">
                  <c:v>10910</c:v>
                </c:pt>
                <c:pt idx="46">
                  <c:v>18620</c:v>
                </c:pt>
                <c:pt idx="47">
                  <c:v>20210</c:v>
                </c:pt>
                <c:pt idx="48">
                  <c:v>600</c:v>
                </c:pt>
                <c:pt idx="49">
                  <c:v>760</c:v>
                </c:pt>
                <c:pt idx="50">
                  <c:v>1170</c:v>
                </c:pt>
                <c:pt idx="51">
                  <c:v>1750</c:v>
                </c:pt>
                <c:pt idx="52">
                  <c:v>3100</c:v>
                </c:pt>
                <c:pt idx="53">
                  <c:v>3900</c:v>
                </c:pt>
                <c:pt idx="54">
                  <c:v>5925</c:v>
                </c:pt>
                <c:pt idx="55">
                  <c:v>4575</c:v>
                </c:pt>
                <c:pt idx="56">
                  <c:v>7400</c:v>
                </c:pt>
                <c:pt idx="57">
                  <c:v>8880</c:v>
                </c:pt>
                <c:pt idx="58">
                  <c:v>11730</c:v>
                </c:pt>
                <c:pt idx="59">
                  <c:v>22830</c:v>
                </c:pt>
                <c:pt idx="60">
                  <c:v>3060</c:v>
                </c:pt>
                <c:pt idx="61">
                  <c:v>3980</c:v>
                </c:pt>
                <c:pt idx="62">
                  <c:v>3860</c:v>
                </c:pt>
                <c:pt idx="63">
                  <c:v>6480</c:v>
                </c:pt>
                <c:pt idx="64">
                  <c:v>8350</c:v>
                </c:pt>
                <c:pt idx="65">
                  <c:v>8975</c:v>
                </c:pt>
                <c:pt idx="66">
                  <c:v>11085</c:v>
                </c:pt>
                <c:pt idx="67">
                  <c:v>13605</c:v>
                </c:pt>
                <c:pt idx="68">
                  <c:v>12155</c:v>
                </c:pt>
                <c:pt idx="69">
                  <c:v>15000</c:v>
                </c:pt>
                <c:pt idx="70">
                  <c:v>17535</c:v>
                </c:pt>
                <c:pt idx="71">
                  <c:v>23785</c:v>
                </c:pt>
              </c:numCache>
            </c:numRef>
          </c:val>
          <c:smooth val="0"/>
          <c:extLst>
            <c:ext xmlns:c16="http://schemas.microsoft.com/office/drawing/2014/chart" uri="{C3380CC4-5D6E-409C-BE32-E72D297353CC}">
              <c16:uniqueId val="{00000000-E440-4928-8BEB-CE3D6F5DF541}"/>
            </c:ext>
          </c:extLst>
        </c:ser>
        <c:dLbls>
          <c:showLegendKey val="0"/>
          <c:showVal val="0"/>
          <c:showCatName val="0"/>
          <c:showSerName val="0"/>
          <c:showPercent val="0"/>
          <c:showBubbleSize val="0"/>
        </c:dLbls>
        <c:smooth val="0"/>
        <c:axId val="1611635760"/>
        <c:axId val="1611626640"/>
      </c:lineChart>
      <c:catAx>
        <c:axId val="1611635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1626640"/>
        <c:crosses val="autoZero"/>
        <c:auto val="1"/>
        <c:lblAlgn val="ctr"/>
        <c:lblOffset val="100"/>
        <c:noMultiLvlLbl val="0"/>
      </c:catAx>
      <c:valAx>
        <c:axId val="16116266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aseline="0">
                    <a:solidFill>
                      <a:schemeClr val="tx1"/>
                    </a:solidFill>
                  </a:rPr>
                  <a:t>Revenue (in $)</a:t>
                </a:r>
              </a:p>
            </c:rich>
          </c:tx>
          <c:layout>
            <c:manualLayout>
              <c:xMode val="edge"/>
              <c:yMode val="edge"/>
              <c:x val="1.1684518013631937E-2"/>
              <c:y val="0.3161688342928620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1635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[Operational Reporting Analyst 2023 Update (2).xlsx]Pivot Table!Deptavgopendays</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Average</a:t>
            </a:r>
            <a:r>
              <a:rPr lang="en-US" b="1" baseline="0">
                <a:solidFill>
                  <a:schemeClr val="tx1"/>
                </a:solidFill>
              </a:rPr>
              <a:t> Days Taken To Close An Open Position By Department</a:t>
            </a:r>
            <a:endParaRPr lang="en-US" b="1">
              <a:solidFill>
                <a:schemeClr val="tx1"/>
              </a:solidFill>
            </a:endParaRPr>
          </a:p>
        </c:rich>
      </c:tx>
      <c:layout>
        <c:manualLayout>
          <c:xMode val="edge"/>
          <c:yMode val="edge"/>
          <c:x val="0.10190549471218378"/>
          <c:y val="2.123142250530785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pivotFmt>
    </c:pivotFmts>
    <c:plotArea>
      <c:layout>
        <c:manualLayout>
          <c:layoutTarget val="inner"/>
          <c:xMode val="edge"/>
          <c:yMode val="edge"/>
          <c:x val="9.6789692819342202E-2"/>
          <c:y val="0.13513402403646912"/>
          <c:w val="0.8886234578983816"/>
          <c:h val="0.54063423124740984"/>
        </c:manualLayout>
      </c:layout>
      <c:barChart>
        <c:barDir val="col"/>
        <c:grouping val="clustered"/>
        <c:varyColors val="0"/>
        <c:ser>
          <c:idx val="0"/>
          <c:order val="0"/>
          <c:tx>
            <c:strRef>
              <c:f>'Pivot Table'!$F$40</c:f>
              <c:strCache>
                <c:ptCount val="1"/>
                <c:pt idx="0">
                  <c:v>Total</c:v>
                </c:pt>
              </c:strCache>
            </c:strRef>
          </c:tx>
          <c:spPr>
            <a:solidFill>
              <a:schemeClr val="accent4"/>
            </a:solidFill>
            <a:ln>
              <a:noFill/>
            </a:ln>
            <a:effectLst/>
          </c:spPr>
          <c:invertIfNegative val="0"/>
          <c:cat>
            <c:strRef>
              <c:f>'Pivot Table'!$E$41:$E$67</c:f>
              <c:strCache>
                <c:ptCount val="26"/>
                <c:pt idx="0">
                  <c:v>Administration</c:v>
                </c:pt>
                <c:pt idx="1">
                  <c:v>Chief Operating Office</c:v>
                </c:pt>
                <c:pt idx="2">
                  <c:v>Commercial</c:v>
                </c:pt>
                <c:pt idx="3">
                  <c:v>Consumer</c:v>
                </c:pt>
                <c:pt idx="4">
                  <c:v>Corporate</c:v>
                </c:pt>
                <c:pt idx="5">
                  <c:v>Customer Service</c:v>
                </c:pt>
                <c:pt idx="6">
                  <c:v>Development</c:v>
                </c:pt>
                <c:pt idx="7">
                  <c:v>Digital Marketing</c:v>
                </c:pt>
                <c:pt idx="8">
                  <c:v>Engineering</c:v>
                </c:pt>
                <c:pt idx="9">
                  <c:v>Finance</c:v>
                </c:pt>
                <c:pt idx="10">
                  <c:v>Global Infrastructure</c:v>
                </c:pt>
                <c:pt idx="11">
                  <c:v>Group Risk</c:v>
                </c:pt>
                <c:pt idx="12">
                  <c:v>Health &amp; Dental Clinics</c:v>
                </c:pt>
                <c:pt idx="13">
                  <c:v>Human Resources</c:v>
                </c:pt>
                <c:pt idx="14">
                  <c:v>ICOS</c:v>
                </c:pt>
                <c:pt idx="15">
                  <c:v>Information Technology</c:v>
                </c:pt>
                <c:pt idx="16">
                  <c:v>Legal</c:v>
                </c:pt>
                <c:pt idx="17">
                  <c:v>Manufacturing</c:v>
                </c:pt>
                <c:pt idx="18">
                  <c:v>Nurses - Adult</c:v>
                </c:pt>
                <c:pt idx="19">
                  <c:v>Nurses Mental Health</c:v>
                </c:pt>
                <c:pt idx="20">
                  <c:v>Occ. Health Therapists</c:v>
                </c:pt>
                <c:pt idx="21">
                  <c:v>Procurement</c:v>
                </c:pt>
                <c:pt idx="22">
                  <c:v>Production</c:v>
                </c:pt>
                <c:pt idx="23">
                  <c:v>Sales &amp; Marketing</c:v>
                </c:pt>
                <c:pt idx="24">
                  <c:v>Service Delivery</c:v>
                </c:pt>
                <c:pt idx="25">
                  <c:v>Supply Chain</c:v>
                </c:pt>
              </c:strCache>
            </c:strRef>
          </c:cat>
          <c:val>
            <c:numRef>
              <c:f>'Pivot Table'!$F$41:$F$67</c:f>
              <c:numCache>
                <c:formatCode>0</c:formatCode>
                <c:ptCount val="26"/>
                <c:pt idx="0">
                  <c:v>82</c:v>
                </c:pt>
                <c:pt idx="1">
                  <c:v>61.3125</c:v>
                </c:pt>
                <c:pt idx="2">
                  <c:v>94.2</c:v>
                </c:pt>
                <c:pt idx="3">
                  <c:v>73.666666666666671</c:v>
                </c:pt>
                <c:pt idx="4">
                  <c:v>25.4</c:v>
                </c:pt>
                <c:pt idx="5">
                  <c:v>52.18181818181818</c:v>
                </c:pt>
                <c:pt idx="6">
                  <c:v>10</c:v>
                </c:pt>
                <c:pt idx="7">
                  <c:v>27</c:v>
                </c:pt>
                <c:pt idx="8">
                  <c:v>60.571428571428569</c:v>
                </c:pt>
                <c:pt idx="9">
                  <c:v>71.904411764705884</c:v>
                </c:pt>
                <c:pt idx="10">
                  <c:v>59.333333333333336</c:v>
                </c:pt>
                <c:pt idx="11">
                  <c:v>55.944444444444443</c:v>
                </c:pt>
                <c:pt idx="12">
                  <c:v>64.602564102564102</c:v>
                </c:pt>
                <c:pt idx="13">
                  <c:v>71.166666666666671</c:v>
                </c:pt>
                <c:pt idx="14">
                  <c:v>11</c:v>
                </c:pt>
                <c:pt idx="15">
                  <c:v>46.846153846153847</c:v>
                </c:pt>
                <c:pt idx="16">
                  <c:v>56.4</c:v>
                </c:pt>
                <c:pt idx="17">
                  <c:v>67.285714285714292</c:v>
                </c:pt>
                <c:pt idx="18">
                  <c:v>98.142857142857139</c:v>
                </c:pt>
                <c:pt idx="19">
                  <c:v>57.25</c:v>
                </c:pt>
                <c:pt idx="20">
                  <c:v>220</c:v>
                </c:pt>
                <c:pt idx="21">
                  <c:v>56.823529411764703</c:v>
                </c:pt>
                <c:pt idx="22">
                  <c:v>32</c:v>
                </c:pt>
                <c:pt idx="23">
                  <c:v>82.194444444444443</c:v>
                </c:pt>
                <c:pt idx="24">
                  <c:v>39</c:v>
                </c:pt>
                <c:pt idx="25">
                  <c:v>78.833333333333329</c:v>
                </c:pt>
              </c:numCache>
            </c:numRef>
          </c:val>
          <c:extLst>
            <c:ext xmlns:c16="http://schemas.microsoft.com/office/drawing/2014/chart" uri="{C3380CC4-5D6E-409C-BE32-E72D297353CC}">
              <c16:uniqueId val="{00000000-72C7-4F91-8218-EEAD8DEAC926}"/>
            </c:ext>
          </c:extLst>
        </c:ser>
        <c:dLbls>
          <c:showLegendKey val="0"/>
          <c:showVal val="0"/>
          <c:showCatName val="0"/>
          <c:showSerName val="0"/>
          <c:showPercent val="0"/>
          <c:showBubbleSize val="0"/>
        </c:dLbls>
        <c:gapWidth val="219"/>
        <c:overlap val="-27"/>
        <c:axId val="1518804112"/>
        <c:axId val="1518807952"/>
      </c:barChart>
      <c:catAx>
        <c:axId val="1518804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8807952"/>
        <c:crosses val="autoZero"/>
        <c:auto val="1"/>
        <c:lblAlgn val="ctr"/>
        <c:lblOffset val="100"/>
        <c:noMultiLvlLbl val="0"/>
      </c:catAx>
      <c:valAx>
        <c:axId val="15188079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solidFill>
                      <a:schemeClr val="tx1"/>
                    </a:solidFill>
                  </a:rPr>
                  <a:t>Avg</a:t>
                </a:r>
                <a:r>
                  <a:rPr lang="en-IN" baseline="0">
                    <a:solidFill>
                      <a:schemeClr val="tx1"/>
                    </a:solidFill>
                  </a:rPr>
                  <a:t>. Days</a:t>
                </a:r>
                <a:endParaRPr lang="en-IN">
                  <a:solidFill>
                    <a:schemeClr val="tx1"/>
                  </a:solidFill>
                </a:endParaRPr>
              </a:p>
            </c:rich>
          </c:tx>
          <c:layout>
            <c:manualLayout>
              <c:xMode val="edge"/>
              <c:yMode val="edge"/>
              <c:x val="6.161737926081717E-3"/>
              <c:y val="0.3095594897771536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8804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[Operational Reporting Analyst 2023 Update (2).xlsx]Pivot Table!filledvsopen</c:name>
    <c:fmtId val="5"/>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Filled</a:t>
            </a:r>
            <a:r>
              <a:rPr lang="en-US" b="1" baseline="0">
                <a:solidFill>
                  <a:schemeClr val="tx1"/>
                </a:solidFill>
              </a:rPr>
              <a:t> vs Open Position</a:t>
            </a:r>
            <a:endParaRPr lang="en-US" b="1">
              <a:solidFill>
                <a:schemeClr val="tx1"/>
              </a:solidFill>
            </a:endParaRPr>
          </a:p>
        </c:rich>
      </c:tx>
      <c:layout>
        <c:manualLayout>
          <c:xMode val="edge"/>
          <c:yMode val="edge"/>
          <c:x val="0.23586368605332783"/>
          <c:y val="2.8878911626018095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eparator>, </c:separator>
          <c:extLst>
            <c:ext xmlns:c15="http://schemas.microsoft.com/office/drawing/2012/chart" uri="{CE6537A1-D6FC-4f65-9D91-7224C49458BB}"/>
          </c:extLst>
        </c:dLbl>
      </c:pivotFmt>
      <c:pivotFmt>
        <c:idx val="7"/>
        <c:spPr>
          <a:solidFill>
            <a:schemeClr val="accent4"/>
          </a:solidFill>
          <a:ln w="19050">
            <a:solidFill>
              <a:schemeClr val="lt1"/>
            </a:solidFill>
          </a:ln>
          <a:effectLst/>
        </c:spPr>
        <c:dLbl>
          <c:idx val="0"/>
          <c:layout>
            <c:manualLayout>
              <c:x val="0.10321963275717295"/>
              <c:y val="-2.42492611059721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extLst>
        </c:dLbl>
      </c:pivotFmt>
      <c:pivotFmt>
        <c:idx val="8"/>
        <c:spPr>
          <a:solidFill>
            <a:schemeClr val="accent2">
              <a:lumMod val="75000"/>
            </a:schemeClr>
          </a:solidFill>
          <a:ln w="19050">
            <a:solidFill>
              <a:schemeClr val="lt1"/>
            </a:solidFill>
          </a:ln>
          <a:effectLst/>
        </c:spPr>
        <c:dLbl>
          <c:idx val="0"/>
          <c:layout>
            <c:manualLayout>
              <c:x val="0"/>
              <c:y val="2.314814814814812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extLst>
        </c:dLbl>
      </c:pivotFmt>
    </c:pivotFmts>
    <c:plotArea>
      <c:layout>
        <c:manualLayout>
          <c:layoutTarget val="inner"/>
          <c:xMode val="edge"/>
          <c:yMode val="edge"/>
          <c:x val="0.15297694715871357"/>
          <c:y val="0.19395356538376629"/>
          <c:w val="0.72511153086996205"/>
          <c:h val="0.77333614843885834"/>
        </c:manualLayout>
      </c:layout>
      <c:pieChart>
        <c:varyColors val="1"/>
        <c:ser>
          <c:idx val="0"/>
          <c:order val="0"/>
          <c:tx>
            <c:strRef>
              <c:f>'Pivot Table'!$F$72</c:f>
              <c:strCache>
                <c:ptCount val="1"/>
                <c:pt idx="0">
                  <c:v>Total</c:v>
                </c:pt>
              </c:strCache>
            </c:strRef>
          </c:tx>
          <c:dPt>
            <c:idx val="0"/>
            <c:bubble3D val="0"/>
            <c:spPr>
              <a:solidFill>
                <a:schemeClr val="accent4"/>
              </a:solidFill>
              <a:ln w="19050">
                <a:solidFill>
                  <a:schemeClr val="lt1"/>
                </a:solidFill>
              </a:ln>
              <a:effectLst/>
            </c:spPr>
            <c:extLst>
              <c:ext xmlns:c16="http://schemas.microsoft.com/office/drawing/2014/chart" uri="{C3380CC4-5D6E-409C-BE32-E72D297353CC}">
                <c16:uniqueId val="{00000001-04A4-4B8B-A58C-29E5A47D747B}"/>
              </c:ext>
            </c:extLst>
          </c:dPt>
          <c:dPt>
            <c:idx val="1"/>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3-04A4-4B8B-A58C-29E5A47D747B}"/>
              </c:ext>
            </c:extLst>
          </c:dPt>
          <c:dLbls>
            <c:dLbl>
              <c:idx val="0"/>
              <c:layout>
                <c:manualLayout>
                  <c:x val="0.10321963275717295"/>
                  <c:y val="-2.4249261105972173E-2"/>
                </c:manualLayout>
              </c:layout>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04A4-4B8B-A58C-29E5A47D747B}"/>
                </c:ext>
              </c:extLst>
            </c:dLbl>
            <c:dLbl>
              <c:idx val="1"/>
              <c:layout>
                <c:manualLayout>
                  <c:x val="0"/>
                  <c:y val="2.3148148148148126E-2"/>
                </c:manualLayout>
              </c:layout>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04A4-4B8B-A58C-29E5A47D747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eparator>, </c:separator>
            <c:showLeaderLines val="0"/>
            <c:extLst>
              <c:ext xmlns:c15="http://schemas.microsoft.com/office/drawing/2012/chart" uri="{CE6537A1-D6FC-4f65-9D91-7224C49458BB}"/>
            </c:extLst>
          </c:dLbls>
          <c:cat>
            <c:strRef>
              <c:f>'Pivot Table'!$E$73:$E$75</c:f>
              <c:strCache>
                <c:ptCount val="2"/>
                <c:pt idx="0">
                  <c:v>Filled</c:v>
                </c:pt>
                <c:pt idx="1">
                  <c:v>Open</c:v>
                </c:pt>
              </c:strCache>
            </c:strRef>
          </c:cat>
          <c:val>
            <c:numRef>
              <c:f>'Pivot Table'!$F$73:$F$75</c:f>
              <c:numCache>
                <c:formatCode>General</c:formatCode>
                <c:ptCount val="2"/>
                <c:pt idx="0">
                  <c:v>703</c:v>
                </c:pt>
                <c:pt idx="1">
                  <c:v>89</c:v>
                </c:pt>
              </c:numCache>
            </c:numRef>
          </c:val>
          <c:extLst>
            <c:ext xmlns:c16="http://schemas.microsoft.com/office/drawing/2014/chart" uri="{C3380CC4-5D6E-409C-BE32-E72D297353CC}">
              <c16:uniqueId val="{00000004-04A4-4B8B-A58C-29E5A47D747B}"/>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[Operational Reporting Analyst 2023 Update (2).xlsx]Pivot Table!quarterfilledposition</c:name>
    <c:fmtId val="2"/>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IN" b="1">
                <a:solidFill>
                  <a:schemeClr val="tx1"/>
                </a:solidFill>
              </a:rPr>
              <a:t>Number of Filled Positions by Quarter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circle"/>
          <c:size val="5"/>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solidFill>
          <a:ln w="19050">
            <a:solidFill>
              <a:schemeClr val="lt1"/>
            </a:solidFill>
          </a:ln>
          <a:effectLst/>
        </c:spPr>
        <c:dLbl>
          <c:idx val="0"/>
          <c:layout>
            <c:manualLayout>
              <c:x val="-0.11833945483803604"/>
              <c:y val="-5.905785689832249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2"/>
          </a:solidFill>
          <a:ln w="19050">
            <a:solidFill>
              <a:schemeClr val="lt1"/>
            </a:solidFill>
          </a:ln>
          <a:effectLst/>
        </c:spPr>
        <c:dLbl>
          <c:idx val="0"/>
          <c:layout>
            <c:manualLayout>
              <c:x val="-8.6111111111111138E-2"/>
              <c:y val="6.018518518518501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2"/>
          </a:solidFill>
          <a:ln w="19050">
            <a:solidFill>
              <a:schemeClr val="lt1"/>
            </a:solidFill>
          </a:ln>
          <a:effectLst/>
        </c:spPr>
        <c:dLbl>
          <c:idx val="0"/>
          <c:layout>
            <c:manualLayout>
              <c:x val="-3.888888888888889E-2"/>
              <c:y val="0.1018518518518516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2"/>
          </a:solidFill>
          <a:ln w="19050">
            <a:solidFill>
              <a:schemeClr val="lt1"/>
            </a:solidFill>
          </a:ln>
          <a:effectLst/>
        </c:spPr>
        <c:dLbl>
          <c:idx val="0"/>
          <c:layout>
            <c:manualLayout>
              <c:x val="8.6111111111111013E-2"/>
              <c:y val="-8.4875562720133283E-1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2"/>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2"/>
          </a:solidFill>
          <a:ln w="19050">
            <a:solidFill>
              <a:schemeClr val="lt1"/>
            </a:solidFill>
          </a:ln>
          <a:effectLst/>
        </c:spPr>
        <c:dLbl>
          <c:idx val="0"/>
          <c:layout>
            <c:manualLayout>
              <c:x val="8.6111111111111013E-2"/>
              <c:y val="-8.4875562720133283E-1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2"/>
          </a:solidFill>
          <a:ln w="19050">
            <a:solidFill>
              <a:schemeClr val="lt1"/>
            </a:solidFill>
          </a:ln>
          <a:effectLst/>
        </c:spPr>
        <c:dLbl>
          <c:idx val="0"/>
          <c:layout>
            <c:manualLayout>
              <c:x val="-3.888888888888889E-2"/>
              <c:y val="0.1018518518518516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2"/>
          </a:solidFill>
          <a:ln w="19050">
            <a:solidFill>
              <a:schemeClr val="lt1"/>
            </a:solidFill>
          </a:ln>
          <a:effectLst/>
        </c:spPr>
        <c:dLbl>
          <c:idx val="0"/>
          <c:layout>
            <c:manualLayout>
              <c:x val="-8.6111111111111138E-2"/>
              <c:y val="6.018518518518501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2"/>
          </a:solidFill>
          <a:ln w="19050">
            <a:solidFill>
              <a:schemeClr val="lt1"/>
            </a:solidFill>
          </a:ln>
          <a:effectLst/>
        </c:spPr>
        <c:dLbl>
          <c:idx val="0"/>
          <c:layout>
            <c:manualLayout>
              <c:x val="-0.11833945483803604"/>
              <c:y val="-5.905785689832249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2"/>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2"/>
          </a:solidFill>
          <a:ln w="19050">
            <a:solidFill>
              <a:schemeClr val="lt1"/>
            </a:solidFill>
          </a:ln>
          <a:effectLst/>
        </c:spPr>
        <c:dLbl>
          <c:idx val="0"/>
          <c:layout>
            <c:manualLayout>
              <c:x val="8.6111111111111013E-2"/>
              <c:y val="-8.4875562720133283E-1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2"/>
          </a:solidFill>
          <a:ln w="19050">
            <a:solidFill>
              <a:schemeClr val="lt1"/>
            </a:solidFill>
          </a:ln>
          <a:effectLst/>
        </c:spPr>
        <c:dLbl>
          <c:idx val="0"/>
          <c:layout>
            <c:manualLayout>
              <c:x val="-3.888888888888889E-2"/>
              <c:y val="0.1018518518518516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2"/>
          </a:solidFill>
          <a:ln w="19050">
            <a:solidFill>
              <a:schemeClr val="lt1"/>
            </a:solidFill>
          </a:ln>
          <a:effectLst/>
        </c:spPr>
        <c:dLbl>
          <c:idx val="0"/>
          <c:layout>
            <c:manualLayout>
              <c:x val="-8.6111111111111138E-2"/>
              <c:y val="6.018518518518501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2"/>
          </a:solidFill>
          <a:ln w="19050">
            <a:solidFill>
              <a:schemeClr val="lt1"/>
            </a:solidFill>
          </a:ln>
          <a:effectLst/>
        </c:spPr>
        <c:dLbl>
          <c:idx val="0"/>
          <c:layout>
            <c:manualLayout>
              <c:x val="-0.11833945483803604"/>
              <c:y val="-5.905785689832249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22684339184591007"/>
          <c:y val="0.17110819480898221"/>
          <c:w val="0.53958996155121797"/>
          <c:h val="0.75190688120506677"/>
        </c:manualLayout>
      </c:layout>
      <c:doughnutChart>
        <c:varyColors val="1"/>
        <c:ser>
          <c:idx val="0"/>
          <c:order val="0"/>
          <c:tx>
            <c:strRef>
              <c:f>'Pivot Table'!$F$79:$F$80</c:f>
              <c:strCache>
                <c:ptCount val="1"/>
                <c:pt idx="0">
                  <c:v>Filled</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FEED-4E71-A88D-3695B07E7B94}"/>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FEED-4E71-A88D-3695B07E7B94}"/>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FEED-4E71-A88D-3695B07E7B94}"/>
              </c:ext>
            </c:extLst>
          </c:dPt>
          <c:dPt>
            <c:idx val="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7-FEED-4E71-A88D-3695B07E7B94}"/>
              </c:ext>
            </c:extLst>
          </c:dPt>
          <c:dLbls>
            <c:dLbl>
              <c:idx val="0"/>
              <c:layout>
                <c:manualLayout>
                  <c:x val="8.6111111111111013E-2"/>
                  <c:y val="-8.4875562720133283E-17"/>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FEED-4E71-A88D-3695B07E7B94}"/>
                </c:ext>
              </c:extLst>
            </c:dLbl>
            <c:dLbl>
              <c:idx val="1"/>
              <c:layout>
                <c:manualLayout>
                  <c:x val="-3.888888888888889E-2"/>
                  <c:y val="0.10185185185185168"/>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EED-4E71-A88D-3695B07E7B94}"/>
                </c:ext>
              </c:extLst>
            </c:dLbl>
            <c:dLbl>
              <c:idx val="2"/>
              <c:layout>
                <c:manualLayout>
                  <c:x val="-8.6111111111111138E-2"/>
                  <c:y val="6.018518518518501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FEED-4E71-A88D-3695B07E7B94}"/>
                </c:ext>
              </c:extLst>
            </c:dLbl>
            <c:dLbl>
              <c:idx val="3"/>
              <c:layout>
                <c:manualLayout>
                  <c:x val="-0.11833945483803604"/>
                  <c:y val="-5.9057856898322492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FEED-4E71-A88D-3695B07E7B94}"/>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Table'!$E$81:$E$85</c:f>
              <c:strCache>
                <c:ptCount val="4"/>
                <c:pt idx="0">
                  <c:v>Q1</c:v>
                </c:pt>
                <c:pt idx="1">
                  <c:v>Q2</c:v>
                </c:pt>
                <c:pt idx="2">
                  <c:v>Q3</c:v>
                </c:pt>
                <c:pt idx="3">
                  <c:v>Q4</c:v>
                </c:pt>
              </c:strCache>
            </c:strRef>
          </c:cat>
          <c:val>
            <c:numRef>
              <c:f>'Pivot Table'!$F$81:$F$85</c:f>
              <c:numCache>
                <c:formatCode>General</c:formatCode>
                <c:ptCount val="4"/>
                <c:pt idx="0">
                  <c:v>396</c:v>
                </c:pt>
                <c:pt idx="1">
                  <c:v>27</c:v>
                </c:pt>
                <c:pt idx="2">
                  <c:v>95</c:v>
                </c:pt>
                <c:pt idx="3">
                  <c:v>185</c:v>
                </c:pt>
              </c:numCache>
            </c:numRef>
          </c:val>
          <c:extLst>
            <c:ext xmlns:c16="http://schemas.microsoft.com/office/drawing/2014/chart" uri="{C3380CC4-5D6E-409C-BE32-E72D297353CC}">
              <c16:uniqueId val="{00000008-FEED-4E71-A88D-3695B07E7B94}"/>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[Operational Reporting Analyst 2023 Update (2).xlsx]Pivot Table!5revenuejob</c:name>
    <c:fmtId val="6"/>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IN" b="1">
                <a:solidFill>
                  <a:schemeClr val="tx1"/>
                </a:solidFill>
              </a:rPr>
              <a:t>Revenue</a:t>
            </a:r>
            <a:r>
              <a:rPr lang="en-IN" b="1" baseline="0">
                <a:solidFill>
                  <a:schemeClr val="tx1"/>
                </a:solidFill>
              </a:rPr>
              <a:t> Generated by Department (Top 5)</a:t>
            </a:r>
            <a:endParaRPr lang="en-IN"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118461424716277"/>
          <c:y val="0.17251162790697674"/>
          <c:w val="0.71623322612842411"/>
          <c:h val="0.65351950192272479"/>
        </c:manualLayout>
      </c:layout>
      <c:barChart>
        <c:barDir val="bar"/>
        <c:grouping val="clustered"/>
        <c:varyColors val="0"/>
        <c:ser>
          <c:idx val="0"/>
          <c:order val="0"/>
          <c:tx>
            <c:strRef>
              <c:f>'Pivot Table'!$C$120</c:f>
              <c:strCache>
                <c:ptCount val="1"/>
                <c:pt idx="0">
                  <c:v>Total</c:v>
                </c:pt>
              </c:strCache>
            </c:strRef>
          </c:tx>
          <c:spPr>
            <a:solidFill>
              <a:schemeClr val="accent2"/>
            </a:solidFill>
            <a:ln>
              <a:noFill/>
            </a:ln>
            <a:effectLst/>
          </c:spPr>
          <c:invertIfNegative val="0"/>
          <c:cat>
            <c:strRef>
              <c:f>'Pivot Table'!$B$121:$B$126</c:f>
              <c:strCache>
                <c:ptCount val="5"/>
                <c:pt idx="0">
                  <c:v>Chief Operating Office</c:v>
                </c:pt>
                <c:pt idx="1">
                  <c:v>Engineering</c:v>
                </c:pt>
                <c:pt idx="2">
                  <c:v>Finance</c:v>
                </c:pt>
                <c:pt idx="3">
                  <c:v>Health &amp; Dental Clinics</c:v>
                </c:pt>
                <c:pt idx="4">
                  <c:v>Sales &amp; Marketing</c:v>
                </c:pt>
              </c:strCache>
            </c:strRef>
          </c:cat>
          <c:val>
            <c:numRef>
              <c:f>'Pivot Table'!$C$121:$C$126</c:f>
              <c:numCache>
                <c:formatCode>General</c:formatCode>
                <c:ptCount val="5"/>
                <c:pt idx="0">
                  <c:v>53110</c:v>
                </c:pt>
                <c:pt idx="1">
                  <c:v>23455</c:v>
                </c:pt>
                <c:pt idx="2">
                  <c:v>74255</c:v>
                </c:pt>
                <c:pt idx="3">
                  <c:v>43415</c:v>
                </c:pt>
                <c:pt idx="4">
                  <c:v>82855</c:v>
                </c:pt>
              </c:numCache>
            </c:numRef>
          </c:val>
          <c:extLst>
            <c:ext xmlns:c16="http://schemas.microsoft.com/office/drawing/2014/chart" uri="{C3380CC4-5D6E-409C-BE32-E72D297353CC}">
              <c16:uniqueId val="{00000000-FA57-4CCE-959B-BC8B93479A38}"/>
            </c:ext>
          </c:extLst>
        </c:ser>
        <c:dLbls>
          <c:showLegendKey val="0"/>
          <c:showVal val="0"/>
          <c:showCatName val="0"/>
          <c:showSerName val="0"/>
          <c:showPercent val="0"/>
          <c:showBubbleSize val="0"/>
        </c:dLbls>
        <c:gapWidth val="182"/>
        <c:axId val="848394192"/>
        <c:axId val="848397072"/>
      </c:barChart>
      <c:catAx>
        <c:axId val="8483941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8397072"/>
        <c:crosses val="autoZero"/>
        <c:auto val="1"/>
        <c:lblAlgn val="ctr"/>
        <c:lblOffset val="100"/>
        <c:noMultiLvlLbl val="0"/>
      </c:catAx>
      <c:valAx>
        <c:axId val="8483970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IN">
                    <a:solidFill>
                      <a:schemeClr val="tx1"/>
                    </a:solidFill>
                  </a:rPr>
                  <a:t>Revenue</a:t>
                </a:r>
                <a:r>
                  <a:rPr lang="en-IN" baseline="0">
                    <a:solidFill>
                      <a:schemeClr val="tx1"/>
                    </a:solidFill>
                  </a:rPr>
                  <a:t> (in $)</a:t>
                </a:r>
                <a:endParaRPr lang="en-IN">
                  <a:solidFill>
                    <a:schemeClr val="tx1"/>
                  </a:solidFill>
                </a:endParaRPr>
              </a:p>
            </c:rich>
          </c:tx>
          <c:layout>
            <c:manualLayout>
              <c:xMode val="edge"/>
              <c:yMode val="edge"/>
              <c:x val="0.5135030128276219"/>
              <c:y val="0.9153253982787035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8394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[Operational Reporting Analyst 2023 Update (2).xlsx]Pivot Table!countryrevenue</c:name>
    <c:fmtId val="7"/>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IN" b="1">
                <a:solidFill>
                  <a:schemeClr val="tx1"/>
                </a:solidFill>
              </a:rPr>
              <a:t>Total Revenue Generated by 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205871110771348"/>
          <c:y val="0.17171296296296296"/>
          <c:w val="0.86360905129577248"/>
          <c:h val="0.61919257974109165"/>
        </c:manualLayout>
      </c:layout>
      <c:barChart>
        <c:barDir val="col"/>
        <c:grouping val="clustered"/>
        <c:varyColors val="0"/>
        <c:ser>
          <c:idx val="0"/>
          <c:order val="0"/>
          <c:tx>
            <c:strRef>
              <c:f>'Pivot Table'!$F$121</c:f>
              <c:strCache>
                <c:ptCount val="1"/>
                <c:pt idx="0">
                  <c:v>Total</c:v>
                </c:pt>
              </c:strCache>
            </c:strRef>
          </c:tx>
          <c:spPr>
            <a:solidFill>
              <a:schemeClr val="accent2"/>
            </a:solidFill>
            <a:ln>
              <a:noFill/>
            </a:ln>
            <a:effectLst/>
          </c:spPr>
          <c:invertIfNegative val="0"/>
          <c:cat>
            <c:strRef>
              <c:f>'Pivot Table'!$E$122:$E$135</c:f>
              <c:strCache>
                <c:ptCount val="13"/>
                <c:pt idx="0">
                  <c:v>Brazil</c:v>
                </c:pt>
                <c:pt idx="1">
                  <c:v>Colombia</c:v>
                </c:pt>
                <c:pt idx="2">
                  <c:v>Denmark</c:v>
                </c:pt>
                <c:pt idx="3">
                  <c:v>Germany</c:v>
                </c:pt>
                <c:pt idx="4">
                  <c:v>Hungary</c:v>
                </c:pt>
                <c:pt idx="5">
                  <c:v>India</c:v>
                </c:pt>
                <c:pt idx="6">
                  <c:v>Malaysia</c:v>
                </c:pt>
                <c:pt idx="7">
                  <c:v>Mexico</c:v>
                </c:pt>
                <c:pt idx="8">
                  <c:v>Philippines</c:v>
                </c:pt>
                <c:pt idx="9">
                  <c:v>Puerto Rico</c:v>
                </c:pt>
                <c:pt idx="10">
                  <c:v>Singapore</c:v>
                </c:pt>
                <c:pt idx="11">
                  <c:v>UK</c:v>
                </c:pt>
                <c:pt idx="12">
                  <c:v>USA</c:v>
                </c:pt>
              </c:strCache>
            </c:strRef>
          </c:cat>
          <c:val>
            <c:numRef>
              <c:f>'Pivot Table'!$F$122:$F$135</c:f>
              <c:numCache>
                <c:formatCode>General</c:formatCode>
                <c:ptCount val="13"/>
                <c:pt idx="0">
                  <c:v>19550</c:v>
                </c:pt>
                <c:pt idx="1">
                  <c:v>8350</c:v>
                </c:pt>
                <c:pt idx="2">
                  <c:v>1085</c:v>
                </c:pt>
                <c:pt idx="3">
                  <c:v>13160</c:v>
                </c:pt>
                <c:pt idx="4">
                  <c:v>5040</c:v>
                </c:pt>
                <c:pt idx="5">
                  <c:v>13420</c:v>
                </c:pt>
                <c:pt idx="6">
                  <c:v>5880</c:v>
                </c:pt>
                <c:pt idx="7">
                  <c:v>6675</c:v>
                </c:pt>
                <c:pt idx="8">
                  <c:v>12770</c:v>
                </c:pt>
                <c:pt idx="9">
                  <c:v>14525</c:v>
                </c:pt>
                <c:pt idx="10">
                  <c:v>14160</c:v>
                </c:pt>
                <c:pt idx="11">
                  <c:v>110250</c:v>
                </c:pt>
                <c:pt idx="12">
                  <c:v>136450</c:v>
                </c:pt>
              </c:numCache>
            </c:numRef>
          </c:val>
          <c:extLst>
            <c:ext xmlns:c16="http://schemas.microsoft.com/office/drawing/2014/chart" uri="{C3380CC4-5D6E-409C-BE32-E72D297353CC}">
              <c16:uniqueId val="{00000000-B019-423D-9D3E-FDF599AC5022}"/>
            </c:ext>
          </c:extLst>
        </c:ser>
        <c:dLbls>
          <c:showLegendKey val="0"/>
          <c:showVal val="0"/>
          <c:showCatName val="0"/>
          <c:showSerName val="0"/>
          <c:showPercent val="0"/>
          <c:showBubbleSize val="0"/>
        </c:dLbls>
        <c:gapWidth val="219"/>
        <c:overlap val="-27"/>
        <c:axId val="1611635760"/>
        <c:axId val="1611652080"/>
      </c:barChart>
      <c:catAx>
        <c:axId val="1611635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1652080"/>
        <c:crosses val="autoZero"/>
        <c:auto val="1"/>
        <c:lblAlgn val="ctr"/>
        <c:lblOffset val="100"/>
        <c:noMultiLvlLbl val="0"/>
      </c:catAx>
      <c:valAx>
        <c:axId val="16116520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solidFill>
                      <a:schemeClr val="tx1"/>
                    </a:solidFill>
                  </a:rPr>
                  <a:t>Revenue</a:t>
                </a:r>
                <a:r>
                  <a:rPr lang="en-IN" baseline="0">
                    <a:solidFill>
                      <a:schemeClr val="tx1"/>
                    </a:solidFill>
                  </a:rPr>
                  <a:t> (in $)</a:t>
                </a:r>
                <a:endParaRPr lang="en-IN">
                  <a:solidFill>
                    <a:schemeClr val="tx1"/>
                  </a:solidFill>
                </a:endParaRPr>
              </a:p>
            </c:rich>
          </c:tx>
          <c:layout>
            <c:manualLayout>
              <c:xMode val="edge"/>
              <c:yMode val="edge"/>
              <c:x val="1.4458374741992202E-2"/>
              <c:y val="0.3375078655124913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1635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[Operational Reporting Analyst 2023 Update (2).xlsx]Pivot Table!PivotTable2</c:name>
    <c:fmtId val="2"/>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IN" b="1">
                <a:solidFill>
                  <a:schemeClr val="tx1"/>
                </a:solidFill>
              </a:rPr>
              <a:t>Filled</a:t>
            </a:r>
            <a:r>
              <a:rPr lang="en-IN" b="1" baseline="0">
                <a:solidFill>
                  <a:schemeClr val="tx1"/>
                </a:solidFill>
              </a:rPr>
              <a:t> vs Open Positions by Department (Top 5)</a:t>
            </a:r>
            <a:endParaRPr lang="en-IN"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123193461576802E-2"/>
          <c:y val="0.15716101694915255"/>
          <c:w val="0.87402870527260046"/>
          <c:h val="0.52289069798478582"/>
        </c:manualLayout>
      </c:layout>
      <c:barChart>
        <c:barDir val="col"/>
        <c:grouping val="clustered"/>
        <c:varyColors val="0"/>
        <c:ser>
          <c:idx val="0"/>
          <c:order val="0"/>
          <c:tx>
            <c:strRef>
              <c:f>'Pivot Table'!$F$89:$F$90</c:f>
              <c:strCache>
                <c:ptCount val="1"/>
                <c:pt idx="0">
                  <c:v>Filled</c:v>
                </c:pt>
              </c:strCache>
            </c:strRef>
          </c:tx>
          <c:spPr>
            <a:solidFill>
              <a:schemeClr val="accent2"/>
            </a:solidFill>
            <a:ln>
              <a:noFill/>
            </a:ln>
            <a:effectLst/>
          </c:spPr>
          <c:invertIfNegative val="0"/>
          <c:cat>
            <c:strRef>
              <c:f>'Pivot Table'!$E$91:$E$101</c:f>
              <c:strCache>
                <c:ptCount val="10"/>
                <c:pt idx="0">
                  <c:v>Sales &amp; Marketing</c:v>
                </c:pt>
                <c:pt idx="1">
                  <c:v>Finance</c:v>
                </c:pt>
                <c:pt idx="2">
                  <c:v>Chief Operating Office</c:v>
                </c:pt>
                <c:pt idx="3">
                  <c:v>Health &amp; Dental Clinics</c:v>
                </c:pt>
                <c:pt idx="4">
                  <c:v>Engineering</c:v>
                </c:pt>
                <c:pt idx="5">
                  <c:v>Information Technology</c:v>
                </c:pt>
                <c:pt idx="6">
                  <c:v>Consumer</c:v>
                </c:pt>
                <c:pt idx="7">
                  <c:v>Group Risk</c:v>
                </c:pt>
                <c:pt idx="8">
                  <c:v>Supply Chain</c:v>
                </c:pt>
                <c:pt idx="9">
                  <c:v>Procurement</c:v>
                </c:pt>
              </c:strCache>
            </c:strRef>
          </c:cat>
          <c:val>
            <c:numRef>
              <c:f>'Pivot Table'!$F$91:$F$101</c:f>
              <c:numCache>
                <c:formatCode>General</c:formatCode>
                <c:ptCount val="10"/>
                <c:pt idx="0">
                  <c:v>180</c:v>
                </c:pt>
                <c:pt idx="1">
                  <c:v>136</c:v>
                </c:pt>
                <c:pt idx="2">
                  <c:v>96</c:v>
                </c:pt>
                <c:pt idx="3">
                  <c:v>78</c:v>
                </c:pt>
                <c:pt idx="4">
                  <c:v>42</c:v>
                </c:pt>
                <c:pt idx="5">
                  <c:v>26</c:v>
                </c:pt>
                <c:pt idx="6">
                  <c:v>21</c:v>
                </c:pt>
                <c:pt idx="7">
                  <c:v>18</c:v>
                </c:pt>
                <c:pt idx="8">
                  <c:v>12</c:v>
                </c:pt>
                <c:pt idx="9">
                  <c:v>17</c:v>
                </c:pt>
              </c:numCache>
            </c:numRef>
          </c:val>
          <c:extLst>
            <c:ext xmlns:c16="http://schemas.microsoft.com/office/drawing/2014/chart" uri="{C3380CC4-5D6E-409C-BE32-E72D297353CC}">
              <c16:uniqueId val="{00000000-AFEB-428B-B14E-80D009616F49}"/>
            </c:ext>
          </c:extLst>
        </c:ser>
        <c:ser>
          <c:idx val="1"/>
          <c:order val="1"/>
          <c:tx>
            <c:strRef>
              <c:f>'Pivot Table'!$G$89:$G$90</c:f>
              <c:strCache>
                <c:ptCount val="1"/>
                <c:pt idx="0">
                  <c:v>Open</c:v>
                </c:pt>
              </c:strCache>
            </c:strRef>
          </c:tx>
          <c:spPr>
            <a:solidFill>
              <a:schemeClr val="accent4"/>
            </a:solidFill>
            <a:ln>
              <a:noFill/>
            </a:ln>
            <a:effectLst/>
          </c:spPr>
          <c:invertIfNegative val="0"/>
          <c:cat>
            <c:strRef>
              <c:f>'Pivot Table'!$E$91:$E$101</c:f>
              <c:strCache>
                <c:ptCount val="10"/>
                <c:pt idx="0">
                  <c:v>Sales &amp; Marketing</c:v>
                </c:pt>
                <c:pt idx="1">
                  <c:v>Finance</c:v>
                </c:pt>
                <c:pt idx="2">
                  <c:v>Chief Operating Office</c:v>
                </c:pt>
                <c:pt idx="3">
                  <c:v>Health &amp; Dental Clinics</c:v>
                </c:pt>
                <c:pt idx="4">
                  <c:v>Engineering</c:v>
                </c:pt>
                <c:pt idx="5">
                  <c:v>Information Technology</c:v>
                </c:pt>
                <c:pt idx="6">
                  <c:v>Consumer</c:v>
                </c:pt>
                <c:pt idx="7">
                  <c:v>Group Risk</c:v>
                </c:pt>
                <c:pt idx="8">
                  <c:v>Supply Chain</c:v>
                </c:pt>
                <c:pt idx="9">
                  <c:v>Procurement</c:v>
                </c:pt>
              </c:strCache>
            </c:strRef>
          </c:cat>
          <c:val>
            <c:numRef>
              <c:f>'Pivot Table'!$G$91:$G$101</c:f>
              <c:numCache>
                <c:formatCode>General</c:formatCode>
                <c:ptCount val="10"/>
                <c:pt idx="0">
                  <c:v>17</c:v>
                </c:pt>
                <c:pt idx="1">
                  <c:v>17</c:v>
                </c:pt>
                <c:pt idx="2">
                  <c:v>11</c:v>
                </c:pt>
                <c:pt idx="3">
                  <c:v>15</c:v>
                </c:pt>
                <c:pt idx="4">
                  <c:v>4</c:v>
                </c:pt>
                <c:pt idx="5">
                  <c:v>2</c:v>
                </c:pt>
                <c:pt idx="6">
                  <c:v>2</c:v>
                </c:pt>
                <c:pt idx="7">
                  <c:v>1</c:v>
                </c:pt>
                <c:pt idx="8">
                  <c:v>5</c:v>
                </c:pt>
              </c:numCache>
            </c:numRef>
          </c:val>
          <c:extLst>
            <c:ext xmlns:c16="http://schemas.microsoft.com/office/drawing/2014/chart" uri="{C3380CC4-5D6E-409C-BE32-E72D297353CC}">
              <c16:uniqueId val="{00000001-AFEB-428B-B14E-80D009616F49}"/>
            </c:ext>
          </c:extLst>
        </c:ser>
        <c:dLbls>
          <c:showLegendKey val="0"/>
          <c:showVal val="0"/>
          <c:showCatName val="0"/>
          <c:showSerName val="0"/>
          <c:showPercent val="0"/>
          <c:showBubbleSize val="0"/>
        </c:dLbls>
        <c:gapWidth val="219"/>
        <c:overlap val="-27"/>
        <c:axId val="1884340319"/>
        <c:axId val="1884340799"/>
      </c:barChart>
      <c:catAx>
        <c:axId val="1884340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4340799"/>
        <c:crosses val="autoZero"/>
        <c:auto val="1"/>
        <c:lblAlgn val="ctr"/>
        <c:lblOffset val="100"/>
        <c:noMultiLvlLbl val="0"/>
      </c:catAx>
      <c:valAx>
        <c:axId val="1884340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solidFill>
                      <a:schemeClr val="tx1"/>
                    </a:solidFill>
                  </a:rPr>
                  <a:t>No.</a:t>
                </a:r>
                <a:r>
                  <a:rPr lang="en-IN" baseline="0">
                    <a:solidFill>
                      <a:schemeClr val="tx1"/>
                    </a:solidFill>
                  </a:rPr>
                  <a:t> of Positions</a:t>
                </a:r>
                <a:endParaRPr lang="en-IN">
                  <a:solidFill>
                    <a:schemeClr val="tx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4340319"/>
        <c:crosses val="autoZero"/>
        <c:crossBetween val="between"/>
      </c:valAx>
      <c:spPr>
        <a:noFill/>
        <a:ln>
          <a:noFill/>
        </a:ln>
        <a:effectLst/>
      </c:spPr>
    </c:plotArea>
    <c:legend>
      <c:legendPos val="r"/>
      <c:layout>
        <c:manualLayout>
          <c:xMode val="edge"/>
          <c:yMode val="edge"/>
          <c:x val="0.41319864447323829"/>
          <c:y val="0.93716034965968242"/>
          <c:w val="0.21718110236220473"/>
          <c:h val="4.555184839183236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7" Type="http://schemas.openxmlformats.org/officeDocument/2006/relationships/chart" Target="../charts/chart11.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5</xdr:col>
      <xdr:colOff>447675</xdr:colOff>
      <xdr:row>0</xdr:row>
      <xdr:rowOff>95250</xdr:rowOff>
    </xdr:from>
    <xdr:to>
      <xdr:col>13</xdr:col>
      <xdr:colOff>399447</xdr:colOff>
      <xdr:row>6</xdr:row>
      <xdr:rowOff>114155</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886075" y="95250"/>
          <a:ext cx="4828572" cy="1161905"/>
        </a:xfrm>
        <a:prstGeom prst="rect">
          <a:avLst/>
        </a:prstGeom>
      </xdr:spPr>
    </xdr:pic>
    <xdr:clientData/>
  </xdr:twoCellAnchor>
  <xdr:twoCellAnchor>
    <xdr:from>
      <xdr:col>5</xdr:col>
      <xdr:colOff>457200</xdr:colOff>
      <xdr:row>8</xdr:row>
      <xdr:rowOff>114300</xdr:rowOff>
    </xdr:from>
    <xdr:to>
      <xdr:col>18</xdr:col>
      <xdr:colOff>6350</xdr:colOff>
      <xdr:row>21</xdr:row>
      <xdr:rowOff>53662</xdr:rowOff>
    </xdr:to>
    <xdr:graphicFrame macro="">
      <xdr:nvGraphicFramePr>
        <xdr:cNvPr id="5" name="Chart 4">
          <a:extLst>
            <a:ext uri="{FF2B5EF4-FFF2-40B4-BE49-F238E27FC236}">
              <a16:creationId xmlns:a16="http://schemas.microsoft.com/office/drawing/2014/main" id="{735C8723-2395-4049-9980-270AC202DC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594683</xdr:colOff>
      <xdr:row>33</xdr:row>
      <xdr:rowOff>221746</xdr:rowOff>
    </xdr:from>
    <xdr:to>
      <xdr:col>5</xdr:col>
      <xdr:colOff>20158</xdr:colOff>
      <xdr:row>50</xdr:row>
      <xdr:rowOff>40317</xdr:rowOff>
    </xdr:to>
    <xdr:graphicFrame macro="">
      <xdr:nvGraphicFramePr>
        <xdr:cNvPr id="3" name="Chart 2">
          <a:extLst>
            <a:ext uri="{FF2B5EF4-FFF2-40B4-BE49-F238E27FC236}">
              <a16:creationId xmlns:a16="http://schemas.microsoft.com/office/drawing/2014/main" id="{671BAF8F-E0A3-40B6-BB15-D3A937B386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500845</xdr:colOff>
      <xdr:row>34</xdr:row>
      <xdr:rowOff>80493</xdr:rowOff>
    </xdr:from>
    <xdr:to>
      <xdr:col>14</xdr:col>
      <xdr:colOff>501158</xdr:colOff>
      <xdr:row>49</xdr:row>
      <xdr:rowOff>134155</xdr:rowOff>
    </xdr:to>
    <xdr:graphicFrame macro="">
      <xdr:nvGraphicFramePr>
        <xdr:cNvPr id="4" name="Chart 3">
          <a:extLst>
            <a:ext uri="{FF2B5EF4-FFF2-40B4-BE49-F238E27FC236}">
              <a16:creationId xmlns:a16="http://schemas.microsoft.com/office/drawing/2014/main" id="{45746D69-B520-44D6-89EA-3BD249C8E4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0</xdr:colOff>
      <xdr:row>63</xdr:row>
      <xdr:rowOff>0</xdr:rowOff>
    </xdr:from>
    <xdr:to>
      <xdr:col>18</xdr:col>
      <xdr:colOff>6350</xdr:colOff>
      <xdr:row>79</xdr:row>
      <xdr:rowOff>19050</xdr:rowOff>
    </xdr:to>
    <xdr:graphicFrame macro="">
      <xdr:nvGraphicFramePr>
        <xdr:cNvPr id="6" name="Chart 5">
          <a:extLst>
            <a:ext uri="{FF2B5EF4-FFF2-40B4-BE49-F238E27FC236}">
              <a16:creationId xmlns:a16="http://schemas.microsoft.com/office/drawing/2014/main" id="{10387ADD-B538-41F9-9009-F07A4D1716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127000</xdr:colOff>
      <xdr:row>5</xdr:row>
      <xdr:rowOff>38100</xdr:rowOff>
    </xdr:from>
    <xdr:to>
      <xdr:col>17</xdr:col>
      <xdr:colOff>596900</xdr:colOff>
      <xdr:row>19</xdr:row>
      <xdr:rowOff>165100</xdr:rowOff>
    </xdr:to>
    <xdr:graphicFrame macro="">
      <xdr:nvGraphicFramePr>
        <xdr:cNvPr id="2" name="Chart 1">
          <a:extLst>
            <a:ext uri="{FF2B5EF4-FFF2-40B4-BE49-F238E27FC236}">
              <a16:creationId xmlns:a16="http://schemas.microsoft.com/office/drawing/2014/main" id="{32577A66-D70D-412B-BC19-F0DDC3AD23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82550</xdr:colOff>
      <xdr:row>52</xdr:row>
      <xdr:rowOff>25400</xdr:rowOff>
    </xdr:from>
    <xdr:to>
      <xdr:col>9</xdr:col>
      <xdr:colOff>444500</xdr:colOff>
      <xdr:row>68</xdr:row>
      <xdr:rowOff>69850</xdr:rowOff>
    </xdr:to>
    <xdr:graphicFrame macro="">
      <xdr:nvGraphicFramePr>
        <xdr:cNvPr id="3" name="Chart 2">
          <a:extLst>
            <a:ext uri="{FF2B5EF4-FFF2-40B4-BE49-F238E27FC236}">
              <a16:creationId xmlns:a16="http://schemas.microsoft.com/office/drawing/2014/main" id="{94560028-28AD-49E4-BD77-1564317F15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139700</xdr:colOff>
      <xdr:row>20</xdr:row>
      <xdr:rowOff>63500</xdr:rowOff>
    </xdr:from>
    <xdr:to>
      <xdr:col>17</xdr:col>
      <xdr:colOff>603250</xdr:colOff>
      <xdr:row>35</xdr:row>
      <xdr:rowOff>38100</xdr:rowOff>
    </xdr:to>
    <xdr:graphicFrame macro="">
      <xdr:nvGraphicFramePr>
        <xdr:cNvPr id="5" name="Chart 4">
          <a:extLst>
            <a:ext uri="{FF2B5EF4-FFF2-40B4-BE49-F238E27FC236}">
              <a16:creationId xmlns:a16="http://schemas.microsoft.com/office/drawing/2014/main" id="{4654D688-2B7D-4E8B-882E-F478C259D0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76200</xdr:colOff>
      <xdr:row>35</xdr:row>
      <xdr:rowOff>139700</xdr:rowOff>
    </xdr:from>
    <xdr:to>
      <xdr:col>7</xdr:col>
      <xdr:colOff>63500</xdr:colOff>
      <xdr:row>51</xdr:row>
      <xdr:rowOff>127000</xdr:rowOff>
    </xdr:to>
    <xdr:graphicFrame macro="">
      <xdr:nvGraphicFramePr>
        <xdr:cNvPr id="6" name="Chart 5">
          <a:extLst>
            <a:ext uri="{FF2B5EF4-FFF2-40B4-BE49-F238E27FC236}">
              <a16:creationId xmlns:a16="http://schemas.microsoft.com/office/drawing/2014/main" id="{C3C6649C-7532-40F5-AC16-2ED78C9B7D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133350</xdr:colOff>
      <xdr:row>20</xdr:row>
      <xdr:rowOff>63500</xdr:rowOff>
    </xdr:from>
    <xdr:to>
      <xdr:col>12</xdr:col>
      <xdr:colOff>57150</xdr:colOff>
      <xdr:row>35</xdr:row>
      <xdr:rowOff>31750</xdr:rowOff>
    </xdr:to>
    <xdr:graphicFrame macro="">
      <xdr:nvGraphicFramePr>
        <xdr:cNvPr id="8" name="Chart 7">
          <a:extLst>
            <a:ext uri="{FF2B5EF4-FFF2-40B4-BE49-F238E27FC236}">
              <a16:creationId xmlns:a16="http://schemas.microsoft.com/office/drawing/2014/main" id="{6BD86B35-B68A-4F18-879F-94C22338E3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171450</xdr:colOff>
      <xdr:row>35</xdr:row>
      <xdr:rowOff>133350</xdr:rowOff>
    </xdr:from>
    <xdr:to>
      <xdr:col>18</xdr:col>
      <xdr:colOff>6350</xdr:colOff>
      <xdr:row>51</xdr:row>
      <xdr:rowOff>127000</xdr:rowOff>
    </xdr:to>
    <xdr:graphicFrame macro="">
      <xdr:nvGraphicFramePr>
        <xdr:cNvPr id="9" name="Chart 8">
          <a:extLst>
            <a:ext uri="{FF2B5EF4-FFF2-40B4-BE49-F238E27FC236}">
              <a16:creationId xmlns:a16="http://schemas.microsoft.com/office/drawing/2014/main" id="{BC57A403-860B-4008-8FD1-06D3EF01A5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76200</xdr:colOff>
      <xdr:row>5</xdr:row>
      <xdr:rowOff>31750</xdr:rowOff>
    </xdr:from>
    <xdr:to>
      <xdr:col>3</xdr:col>
      <xdr:colOff>76200</xdr:colOff>
      <xdr:row>18</xdr:row>
      <xdr:rowOff>161925</xdr:rowOff>
    </xdr:to>
    <mc:AlternateContent xmlns:mc="http://schemas.openxmlformats.org/markup-compatibility/2006" xmlns:a14="http://schemas.microsoft.com/office/drawing/2010/main">
      <mc:Choice Requires="a14">
        <xdr:graphicFrame macro="">
          <xdr:nvGraphicFramePr>
            <xdr:cNvPr id="4" name="Financial Year">
              <a:extLst>
                <a:ext uri="{FF2B5EF4-FFF2-40B4-BE49-F238E27FC236}">
                  <a16:creationId xmlns:a16="http://schemas.microsoft.com/office/drawing/2014/main" id="{43D54ABA-62B4-9623-E923-4A24AB2595C8}"/>
                </a:ext>
              </a:extLst>
            </xdr:cNvPr>
            <xdr:cNvGraphicFramePr/>
          </xdr:nvGraphicFramePr>
          <xdr:xfrm>
            <a:off x="0" y="0"/>
            <a:ext cx="0" cy="0"/>
          </xdr:xfrm>
          <a:graphic>
            <a:graphicData uri="http://schemas.microsoft.com/office/drawing/2010/slicer">
              <sle:slicer xmlns:sle="http://schemas.microsoft.com/office/drawing/2010/slicer" name="Financial Year"/>
            </a:graphicData>
          </a:graphic>
        </xdr:graphicFrame>
      </mc:Choice>
      <mc:Fallback xmlns="">
        <xdr:sp macro="" textlink="">
          <xdr:nvSpPr>
            <xdr:cNvPr id="0" name=""/>
            <xdr:cNvSpPr>
              <a:spLocks noTextEdit="1"/>
            </xdr:cNvSpPr>
          </xdr:nvSpPr>
          <xdr:spPr>
            <a:xfrm>
              <a:off x="76200" y="9525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69850</xdr:colOff>
      <xdr:row>19</xdr:row>
      <xdr:rowOff>50801</xdr:rowOff>
    </xdr:from>
    <xdr:to>
      <xdr:col>3</xdr:col>
      <xdr:colOff>69850</xdr:colOff>
      <xdr:row>26</xdr:row>
      <xdr:rowOff>171451</xdr:rowOff>
    </xdr:to>
    <mc:AlternateContent xmlns:mc="http://schemas.openxmlformats.org/markup-compatibility/2006" xmlns:a14="http://schemas.microsoft.com/office/drawing/2010/main">
      <mc:Choice Requires="a14">
        <xdr:graphicFrame macro="">
          <xdr:nvGraphicFramePr>
            <xdr:cNvPr id="10" name="Quarter">
              <a:extLst>
                <a:ext uri="{FF2B5EF4-FFF2-40B4-BE49-F238E27FC236}">
                  <a16:creationId xmlns:a16="http://schemas.microsoft.com/office/drawing/2014/main" id="{2ECF234E-13F1-7CB1-CE86-ACF10858670D}"/>
                </a:ext>
              </a:extLst>
            </xdr:cNvP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mlns="">
        <xdr:sp macro="" textlink="">
          <xdr:nvSpPr>
            <xdr:cNvPr id="0" name=""/>
            <xdr:cNvSpPr>
              <a:spLocks noTextEdit="1"/>
            </xdr:cNvSpPr>
          </xdr:nvSpPr>
          <xdr:spPr>
            <a:xfrm>
              <a:off x="69850" y="3549651"/>
              <a:ext cx="1828800" cy="1409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69850</xdr:colOff>
      <xdr:row>27</xdr:row>
      <xdr:rowOff>82551</xdr:rowOff>
    </xdr:from>
    <xdr:to>
      <xdr:col>3</xdr:col>
      <xdr:colOff>69850</xdr:colOff>
      <xdr:row>35</xdr:row>
      <xdr:rowOff>25401</xdr:rowOff>
    </xdr:to>
    <mc:AlternateContent xmlns:mc="http://schemas.openxmlformats.org/markup-compatibility/2006" xmlns:a14="http://schemas.microsoft.com/office/drawing/2010/main">
      <mc:Choice Requires="a14">
        <xdr:graphicFrame macro="">
          <xdr:nvGraphicFramePr>
            <xdr:cNvPr id="11" name="Region">
              <a:extLst>
                <a:ext uri="{FF2B5EF4-FFF2-40B4-BE49-F238E27FC236}">
                  <a16:creationId xmlns:a16="http://schemas.microsoft.com/office/drawing/2014/main" id="{15728823-6774-F9F8-0BD6-ADA8425224C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9850" y="5054601"/>
              <a:ext cx="1828800" cy="1416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488950</xdr:colOff>
      <xdr:row>52</xdr:row>
      <xdr:rowOff>25400</xdr:rowOff>
    </xdr:from>
    <xdr:to>
      <xdr:col>18</xdr:col>
      <xdr:colOff>19050</xdr:colOff>
      <xdr:row>68</xdr:row>
      <xdr:rowOff>76200</xdr:rowOff>
    </xdr:to>
    <xdr:graphicFrame macro="">
      <xdr:nvGraphicFramePr>
        <xdr:cNvPr id="12" name="Chart 11">
          <a:extLst>
            <a:ext uri="{FF2B5EF4-FFF2-40B4-BE49-F238E27FC236}">
              <a16:creationId xmlns:a16="http://schemas.microsoft.com/office/drawing/2014/main" id="{50F93B94-36B7-499F-883E-7CC65F8D35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95250</xdr:colOff>
      <xdr:row>0</xdr:row>
      <xdr:rowOff>57150</xdr:rowOff>
    </xdr:from>
    <xdr:to>
      <xdr:col>17</xdr:col>
      <xdr:colOff>565150</xdr:colOff>
      <xdr:row>4</xdr:row>
      <xdr:rowOff>133350</xdr:rowOff>
    </xdr:to>
    <xdr:sp macro="" textlink="">
      <xdr:nvSpPr>
        <xdr:cNvPr id="16" name="TextBox 15">
          <a:extLst>
            <a:ext uri="{FF2B5EF4-FFF2-40B4-BE49-F238E27FC236}">
              <a16:creationId xmlns:a16="http://schemas.microsoft.com/office/drawing/2014/main" id="{054CF1AB-93A8-231D-4696-33BD912A6BF5}"/>
            </a:ext>
          </a:extLst>
        </xdr:cNvPr>
        <xdr:cNvSpPr txBox="1"/>
      </xdr:nvSpPr>
      <xdr:spPr>
        <a:xfrm>
          <a:off x="95250" y="57150"/>
          <a:ext cx="10833100" cy="812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4000" b="1">
              <a:solidFill>
                <a:schemeClr val="accent4">
                  <a:lumMod val="75000"/>
                </a:schemeClr>
              </a:solidFill>
            </a:rPr>
            <a:t>The Company</a:t>
          </a:r>
          <a:r>
            <a:rPr lang="en-IN" sz="4000" b="1" baseline="0">
              <a:solidFill>
                <a:schemeClr val="accent4">
                  <a:lumMod val="75000"/>
                </a:schemeClr>
              </a:solidFill>
            </a:rPr>
            <a:t> Insights (FY 2016 - 23)</a:t>
          </a:r>
          <a:endParaRPr lang="en-IN" sz="4000" b="1">
            <a:solidFill>
              <a:schemeClr val="accent4">
                <a:lumMod val="75000"/>
              </a:schemeClr>
            </a:solidFill>
          </a:endParaRPr>
        </a:p>
      </xdr:txBody>
    </xdr:sp>
    <xdr:clientData/>
  </xdr:twoCellAnchor>
</xdr:wsDr>
</file>

<file path=xl/persons/person.xml><?xml version="1.0" encoding="utf-8"?>
<personList xmlns="http://schemas.microsoft.com/office/spreadsheetml/2018/threadedcomments" xmlns:x="http://schemas.openxmlformats.org/spreadsheetml/2006/main">
  <person displayName="Komal Yadav" id="{1307F00C-DD5B-421E-A2D4-96B20D9F9B05}" userId="S::kyadav@chegg.com::23737da3-5e74-4617-a7f0-f5dffaaa79e7"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mal Yadav" refreshedDate="45135.958915972224" createdVersion="8" refreshedVersion="8" minRefreshableVersion="3" recordCount="792" xr:uid="{D26840F0-F0E9-4C35-ACA8-2F4942DBE575}">
  <cacheSource type="worksheet">
    <worksheetSource ref="A1:Q793" sheet="Data"/>
  </cacheSource>
  <cacheFields count="17">
    <cacheField name="Ref Number" numFmtId="0">
      <sharedItems/>
    </cacheField>
    <cacheField name="Job Title" numFmtId="0">
      <sharedItems/>
    </cacheField>
    <cacheField name="Department" numFmtId="0">
      <sharedItems count="26">
        <s v="Administration"/>
        <s v="Commercial"/>
        <s v="Corporate"/>
        <s v="Customer Service"/>
        <s v="Development"/>
        <s v="Digital Marketing"/>
        <s v="Engineering"/>
        <s v="Finance"/>
        <s v="Global Infrastructure"/>
        <s v="Health &amp; Dental Clinics"/>
        <s v="Information Technology"/>
        <s v="Legal"/>
        <s v="Manufacturing"/>
        <s v="Sales &amp; Marketing"/>
        <s v="Procurement"/>
        <s v="Service Delivery"/>
        <s v="Supply Chain"/>
        <s v="Nurses - Adult"/>
        <s v="Nurses Mental Health"/>
        <s v="Occ. Health Therapists"/>
        <s v="Production"/>
        <s v="ICOS"/>
        <s v="Chief Operating Office"/>
        <s v="Group Risk"/>
        <s v="Consumer"/>
        <s v="Human Resources"/>
      </sharedItems>
    </cacheField>
    <cacheField name="Country" numFmtId="0">
      <sharedItems/>
    </cacheField>
    <cacheField name="Region" numFmtId="0">
      <sharedItems count="4">
        <s v="EMEA"/>
        <s v="NAM"/>
        <s v="LATAM"/>
        <s v="APAC"/>
      </sharedItems>
    </cacheField>
    <cacheField name="Recruiter" numFmtId="0">
      <sharedItems/>
    </cacheField>
    <cacheField name="BILLING TYPE" numFmtId="0">
      <sharedItems count="5">
        <s v="Direct"/>
        <s v="Internal"/>
        <s v="Referral"/>
        <s v="Agency"/>
        <s v="Admin"/>
      </sharedItems>
    </cacheField>
    <cacheField name="Open Date" numFmtId="14">
      <sharedItems containsSemiMixedTypes="0" containsNonDate="0" containsDate="1" containsString="0" minDate="2016-02-03T00:00:00" maxDate="2022-12-29T00:00:00"/>
    </cacheField>
    <cacheField name="Offer Accept Date" numFmtId="14">
      <sharedItems containsDate="1" containsMixedTypes="1" minDate="2016-05-01T00:00:00" maxDate="2022-12-29T00:00:00"/>
    </cacheField>
    <cacheField name="Requisition Status" numFmtId="0">
      <sharedItems count="2">
        <s v="Filled"/>
        <s v="Open"/>
      </sharedItems>
    </cacheField>
    <cacheField name="Days Opened (Business Days)" numFmtId="1">
      <sharedItems containsSemiMixedTypes="0" containsString="0" containsNumber="1" containsInteger="1" minValue="0" maxValue="1953"/>
    </cacheField>
    <cacheField name="Days Opened (Calender Days)" numFmtId="1">
      <sharedItems containsSemiMixedTypes="0" containsString="0" containsNumber="1" minValue="0" maxValue="2732"/>
    </cacheField>
    <cacheField name="Year of Offer Accept Date" numFmtId="0">
      <sharedItems containsMixedTypes="1" containsNumber="1" containsInteger="1" minValue="2016" maxValue="2022"/>
    </cacheField>
    <cacheField name="Month of Offer Accept Date" numFmtId="165">
      <sharedItems/>
    </cacheField>
    <cacheField name="Quarter of Offer Accept Date " numFmtId="0">
      <sharedItems/>
    </cacheField>
    <cacheField name="Financial Year of Offer Acceptance" numFmtId="0">
      <sharedItems count="9">
        <s v="FY 2021"/>
        <s v="FY 2020"/>
        <s v=""/>
        <s v="FY 2018"/>
        <s v="FY 2019"/>
        <s v="FY 2022"/>
        <s v="FY 2016"/>
        <s v="FY 2017"/>
        <s v="FY 2023"/>
      </sharedItems>
    </cacheField>
    <cacheField name="Revenue per job" numFmtId="166">
      <sharedItems containsSemiMixedTypes="0" containsString="0" containsNumber="1" containsInteger="1" minValue="160" maxValue="55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mal Yadav" refreshedDate="45136.395329282408" createdVersion="8" refreshedVersion="8" minRefreshableVersion="3" recordCount="792" xr:uid="{07C1E55D-9257-4F23-A81E-2CED6DD85466}">
  <cacheSource type="worksheet">
    <worksheetSource ref="A1:T793" sheet="Data"/>
  </cacheSource>
  <cacheFields count="24">
    <cacheField name="Ref Number" numFmtId="0">
      <sharedItems count="779">
        <s v="ID00123"/>
        <s v="ID00124"/>
        <s v="ID00125"/>
        <s v="ID00126"/>
        <s v="ID00127"/>
        <s v="ID00128"/>
        <s v="ID00129"/>
        <s v="ID00130"/>
        <s v="ID00131"/>
        <s v="ID00132"/>
        <s v="ID00133"/>
        <s v="ID00134"/>
        <s v="ID00135"/>
        <s v="ID00136"/>
        <s v="ID00137"/>
        <s v="ID00138"/>
        <s v="ID00139"/>
        <s v="ID00140"/>
        <s v="ID00141"/>
        <s v="ID00142"/>
        <s v="ID00143"/>
        <s v="ID00144"/>
        <s v="ID00145"/>
        <s v="ID00146"/>
        <s v="ID00147"/>
        <s v="ID00148"/>
        <s v="ID00149"/>
        <s v="ID00150"/>
        <s v="ID00151"/>
        <s v="ID00152"/>
        <s v="ID00153"/>
        <s v="ID00154"/>
        <s v="ID00155"/>
        <s v="ID00156"/>
        <s v="ID00157"/>
        <s v="ID00158"/>
        <s v="ID00159"/>
        <s v="ID00160"/>
        <s v="ID00161"/>
        <s v="ID00162"/>
        <s v="ID00163"/>
        <s v="ID00164"/>
        <s v="ID00165"/>
        <s v="ID00166"/>
        <s v="ID00167"/>
        <s v="ID00168"/>
        <s v="ID00169"/>
        <s v="ID00170"/>
        <s v="ID00171"/>
        <s v="ID00172"/>
        <s v="ID00173"/>
        <s v="ID00174"/>
        <s v="ID00175"/>
        <s v="ID00176"/>
        <s v="ID00177"/>
        <s v="ID00178"/>
        <s v="ID00179"/>
        <s v="ID00180"/>
        <s v="ID00181"/>
        <s v="ID00182"/>
        <s v="ID00183"/>
        <s v="ID00184"/>
        <s v="ID00185"/>
        <s v="ID00186"/>
        <s v="ID00187"/>
        <s v="ID00188"/>
        <s v="ID00189"/>
        <s v="ID00190"/>
        <s v="ID00191"/>
        <s v="ID00192"/>
        <s v="ID00193"/>
        <s v="ID00194"/>
        <s v="ID00195"/>
        <s v="ID00196"/>
        <s v="ID00197"/>
        <s v="ID00198"/>
        <s v="ID00199"/>
        <s v="ID00200"/>
        <s v="ID00204"/>
        <s v="ID00208"/>
        <s v="ID00209"/>
        <s v="ID00210"/>
        <s v="ID00211"/>
        <s v="ID00212"/>
        <s v="ID00213"/>
        <s v="ID00214"/>
        <s v="ID00215"/>
        <s v="ID00216"/>
        <s v="ID00217"/>
        <s v="ID00218"/>
        <s v="ID00219"/>
        <s v="ID00220"/>
        <s v="ID00221"/>
        <s v="ID00222"/>
        <s v="ID00223"/>
        <s v="ID00224"/>
        <s v="ID00225"/>
        <s v="ID00226"/>
        <s v="ID00227"/>
        <s v="ID00228"/>
        <s v="ID00229"/>
        <s v="ID00230"/>
        <s v="ID00231"/>
        <s v="ID00232"/>
        <s v="ID00233"/>
        <s v="ID00234"/>
        <s v="ID00235"/>
        <s v="ID00236"/>
        <s v="ID00237"/>
        <s v="ID00238"/>
        <s v="ID00239"/>
        <s v="ID00240"/>
        <s v="ID00241"/>
        <s v="ID00242"/>
        <s v="ID00243"/>
        <s v="ID00244"/>
        <s v="ID00245"/>
        <s v="ID00246"/>
        <s v="ID00247"/>
        <s v="ID00248"/>
        <s v="ID00249"/>
        <s v="ID00250"/>
        <s v="ID00251"/>
        <s v="ID00252"/>
        <s v="ID00253"/>
        <s v="ID00254"/>
        <s v="ID00255"/>
        <s v="ID00256"/>
        <s v="ID00257"/>
        <s v="ID00258"/>
        <s v="ID00259"/>
        <s v="ID00260"/>
        <s v="ID00261"/>
        <s v="ID00262"/>
        <s v="ID00263"/>
        <s v="ID00264"/>
        <s v="ID00265"/>
        <s v="ID00266"/>
        <s v="ID00267"/>
        <s v="ID00268"/>
        <s v="ID00269"/>
        <s v="ID00270"/>
        <s v="ID00271"/>
        <s v="ID00272"/>
        <s v="ID00273"/>
        <s v="ID00274"/>
        <s v="ID00275"/>
        <s v="ID00276"/>
        <s v="ID00277"/>
        <s v="ID00278"/>
        <s v="ID00279"/>
        <s v="ID00280"/>
        <s v="ID00281"/>
        <s v="ID00282"/>
        <s v="ID00283"/>
        <s v="ID00284"/>
        <s v="ID00285"/>
        <s v="ID00286"/>
        <s v="ID00287"/>
        <s v="ID00288"/>
        <s v="ID00289"/>
        <s v="ID00290"/>
        <s v="ID00291"/>
        <s v="ID00292"/>
        <s v="ID00293"/>
        <s v="ID00294"/>
        <s v="ID00295"/>
        <s v="ID00296"/>
        <s v="ID00297"/>
        <s v="ID00298"/>
        <s v="ID00299"/>
        <s v="ID00300"/>
        <s v="ID00301"/>
        <s v="ID00302"/>
        <s v="ID00303"/>
        <s v="ID00304"/>
        <s v="ID00305"/>
        <s v="ID00306"/>
        <s v="ID00307"/>
        <s v="ID00308"/>
        <s v="ID00309"/>
        <s v="ID00310"/>
        <s v="ID00311"/>
        <s v="ID00312"/>
        <s v="ID00313"/>
        <s v="ID00314"/>
        <s v="ID00315"/>
        <s v="ID00316"/>
        <s v="ID00317"/>
        <s v="ID00318"/>
        <s v="ID00319"/>
        <s v="ID00320"/>
        <s v="ID00321"/>
        <s v="ID00322"/>
        <s v="ID00323"/>
        <s v="ID00324"/>
        <s v="ID00325"/>
        <s v="ID00326"/>
        <s v="ID00327"/>
        <s v="ID00328"/>
        <s v="ID00329"/>
        <s v="ID00330"/>
        <s v="ID00331"/>
        <s v="ID00332"/>
        <s v="ID00333"/>
        <s v="ID00334"/>
        <s v="ID00335"/>
        <s v="ID00336"/>
        <s v="ID00337"/>
        <s v="ID00338"/>
        <s v="ID00339"/>
        <s v="ID00340"/>
        <s v="ID00341"/>
        <s v="ID00342"/>
        <s v="ID00343"/>
        <s v="ID00344"/>
        <s v="ID00345"/>
        <s v="ID00346"/>
        <s v="ID00347"/>
        <s v="ID00348"/>
        <s v="ID00349"/>
        <s v="ID00350"/>
        <s v="ID00351"/>
        <s v="ID00352"/>
        <s v="ID00353"/>
        <s v="ID00354"/>
        <s v="ID00355"/>
        <s v="ID00356"/>
        <s v="ID00357"/>
        <s v="ID00358"/>
        <s v="ID00359"/>
        <s v="ID00360"/>
        <s v="ID00361"/>
        <s v="ID00362"/>
        <s v="ID00363"/>
        <s v="ID00364"/>
        <s v="ID00365"/>
        <s v="ID00366"/>
        <s v="ID00367"/>
        <s v="ID00368"/>
        <s v="ID00369"/>
        <s v="ID00370"/>
        <s v="ID00371"/>
        <s v="ID00372"/>
        <s v="ID00373"/>
        <s v="ID00374"/>
        <s v="ID00375"/>
        <s v="ID00376"/>
        <s v="ID00377"/>
        <s v="ID00378"/>
        <s v="ID00379"/>
        <s v="ID00380"/>
        <s v="ID00381"/>
        <s v="ID00382"/>
        <s v="ID00383"/>
        <s v="ID00384"/>
        <s v="ID00385"/>
        <s v="ID00386"/>
        <s v="ID00387"/>
        <s v="ID00388"/>
        <s v="ID00389"/>
        <s v="ID00390"/>
        <s v="ID00392"/>
        <s v="ID00393"/>
        <s v="ID00394"/>
        <s v="ID00397"/>
        <s v="ID00399"/>
        <s v="ID00400"/>
        <s v="ID00401"/>
        <s v="ID00403"/>
        <s v="ID00408"/>
        <s v="ID00409"/>
        <s v="ID00410"/>
        <s v="ID00411"/>
        <s v="ID00412"/>
        <s v="ID00413"/>
        <s v="ID00414"/>
        <s v="ID00415"/>
        <s v="ID00416"/>
        <s v="ID00417"/>
        <s v="ID00418"/>
        <s v="ID00419"/>
        <s v="ID00420"/>
        <s v="ID00421"/>
        <s v="ID00422"/>
        <s v="ID00423"/>
        <s v="ID00424"/>
        <s v="ID00425"/>
        <s v="ID00426"/>
        <s v="ID00427"/>
        <s v="ID00428"/>
        <s v="ID00429"/>
        <s v="ID00430"/>
        <s v="ID00431"/>
        <s v="ID00432"/>
        <s v="ID00433"/>
        <s v="ID00434"/>
        <s v="ID00435"/>
        <s v="ID00436"/>
        <s v="ID00437"/>
        <s v="ID00438"/>
        <s v="ID00439"/>
        <s v="ID00440"/>
        <s v="ID00441"/>
        <s v="ID00442"/>
        <s v="ID00443"/>
        <s v="ID00444"/>
        <s v="ID00445"/>
        <s v="ID00446"/>
        <s v="ID00447"/>
        <s v="ID00448"/>
        <s v="ID00449"/>
        <s v="ID00450"/>
        <s v="ID00451"/>
        <s v="ID00452"/>
        <s v="ID00453"/>
        <s v="ID00454"/>
        <s v="ID00455"/>
        <s v="ID00456"/>
        <s v="ID00457"/>
        <s v="ID00458"/>
        <s v="ID00459"/>
        <s v="ID00460"/>
        <s v="ID00461"/>
        <s v="ID00462"/>
        <s v="ID00463"/>
        <s v="ID00464"/>
        <s v="ID00465"/>
        <s v="ID00466"/>
        <s v="ID00467"/>
        <s v="ID00468"/>
        <s v="ID00469"/>
        <s v="ID00470"/>
        <s v="ID00471"/>
        <s v="ID00472"/>
        <s v="ID00473"/>
        <s v="ID00474"/>
        <s v="ID00475"/>
        <s v="ID00476"/>
        <s v="ID00477"/>
        <s v="ID00478"/>
        <s v="ID00479"/>
        <s v="ID00480"/>
        <s v="ID00481"/>
        <s v="ID00482"/>
        <s v="ID00483"/>
        <s v="ID00484"/>
        <s v="ID00485"/>
        <s v="ID00486"/>
        <s v="ID00487"/>
        <s v="ID00488"/>
        <s v="ID00489"/>
        <s v="ID00490"/>
        <s v="ID00491"/>
        <s v="ID00492"/>
        <s v="ID00493"/>
        <s v="ID00494"/>
        <s v="ID00495"/>
        <s v="ID00496"/>
        <s v="ID00497"/>
        <s v="ID00498"/>
        <s v="ID00499"/>
        <s v="ID00500"/>
        <s v="ID00501"/>
        <s v="ID00502"/>
        <s v="ID00503"/>
        <s v="ID00504"/>
        <s v="ID00505"/>
        <s v="ID00506"/>
        <s v="ID00507"/>
        <s v="ID00508"/>
        <s v="ID00509"/>
        <s v="ID00510"/>
        <s v="ID00511"/>
        <s v="ID00512"/>
        <s v="ID00513"/>
        <s v="ID00514"/>
        <s v="ID00515"/>
        <s v="ID00516"/>
        <s v="ID00517"/>
        <s v="ID00518"/>
        <s v="ID00519"/>
        <s v="ID00520"/>
        <s v="ID00521"/>
        <s v="ID00522"/>
        <s v="ID00523"/>
        <s v="ID00524"/>
        <s v="ID00525"/>
        <s v="ID00526"/>
        <s v="ID00527"/>
        <s v="ID00528"/>
        <s v="ID00529"/>
        <s v="ID00530"/>
        <s v="ID00531"/>
        <s v="ID00532"/>
        <s v="ID00533"/>
        <s v="ID00534"/>
        <s v="ID00535"/>
        <s v="ID00536"/>
        <s v="ID00537"/>
        <s v="ID00538"/>
        <s v="ID00539"/>
        <s v="ID00540"/>
        <s v="ID00541"/>
        <s v="ID00542"/>
        <s v="ID00543"/>
        <s v="ID00544"/>
        <s v="ID00545"/>
        <s v="ID00546"/>
        <s v="ID00547"/>
        <s v="ID00548"/>
        <s v="ID00549"/>
        <s v="ID00550"/>
        <s v="ID00551"/>
        <s v="ID00552"/>
        <s v="ID00553"/>
        <s v="ID00554"/>
        <s v="ID00555"/>
        <s v="ID00556"/>
        <s v="ID00557"/>
        <s v="ID00558"/>
        <s v="ID00559"/>
        <s v="ID00560"/>
        <s v="ID00561"/>
        <s v="ID00562"/>
        <s v="ID00563"/>
        <s v="ID00564"/>
        <s v="ID00565"/>
        <s v="ID00566"/>
        <s v="ID00567"/>
        <s v="ID00568"/>
        <s v="ID00569"/>
        <s v="ID00570"/>
        <s v="ID00571"/>
        <s v="ID00572"/>
        <s v="ID00573"/>
        <s v="ID00574"/>
        <s v="ID00575"/>
        <s v="ID00576"/>
        <s v="ID00577"/>
        <s v="ID00578"/>
        <s v="ID00579"/>
        <s v="ID00580"/>
        <s v="ID00581"/>
        <s v="ID00582"/>
        <s v="ID00583"/>
        <s v="ID00584"/>
        <s v="ID00585"/>
        <s v="ID00586"/>
        <s v="ID00587"/>
        <s v="ID00588"/>
        <s v="ID00589"/>
        <s v="ID00590"/>
        <s v="ID00591"/>
        <s v="ID00592"/>
        <s v="ID00593"/>
        <s v="ID00594"/>
        <s v="ID00595"/>
        <s v="ID00596"/>
        <s v="ID00597"/>
        <s v="ID00598"/>
        <s v="ID00599"/>
        <s v="ID00600"/>
        <s v="ID00601"/>
        <s v="ID00602"/>
        <s v="ID00603"/>
        <s v="ID00604"/>
        <s v="ID00605"/>
        <s v="ID00606"/>
        <s v="ID00607"/>
        <s v="ID00608"/>
        <s v="ID00609"/>
        <s v="ID00610"/>
        <s v="ID00611"/>
        <s v="ID00612"/>
        <s v="ID00613"/>
        <s v="ID00614"/>
        <s v="ID00615"/>
        <s v="ID00616"/>
        <s v="ID00617"/>
        <s v="ID00618"/>
        <s v="ID00619"/>
        <s v="ID00620"/>
        <s v="ID00621"/>
        <s v="ID00625"/>
        <s v="ID00627"/>
        <s v="ID00630"/>
        <s v="ID00631"/>
        <s v="ID00632"/>
        <s v="ID00633"/>
        <s v="ID00634"/>
        <s v="ID00635"/>
        <s v="ID00636"/>
        <s v="ID00637"/>
        <s v="ID00638"/>
        <s v="ID00639"/>
        <s v="ID00640"/>
        <s v="ID00641"/>
        <s v="ID00642"/>
        <s v="ID00643"/>
        <s v="ID00644"/>
        <s v="ID00645"/>
        <s v="ID00646"/>
        <s v="ID00647"/>
        <s v="ID00648"/>
        <s v="ID00649"/>
        <s v="ID00650"/>
        <s v="ID00651"/>
        <s v="ID00652"/>
        <s v="ID00653"/>
        <s v="ID00654"/>
        <s v="ID00655"/>
        <s v="ID00656"/>
        <s v="ID00657"/>
        <s v="ID00658"/>
        <s v="ID00659"/>
        <s v="ID00660"/>
        <s v="ID00661"/>
        <s v="ID00662"/>
        <s v="ID00663"/>
        <s v="ID00664"/>
        <s v="ID00665"/>
        <s v="ID00666"/>
        <s v="ID00667"/>
        <s v="ID00668"/>
        <s v="ID00669"/>
        <s v="ID00670"/>
        <s v="ID00671"/>
        <s v="ID00672"/>
        <s v="ID00673"/>
        <s v="ID00674"/>
        <s v="ID00675"/>
        <s v="ID00676"/>
        <s v="ID00677"/>
        <s v="ID00678"/>
        <s v="ID00679"/>
        <s v="ID00680"/>
        <s v="ID00681"/>
        <s v="ID00682"/>
        <s v="ID00683"/>
        <s v="ID00684"/>
        <s v="ID00685"/>
        <s v="ID00686"/>
        <s v="ID00687"/>
        <s v="ID00688"/>
        <s v="ID00689"/>
        <s v="ID00690"/>
        <s v="ID00691"/>
        <s v="ID00692"/>
        <s v="ID00693"/>
        <s v="ID00694"/>
        <s v="ID00695"/>
        <s v="ID00696"/>
        <s v="ID00697"/>
        <s v="ID00698"/>
        <s v="ID00699"/>
        <s v="ID00700"/>
        <s v="ID00701"/>
        <s v="ID00702"/>
        <s v="ID00703"/>
        <s v="ID00704"/>
        <s v="ID00705"/>
        <s v="ID00706"/>
        <s v="ID00707"/>
        <s v="ID00708"/>
        <s v="ID00709"/>
        <s v="ID00710"/>
        <s v="ID00711"/>
        <s v="ID00712"/>
        <s v="ID00713"/>
        <s v="ID00714"/>
        <s v="ID00715"/>
        <s v="ID00716"/>
        <s v="ID00717"/>
        <s v="ID00718"/>
        <s v="ID00719"/>
        <s v="ID00720"/>
        <s v="ID00721"/>
        <s v="ID00722"/>
        <s v="ID00723"/>
        <s v="ID00724"/>
        <s v="ID00725"/>
        <s v="ID00726"/>
        <s v="ID00727"/>
        <s v="ID00728"/>
        <s v="ID00729"/>
        <s v="ID00730"/>
        <s v="ID00731"/>
        <s v="ID00732"/>
        <s v="ID00733"/>
        <s v="ID00734"/>
        <s v="ID00735"/>
        <s v="ID00736"/>
        <s v="ID00737"/>
        <s v="ID00738"/>
        <s v="ID00739"/>
        <s v="ID00740"/>
        <s v="ID00741"/>
        <s v="ID00742"/>
        <s v="ID00743"/>
        <s v="ID00744"/>
        <s v="ID00745"/>
        <s v="ID00746"/>
        <s v="ID00747"/>
        <s v="ID00748"/>
        <s v="ID00749"/>
        <s v="ID00750"/>
        <s v="ID00751"/>
        <s v="ID00752"/>
        <s v="ID00753"/>
        <s v="ID00754"/>
        <s v="ID00755"/>
        <s v="ID00756"/>
        <s v="ID00757"/>
        <s v="ID00758"/>
        <s v="ID00759"/>
        <s v="ID00760"/>
        <s v="ID00761"/>
        <s v="ID00762"/>
        <s v="ID00763"/>
        <s v="ID00764"/>
        <s v="ID00765"/>
        <s v="ID00766"/>
        <s v="ID00767"/>
        <s v="ID00768"/>
        <s v="ID00769"/>
        <s v="ID00770"/>
        <s v="ID00771"/>
        <s v="ID00772"/>
        <s v="ID00773"/>
        <s v="ID00774"/>
        <s v="ID00775"/>
        <s v="ID00776"/>
        <s v="ID00777"/>
        <s v="ID00778"/>
        <s v="ID00779"/>
        <s v="ID00780"/>
        <s v="ID00781"/>
        <s v="ID00782"/>
        <s v="ID00783"/>
        <s v="ID00784"/>
        <s v="ID00785"/>
        <s v="ID00786"/>
        <s v="ID00787"/>
        <s v="ID00788"/>
        <s v="ID00789"/>
        <s v="ID00790"/>
        <s v="ID00791"/>
        <s v="ID00792"/>
        <s v="ID00793"/>
        <s v="ID00794"/>
        <s v="ID00795"/>
        <s v="ID00796"/>
        <s v="ID00797"/>
        <s v="ID00798"/>
        <s v="ID00799"/>
        <s v="ID00800"/>
        <s v="ID00801"/>
        <s v="ID00802"/>
        <s v="ID00803"/>
        <s v="ID00804"/>
        <s v="ID00805"/>
        <s v="ID00806"/>
        <s v="ID00807"/>
        <s v="ID00808"/>
        <s v="ID00809"/>
        <s v="ID00810"/>
        <s v="ID00811"/>
        <s v="ID00812"/>
        <s v="ID00813"/>
        <s v="ID00814"/>
        <s v="ID00815"/>
        <s v="ID00816"/>
        <s v="ID00817"/>
        <s v="ID00818"/>
        <s v="ID00819"/>
        <s v="ID00820"/>
        <s v="ID00821"/>
        <s v="ID00822"/>
        <s v="ID00823"/>
        <s v="ID00824"/>
        <s v="ID00825"/>
        <s v="ID00826"/>
        <s v="ID00827"/>
        <s v="ID00828"/>
        <s v="ID00829"/>
        <s v="ID00830"/>
        <s v="ID00831"/>
        <s v="ID00832"/>
        <s v="ID00833"/>
        <s v="ID00834"/>
        <s v="ID00835"/>
        <s v="ID00836"/>
        <s v="ID00837"/>
        <s v="ID00838"/>
        <s v="ID00839"/>
        <s v="ID00840"/>
        <s v="ID00841"/>
        <s v="ID00842"/>
        <s v="ID00843"/>
        <s v="ID00844"/>
        <s v="ID00845"/>
        <s v="ID00846"/>
        <s v="ID00847"/>
        <s v="ID00848"/>
        <s v="ID00849"/>
        <s v="ID00850"/>
        <s v="ID00851"/>
        <s v="ID00852"/>
        <s v="ID00853"/>
        <s v="ID00854"/>
        <s v="ID00855"/>
        <s v="ID00856"/>
        <s v="ID00857"/>
        <s v="ID00858"/>
        <s v="ID00859"/>
        <s v="ID00860"/>
        <s v="ID00861"/>
        <s v="ID00862"/>
        <s v="ID00863"/>
        <s v="ID00864"/>
        <s v="ID00865"/>
        <s v="ID00866"/>
        <s v="ID00867"/>
        <s v="ID00868"/>
        <s v="ID00869"/>
        <s v="ID00870"/>
        <s v="ID00871"/>
        <s v="ID00872"/>
        <s v="ID00873"/>
        <s v="ID00874"/>
        <s v="ID00875"/>
        <s v="ID00876"/>
        <s v="ID00877"/>
        <s v="ID00878"/>
        <s v="ID00879"/>
        <s v="ID00880"/>
        <s v="ID00881"/>
        <s v="ID00882"/>
        <s v="ID00883"/>
        <s v="ID00884"/>
        <s v="ID00885"/>
        <s v="ID00886"/>
        <s v="ID00887"/>
        <s v="ID00888"/>
        <s v="ID00889"/>
        <s v="ID00890"/>
        <s v="ID00891"/>
        <s v="ID00892"/>
        <s v="ID00893"/>
        <s v="ID00894"/>
        <s v="ID00895"/>
        <s v="ID00896"/>
        <s v="ID00897"/>
        <s v="ID00898"/>
        <s v="ID00899"/>
        <s v="ID00900"/>
        <s v="ID00901"/>
        <s v="ID00902"/>
        <s v="ID00903"/>
        <s v="ID00904"/>
        <s v="ID00905"/>
        <s v="ID00906"/>
        <s v="ID00907"/>
        <s v="ID00908"/>
        <s v="ID00909"/>
        <s v="ID00910"/>
        <s v="ID00911"/>
        <s v="ID00912"/>
        <s v="ID00913"/>
        <s v="ID00914"/>
        <s v="ID00915"/>
        <s v="ID00916"/>
        <s v="ID00917"/>
        <s v="ID00918"/>
        <s v="ID00919"/>
        <s v="ID00920"/>
        <s v="ID00921"/>
        <s v="ID00922"/>
      </sharedItems>
    </cacheField>
    <cacheField name="Job Title" numFmtId="0">
      <sharedItems/>
    </cacheField>
    <cacheField name="Department" numFmtId="0">
      <sharedItems count="26">
        <s v="Administration"/>
        <s v="Commercial"/>
        <s v="Corporate"/>
        <s v="Customer Service"/>
        <s v="Development"/>
        <s v="Digital Marketing"/>
        <s v="Engineering"/>
        <s v="Finance"/>
        <s v="Global Infrastructure"/>
        <s v="Health &amp; Dental Clinics"/>
        <s v="Information Technology"/>
        <s v="Legal"/>
        <s v="Manufacturing"/>
        <s v="Sales &amp; Marketing"/>
        <s v="Procurement"/>
        <s v="Service Delivery"/>
        <s v="Supply Chain"/>
        <s v="Nurses - Adult"/>
        <s v="Nurses Mental Health"/>
        <s v="Occ. Health Therapists"/>
        <s v="Production"/>
        <s v="ICOS"/>
        <s v="Chief Operating Office"/>
        <s v="Group Risk"/>
        <s v="Consumer"/>
        <s v="Human Resources"/>
      </sharedItems>
    </cacheField>
    <cacheField name="Country" numFmtId="0">
      <sharedItems count="13">
        <s v="UK"/>
        <s v="USA"/>
        <s v="Germany"/>
        <s v="Brazil"/>
        <s v="Hungary"/>
        <s v="India"/>
        <s v="Philippines"/>
        <s v="Puerto Rico"/>
        <s v="Mexico"/>
        <s v="Colombia"/>
        <s v="Singapore"/>
        <s v="Malaysia"/>
        <s v="Denmark"/>
      </sharedItems>
    </cacheField>
    <cacheField name="Region" numFmtId="0">
      <sharedItems count="4">
        <s v="EMEA"/>
        <s v="NAM"/>
        <s v="LATAM"/>
        <s v="APAC"/>
      </sharedItems>
    </cacheField>
    <cacheField name="Recruiter" numFmtId="0">
      <sharedItems/>
    </cacheField>
    <cacheField name="BILLING TYPE" numFmtId="0">
      <sharedItems/>
    </cacheField>
    <cacheField name="Open Date" numFmtId="14">
      <sharedItems containsSemiMixedTypes="0" containsNonDate="0" containsDate="1" containsString="0" minDate="2016-02-03T00:00:00" maxDate="2022-12-29T00:00:00"/>
    </cacheField>
    <cacheField name="Offer Accept Date" numFmtId="14">
      <sharedItems containsDate="1" containsMixedTypes="1" minDate="2016-05-01T00:00:00" maxDate="2022-12-29T00:00:00" count="522">
        <d v="2020-12-17T00:00:00"/>
        <d v="2020-09-30T00:00:00"/>
        <s v=""/>
        <d v="2020-10-06T00:00:00"/>
        <d v="2020-04-19T00:00:00"/>
        <d v="2019-12-04T00:00:00"/>
        <d v="2018-07-04T00:00:00"/>
        <d v="2020-10-11T00:00:00"/>
        <d v="2020-02-01T00:00:00"/>
        <d v="2020-12-25T00:00:00"/>
        <d v="2020-12-15T00:00:00"/>
        <d v="2019-11-21T00:00:00"/>
        <d v="2020-12-29T00:00:00"/>
        <d v="2019-11-05T00:00:00"/>
        <d v="2020-12-21T00:00:00"/>
        <d v="2020-07-02T00:00:00"/>
        <d v="2020-10-07T00:00:00"/>
        <d v="2017-12-12T00:00:00"/>
        <d v="2018-08-26T00:00:00"/>
        <d v="2019-08-12T00:00:00"/>
        <d v="2019-11-11T00:00:00"/>
        <d v="2019-10-05T00:00:00"/>
        <d v="2020-12-05T00:00:00"/>
        <d v="2019-06-23T00:00:00"/>
        <d v="2017-12-03T00:00:00"/>
        <d v="2019-11-13T00:00:00"/>
        <d v="2017-11-17T00:00:00"/>
        <d v="2017-12-20T00:00:00"/>
        <d v="2018-11-27T00:00:00"/>
        <d v="2018-12-04T00:00:00"/>
        <d v="2019-04-28T00:00:00"/>
        <d v="2019-07-21T00:00:00"/>
        <d v="2018-11-15T00:00:00"/>
        <d v="2019-02-11T00:00:00"/>
        <d v="2019-07-11T00:00:00"/>
        <d v="2019-05-01T00:00:00"/>
        <d v="2019-05-29T00:00:00"/>
        <d v="2019-08-25T00:00:00"/>
        <d v="2019-05-23T00:00:00"/>
        <d v="2019-02-14T00:00:00"/>
        <d v="2019-06-22T00:00:00"/>
        <d v="2019-11-28T00:00:00"/>
        <d v="2018-10-07T00:00:00"/>
        <d v="2019-09-02T00:00:00"/>
        <d v="2019-04-15T00:00:00"/>
        <d v="2018-11-03T00:00:00"/>
        <d v="2019-12-15T00:00:00"/>
        <d v="2019-10-04T00:00:00"/>
        <d v="2019-10-12T00:00:00"/>
        <d v="2019-08-15T00:00:00"/>
        <d v="2018-10-03T00:00:00"/>
        <d v="2019-06-07T00:00:00"/>
        <d v="2019-09-30T00:00:00"/>
        <d v="2020-10-23T00:00:00"/>
        <d v="2020-10-04T00:00:00"/>
        <d v="2020-10-14T00:00:00"/>
        <d v="2020-12-27T00:00:00"/>
        <d v="2020-09-07T00:00:00"/>
        <d v="2020-11-14T00:00:00"/>
        <d v="2020-12-28T00:00:00"/>
        <d v="2021-12-18T00:00:00"/>
        <d v="2020-10-21T00:00:00"/>
        <d v="2021-09-30T00:00:00"/>
        <d v="2021-11-23T00:00:00"/>
        <d v="2021-10-26T00:00:00"/>
        <d v="2021-06-25T00:00:00"/>
        <d v="2021-12-12T00:00:00"/>
        <d v="2020-11-02T00:00:00"/>
        <d v="2020-11-21T00:00:00"/>
        <d v="2018-12-13T00:00:00"/>
        <d v="2019-07-05T00:00:00"/>
        <d v="2019-09-27T00:00:00"/>
        <d v="2019-11-08T00:00:00"/>
        <d v="2019-08-13T00:00:00"/>
        <d v="2019-11-30T00:00:00"/>
        <d v="2019-10-07T00:00:00"/>
        <d v="2019-12-14T00:00:00"/>
        <d v="2019-11-26T00:00:00"/>
        <d v="2019-12-03T00:00:00"/>
        <d v="2020-07-19T00:00:00"/>
        <d v="2020-05-07T00:00:00"/>
        <d v="2020-06-02T00:00:00"/>
        <d v="2020-06-16T00:00:00"/>
        <d v="2016-07-01T00:00:00"/>
        <d v="2016-10-24T00:00:00"/>
        <d v="2016-09-24T00:00:00"/>
        <d v="2016-10-15T00:00:00"/>
        <d v="2017-11-27T00:00:00"/>
        <d v="2016-09-10T00:00:00"/>
        <d v="2016-07-26T00:00:00"/>
        <d v="2018-07-30T00:00:00"/>
        <d v="2018-10-05T00:00:00"/>
        <d v="2016-11-24T00:00:00"/>
        <d v="2016-05-01T00:00:00"/>
        <d v="2017-07-19T00:00:00"/>
        <d v="2016-08-16T00:00:00"/>
        <d v="2017-09-20T00:00:00"/>
        <d v="2016-10-27T00:00:00"/>
        <d v="2017-09-09T00:00:00"/>
        <d v="2020-09-18T00:00:00"/>
        <d v="2019-10-09T00:00:00"/>
        <d v="2019-10-18T00:00:00"/>
        <d v="2019-08-11T00:00:00"/>
        <d v="2019-12-12T00:00:00"/>
        <d v="2020-07-10T00:00:00"/>
        <d v="2020-12-09T00:00:00"/>
        <d v="2020-08-15T00:00:00"/>
        <d v="2020-11-16T00:00:00"/>
        <d v="2020-07-07T00:00:00"/>
        <d v="2020-09-15T00:00:00"/>
        <d v="2020-10-02T00:00:00"/>
        <d v="2020-11-04T00:00:00"/>
        <d v="2020-11-27T00:00:00"/>
        <d v="2020-05-18T00:00:00"/>
        <d v="2020-08-09T00:00:00"/>
        <d v="2020-08-20T00:00:00"/>
        <d v="2020-05-28T00:00:00"/>
        <d v="2020-12-16T00:00:00"/>
        <d v="2020-07-20T00:00:00"/>
        <d v="2020-05-04T00:00:00"/>
        <d v="2020-05-29T00:00:00"/>
        <d v="2020-12-23T00:00:00"/>
        <d v="2020-07-15T00:00:00"/>
        <d v="2020-09-05T00:00:00"/>
        <d v="2021-08-24T00:00:00"/>
        <d v="2021-07-31T00:00:00"/>
        <d v="2021-07-26T00:00:00"/>
        <d v="2021-12-13T00:00:00"/>
        <d v="2021-06-15T00:00:00"/>
        <d v="2021-08-04T00:00:00"/>
        <d v="2021-07-08T00:00:00"/>
        <d v="2021-07-29T00:00:00"/>
        <d v="2021-09-24T00:00:00"/>
        <d v="2021-12-10T00:00:00"/>
        <d v="2021-10-23T00:00:00"/>
        <d v="2021-11-28T00:00:00"/>
        <d v="2021-10-03T00:00:00"/>
        <d v="2021-08-11T00:00:00"/>
        <d v="2021-11-09T00:00:00"/>
        <d v="2021-07-30T00:00:00"/>
        <d v="2021-10-22T00:00:00"/>
        <d v="2021-06-19T00:00:00"/>
        <d v="2021-08-19T00:00:00"/>
        <d v="2021-09-26T00:00:00"/>
        <d v="2021-11-29T00:00:00"/>
        <d v="2021-09-15T00:00:00"/>
        <d v="2021-10-01T00:00:00"/>
        <d v="2021-10-02T00:00:00"/>
        <d v="2021-09-10T00:00:00"/>
        <d v="2021-08-07T00:00:00"/>
        <d v="2021-09-23T00:00:00"/>
        <d v="2021-11-30T00:00:00"/>
        <d v="2021-09-01T00:00:00"/>
        <d v="2021-08-23T00:00:00"/>
        <d v="2021-09-22T00:00:00"/>
        <d v="2021-08-26T00:00:00"/>
        <d v="2021-09-25T00:00:00"/>
        <d v="2021-12-21T00:00:00"/>
        <d v="2021-09-28T00:00:00"/>
        <d v="2021-12-06T00:00:00"/>
        <d v="2021-11-01T00:00:00"/>
        <d v="2021-12-16T00:00:00"/>
        <d v="2021-11-18T00:00:00"/>
        <d v="2021-12-20T00:00:00"/>
        <d v="2021-10-14T00:00:00"/>
        <d v="2021-11-20T00:00:00"/>
        <d v="2021-11-25T00:00:00"/>
        <d v="2020-08-22T00:00:00"/>
        <d v="2020-08-06T00:00:00"/>
        <d v="2020-08-16T00:00:00"/>
        <d v="2020-09-21T00:00:00"/>
        <d v="2019-10-31T00:00:00"/>
        <d v="2020-12-10T00:00:00"/>
        <d v="2020-11-28T00:00:00"/>
        <d v="2020-10-24T00:00:00"/>
        <d v="2020-11-07T00:00:00"/>
        <d v="2020-11-22T00:00:00"/>
        <d v="2020-11-29T00:00:00"/>
        <d v="2020-12-11T00:00:00"/>
        <d v="2020-12-26T00:00:00"/>
        <d v="2020-12-18T00:00:00"/>
        <d v="2020-10-19T00:00:00"/>
        <d v="2021-04-11T00:00:00"/>
        <d v="2020-11-19T00:00:00"/>
        <d v="2020-11-08T00:00:00"/>
        <d v="2020-12-08T00:00:00"/>
        <d v="2020-12-03T00:00:00"/>
        <d v="2020-11-30T00:00:00"/>
        <d v="2022-11-10T00:00:00"/>
        <d v="2021-10-30T00:00:00"/>
        <d v="2021-11-11T00:00:00"/>
        <d v="2021-12-09T00:00:00"/>
        <d v="2021-12-23T00:00:00"/>
        <d v="2022-01-27T00:00:00"/>
        <d v="2022-11-09T00:00:00"/>
        <d v="2022-10-14T00:00:00"/>
        <d v="2020-09-12T00:00:00"/>
        <d v="2020-09-03T00:00:00"/>
        <d v="2020-09-04T00:00:00"/>
        <d v="2020-09-24T00:00:00"/>
        <d v="2020-11-06T00:00:00"/>
        <d v="2020-10-29T00:00:00"/>
        <d v="2020-11-25T00:00:00"/>
        <d v="2020-11-10T00:00:00"/>
        <d v="2020-12-12T00:00:00"/>
        <d v="2020-08-02T00:00:00"/>
        <d v="2020-11-11T00:00:00"/>
        <d v="2020-10-12T00:00:00"/>
        <d v="2020-11-17T00:00:00"/>
        <d v="2020-12-20T00:00:00"/>
        <d v="2020-12-07T00:00:00"/>
        <d v="2020-12-19T00:00:00"/>
        <d v="2020-11-26T00:00:00"/>
        <d v="2021-08-27T00:00:00"/>
        <d v="2021-05-26T00:00:00"/>
        <d v="2021-05-22T00:00:00"/>
        <d v="2021-03-25T00:00:00"/>
        <d v="2021-07-25T00:00:00"/>
        <d v="2021-09-29T00:00:00"/>
        <d v="2021-12-11T00:00:00"/>
        <d v="2021-04-08T00:00:00"/>
        <d v="2021-07-04T00:00:00"/>
        <d v="2021-06-10T00:00:00"/>
        <d v="2021-05-23T00:00:00"/>
        <d v="2021-05-14T00:00:00"/>
        <d v="2021-05-15T00:00:00"/>
        <d v="2021-12-05T00:00:00"/>
        <d v="2021-11-02T00:00:00"/>
        <d v="2021-08-18T00:00:00"/>
        <d v="2021-12-02T00:00:00"/>
        <d v="2021-06-07T00:00:00"/>
        <d v="2021-12-03T00:00:00"/>
        <d v="2017-12-04T00:00:00"/>
        <d v="2018-10-16T00:00:00"/>
        <d v="2017-10-04T00:00:00"/>
        <d v="2020-11-13T00:00:00"/>
        <d v="2019-11-09T00:00:00"/>
        <d v="2016-12-24T00:00:00"/>
        <d v="2017-12-09T00:00:00"/>
        <d v="2017-10-27T00:00:00"/>
        <d v="2018-09-24T00:00:00"/>
        <d v="2020-08-24T00:00:00"/>
        <d v="2016-10-04T00:00:00"/>
        <d v="2016-11-05T00:00:00"/>
        <d v="2020-10-17T00:00:00"/>
        <d v="2017-09-22T00:00:00"/>
        <d v="2018-12-07T00:00:00"/>
        <d v="2020-06-25T00:00:00"/>
        <d v="2020-07-01T00:00:00"/>
        <d v="2020-05-19T00:00:00"/>
        <d v="2020-10-15T00:00:00"/>
        <d v="2020-07-17T00:00:00"/>
        <d v="2016-11-23T00:00:00"/>
        <d v="2016-10-17T00:00:00"/>
        <d v="2020-08-26T00:00:00"/>
        <d v="2018-11-02T00:00:00"/>
        <d v="2020-04-11T00:00:00"/>
        <d v="2018-11-07T00:00:00"/>
        <d v="2020-09-14T00:00:00"/>
        <d v="2018-12-11T00:00:00"/>
        <d v="2020-05-11T00:00:00"/>
        <d v="2021-07-20T00:00:00"/>
        <d v="2016-11-16T00:00:00"/>
        <d v="2017-08-27T00:00:00"/>
        <d v="2017-03-24T00:00:00"/>
        <d v="2018-07-02T00:00:00"/>
        <d v="2020-07-25T00:00:00"/>
        <d v="2020-09-11T00:00:00"/>
        <d v="2019-10-10T00:00:00"/>
        <d v="2016-12-30T00:00:00"/>
        <d v="2018-07-17T00:00:00"/>
        <d v="2016-12-01T00:00:00"/>
        <d v="2016-10-22T00:00:00"/>
        <d v="2016-12-16T00:00:00"/>
        <d v="2017-06-17T00:00:00"/>
        <d v="2016-12-10T00:00:00"/>
        <d v="2019-07-06T00:00:00"/>
        <d v="2020-08-25T00:00:00"/>
        <d v="2017-10-30T00:00:00"/>
        <d v="2019-11-06T00:00:00"/>
        <d v="2020-03-31T00:00:00"/>
        <d v="2016-05-09T00:00:00"/>
        <d v="2016-11-06T00:00:00"/>
        <d v="2019-12-10T00:00:00"/>
        <d v="2016-12-28T00:00:00"/>
        <d v="2018-12-08T00:00:00"/>
        <d v="2020-08-18T00:00:00"/>
        <d v="2016-05-02T00:00:00"/>
        <d v="2016-10-07T00:00:00"/>
        <d v="2016-10-23T00:00:00"/>
        <d v="2018-10-23T00:00:00"/>
        <d v="2019-12-11T00:00:00"/>
        <d v="2019-02-13T00:00:00"/>
        <d v="2019-09-04T00:00:00"/>
        <d v="2020-09-16T00:00:00"/>
        <d v="2020-12-06T00:00:00"/>
        <d v="2019-06-08T00:00:00"/>
        <d v="2019-10-08T00:00:00"/>
        <d v="2019-11-22T00:00:00"/>
        <d v="2019-10-26T00:00:00"/>
        <d v="2019-08-04T00:00:00"/>
        <d v="2019-07-08T00:00:00"/>
        <d v="2016-12-20T00:00:00"/>
        <d v="2020-11-15T00:00:00"/>
        <d v="2020-08-21T00:00:00"/>
        <d v="2020-03-22T00:00:00"/>
        <d v="2017-07-14T00:00:00"/>
        <d v="2016-11-18T00:00:00"/>
        <d v="2020-06-15T00:00:00"/>
        <d v="2019-08-27T00:00:00"/>
        <d v="2016-11-27T00:00:00"/>
        <d v="2017-06-24T00:00:00"/>
        <d v="2019-10-01T00:00:00"/>
        <d v="2020-08-28T00:00:00"/>
        <d v="2020-02-15T00:00:00"/>
        <d v="2020-04-14T00:00:00"/>
        <d v="2020-06-07T00:00:00"/>
        <d v="2020-06-03T00:00:00"/>
        <d v="2020-07-12T00:00:00"/>
        <d v="2020-05-13T00:00:00"/>
        <d v="2020-07-08T00:00:00"/>
        <d v="2020-12-13T00:00:00"/>
        <d v="2020-10-25T00:00:00"/>
        <d v="2020-11-09T00:00:00"/>
        <d v="2018-04-26T00:00:00"/>
        <d v="2017-10-12T00:00:00"/>
        <d v="2017-11-02T00:00:00"/>
        <d v="2020-03-28T00:00:00"/>
        <d v="2018-05-16T00:00:00"/>
        <d v="2020-11-23T00:00:00"/>
        <d v="2019-02-21T00:00:00"/>
        <d v="2018-03-28T00:00:00"/>
        <d v="2017-12-05T00:00:00"/>
        <d v="2018-08-19T00:00:00"/>
        <d v="2017-10-20T00:00:00"/>
        <d v="2016-08-15T00:00:00"/>
        <d v="2018-08-08T00:00:00"/>
        <d v="2018-11-04T00:00:00"/>
        <d v="2017-09-24T00:00:00"/>
        <d v="2020-12-01T00:00:00"/>
        <d v="2017-12-10T00:00:00"/>
        <d v="2018-11-16T00:00:00"/>
        <d v="2021-12-24T00:00:00"/>
        <d v="2021-12-25T00:00:00"/>
        <d v="2022-02-25T00:00:00"/>
        <d v="2022-05-27T00:00:00"/>
        <d v="2021-04-17T00:00:00"/>
        <d v="2022-09-29T00:00:00"/>
        <d v="2020-12-30T00:00:00"/>
        <d v="2022-11-17T00:00:00"/>
        <d v="2022-04-15T00:00:00"/>
        <d v="2020-12-24T00:00:00"/>
        <d v="2022-05-01T00:00:00"/>
        <d v="2021-11-10T00:00:00"/>
        <d v="2022-04-09T00:00:00"/>
        <d v="2022-06-03T00:00:00"/>
        <d v="2021-02-12T00:00:00"/>
        <d v="2022-03-17T00:00:00"/>
        <d v="2022-07-31T00:00:00"/>
        <d v="2022-12-24T00:00:00"/>
        <d v="2021-10-05T00:00:00"/>
        <d v="2022-04-21T00:00:00"/>
        <d v="2022-08-20T00:00:00"/>
        <d v="2021-10-16T00:00:00"/>
        <d v="2022-06-18T00:00:00"/>
        <d v="2022-09-13T00:00:00"/>
        <d v="2022-09-08T00:00:00"/>
        <d v="2022-07-27T00:00:00"/>
        <d v="2022-10-02T00:00:00"/>
        <d v="2022-06-28T00:00:00"/>
        <d v="2022-08-30T00:00:00"/>
        <d v="2022-10-28T00:00:00"/>
        <d v="2022-05-22T00:00:00"/>
        <d v="2022-12-20T00:00:00"/>
        <d v="2021-11-19T00:00:00"/>
        <d v="2022-07-30T00:00:00"/>
        <d v="2022-11-01T00:00:00"/>
        <d v="2021-10-20T00:00:00"/>
        <d v="2021-12-07T00:00:00"/>
        <d v="2022-08-26T00:00:00"/>
        <d v="2021-10-17T00:00:00"/>
        <d v="2022-12-13T00:00:00"/>
        <d v="2021-12-15T00:00:00"/>
        <d v="2021-11-24T00:00:00"/>
        <d v="2021-12-01T00:00:00"/>
        <d v="2021-10-19T00:00:00"/>
        <d v="2022-12-10T00:00:00"/>
        <d v="2022-12-09T00:00:00"/>
        <d v="2022-11-24T00:00:00"/>
        <d v="2021-11-15T00:00:00"/>
        <d v="2022-10-16T00:00:00"/>
        <d v="2022-09-04T00:00:00"/>
        <d v="2022-07-13T00:00:00"/>
        <d v="2022-08-29T00:00:00"/>
        <d v="2022-08-13T00:00:00"/>
        <d v="2022-05-15T00:00:00"/>
        <d v="2022-10-05T00:00:00"/>
        <d v="2022-11-30T00:00:00"/>
        <d v="2022-12-08T00:00:00"/>
        <d v="2022-11-11T00:00:00"/>
        <d v="2022-12-28T00:00:00"/>
        <d v="2022-11-07T00:00:00"/>
        <d v="2022-09-14T00:00:00"/>
        <d v="2022-07-17T00:00:00"/>
        <d v="2022-10-13T00:00:00"/>
        <d v="2022-09-17T00:00:00"/>
        <d v="2022-12-05T00:00:00"/>
        <d v="2022-08-23T00:00:00"/>
        <d v="2022-09-24T00:00:00"/>
        <d v="2022-12-22T00:00:00"/>
        <d v="2022-11-20T00:00:00"/>
        <d v="2022-12-15T00:00:00"/>
        <d v="2022-08-07T00:00:00"/>
        <d v="2022-08-14T00:00:00"/>
        <d v="2022-09-20T00:00:00"/>
        <d v="2022-08-15T00:00:00"/>
        <d v="2022-08-08T00:00:00"/>
        <d v="2021-12-22T00:00:00"/>
        <d v="2022-06-20T00:00:00"/>
        <d v="2022-07-28T00:00:00"/>
        <d v="2022-09-02T00:00:00"/>
        <d v="2022-09-22T00:00:00"/>
        <d v="2022-05-13T00:00:00"/>
        <d v="2022-11-14T00:00:00"/>
        <d v="2022-10-25T00:00:00"/>
        <d v="2022-10-06T00:00:00"/>
        <d v="2022-12-26T00:00:00"/>
        <d v="2022-12-21T00:00:00"/>
        <d v="2022-12-17T00:00:00"/>
        <d v="2022-12-19T00:00:00"/>
        <d v="2022-02-15T00:00:00"/>
        <d v="2022-10-24T00:00:00"/>
        <d v="2022-07-20T00:00:00"/>
        <d v="2022-11-23T00:00:00"/>
        <d v="2022-11-25T00:00:00"/>
        <d v="2022-09-03T00:00:00"/>
        <d v="2022-09-01T00:00:00"/>
        <d v="2022-06-07T00:00:00"/>
        <d v="2022-10-29T00:00:00"/>
        <d v="2022-05-31T00:00:00"/>
        <d v="2022-01-14T00:00:00"/>
        <d v="2022-12-11T00:00:00"/>
        <d v="2022-10-20T00:00:00"/>
        <d v="2022-09-21T00:00:00"/>
        <d v="2022-08-21T00:00:00"/>
        <d v="2022-04-02T00:00:00"/>
        <d v="2022-08-28T00:00:00"/>
        <d v="2022-04-10T00:00:00"/>
        <d v="2022-12-25T00:00:00"/>
        <d v="2022-11-03T00:00:00"/>
        <d v="2022-12-06T00:00:00"/>
        <d v="2021-12-26T00:00:00"/>
        <d v="2022-01-07T00:00:00"/>
        <d v="2022-08-09T00:00:00"/>
        <d v="2022-07-08T00:00:00"/>
        <d v="2022-08-12T00:00:00"/>
        <d v="2022-07-09T00:00:00"/>
        <d v="2022-10-31T00:00:00"/>
        <d v="2022-02-05T00:00:00"/>
        <d v="2022-10-19T00:00:00"/>
        <d v="2022-03-11T00:00:00"/>
        <d v="2022-05-07T00:00:00"/>
        <d v="2022-06-26T00:00:00"/>
        <d v="2022-05-19T00:00:00"/>
        <d v="2022-03-23T00:00:00"/>
        <d v="2022-12-16T00:00:00"/>
        <d v="2022-05-18T00:00:00"/>
        <d v="2022-12-02T00:00:00"/>
        <d v="2022-12-07T00:00:00"/>
        <d v="2022-05-17T00:00:00"/>
        <d v="2022-09-19T00:00:00"/>
        <d v="2022-11-28T00:00:00"/>
        <d v="2022-12-18T00:00:00"/>
        <d v="2022-04-14T00:00:00"/>
        <d v="2022-11-29T00:00:00"/>
        <d v="2022-12-04T00:00:00"/>
        <d v="2022-07-15T00:00:00"/>
        <d v="2022-08-27T00:00:00"/>
        <d v="2022-03-19T00:00:00"/>
        <d v="2022-11-19T00:00:00"/>
        <d v="2022-11-16T00:00:00"/>
        <d v="2022-03-01T00:00:00"/>
        <d v="2022-05-02T00:00:00"/>
        <d v="2022-07-26T00:00:00"/>
        <d v="2022-10-10T00:00:00"/>
        <d v="2022-06-16T00:00:00"/>
        <d v="2022-11-15T00:00:00"/>
        <d v="2022-09-06T00:00:00"/>
        <d v="2022-11-06T00:00:00"/>
        <d v="2022-02-22T00:00:00"/>
        <d v="2022-05-25T00:00:00"/>
        <d v="2022-11-12T00:00:00"/>
        <d v="2022-09-30T00:00:00"/>
        <d v="2022-11-26T00:00:00"/>
        <d v="2022-10-11T00:00:00"/>
        <d v="2022-08-31T00:00:00"/>
        <d v="2022-12-14T00:00:00"/>
        <d v="2022-10-23T00:00:00"/>
        <d v="2022-10-18T00:00:00"/>
        <d v="2022-04-17T00:00:00"/>
        <d v="2022-08-18T00:00:00"/>
        <d v="2022-07-12T00:00:00"/>
        <d v="2022-09-23T00:00:00"/>
        <d v="2022-06-04T00:00:00"/>
        <d v="2022-09-28T00:00:00"/>
        <d v="2022-04-18T00:00:00"/>
        <d v="2022-06-30T00:00:00"/>
        <d v="2022-03-27T00:00:00"/>
        <d v="2022-12-01T00:00:00"/>
        <d v="2022-08-04T00:00:00"/>
        <d v="2022-06-14T00:00:00"/>
        <d v="2022-06-27T00:00:00"/>
        <d v="2022-07-29T00:00:00"/>
        <d v="2022-12-03T00:00:00"/>
        <d v="2022-05-10T00:00:00"/>
        <d v="2022-02-18T00:00:00"/>
        <d v="2022-06-24T00:00:00"/>
        <d v="2022-11-04T00:00:00"/>
        <d v="2022-11-02T00:00:00"/>
        <d v="2022-11-22T00:00:00"/>
        <d v="2022-10-07T00:00:00"/>
        <d v="2022-12-12T00:00:00"/>
      </sharedItems>
      <fieldGroup par="22"/>
    </cacheField>
    <cacheField name="Requisition Status" numFmtId="0">
      <sharedItems count="2">
        <s v="Filled"/>
        <s v="Open"/>
      </sharedItems>
    </cacheField>
    <cacheField name="Days Opened (Business Days)" numFmtId="1">
      <sharedItems containsSemiMixedTypes="0" containsString="0" containsNumber="1" containsInteger="1" minValue="0" maxValue="1953"/>
    </cacheField>
    <cacheField name="Days Opened (Calender Days)" numFmtId="1">
      <sharedItems containsSemiMixedTypes="0" containsString="0" containsNumber="1" minValue="0" maxValue="2733"/>
    </cacheField>
    <cacheField name="Year of Offer Accept Date" numFmtId="0">
      <sharedItems containsMixedTypes="1" containsNumber="1" containsInteger="1" minValue="2016" maxValue="2022"/>
    </cacheField>
    <cacheField name="Month of Offer Accept Date" numFmtId="165">
      <sharedItems/>
    </cacheField>
    <cacheField name="Quarter of Offer Accept Date " numFmtId="0">
      <sharedItems count="5">
        <s v="Q1"/>
        <s v="Q4"/>
        <s v=""/>
        <s v="Q3"/>
        <s v="Q2"/>
      </sharedItems>
    </cacheField>
    <cacheField name="Financial Year of Offer Acceptance" numFmtId="0">
      <sharedItems/>
    </cacheField>
    <cacheField name="Revenue per job" numFmtId="166">
      <sharedItems containsSemiMixedTypes="0" containsString="0" containsNumber="1" containsInteger="1" minValue="160" maxValue="550"/>
    </cacheField>
    <cacheField name="Financial Year for Revenue Calculation" numFmtId="0">
      <sharedItems containsSemiMixedTypes="0" containsString="0" containsNumber="1" containsInteger="1" minValue="2016" maxValue="2023" count="8">
        <n v="2021"/>
        <n v="2020"/>
        <n v="2018"/>
        <n v="2019"/>
        <n v="2022"/>
        <n v="2016"/>
        <n v="2017"/>
        <n v="2023"/>
      </sharedItems>
    </cacheField>
    <cacheField name="Date for Revenue Calculation" numFmtId="14">
      <sharedItems containsSemiMixedTypes="0" containsNonDate="0" containsDate="1" containsString="0" minDate="2016-02-03T00:00:00" maxDate="2022-12-29T00:00:00" count="579">
        <d v="2020-12-17T00:00:00"/>
        <d v="2020-09-30T00:00:00"/>
        <d v="2019-12-12T00:00:00"/>
        <d v="2020-10-06T00:00:00"/>
        <d v="2020-04-19T00:00:00"/>
        <d v="2019-12-04T00:00:00"/>
        <d v="2018-07-04T00:00:00"/>
        <d v="2020-10-11T00:00:00"/>
        <d v="2020-02-01T00:00:00"/>
        <d v="2020-12-25T00:00:00"/>
        <d v="2020-12-15T00:00:00"/>
        <d v="2020-12-03T00:00:00"/>
        <d v="2019-11-21T00:00:00"/>
        <d v="2019-09-24T00:00:00"/>
        <d v="2020-12-29T00:00:00"/>
        <d v="2019-11-05T00:00:00"/>
        <d v="2020-12-21T00:00:00"/>
        <d v="2020-07-02T00:00:00"/>
        <d v="2020-10-07T00:00:00"/>
        <d v="2017-12-12T00:00:00"/>
        <d v="2018-08-26T00:00:00"/>
        <d v="2018-07-30T00:00:00"/>
        <d v="2019-08-12T00:00:00"/>
        <d v="2019-11-11T00:00:00"/>
        <d v="2020-05-07T00:00:00"/>
        <d v="2019-10-05T00:00:00"/>
        <d v="2020-12-05T00:00:00"/>
        <d v="2019-06-23T00:00:00"/>
        <d v="2017-10-12T00:00:00"/>
        <d v="2017-12-03T00:00:00"/>
        <d v="2019-11-13T00:00:00"/>
        <d v="2017-11-17T00:00:00"/>
        <d v="2017-12-20T00:00:00"/>
        <d v="2018-11-27T00:00:00"/>
        <d v="2018-12-04T00:00:00"/>
        <d v="2019-04-28T00:00:00"/>
        <d v="2019-07-21T00:00:00"/>
        <d v="2018-11-15T00:00:00"/>
        <d v="2019-02-11T00:00:00"/>
        <d v="2019-07-11T00:00:00"/>
        <d v="2019-05-01T00:00:00"/>
        <d v="2019-05-29T00:00:00"/>
        <d v="2019-08-25T00:00:00"/>
        <d v="2019-02-25T12:23:27"/>
        <d v="2019-05-23T00:00:00"/>
        <d v="2019-02-14T00:00:00"/>
        <d v="2019-06-22T00:00:00"/>
        <d v="2019-11-28T00:00:00"/>
        <d v="2018-10-07T00:00:00"/>
        <d v="2019-09-02T00:00:00"/>
        <d v="2019-04-15T00:00:00"/>
        <d v="2018-11-03T00:00:00"/>
        <d v="2019-12-15T00:00:00"/>
        <d v="2019-02-09T14:21:34"/>
        <d v="2019-10-04T00:00:00"/>
        <d v="2019-10-12T00:00:00"/>
        <d v="2019-08-15T00:00:00"/>
        <d v="2018-10-03T00:00:00"/>
        <d v="2019-06-07T00:00:00"/>
        <d v="2019-09-30T00:00:00"/>
        <d v="2020-10-23T00:00:00"/>
        <d v="2020-10-04T00:00:00"/>
        <d v="2020-10-14T00:00:00"/>
        <d v="2020-12-27T00:00:00"/>
        <d v="2020-09-07T00:00:00"/>
        <d v="2020-09-03T07:20:57"/>
        <d v="2020-11-14T00:00:00"/>
        <d v="2020-12-28T00:00:00"/>
        <d v="2021-12-18T00:00:00"/>
        <d v="2020-10-21T00:00:00"/>
        <d v="2021-09-30T00:00:00"/>
        <d v="2021-11-23T00:00:00"/>
        <d v="2021-10-26T00:00:00"/>
        <d v="2021-07-20T00:00:00"/>
        <d v="2021-06-25T00:00:00"/>
        <d v="2021-12-12T00:00:00"/>
        <d v="2020-11-02T00:00:00"/>
        <d v="2020-11-21T00:00:00"/>
        <d v="2018-12-13T00:00:00"/>
        <d v="2019-07-05T00:00:00"/>
        <d v="2019-04-16T15:03:42"/>
        <d v="2019-09-27T00:00:00"/>
        <d v="2019-11-08T00:00:00"/>
        <d v="2019-08-13T00:00:00"/>
        <d v="2019-11-30T00:00:00"/>
        <d v="2019-10-07T00:00:00"/>
        <d v="2019-12-14T00:00:00"/>
        <d v="2019-11-26T00:00:00"/>
        <d v="2019-12-03T00:00:00"/>
        <d v="2020-07-19T00:00:00"/>
        <d v="2020-06-02T00:00:00"/>
        <d v="2020-06-16T00:00:00"/>
        <d v="2016-07-01T00:00:00"/>
        <d v="2016-10-24T00:00:00"/>
        <d v="2016-09-24T00:00:00"/>
        <d v="2016-10-15T00:00:00"/>
        <d v="2017-11-27T00:00:00"/>
        <d v="2016-09-10T00:00:00"/>
        <d v="2016-07-26T00:00:00"/>
        <d v="2018-10-05T00:00:00"/>
        <d v="2016-11-24T00:00:00"/>
        <d v="2016-05-01T00:00:00"/>
        <d v="2017-07-19T00:00:00"/>
        <d v="2016-10-20T00:00:00"/>
        <d v="2016-08-16T00:00:00"/>
        <d v="2017-09-20T00:00:00"/>
        <d v="2019-02-21T00:00:00"/>
        <d v="2016-10-27T00:00:00"/>
        <d v="2017-09-09T00:00:00"/>
        <d v="2017-04-18T00:00:00"/>
        <d v="2020-09-18T00:00:00"/>
        <d v="2019-10-09T00:00:00"/>
        <d v="2019-10-18T00:00:00"/>
        <d v="2019-08-11T00:00:00"/>
        <d v="2019-11-20T00:00:00"/>
        <d v="2020-04-29T00:00:00"/>
        <d v="2019-10-08T00:00:00"/>
        <d v="2020-10-13T00:00:00"/>
        <d v="2020-07-10T00:00:00"/>
        <d v="2020-12-09T00:00:00"/>
        <d v="2020-08-15T00:00:00"/>
        <d v="2020-11-16T00:00:00"/>
        <d v="2020-07-07T00:00:00"/>
        <d v="2020-09-15T00:00:00"/>
        <d v="2020-10-02T00:00:00"/>
        <d v="2020-04-07T00:00:00"/>
        <d v="2020-11-04T00:00:00"/>
        <d v="2020-11-27T00:00:00"/>
        <d v="2020-05-18T00:00:00"/>
        <d v="2020-08-09T00:00:00"/>
        <d v="2020-08-20T00:00:00"/>
        <d v="2020-05-28T00:00:00"/>
        <d v="2020-12-16T00:00:00"/>
        <d v="2020-07-20T00:00:00"/>
        <d v="2020-05-04T00:00:00"/>
        <d v="2020-05-29T00:00:00"/>
        <d v="2020-04-17T00:00:00"/>
        <d v="2020-12-23T00:00:00"/>
        <d v="2020-07-15T00:00:00"/>
        <d v="2020-09-05T00:00:00"/>
        <d v="2020-05-11T00:00:00"/>
        <d v="2021-08-24T00:00:00"/>
        <d v="2021-07-31T00:00:00"/>
        <d v="2021-07-26T00:00:00"/>
        <d v="2021-12-13T00:00:00"/>
        <d v="2021-06-15T00:00:00"/>
        <d v="2021-08-04T00:00:00"/>
        <d v="2021-07-08T00:00:00"/>
        <d v="2021-07-29T00:00:00"/>
        <d v="2021-09-24T00:00:00"/>
        <d v="2021-12-10T00:00:00"/>
        <d v="2021-10-23T00:00:00"/>
        <d v="2021-11-28T00:00:00"/>
        <d v="2021-10-03T00:00:00"/>
        <d v="2021-08-11T00:00:00"/>
        <d v="2021-11-09T00:00:00"/>
        <d v="2021-07-30T00:00:00"/>
        <d v="2021-10-22T00:00:00"/>
        <d v="2021-06-22T00:00:00"/>
        <d v="2021-06-19T00:00:00"/>
        <d v="2021-08-19T00:00:00"/>
        <d v="2021-09-26T00:00:00"/>
        <d v="2021-06-06T00:00:00"/>
        <d v="2021-11-29T00:00:00"/>
        <d v="2021-09-15T00:00:00"/>
        <d v="2021-10-01T00:00:00"/>
        <d v="2021-01-28T00:00:00"/>
        <d v="2021-10-02T00:00:00"/>
        <d v="2021-09-10T00:00:00"/>
        <d v="2021-08-07T00:00:00"/>
        <d v="2021-09-23T00:00:00"/>
        <d v="2021-04-25T00:00:00"/>
        <d v="2021-11-30T00:00:00"/>
        <d v="2021-09-01T00:00:00"/>
        <d v="2021-08-23T00:00:00"/>
        <d v="2021-08-22T00:00:00"/>
        <d v="2021-09-22T00:00:00"/>
        <d v="2021-08-26T00:00:00"/>
        <d v="2021-09-25T00:00:00"/>
        <d v="2021-12-21T00:00:00"/>
        <d v="2021-09-28T00:00:00"/>
        <d v="2021-09-07T00:00:00"/>
        <d v="2021-12-06T00:00:00"/>
        <d v="2021-11-01T00:00:00"/>
        <d v="2021-12-16T00:00:00"/>
        <d v="2021-11-18T00:00:00"/>
        <d v="2021-10-17T00:00:00"/>
        <d v="2021-10-31T00:00:00"/>
        <d v="2021-12-20T00:00:00"/>
        <d v="2021-10-14T00:00:00"/>
        <d v="2021-11-20T00:00:00"/>
        <d v="2021-11-25T00:00:00"/>
        <d v="2020-08-22T00:00:00"/>
        <d v="2020-08-06T00:00:00"/>
        <d v="2020-08-16T00:00:00"/>
        <d v="2020-09-21T00:00:00"/>
        <d v="2019-10-31T00:00:00"/>
        <d v="2020-12-10T00:00:00"/>
        <d v="2020-11-28T00:00:00"/>
        <d v="2020-10-24T00:00:00"/>
        <d v="2020-11-07T00:00:00"/>
        <d v="2020-11-10T16:16:18"/>
        <d v="2020-11-22T00:00:00"/>
        <d v="2020-11-29T00:00:00"/>
        <d v="2020-12-11T00:00:00"/>
        <d v="2020-11-12T07:17:38"/>
        <d v="2020-12-26T00:00:00"/>
        <d v="2020-12-18T00:00:00"/>
        <d v="2020-10-19T00:00:00"/>
        <d v="2021-04-11T00:00:00"/>
        <d v="2020-11-19T00:00:00"/>
        <d v="2020-11-08T00:00:00"/>
        <d v="2020-12-08T00:00:00"/>
        <d v="2020-11-30T00:00:00"/>
        <d v="2019-04-03T00:00:00"/>
        <d v="2022-11-10T00:00:00"/>
        <d v="2021-10-30T00:00:00"/>
        <d v="2021-11-11T00:00:00"/>
        <d v="2021-12-09T00:00:00"/>
        <d v="2021-12-23T00:00:00"/>
        <d v="2022-01-27T00:00:00"/>
        <d v="2022-11-09T00:00:00"/>
        <d v="2022-10-14T00:00:00"/>
        <d v="2020-09-12T00:00:00"/>
        <d v="2020-09-03T00:00:00"/>
        <d v="2020-09-04T00:00:00"/>
        <d v="2020-05-27T10:15:20"/>
        <d v="2020-09-24T00:00:00"/>
        <d v="2020-11-06T00:00:00"/>
        <d v="2020-10-29T00:00:00"/>
        <d v="2020-11-25T00:00:00"/>
        <d v="2020-11-10T00:00:00"/>
        <d v="2020-10-07T15:11:36"/>
        <d v="2020-12-12T00:00:00"/>
        <d v="2020-08-02T00:00:00"/>
        <d v="2020-11-11T00:00:00"/>
        <d v="2020-10-12T00:00:00"/>
        <d v="2020-11-17T00:00:00"/>
        <d v="2020-12-20T00:00:00"/>
        <d v="2020-12-07T00:00:00"/>
        <d v="2020-12-19T00:00:00"/>
        <d v="2020-11-26T00:00:00"/>
        <d v="2021-08-27T00:00:00"/>
        <d v="2021-05-26T00:00:00"/>
        <d v="2021-05-22T00:00:00"/>
        <d v="2021-03-25T00:00:00"/>
        <d v="2021-07-25T00:00:00"/>
        <d v="2021-03-21T05:48:40"/>
        <d v="2021-09-29T00:00:00"/>
        <d v="2021-12-11T00:00:00"/>
        <d v="2021-04-08T00:00:00"/>
        <d v="2021-07-04T00:00:00"/>
        <d v="2021-02-16T06:56:23"/>
        <d v="2021-06-10T00:00:00"/>
        <d v="2021-05-23T00:00:00"/>
        <d v="2021-05-01T00:00:00"/>
        <d v="2021-05-14T00:00:00"/>
        <d v="2021-05-15T00:00:00"/>
        <d v="2021-12-05T00:00:00"/>
        <d v="2021-11-02T00:00:00"/>
        <d v="2021-08-18T00:00:00"/>
        <d v="2021-12-02T00:00:00"/>
        <d v="2021-06-07T00:00:00"/>
        <d v="2021-04-15T00:00:00"/>
        <d v="2021-12-03T00:00:00"/>
        <d v="2017-12-04T00:00:00"/>
        <d v="2019-09-25T00:00:00"/>
        <d v="2018-10-16T00:00:00"/>
        <d v="2017-10-04T00:00:00"/>
        <d v="2020-11-13T00:00:00"/>
        <d v="2019-11-09T00:00:00"/>
        <d v="2016-12-24T00:00:00"/>
        <d v="2017-12-09T00:00:00"/>
        <d v="2017-10-27T00:00:00"/>
        <d v="2018-09-24T00:00:00"/>
        <d v="2020-08-24T00:00:00"/>
        <d v="2016-10-04T00:00:00"/>
        <d v="2016-11-05T00:00:00"/>
        <d v="2020-10-17T00:00:00"/>
        <d v="2017-09-22T00:00:00"/>
        <d v="2018-12-07T00:00:00"/>
        <d v="2020-06-25T00:00:00"/>
        <d v="2020-07-01T00:00:00"/>
        <d v="2020-05-19T00:00:00"/>
        <d v="2020-10-15T00:00:00"/>
        <d v="2020-07-17T00:00:00"/>
        <d v="2016-11-23T00:00:00"/>
        <d v="2016-10-17T00:00:00"/>
        <d v="2020-08-26T00:00:00"/>
        <d v="2018-11-02T00:00:00"/>
        <d v="2020-04-11T00:00:00"/>
        <d v="2018-11-07T00:00:00"/>
        <d v="2020-09-14T00:00:00"/>
        <d v="2018-12-11T00:00:00"/>
        <d v="2017-03-29T00:00:00"/>
        <d v="2016-11-16T00:00:00"/>
        <d v="2019-12-08T00:00:00"/>
        <d v="2017-08-27T00:00:00"/>
        <d v="2017-03-24T00:00:00"/>
        <d v="2018-07-02T00:00:00"/>
        <d v="2016-06-21T00:00:00"/>
        <d v="2020-04-02T00:00:00"/>
        <d v="2020-07-25T00:00:00"/>
        <d v="2020-09-11T00:00:00"/>
        <d v="2019-10-10T00:00:00"/>
        <d v="2016-12-30T00:00:00"/>
        <d v="2018-07-17T00:00:00"/>
        <d v="2016-12-01T00:00:00"/>
        <d v="2016-10-22T00:00:00"/>
        <d v="2016-12-16T00:00:00"/>
        <d v="2017-06-17T00:00:00"/>
        <d v="2016-12-10T00:00:00"/>
        <d v="2019-07-06T00:00:00"/>
        <d v="2020-08-25T00:00:00"/>
        <d v="2017-10-30T00:00:00"/>
        <d v="2019-11-06T00:00:00"/>
        <d v="2020-03-31T00:00:00"/>
        <d v="2016-05-09T00:00:00"/>
        <d v="2016-11-06T00:00:00"/>
        <d v="2019-12-10T00:00:00"/>
        <d v="2016-12-28T00:00:00"/>
        <d v="2018-12-08T00:00:00"/>
        <d v="2020-08-18T00:00:00"/>
        <d v="2016-05-02T00:00:00"/>
        <d v="2016-10-07T00:00:00"/>
        <d v="2016-10-23T00:00:00"/>
        <d v="2018-10-23T00:00:00"/>
        <d v="2019-12-11T00:00:00"/>
        <d v="2016-07-27T00:00:00"/>
        <d v="2019-02-13T00:00:00"/>
        <d v="2019-09-04T00:00:00"/>
        <d v="2020-09-16T00:00:00"/>
        <d v="2020-12-06T00:00:00"/>
        <d v="2016-02-03T00:00:00"/>
        <d v="2019-06-08T00:00:00"/>
        <d v="2019-11-22T00:00:00"/>
        <d v="2019-10-26T00:00:00"/>
        <d v="2019-08-04T00:00:00"/>
        <d v="2019-07-08T00:00:00"/>
        <d v="2016-12-20T00:00:00"/>
        <d v="2020-11-15T00:00:00"/>
        <d v="2020-04-03T00:00:00"/>
        <d v="2020-08-21T00:00:00"/>
        <d v="2020-03-22T00:00:00"/>
        <d v="2017-07-14T00:00:00"/>
        <d v="2016-11-18T00:00:00"/>
        <d v="2020-06-15T00:00:00"/>
        <d v="2019-08-27T00:00:00"/>
        <d v="2016-11-27T00:00:00"/>
        <d v="2017-06-24T00:00:00"/>
        <d v="2019-10-01T00:00:00"/>
        <d v="2020-08-28T00:00:00"/>
        <d v="2020-02-15T00:00:00"/>
        <d v="2020-04-14T00:00:00"/>
        <d v="2020-06-07T00:00:00"/>
        <d v="2020-06-03T00:00:00"/>
        <d v="2020-07-12T00:00:00"/>
        <d v="2020-05-13T00:00:00"/>
        <d v="2020-07-08T00:00:00"/>
        <d v="2020-12-13T00:00:00"/>
        <d v="2020-10-25T00:00:00"/>
        <d v="2020-11-09T00:00:00"/>
        <d v="2018-04-26T00:00:00"/>
        <d v="2017-11-02T00:00:00"/>
        <d v="2020-03-28T00:00:00"/>
        <d v="2018-05-16T00:00:00"/>
        <d v="2020-11-23T00:00:00"/>
        <d v="2018-03-28T00:00:00"/>
        <d v="2017-12-05T00:00:00"/>
        <d v="2018-08-19T00:00:00"/>
        <d v="2017-10-20T00:00:00"/>
        <d v="2016-08-15T00:00:00"/>
        <d v="2018-08-08T00:00:00"/>
        <d v="2018-11-04T00:00:00"/>
        <d v="2017-09-24T00:00:00"/>
        <d v="2020-12-01T00:00:00"/>
        <d v="2017-12-10T00:00:00"/>
        <d v="2018-11-16T00:00:00"/>
        <d v="2021-12-24T00:00:00"/>
        <d v="2021-12-25T00:00:00"/>
        <d v="2022-02-25T00:00:00"/>
        <d v="2022-05-27T00:00:00"/>
        <d v="2021-04-17T00:00:00"/>
        <d v="2022-09-29T00:00:00"/>
        <d v="2020-12-29T04:37:00"/>
        <d v="2022-02-28T00:00:00"/>
        <d v="2020-12-30T00:00:00"/>
        <d v="2022-11-17T00:00:00"/>
        <d v="2021-01-04T08:24:00"/>
        <d v="2022-04-15T00:00:00"/>
        <d v="2020-12-24T00:00:00"/>
        <d v="2022-05-01T00:00:00"/>
        <d v="2021-11-10T00:00:00"/>
        <d v="2022-04-09T00:00:00"/>
        <d v="2021-03-01T19:23:00"/>
        <d v="2022-06-03T00:00:00"/>
        <d v="2021-02-12T00:00:00"/>
        <d v="2022-03-17T00:00:00"/>
        <d v="2021-02-23T11:16:00"/>
        <d v="2022-07-31T00:00:00"/>
        <d v="2022-12-24T00:00:00"/>
        <d v="2021-10-05T00:00:00"/>
        <d v="2022-04-21T00:00:00"/>
        <d v="2021-03-04T00:05:00"/>
        <d v="2022-08-20T00:00:00"/>
        <d v="2021-10-16T00:00:00"/>
        <d v="2022-06-18T00:00:00"/>
        <d v="2022-07-19T00:00:00"/>
        <d v="2022-09-13T00:00:00"/>
        <d v="2022-09-08T00:00:00"/>
        <d v="2022-07-27T00:00:00"/>
        <d v="2022-10-02T00:00:00"/>
        <d v="2022-06-28T00:00:00"/>
        <d v="2022-08-30T00:00:00"/>
        <d v="2022-10-28T00:00:00"/>
        <d v="2022-05-22T00:00:00"/>
        <d v="2022-12-20T00:00:00"/>
        <d v="2021-11-19T00:00:00"/>
        <d v="2022-07-30T00:00:00"/>
        <d v="2022-11-01T00:00:00"/>
        <d v="2021-10-20T00:00:00"/>
        <d v="2021-12-07T00:00:00"/>
        <d v="2022-08-26T00:00:00"/>
        <d v="2022-03-06T00:00:00"/>
        <d v="2022-06-26T00:00:00"/>
        <d v="2022-12-13T00:00:00"/>
        <d v="2021-12-15T00:00:00"/>
        <d v="2021-11-24T00:00:00"/>
        <d v="2021-12-01T00:00:00"/>
        <d v="2021-10-19T00:00:00"/>
        <d v="2022-12-10T00:00:00"/>
        <d v="2022-12-09T00:00:00"/>
        <d v="2022-11-24T00:00:00"/>
        <d v="2021-11-15T00:00:00"/>
        <d v="2022-10-16T00:00:00"/>
        <d v="2022-07-12T00:00:00"/>
        <d v="2021-12-22T00:00:00"/>
        <d v="2022-09-04T00:00:00"/>
        <d v="2022-07-13T00:00:00"/>
        <d v="2022-08-29T00:00:00"/>
        <d v="2022-08-13T00:00:00"/>
        <d v="2022-05-15T00:00:00"/>
        <d v="2022-10-05T00:00:00"/>
        <d v="2022-11-30T00:00:00"/>
        <d v="2022-12-08T00:00:00"/>
        <d v="2022-11-11T00:00:00"/>
        <d v="2022-12-28T00:00:00"/>
        <d v="2022-11-07T00:00:00"/>
        <d v="2022-09-14T00:00:00"/>
        <d v="2022-07-17T00:00:00"/>
        <d v="2022-10-13T00:00:00"/>
        <d v="2022-09-17T00:00:00"/>
        <d v="2022-12-05T00:00:00"/>
        <d v="2022-08-23T00:00:00"/>
        <d v="2022-09-24T00:00:00"/>
        <d v="2022-12-22T00:00:00"/>
        <d v="2022-11-20T00:00:00"/>
        <d v="2022-12-15T00:00:00"/>
        <d v="2022-08-07T00:00:00"/>
        <d v="2022-08-14T00:00:00"/>
        <d v="2022-09-20T00:00:00"/>
        <d v="2022-08-15T00:00:00"/>
        <d v="2022-08-08T00:00:00"/>
        <d v="2022-06-20T00:00:00"/>
        <d v="2022-07-28T00:00:00"/>
        <d v="2022-08-22T00:00:00"/>
        <d v="2022-01-24T00:00:00"/>
        <d v="2022-09-02T00:00:00"/>
        <d v="2022-09-22T00:00:00"/>
        <d v="2022-05-13T00:00:00"/>
        <d v="2022-11-14T00:00:00"/>
        <d v="2022-10-25T00:00:00"/>
        <d v="2022-10-06T00:00:00"/>
        <d v="2022-12-26T00:00:00"/>
        <d v="2022-12-21T00:00:00"/>
        <d v="2022-02-06T00:00:00"/>
        <d v="2022-12-17T00:00:00"/>
        <d v="2022-12-19T00:00:00"/>
        <d v="2022-10-18T00:00:00"/>
        <d v="2022-02-15T00:00:00"/>
        <d v="2022-10-24T00:00:00"/>
        <d v="2022-07-20T00:00:00"/>
        <d v="2022-11-23T00:00:00"/>
        <d v="2022-11-25T00:00:00"/>
        <d v="2022-09-03T00:00:00"/>
        <d v="2022-09-01T00:00:00"/>
        <d v="2022-06-07T00:00:00"/>
        <d v="2022-10-29T00:00:00"/>
        <d v="2022-05-31T00:00:00"/>
        <d v="2022-01-14T00:00:00"/>
        <d v="2022-12-11T00:00:00"/>
        <d v="2022-10-20T00:00:00"/>
        <d v="2022-09-21T00:00:00"/>
        <d v="2022-08-21T00:00:00"/>
        <d v="2022-04-02T00:00:00"/>
        <d v="2022-08-28T00:00:00"/>
        <d v="2022-04-10T00:00:00"/>
        <d v="2022-09-15T00:00:00"/>
        <d v="2022-12-25T00:00:00"/>
        <d v="2022-11-03T00:00:00"/>
        <d v="2022-12-06T00:00:00"/>
        <d v="2021-12-26T00:00:00"/>
        <d v="2022-01-07T00:00:00"/>
        <d v="2022-02-22T00:00:00"/>
        <d v="2022-07-06T00:00:00"/>
        <d v="2022-08-09T00:00:00"/>
        <d v="2022-07-08T00:00:00"/>
        <d v="2022-08-12T00:00:00"/>
        <d v="2022-07-09T00:00:00"/>
        <d v="2022-10-31T00:00:00"/>
        <d v="2022-02-05T00:00:00"/>
        <d v="2022-10-19T00:00:00"/>
        <d v="2022-03-11T00:00:00"/>
        <d v="2022-05-07T00:00:00"/>
        <d v="2022-05-19T00:00:00"/>
        <d v="2022-03-23T00:00:00"/>
        <d v="2022-12-16T00:00:00"/>
        <d v="2022-05-18T00:00:00"/>
        <d v="2022-12-02T00:00:00"/>
        <d v="2022-02-01T00:00:00"/>
        <d v="2022-12-07T00:00:00"/>
        <d v="2022-05-17T00:00:00"/>
        <d v="2022-01-20T00:00:00"/>
        <d v="2022-09-19T00:00:00"/>
        <d v="2022-11-28T00:00:00"/>
        <d v="2022-12-18T00:00:00"/>
        <d v="2022-04-14T00:00:00"/>
        <d v="2022-11-29T00:00:00"/>
        <d v="2022-12-04T00:00:00"/>
        <d v="2022-07-15T00:00:00"/>
        <d v="2022-08-27T00:00:00"/>
        <d v="2022-03-02T00:00:00"/>
        <d v="2022-01-19T00:00:00"/>
        <d v="2022-03-19T00:00:00"/>
        <d v="2022-11-19T00:00:00"/>
        <d v="2022-03-16T00:00:00"/>
        <d v="2022-11-16T00:00:00"/>
        <d v="2022-01-30T00:00:00"/>
        <d v="2022-03-01T00:00:00"/>
        <d v="2022-05-02T00:00:00"/>
        <d v="2022-07-26T00:00:00"/>
        <d v="2022-10-10T00:00:00"/>
        <d v="2022-06-16T00:00:00"/>
        <d v="2022-11-15T00:00:00"/>
        <d v="2022-09-06T00:00:00"/>
        <d v="2022-11-06T00:00:00"/>
        <d v="2022-05-25T00:00:00"/>
        <d v="2022-06-13T00:00:00"/>
        <d v="2022-11-12T00:00:00"/>
        <d v="2022-04-07T00:00:00"/>
        <d v="2022-09-30T00:00:00"/>
        <d v="2022-11-26T00:00:00"/>
        <d v="2022-10-11T00:00:00"/>
        <d v="2022-08-31T00:00:00"/>
        <d v="2022-12-14T00:00:00"/>
        <d v="2022-10-23T00:00:00"/>
        <d v="2022-04-17T00:00:00"/>
        <d v="2022-08-18T00:00:00"/>
        <d v="2022-09-23T00:00:00"/>
        <d v="2022-06-04T00:00:00"/>
        <d v="2022-09-28T00:00:00"/>
        <d v="2022-04-18T00:00:00"/>
        <d v="2022-06-30T00:00:00"/>
        <d v="2022-03-27T00:00:00"/>
        <d v="2022-12-01T00:00:00"/>
        <d v="2022-08-04T00:00:00"/>
        <d v="2022-06-14T00:00:00"/>
        <d v="2022-06-27T00:00:00"/>
        <d v="2022-07-29T00:00:00"/>
        <d v="2022-12-03T00:00:00"/>
        <d v="2022-02-10T00:00:00"/>
        <d v="2022-05-10T00:00:00"/>
        <d v="2022-02-18T00:00:00"/>
        <d v="2022-06-24T00:00:00"/>
        <d v="2022-11-04T00:00:00"/>
        <d v="2022-11-02T00:00:00"/>
        <d v="2022-11-22T00:00:00"/>
        <d v="2022-10-07T00:00:00"/>
        <d v="2022-12-12T00:00:00"/>
      </sharedItems>
      <fieldGroup par="21"/>
    </cacheField>
    <cacheField name="Quarter for Revenue Calculation" numFmtId="0">
      <sharedItems count="4">
        <s v="Q1"/>
        <s v="Q4"/>
        <s v="Q3"/>
        <s v="Q2"/>
      </sharedItems>
    </cacheField>
    <cacheField name="Months (Date for Revenue Calculation)" numFmtId="0" databaseField="0">
      <fieldGroup base="18">
        <rangePr groupBy="months" startDate="2016-02-03T00:00:00" endDate="2022-12-29T00:00:00"/>
        <groupItems count="14">
          <s v="&lt;02/03/2016"/>
          <s v="Jan"/>
          <s v="Feb"/>
          <s v="Mar"/>
          <s v="Apr"/>
          <s v="May"/>
          <s v="Jun"/>
          <s v="Jul"/>
          <s v="Aug"/>
          <s v="Sep"/>
          <s v="Oct"/>
          <s v="Nov"/>
          <s v="Dec"/>
          <s v="&gt;12/29/2022"/>
        </groupItems>
      </fieldGroup>
    </cacheField>
    <cacheField name="Years (Date for Revenue Calculation)" numFmtId="0" databaseField="0">
      <fieldGroup base="18">
        <rangePr groupBy="years" startDate="2016-02-03T00:00:00" endDate="2022-12-29T00:00:00"/>
        <groupItems count="9">
          <s v="&lt;02/03/2016"/>
          <s v="2016"/>
          <s v="2017"/>
          <s v="2018"/>
          <s v="2019"/>
          <s v="2020"/>
          <s v="2021"/>
          <s v="2022"/>
          <s v="&gt;12/29/2022"/>
        </groupItems>
      </fieldGroup>
    </cacheField>
    <cacheField name="Offer Accept Date2" numFmtId="0" databaseField="0">
      <fieldGroup base="8">
        <discretePr count="522">
          <x v="1"/>
          <x v="1"/>
          <x v="0"/>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discretePr>
        <groupItems count="2">
          <s v=""/>
          <s v="Group1"/>
        </groupItems>
      </fieldGroup>
    </cacheField>
    <cacheField name="Field1" numFmtId="0" formula=" COUNT('Ref Number')" databaseField="0"/>
  </cacheFields>
  <extLst>
    <ext xmlns:x14="http://schemas.microsoft.com/office/spreadsheetml/2009/9/main" uri="{725AE2AE-9491-48be-B2B4-4EB974FC3084}">
      <x14:pivotCacheDefinition pivotCacheId="1784601276"/>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mal Yadav" refreshedDate="45136.48220046296" createdVersion="8" refreshedVersion="8" minRefreshableVersion="3" recordCount="792" xr:uid="{C20AD10A-F6CF-4627-8F49-7AB669BC77E6}">
  <cacheSource type="worksheet">
    <worksheetSource ref="A1:R793" sheet="Data"/>
  </cacheSource>
  <cacheFields count="18">
    <cacheField name="Ref Number" numFmtId="0">
      <sharedItems/>
    </cacheField>
    <cacheField name="Job Title" numFmtId="0">
      <sharedItems/>
    </cacheField>
    <cacheField name="Department" numFmtId="0">
      <sharedItems/>
    </cacheField>
    <cacheField name="Country" numFmtId="0">
      <sharedItems/>
    </cacheField>
    <cacheField name="Region" numFmtId="0">
      <sharedItems count="4">
        <s v="EMEA"/>
        <s v="NAM"/>
        <s v="LATAM"/>
        <s v="APAC"/>
      </sharedItems>
    </cacheField>
    <cacheField name="Recruiter" numFmtId="0">
      <sharedItems/>
    </cacheField>
    <cacheField name="BILLING TYPE" numFmtId="0">
      <sharedItems/>
    </cacheField>
    <cacheField name="Open Date" numFmtId="14">
      <sharedItems containsSemiMixedTypes="0" containsNonDate="0" containsDate="1" containsString="0" minDate="2016-02-03T00:00:00" maxDate="2022-12-29T00:00:00"/>
    </cacheField>
    <cacheField name="Offer Accept Date" numFmtId="14">
      <sharedItems containsDate="1" containsMixedTypes="1" minDate="2016-05-01T00:00:00" maxDate="2022-12-29T00:00:00"/>
    </cacheField>
    <cacheField name="Requisition Status" numFmtId="0">
      <sharedItems/>
    </cacheField>
    <cacheField name="Days Opened (Business Days)" numFmtId="1">
      <sharedItems containsSemiMixedTypes="0" containsString="0" containsNumber="1" containsInteger="1" minValue="0" maxValue="1953"/>
    </cacheField>
    <cacheField name="Days Opened (Calender Days)" numFmtId="1">
      <sharedItems containsSemiMixedTypes="0" containsString="0" containsNumber="1" minValue="0" maxValue="2733"/>
    </cacheField>
    <cacheField name="Year of Offer Accept Date" numFmtId="0">
      <sharedItems containsMixedTypes="1" containsNumber="1" containsInteger="1" minValue="2016" maxValue="2022"/>
    </cacheField>
    <cacheField name="Month of Offer Accept Date" numFmtId="165">
      <sharedItems/>
    </cacheField>
    <cacheField name="Quarter of Offer Accept Date " numFmtId="0">
      <sharedItems/>
    </cacheField>
    <cacheField name="Financial Year of Offer Acceptance" numFmtId="0">
      <sharedItems/>
    </cacheField>
    <cacheField name="Revenue per job" numFmtId="166">
      <sharedItems containsSemiMixedTypes="0" containsString="0" containsNumber="1" containsInteger="1" minValue="160" maxValue="550"/>
    </cacheField>
    <cacheField name="Financial Year for Revenue Calculation" numFmtId="0">
      <sharedItems containsSemiMixedTypes="0" containsString="0" containsNumber="1" containsInteger="1" minValue="2016" maxValue="2023" count="8">
        <n v="2021"/>
        <n v="2020"/>
        <n v="2018"/>
        <n v="2019"/>
        <n v="2022"/>
        <n v="2016"/>
        <n v="2017"/>
        <n v="2023"/>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92">
  <r>
    <s v="ID00123"/>
    <s v="Central Data Team Analyst"/>
    <x v="0"/>
    <s v="UK"/>
    <x v="0"/>
    <s v="Soh, Anja"/>
    <x v="0"/>
    <d v="2020-09-21T00:00:00"/>
    <d v="2020-12-17T00:00:00"/>
    <x v="0"/>
    <n v="64"/>
    <n v="87"/>
    <n v="2020"/>
    <s v="December"/>
    <s v="Q1"/>
    <x v="0"/>
    <n v="525"/>
  </r>
  <r>
    <s v="ID00124"/>
    <s v="Copywriter 1"/>
    <x v="0"/>
    <s v="UK"/>
    <x v="0"/>
    <s v="sarah Parnell"/>
    <x v="0"/>
    <d v="2020-05-14T00:00:00"/>
    <d v="2020-09-30T00:00:00"/>
    <x v="0"/>
    <n v="100"/>
    <n v="139"/>
    <n v="2020"/>
    <s v="September"/>
    <s v="Q4"/>
    <x v="1"/>
    <n v="525"/>
  </r>
  <r>
    <s v="ID00125"/>
    <s v="PA/Administrative Assistant"/>
    <x v="0"/>
    <s v="USA"/>
    <x v="1"/>
    <s v="sarah Parnell"/>
    <x v="0"/>
    <d v="2019-12-12T00:00:00"/>
    <s v=""/>
    <x v="1"/>
    <n v="947"/>
    <n v="1324"/>
    <s v=""/>
    <s v=""/>
    <s v=""/>
    <x v="2"/>
    <n v="300"/>
  </r>
  <r>
    <s v="ID00126"/>
    <s v="Category Manager (m/w)"/>
    <x v="1"/>
    <s v="Germany"/>
    <x v="0"/>
    <s v="Hugh Campbell"/>
    <x v="0"/>
    <d v="2020-03-19T00:00:00"/>
    <d v="2020-10-06T00:00:00"/>
    <x v="0"/>
    <n v="144"/>
    <n v="201"/>
    <n v="2020"/>
    <s v="October"/>
    <s v="Q1"/>
    <x v="0"/>
    <n v="525"/>
  </r>
  <r>
    <s v="ID00127"/>
    <s v="Head of Category Management (m/w)"/>
    <x v="1"/>
    <s v="Germany"/>
    <x v="0"/>
    <s v="sarah Parnell"/>
    <x v="0"/>
    <d v="2020-03-19T00:00:00"/>
    <d v="2020-04-19T00:00:00"/>
    <x v="0"/>
    <n v="22"/>
    <n v="31"/>
    <n v="2020"/>
    <s v="April"/>
    <s v="Q3"/>
    <x v="1"/>
    <n v="525"/>
  </r>
  <r>
    <s v="ID00128"/>
    <s v="CatMan Lead (Band VIB)"/>
    <x v="1"/>
    <s v="Brazil"/>
    <x v="2"/>
    <s v="sarah Parnell"/>
    <x v="0"/>
    <d v="2019-11-01T00:00:00"/>
    <d v="2019-12-04T00:00:00"/>
    <x v="0"/>
    <n v="24"/>
    <n v="33"/>
    <n v="2019"/>
    <s v="December"/>
    <s v="Q1"/>
    <x v="1"/>
    <n v="475"/>
  </r>
  <r>
    <s v="ID00129"/>
    <s v="Pricing Analyst (BU UKI) (Band VIB)"/>
    <x v="1"/>
    <s v="UK"/>
    <x v="0"/>
    <s v="Keane"/>
    <x v="1"/>
    <d v="2018-01-21T00:00:00"/>
    <d v="2018-07-04T00:00:00"/>
    <x v="0"/>
    <n v="118"/>
    <n v="164"/>
    <n v="2018"/>
    <s v="July"/>
    <s v="Q4"/>
    <x v="3"/>
    <n v="525"/>
  </r>
  <r>
    <s v="ID00130"/>
    <s v="Space Planning Executive - Luton (Band VIIa)"/>
    <x v="1"/>
    <s v="USA"/>
    <x v="1"/>
    <s v="sarah Parnell"/>
    <x v="0"/>
    <d v="2020-02-26T00:00:00"/>
    <d v="2020-10-11T00:00:00"/>
    <x v="0"/>
    <n v="163"/>
    <n v="228"/>
    <n v="2020"/>
    <s v="October"/>
    <s v="Q1"/>
    <x v="0"/>
    <n v="550"/>
  </r>
  <r>
    <s v="ID00131"/>
    <s v="APBP JR"/>
    <x v="2"/>
    <s v="USA"/>
    <x v="1"/>
    <s v="sarah Parnell"/>
    <x v="1"/>
    <d v="2020-01-07T00:00:00"/>
    <d v="2020-02-01T00:00:00"/>
    <x v="0"/>
    <n v="19"/>
    <n v="25"/>
    <n v="2020"/>
    <s v="February"/>
    <s v="Q2"/>
    <x v="1"/>
    <n v="550"/>
  </r>
  <r>
    <s v="ID00132"/>
    <s v="Cash application analyst"/>
    <x v="2"/>
    <s v="USA"/>
    <x v="1"/>
    <s v="Soh, Anja"/>
    <x v="2"/>
    <d v="2020-11-16T00:00:00"/>
    <d v="2020-12-25T00:00:00"/>
    <x v="0"/>
    <n v="30"/>
    <n v="39"/>
    <n v="2020"/>
    <s v="December"/>
    <s v="Q1"/>
    <x v="0"/>
    <n v="550"/>
  </r>
  <r>
    <s v="ID00133"/>
    <s v="Designer"/>
    <x v="2"/>
    <s v="USA"/>
    <x v="1"/>
    <s v="Soh, Anja"/>
    <x v="2"/>
    <d v="2020-12-07T00:00:00"/>
    <d v="2020-12-15T00:00:00"/>
    <x v="0"/>
    <n v="7"/>
    <n v="8"/>
    <n v="2020"/>
    <s v="December"/>
    <s v="Q1"/>
    <x v="0"/>
    <n v="550"/>
  </r>
  <r>
    <s v="ID00134"/>
    <s v="ECTL Engineer"/>
    <x v="2"/>
    <s v="USA"/>
    <x v="1"/>
    <s v="Soh, Anja"/>
    <x v="2"/>
    <d v="2020-12-03T00:00:00"/>
    <s v=""/>
    <x v="1"/>
    <n v="692"/>
    <n v="967"/>
    <s v=""/>
    <s v=""/>
    <s v=""/>
    <x v="2"/>
    <n v="300"/>
  </r>
  <r>
    <s v="ID00135"/>
    <s v="Financial analyst "/>
    <x v="2"/>
    <s v="USA"/>
    <x v="1"/>
    <s v="Sorensen, Jonas"/>
    <x v="0"/>
    <d v="2019-10-27T00:00:00"/>
    <d v="2019-11-21T00:00:00"/>
    <x v="0"/>
    <n v="19"/>
    <n v="25"/>
    <n v="2019"/>
    <s v="November"/>
    <s v="Q1"/>
    <x v="1"/>
    <n v="550"/>
  </r>
  <r>
    <s v="ID00136"/>
    <s v="Electrical Engineer IV - One Subsea"/>
    <x v="2"/>
    <s v="Hungary"/>
    <x v="0"/>
    <s v="Sorensen, Jonas"/>
    <x v="2"/>
    <d v="2019-09-24T00:00:00"/>
    <s v=""/>
    <x v="1"/>
    <n v="1004"/>
    <n v="1403"/>
    <s v=""/>
    <s v=""/>
    <s v=""/>
    <x v="2"/>
    <n v="280"/>
  </r>
  <r>
    <s v="ID00137"/>
    <s v="Engineering Technologist"/>
    <x v="2"/>
    <s v="USA"/>
    <x v="1"/>
    <s v="Soh, Anja"/>
    <x v="2"/>
    <d v="2020-10-19T00:00:00"/>
    <d v="2020-12-29T00:00:00"/>
    <x v="0"/>
    <n v="52"/>
    <n v="71"/>
    <n v="2020"/>
    <s v="December"/>
    <s v="Q1"/>
    <x v="0"/>
    <n v="550"/>
  </r>
  <r>
    <s v="ID00138"/>
    <s v="Master Data Specialist"/>
    <x v="3"/>
    <s v="India"/>
    <x v="3"/>
    <s v="Sorensen, Jonas"/>
    <x v="0"/>
    <d v="2019-10-06T00:00:00"/>
    <d v="2019-11-05T00:00:00"/>
    <x v="0"/>
    <n v="22"/>
    <n v="30"/>
    <n v="2019"/>
    <s v="November"/>
    <s v="Q1"/>
    <x v="1"/>
    <n v="300"/>
  </r>
  <r>
    <s v="ID00139"/>
    <s v="Customer Service Representative"/>
    <x v="3"/>
    <s v="USA"/>
    <x v="1"/>
    <s v="Soh, Anja"/>
    <x v="0"/>
    <d v="2020-12-14T00:00:00"/>
    <d v="2020-12-21T00:00:00"/>
    <x v="0"/>
    <n v="6"/>
    <n v="7"/>
    <n v="2020"/>
    <s v="December"/>
    <s v="Q1"/>
    <x v="0"/>
    <n v="550"/>
  </r>
  <r>
    <s v="ID00140"/>
    <s v="Customer Service Manager (m/f)"/>
    <x v="3"/>
    <s v="Germany"/>
    <x v="0"/>
    <s v="sarah Parnell"/>
    <x v="2"/>
    <d v="2020-04-08T00:00:00"/>
    <d v="2020-07-02T00:00:00"/>
    <x v="0"/>
    <n v="62"/>
    <n v="85"/>
    <n v="2020"/>
    <s v="July"/>
    <s v="Q4"/>
    <x v="1"/>
    <n v="525"/>
  </r>
  <r>
    <s v="ID00141"/>
    <s v="Order Entry Team Leader"/>
    <x v="3"/>
    <s v="India"/>
    <x v="3"/>
    <s v="sarah Parnell"/>
    <x v="1"/>
    <d v="2020-04-08T00:00:00"/>
    <d v="2020-10-07T00:00:00"/>
    <x v="0"/>
    <n v="131"/>
    <n v="182"/>
    <n v="2020"/>
    <s v="October"/>
    <s v="Q1"/>
    <x v="0"/>
    <n v="300"/>
  </r>
  <r>
    <s v="ID00142"/>
    <s v="Customer Care representative"/>
    <x v="3"/>
    <s v="UK"/>
    <x v="0"/>
    <s v="Robson"/>
    <x v="0"/>
    <d v="2017-12-03T00:00:00"/>
    <d v="2017-12-12T00:00:00"/>
    <x v="0"/>
    <n v="7"/>
    <n v="9"/>
    <n v="2017"/>
    <s v="December"/>
    <s v="Q1"/>
    <x v="3"/>
    <n v="525"/>
  </r>
  <r>
    <s v="ID00143"/>
    <s v="Order Entry Agent with English and another European language (Filled)"/>
    <x v="3"/>
    <s v="India"/>
    <x v="3"/>
    <s v="Robson"/>
    <x v="0"/>
    <d v="2018-03-14T00:00:00"/>
    <d v="2018-08-26T00:00:00"/>
    <x v="0"/>
    <n v="118"/>
    <n v="165"/>
    <n v="2018"/>
    <s v="August"/>
    <s v="Q4"/>
    <x v="3"/>
    <n v="300"/>
  </r>
  <r>
    <s v="ID00144"/>
    <s v="Master Data Specialist (Filled)"/>
    <x v="3"/>
    <s v="India"/>
    <x v="3"/>
    <s v="Keane"/>
    <x v="0"/>
    <d v="2018-07-30T00:00:00"/>
    <s v=""/>
    <x v="1"/>
    <n v="1305"/>
    <n v="1824"/>
    <s v=""/>
    <s v=""/>
    <s v=""/>
    <x v="2"/>
    <n v="160"/>
  </r>
  <r>
    <s v="ID00145"/>
    <s v="Customer Service Complaints Representative with French"/>
    <x v="3"/>
    <s v="India"/>
    <x v="3"/>
    <s v="Kimerina, Daria"/>
    <x v="2"/>
    <d v="2019-07-14T00:00:00"/>
    <d v="2019-08-12T00:00:00"/>
    <x v="0"/>
    <n v="21"/>
    <n v="29"/>
    <n v="2019"/>
    <s v="August"/>
    <s v="Q4"/>
    <x v="4"/>
    <n v="300"/>
  </r>
  <r>
    <s v="ID00146"/>
    <s v="Technical Service Complaints Representative with German"/>
    <x v="3"/>
    <s v="India"/>
    <x v="3"/>
    <s v="Sorensen, Jonas"/>
    <x v="0"/>
    <d v="2019-10-28T00:00:00"/>
    <d v="2019-11-11T00:00:00"/>
    <x v="0"/>
    <n v="11"/>
    <n v="14"/>
    <n v="2019"/>
    <s v="November"/>
    <s v="Q1"/>
    <x v="1"/>
    <n v="300"/>
  </r>
  <r>
    <s v="ID00147"/>
    <s v="Product Complaints Agent with Italian"/>
    <x v="3"/>
    <s v="India"/>
    <x v="3"/>
    <s v="Ritzke, Christoph"/>
    <x v="0"/>
    <d v="2020-05-07T00:00:00"/>
    <s v=""/>
    <x v="1"/>
    <n v="842"/>
    <n v="1177"/>
    <s v=""/>
    <s v=""/>
    <s v=""/>
    <x v="2"/>
    <n v="160"/>
  </r>
  <r>
    <s v="ID00148"/>
    <s v="Product Complaints Agent with English and German"/>
    <x v="3"/>
    <s v="India"/>
    <x v="3"/>
    <s v="Keane"/>
    <x v="0"/>
    <d v="2019-09-08T00:00:00"/>
    <d v="2019-10-05T00:00:00"/>
    <x v="0"/>
    <n v="20"/>
    <n v="27"/>
    <n v="2019"/>
    <s v="October"/>
    <s v="Q1"/>
    <x v="1"/>
    <n v="300"/>
  </r>
  <r>
    <s v="ID00149"/>
    <s v="Nordic Price &amp; Tender Specialist, Anesthesia &amp; Respiratory Disposables"/>
    <x v="3"/>
    <s v="Philippines"/>
    <x v="3"/>
    <s v="Ritzke, Christoph"/>
    <x v="1"/>
    <d v="2020-07-30T00:00:00"/>
    <d v="2020-12-05T00:00:00"/>
    <x v="0"/>
    <n v="92"/>
    <n v="128"/>
    <n v="2020"/>
    <s v="December"/>
    <s v="Q1"/>
    <x v="0"/>
    <n v="300"/>
  </r>
  <r>
    <s v="ID00150"/>
    <s v="Order Entry WSSC Manager"/>
    <x v="3"/>
    <s v="India"/>
    <x v="3"/>
    <s v="Sorensen, Jonas"/>
    <x v="1"/>
    <d v="2019-02-26T00:00:00"/>
    <d v="2019-06-23T00:00:00"/>
    <x v="0"/>
    <n v="84"/>
    <n v="117"/>
    <n v="2019"/>
    <s v="June"/>
    <s v="Q3"/>
    <x v="4"/>
    <n v="300"/>
  </r>
  <r>
    <s v="ID00151"/>
    <s v="Implementation Consultant"/>
    <x v="4"/>
    <s v="Philippines"/>
    <x v="3"/>
    <s v="Robson"/>
    <x v="2"/>
    <d v="2017-10-12T00:00:00"/>
    <s v=""/>
    <x v="1"/>
    <n v="1512"/>
    <n v="2115"/>
    <s v=""/>
    <s v=""/>
    <s v=""/>
    <x v="2"/>
    <n v="160"/>
  </r>
  <r>
    <s v="ID00152"/>
    <s v="Implementation Engineer South Africa"/>
    <x v="4"/>
    <s v="Philippines"/>
    <x v="3"/>
    <s v="Robson"/>
    <x v="2"/>
    <d v="2017-11-29T00:00:00"/>
    <d v="2017-12-03T00:00:00"/>
    <x v="0"/>
    <n v="3"/>
    <n v="4"/>
    <n v="2017"/>
    <s v="December"/>
    <s v="Q1"/>
    <x v="3"/>
    <n v="300"/>
  </r>
  <r>
    <s v="ID00153"/>
    <s v="Product Manager - Fizzback"/>
    <x v="4"/>
    <s v="USA"/>
    <x v="1"/>
    <s v="Ritzke, Christoph"/>
    <x v="0"/>
    <d v="2019-10-27T00:00:00"/>
    <d v="2019-11-13T00:00:00"/>
    <x v="0"/>
    <n v="13"/>
    <n v="17"/>
    <n v="2019"/>
    <s v="November"/>
    <s v="Q1"/>
    <x v="1"/>
    <n v="550"/>
  </r>
  <r>
    <s v="ID00154"/>
    <s v="QA Engineer"/>
    <x v="4"/>
    <s v="USA"/>
    <x v="1"/>
    <s v="Sorensen, Jonas"/>
    <x v="0"/>
    <d v="2020-12-08T00:00:00"/>
    <d v="2020-12-25T00:00:00"/>
    <x v="0"/>
    <n v="14"/>
    <n v="17"/>
    <n v="2020"/>
    <s v="December"/>
    <s v="Q1"/>
    <x v="0"/>
    <n v="550"/>
  </r>
  <r>
    <s v="ID00155"/>
    <s v="PPC Manager"/>
    <x v="5"/>
    <s v="UK"/>
    <x v="0"/>
    <s v="Robson"/>
    <x v="0"/>
    <d v="2017-10-12T00:00:00"/>
    <d v="2017-11-17T00:00:00"/>
    <x v="0"/>
    <n v="27"/>
    <n v="36"/>
    <n v="2017"/>
    <s v="November"/>
    <s v="Q1"/>
    <x v="3"/>
    <n v="525"/>
  </r>
  <r>
    <s v="ID00156"/>
    <s v="UCP Sr Technical Manager"/>
    <x v="6"/>
    <s v="UK"/>
    <x v="0"/>
    <s v="Robson"/>
    <x v="1"/>
    <d v="2017-12-20T00:00:00"/>
    <d v="2017-12-20T00:00:00"/>
    <x v="0"/>
    <n v="1"/>
    <n v="0"/>
    <n v="2017"/>
    <s v="December"/>
    <s v="Q1"/>
    <x v="3"/>
    <n v="525"/>
  </r>
  <r>
    <s v="ID00157"/>
    <s v="Chemical Engineer"/>
    <x v="6"/>
    <s v="USA"/>
    <x v="1"/>
    <s v="Machado"/>
    <x v="0"/>
    <d v="2018-11-26T00:00:00"/>
    <d v="2018-11-27T00:00:00"/>
    <x v="0"/>
    <n v="2"/>
    <n v="1"/>
    <n v="2018"/>
    <s v="November"/>
    <s v="Q1"/>
    <x v="4"/>
    <n v="550"/>
  </r>
  <r>
    <s v="ID00158"/>
    <s v="ACS - Senior Engineer"/>
    <x v="6"/>
    <s v="USA"/>
    <x v="1"/>
    <s v="Nae"/>
    <x v="0"/>
    <d v="2018-11-25T09:11:20"/>
    <d v="2018-12-04T00:00:00"/>
    <x v="0"/>
    <n v="7"/>
    <n v="8.6171296296306537"/>
    <n v="2018"/>
    <s v="December"/>
    <s v="Q1"/>
    <x v="4"/>
    <n v="550"/>
  </r>
  <r>
    <s v="ID00159"/>
    <s v="UCP Sr Engineer"/>
    <x v="6"/>
    <s v="USA"/>
    <x v="1"/>
    <s v="Tom Moore"/>
    <x v="1"/>
    <d v="2019-01-23T11:20:14"/>
    <d v="2019-04-28T00:00:00"/>
    <x v="0"/>
    <n v="68"/>
    <n v="94.527615740742476"/>
    <n v="2019"/>
    <s v="April"/>
    <s v="Q3"/>
    <x v="4"/>
    <n v="550"/>
  </r>
  <r>
    <s v="ID00160"/>
    <s v="Product Engineer III"/>
    <x v="6"/>
    <s v="USA"/>
    <x v="1"/>
    <s v="Nae"/>
    <x v="1"/>
    <d v="2019-01-02T04:25:58"/>
    <d v="2019-07-21T00:00:00"/>
    <x v="0"/>
    <n v="143"/>
    <n v="199.81530092592584"/>
    <n v="2019"/>
    <s v="July"/>
    <s v="Q4"/>
    <x v="4"/>
    <n v="550"/>
  </r>
  <r>
    <s v="ID00161"/>
    <s v="Engineer Project"/>
    <x v="6"/>
    <s v="USA"/>
    <x v="1"/>
    <s v="Tom Moore"/>
    <x v="0"/>
    <d v="2018-10-18T09:46:39"/>
    <d v="2018-11-15T00:00:00"/>
    <x v="0"/>
    <n v="21"/>
    <n v="27.592604166668025"/>
    <n v="2018"/>
    <s v="November"/>
    <s v="Q1"/>
    <x v="4"/>
    <n v="550"/>
  </r>
  <r>
    <s v="ID00162"/>
    <s v="Career Development Engineer"/>
    <x v="6"/>
    <s v="USA"/>
    <x v="1"/>
    <s v="Tom Moore"/>
    <x v="0"/>
    <d v="2019-01-31T05:57:40"/>
    <d v="2019-02-11T00:00:00"/>
    <x v="0"/>
    <n v="8"/>
    <n v="10.751620370370802"/>
    <n v="2019"/>
    <s v="February"/>
    <s v="Q2"/>
    <x v="4"/>
    <n v="550"/>
  </r>
  <r>
    <s v="ID00163"/>
    <s v="Project Engineer"/>
    <x v="6"/>
    <s v="USA"/>
    <x v="1"/>
    <s v="Nae"/>
    <x v="3"/>
    <d v="2019-01-14T08:55:45"/>
    <d v="2019-07-11T00:00:00"/>
    <x v="0"/>
    <n v="129"/>
    <n v="177.6279513888876"/>
    <n v="2019"/>
    <s v="July"/>
    <s v="Q4"/>
    <x v="4"/>
    <n v="550"/>
  </r>
  <r>
    <s v="ID00164"/>
    <s v="Product Application Support Specialist"/>
    <x v="6"/>
    <s v="USA"/>
    <x v="1"/>
    <s v="Tom Moore"/>
    <x v="1"/>
    <d v="2019-01-09T05:21:33"/>
    <d v="2019-05-01T00:00:00"/>
    <x v="0"/>
    <n v="81"/>
    <n v="111.77670138888789"/>
    <n v="2019"/>
    <s v="May"/>
    <s v="Q3"/>
    <x v="4"/>
    <n v="550"/>
  </r>
  <r>
    <s v="ID00165"/>
    <s v="Application Engineer II"/>
    <x v="6"/>
    <s v="USA"/>
    <x v="1"/>
    <s v="Tom Moore"/>
    <x v="0"/>
    <d v="2019-03-11T11:32:03"/>
    <d v="2019-05-29T00:00:00"/>
    <x v="0"/>
    <n v="58"/>
    <n v="78.51940972221928"/>
    <n v="2019"/>
    <s v="May"/>
    <s v="Q3"/>
    <x v="4"/>
    <n v="550"/>
  </r>
  <r>
    <s v="ID00166"/>
    <s v="Application Eng Manager"/>
    <x v="6"/>
    <s v="USA"/>
    <x v="1"/>
    <s v="Tom Moore"/>
    <x v="0"/>
    <d v="2019-03-13T11:19:49"/>
    <d v="2019-08-25T00:00:00"/>
    <x v="0"/>
    <n v="118"/>
    <n v="164.52790509258921"/>
    <n v="2019"/>
    <s v="August"/>
    <s v="Q4"/>
    <x v="4"/>
    <n v="550"/>
  </r>
  <r>
    <s v="ID00167"/>
    <s v="Quality/Calibration Engineer"/>
    <x v="6"/>
    <s v="USA"/>
    <x v="1"/>
    <s v="Nae"/>
    <x v="0"/>
    <d v="2019-02-25T12:23:27"/>
    <s v=""/>
    <x v="1"/>
    <n v="1155"/>
    <n v="1613.4837152777764"/>
    <s v=""/>
    <s v=""/>
    <s v=""/>
    <x v="2"/>
    <n v="300"/>
  </r>
  <r>
    <s v="ID00168"/>
    <s v="UCP Technical Manager"/>
    <x v="6"/>
    <s v="USA"/>
    <x v="1"/>
    <s v="Nae"/>
    <x v="0"/>
    <d v="2019-03-11T11:39:48"/>
    <d v="2019-05-23T00:00:00"/>
    <x v="0"/>
    <n v="54"/>
    <n v="72.514027777775482"/>
    <n v="2019"/>
    <s v="May"/>
    <s v="Q3"/>
    <x v="4"/>
    <n v="550"/>
  </r>
  <r>
    <s v="ID00169"/>
    <s v="Programme Manager"/>
    <x v="6"/>
    <s v="USA"/>
    <x v="1"/>
    <s v="Nae"/>
    <x v="3"/>
    <d v="2019-01-26T18:36:42"/>
    <d v="2019-02-14T00:00:00"/>
    <x v="0"/>
    <n v="14"/>
    <n v="18.224513888890215"/>
    <n v="2019"/>
    <s v="February"/>
    <s v="Q2"/>
    <x v="4"/>
    <n v="550"/>
  </r>
  <r>
    <s v="ID00170"/>
    <s v="Junior Technician"/>
    <x v="6"/>
    <s v="USA"/>
    <x v="1"/>
    <s v="Nae"/>
    <x v="4"/>
    <d v="2019-03-27T10:34:53"/>
    <d v="2019-06-22T00:00:00"/>
    <x v="0"/>
    <n v="63"/>
    <n v="86.559108796296641"/>
    <n v="2019"/>
    <s v="June"/>
    <s v="Q3"/>
    <x v="4"/>
    <n v="550"/>
  </r>
  <r>
    <s v="ID00171"/>
    <s v="Snr Mechanical Design Engineer"/>
    <x v="6"/>
    <s v="USA"/>
    <x v="1"/>
    <s v="Nae"/>
    <x v="1"/>
    <d v="2019-04-07T09:55:07"/>
    <d v="2019-11-28T00:00:00"/>
    <x v="0"/>
    <n v="169"/>
    <n v="234.58672453703912"/>
    <n v="2019"/>
    <s v="November"/>
    <s v="Q1"/>
    <x v="1"/>
    <n v="550"/>
  </r>
  <r>
    <s v="ID00172"/>
    <s v="Project Manager"/>
    <x v="6"/>
    <s v="UK"/>
    <x v="0"/>
    <s v="Nae"/>
    <x v="0"/>
    <d v="2018-09-17T09:53:16"/>
    <d v="2018-10-07T00:00:00"/>
    <x v="0"/>
    <n v="15"/>
    <n v="19.588009259256069"/>
    <n v="2018"/>
    <s v="October"/>
    <s v="Q1"/>
    <x v="4"/>
    <n v="525"/>
  </r>
  <r>
    <s v="ID00173"/>
    <s v="Development Engineer"/>
    <x v="6"/>
    <s v="USA"/>
    <x v="1"/>
    <s v="Nae"/>
    <x v="0"/>
    <d v="2019-02-05T04:26:35"/>
    <d v="2019-09-02T00:00:00"/>
    <x v="0"/>
    <n v="150"/>
    <n v="208.81487268518686"/>
    <n v="2019"/>
    <s v="September"/>
    <s v="Q4"/>
    <x v="4"/>
    <n v="550"/>
  </r>
  <r>
    <s v="ID00174"/>
    <s v="Product Engineer I"/>
    <x v="6"/>
    <s v="USA"/>
    <x v="1"/>
    <s v="Nae"/>
    <x v="0"/>
    <d v="2019-02-25T15:34:29"/>
    <d v="2019-04-15T00:00:00"/>
    <x v="0"/>
    <n v="36"/>
    <n v="48.351053240738111"/>
    <n v="2019"/>
    <s v="April"/>
    <s v="Q3"/>
    <x v="4"/>
    <n v="550"/>
  </r>
  <r>
    <s v="ID00175"/>
    <s v="Princ Technical Sales Engineer"/>
    <x v="6"/>
    <s v="UK"/>
    <x v="0"/>
    <s v="Nae"/>
    <x v="3"/>
    <d v="2018-09-10T08:17:21"/>
    <d v="2018-11-03T00:00:00"/>
    <x v="0"/>
    <n v="40"/>
    <n v="53.654618055552419"/>
    <n v="2018"/>
    <s v="November"/>
    <s v="Q1"/>
    <x v="4"/>
    <n v="525"/>
  </r>
  <r>
    <s v="ID00176"/>
    <s v="ACS - Senior Software Engineer"/>
    <x v="6"/>
    <s v="USA"/>
    <x v="1"/>
    <s v="Nae"/>
    <x v="3"/>
    <d v="2019-04-22T20:29:18"/>
    <d v="2019-12-15T00:00:00"/>
    <x v="0"/>
    <n v="170"/>
    <n v="236.14631944444409"/>
    <n v="2019"/>
    <s v="December"/>
    <s v="Q1"/>
    <x v="1"/>
    <n v="550"/>
  </r>
  <r>
    <s v="ID00177"/>
    <s v="Engineering Manager"/>
    <x v="6"/>
    <s v="USA"/>
    <x v="1"/>
    <s v="Nae"/>
    <x v="0"/>
    <d v="2019-02-09T14:21:34"/>
    <s v=""/>
    <x v="1"/>
    <n v="1165"/>
    <n v="1629.4016898148184"/>
    <s v=""/>
    <s v=""/>
    <s v=""/>
    <x v="2"/>
    <n v="300"/>
  </r>
  <r>
    <s v="ID00178"/>
    <s v="Principle Project Engineer"/>
    <x v="6"/>
    <s v="USA"/>
    <x v="1"/>
    <s v="Nae"/>
    <x v="1"/>
    <d v="2019-05-19T09:32:48"/>
    <d v="2019-10-04T00:00:00"/>
    <x v="0"/>
    <n v="100"/>
    <n v="137.60222222222365"/>
    <n v="2019"/>
    <s v="October"/>
    <s v="Q1"/>
    <x v="1"/>
    <n v="550"/>
  </r>
  <r>
    <s v="ID00179"/>
    <s v="Senior Technical Supervisor"/>
    <x v="6"/>
    <s v="USA"/>
    <x v="1"/>
    <s v="Nae"/>
    <x v="1"/>
    <d v="2019-03-21T16:06:23"/>
    <d v="2019-10-12T00:00:00"/>
    <x v="0"/>
    <n v="147"/>
    <n v="204.32890046296234"/>
    <n v="2019"/>
    <s v="October"/>
    <s v="Q1"/>
    <x v="1"/>
    <n v="550"/>
  </r>
  <r>
    <s v="ID00180"/>
    <s v="UCP Principal Engineer"/>
    <x v="6"/>
    <s v="USA"/>
    <x v="1"/>
    <s v="Nae"/>
    <x v="1"/>
    <d v="2019-04-29T16:05:37"/>
    <d v="2019-08-15T00:00:00"/>
    <x v="0"/>
    <n v="79"/>
    <n v="107.32943287037051"/>
    <n v="2019"/>
    <s v="August"/>
    <s v="Q4"/>
    <x v="4"/>
    <n v="550"/>
  </r>
  <r>
    <s v="ID00181"/>
    <s v="Senior Project Manager (m/f)"/>
    <x v="6"/>
    <s v="USA"/>
    <x v="1"/>
    <s v="Nae"/>
    <x v="0"/>
    <d v="2018-09-30T14:09:59"/>
    <d v="2018-10-03T00:00:00"/>
    <x v="0"/>
    <n v="3"/>
    <n v="2.4097337962957681"/>
    <n v="2018"/>
    <s v="October"/>
    <s v="Q1"/>
    <x v="4"/>
    <n v="550"/>
  </r>
  <r>
    <s v="ID00182"/>
    <s v="Principal Staff Engineer"/>
    <x v="6"/>
    <s v="USA"/>
    <x v="1"/>
    <s v="Nae"/>
    <x v="1"/>
    <d v="2019-05-01T19:47:18"/>
    <d v="2019-06-07T00:00:00"/>
    <x v="0"/>
    <n v="28"/>
    <n v="36.17548611111124"/>
    <n v="2019"/>
    <s v="June"/>
    <s v="Q3"/>
    <x v="4"/>
    <n v="550"/>
  </r>
  <r>
    <s v="ID00183"/>
    <s v="Principal Systems Engineer"/>
    <x v="6"/>
    <s v="USA"/>
    <x v="1"/>
    <s v="Nae"/>
    <x v="3"/>
    <d v="2019-02-28T04:46:57"/>
    <d v="2019-09-30T00:00:00"/>
    <x v="0"/>
    <n v="153"/>
    <n v="213.80072916666541"/>
    <n v="2019"/>
    <s v="September"/>
    <s v="Q4"/>
    <x v="4"/>
    <n v="550"/>
  </r>
  <r>
    <s v="ID00184"/>
    <s v="FCC Technology Manager"/>
    <x v="6"/>
    <s v="USA"/>
    <x v="1"/>
    <s v="Nae"/>
    <x v="1"/>
    <d v="2019-06-17T15:25:51"/>
    <d v="2019-07-21T00:00:00"/>
    <x v="0"/>
    <n v="25"/>
    <n v="33.357048611112987"/>
    <n v="2019"/>
    <s v="July"/>
    <s v="Q4"/>
    <x v="4"/>
    <n v="550"/>
  </r>
  <r>
    <s v="ID00185"/>
    <s v="Sr Systems Engineering Manager"/>
    <x v="6"/>
    <s v="UK"/>
    <x v="0"/>
    <s v="Martin Szczypka"/>
    <x v="1"/>
    <d v="2020-07-22T10:18:26"/>
    <d v="2020-10-23T00:00:00"/>
    <x v="0"/>
    <n v="68"/>
    <n v="92.570532407407882"/>
    <n v="2020"/>
    <s v="October"/>
    <s v="Q1"/>
    <x v="0"/>
    <n v="525"/>
  </r>
  <r>
    <s v="ID00186"/>
    <s v="Director, Aero E&amp;T EMEA Advanced Technology"/>
    <x v="6"/>
    <s v="Brazil"/>
    <x v="2"/>
    <s v="Martin Szczypka"/>
    <x v="1"/>
    <d v="2020-10-01T10:05:13"/>
    <d v="2020-10-04T00:00:00"/>
    <x v="0"/>
    <n v="2"/>
    <n v="2.5797106481477385"/>
    <n v="2020"/>
    <s v="October"/>
    <s v="Q1"/>
    <x v="0"/>
    <n v="475"/>
  </r>
  <r>
    <s v="ID00187"/>
    <s v="Senior Technical Sales Enginee"/>
    <x v="6"/>
    <s v="UK"/>
    <x v="0"/>
    <s v="Martin Szczypka"/>
    <x v="1"/>
    <d v="2020-09-25T09:05:19"/>
    <d v="2020-10-14T00:00:00"/>
    <x v="0"/>
    <n v="14"/>
    <n v="18.62130787037313"/>
    <n v="2020"/>
    <s v="October"/>
    <s v="Q1"/>
    <x v="0"/>
    <n v="525"/>
  </r>
  <r>
    <s v="ID00188"/>
    <s v="Sr Technical Manager, BA CoE"/>
    <x v="6"/>
    <s v="USA"/>
    <x v="1"/>
    <s v="Martin Szczypka"/>
    <x v="1"/>
    <d v="2020-08-26T12:12:14"/>
    <d v="2020-12-27T00:00:00"/>
    <x v="0"/>
    <n v="88"/>
    <n v="122.49150462963007"/>
    <n v="2020"/>
    <s v="December"/>
    <s v="Q1"/>
    <x v="0"/>
    <n v="550"/>
  </r>
  <r>
    <s v="ID00189"/>
    <s v="Sr Technical Manager, CWF and PP&amp;C CoE"/>
    <x v="6"/>
    <s v="Puerto Rico"/>
    <x v="2"/>
    <s v="Martin Szczypka"/>
    <x v="1"/>
    <d v="2020-08-26T12:12:47"/>
    <d v="2020-09-07T00:00:00"/>
    <x v="0"/>
    <n v="9"/>
    <n v="11.491122685183655"/>
    <n v="2020"/>
    <s v="September"/>
    <s v="Q4"/>
    <x v="1"/>
    <n v="475"/>
  </r>
  <r>
    <s v="ID00190"/>
    <s v="Intern Bachelors"/>
    <x v="6"/>
    <s v="UK"/>
    <x v="0"/>
    <s v="Martin Szczypka"/>
    <x v="0"/>
    <d v="2020-09-03T07:20:57"/>
    <s v=""/>
    <x v="1"/>
    <n v="757"/>
    <n v="1057.6937847222216"/>
    <s v=""/>
    <s v=""/>
    <s v=""/>
    <x v="2"/>
    <n v="280"/>
  </r>
  <r>
    <s v="ID00191"/>
    <s v="Development Manager"/>
    <x v="6"/>
    <s v="UK"/>
    <x v="0"/>
    <s v="Martin Szczypka"/>
    <x v="1"/>
    <d v="2020-08-13T07:31:24"/>
    <d v="2020-11-14T00:00:00"/>
    <x v="0"/>
    <n v="67"/>
    <n v="92.686527777776064"/>
    <n v="2020"/>
    <s v="November"/>
    <s v="Q1"/>
    <x v="0"/>
    <n v="525"/>
  </r>
  <r>
    <s v="ID00192"/>
    <s v="Manager Sr Technical"/>
    <x v="6"/>
    <s v="Mexico"/>
    <x v="2"/>
    <s v="Charly Melia"/>
    <x v="1"/>
    <d v="2020-09-01T21:56:14"/>
    <d v="2020-12-28T00:00:00"/>
    <x v="0"/>
    <n v="85"/>
    <n v="117.08594907407678"/>
    <n v="2020"/>
    <s v="December"/>
    <s v="Q1"/>
    <x v="0"/>
    <n v="475"/>
  </r>
  <r>
    <s v="ID00193"/>
    <s v="Field Service Engineer 1"/>
    <x v="6"/>
    <s v="USA"/>
    <x v="1"/>
    <s v="Charly Melia"/>
    <x v="0"/>
    <d v="2020-11-13T04:36:01"/>
    <d v="2020-12-05T00:00:00"/>
    <x v="0"/>
    <n v="16"/>
    <n v="21.808321759257524"/>
    <n v="2020"/>
    <s v="December"/>
    <s v="Q1"/>
    <x v="0"/>
    <n v="550"/>
  </r>
  <r>
    <s v="ID00194"/>
    <s v="Electrical/Mechanical Technician"/>
    <x v="6"/>
    <s v="Brazil"/>
    <x v="2"/>
    <s v="Bonnett, Sarah"/>
    <x v="0"/>
    <d v="2021-10-12T00:00:00"/>
    <d v="2021-12-18T00:00:00"/>
    <x v="0"/>
    <n v="49"/>
    <n v="67"/>
    <n v="2021"/>
    <s v="December"/>
    <s v="Q1"/>
    <x v="5"/>
    <n v="475"/>
  </r>
  <r>
    <s v="ID00195"/>
    <s v="Investigation Engineer (Electronics), Infusion Instruments - Basingstoke"/>
    <x v="6"/>
    <s v="UK"/>
    <x v="0"/>
    <s v="Chandar, Neil"/>
    <x v="2"/>
    <d v="2020-09-17T00:00:00"/>
    <d v="2020-10-21T00:00:00"/>
    <x v="0"/>
    <n v="25"/>
    <n v="34"/>
    <n v="2020"/>
    <s v="October"/>
    <s v="Q1"/>
    <x v="0"/>
    <n v="525"/>
  </r>
  <r>
    <s v="ID00196"/>
    <s v="Senior Product Engineer – Project Lead"/>
    <x v="6"/>
    <s v="Puerto Rico"/>
    <x v="2"/>
    <s v="Chandar, Neil"/>
    <x v="0"/>
    <d v="2021-06-14T00:00:00"/>
    <d v="2021-09-30T00:00:00"/>
    <x v="0"/>
    <n v="79"/>
    <n v="108"/>
    <n v="2021"/>
    <s v="September"/>
    <s v="Q4"/>
    <x v="0"/>
    <n v="475"/>
  </r>
  <r>
    <s v="ID00197"/>
    <s v="Electrical/Electronic Engineer"/>
    <x v="6"/>
    <s v="Mexico"/>
    <x v="2"/>
    <s v="Bonnett, Sarah"/>
    <x v="0"/>
    <d v="2021-09-09T00:00:00"/>
    <d v="2021-11-23T00:00:00"/>
    <x v="0"/>
    <n v="54"/>
    <n v="75"/>
    <n v="2021"/>
    <s v="November"/>
    <s v="Q1"/>
    <x v="5"/>
    <n v="475"/>
  </r>
  <r>
    <s v="ID00198"/>
    <s v="Regulatory Affairs Specialist"/>
    <x v="6"/>
    <s v="Brazil"/>
    <x v="2"/>
    <s v="Marshall-Conn, Stephanie"/>
    <x v="3"/>
    <d v="2021-09-13T00:00:00"/>
    <d v="2021-10-26T00:00:00"/>
    <x v="0"/>
    <n v="32"/>
    <n v="43"/>
    <n v="2021"/>
    <s v="October"/>
    <s v="Q1"/>
    <x v="5"/>
    <n v="475"/>
  </r>
  <r>
    <s v="ID00199"/>
    <s v="Investigation Engineer – Disposables"/>
    <x v="6"/>
    <s v="Colombia"/>
    <x v="2"/>
    <s v="Bonnett, Sarah"/>
    <x v="0"/>
    <d v="2021-07-20T00:00:00"/>
    <s v=""/>
    <x v="1"/>
    <n v="529"/>
    <n v="738"/>
    <s v=""/>
    <s v=""/>
    <s v=""/>
    <x v="2"/>
    <n v="250"/>
  </r>
  <r>
    <s v="ID00200"/>
    <s v="Senior Electrical/Electronic Engineer - Project Lead - Basingstoke"/>
    <x v="6"/>
    <s v="USA"/>
    <x v="1"/>
    <s v="Chandar, Neil"/>
    <x v="3"/>
    <d v="2021-03-18T00:00:00"/>
    <d v="2021-06-25T00:00:00"/>
    <x v="0"/>
    <n v="72"/>
    <n v="99"/>
    <n v="2021"/>
    <s v="June"/>
    <s v="Q3"/>
    <x v="0"/>
    <n v="550"/>
  </r>
  <r>
    <s v="ID00204"/>
    <s v="Product Discipline Engineer - Hydraulic Systems"/>
    <x v="6"/>
    <s v="Mexico"/>
    <x v="2"/>
    <s v="Marshall-Conn, Stephanie"/>
    <x v="0"/>
    <d v="2021-12-09T00:00:00"/>
    <d v="2021-12-12T00:00:00"/>
    <x v="0"/>
    <n v="2"/>
    <n v="3"/>
    <n v="2021"/>
    <s v="December"/>
    <s v="Q1"/>
    <x v="5"/>
    <n v="475"/>
  </r>
  <r>
    <s v="ID00208"/>
    <s v="BBP Analyst"/>
    <x v="7"/>
    <s v="USA"/>
    <x v="1"/>
    <s v="Marshall-Conn, Stephanie"/>
    <x v="0"/>
    <d v="2020-10-21T00:00:00"/>
    <d v="2020-11-02T00:00:00"/>
    <x v="0"/>
    <n v="9"/>
    <n v="12"/>
    <n v="2020"/>
    <s v="November"/>
    <s v="Q1"/>
    <x v="0"/>
    <n v="550"/>
  </r>
  <r>
    <s v="ID00209"/>
    <s v="Internal Auditor"/>
    <x v="7"/>
    <s v="USA"/>
    <x v="1"/>
    <s v="Bogaert, Dianna"/>
    <x v="0"/>
    <d v="2020-11-10T00:00:00"/>
    <d v="2020-11-21T00:00:00"/>
    <x v="0"/>
    <n v="9"/>
    <n v="11"/>
    <n v="2020"/>
    <s v="November"/>
    <s v="Q1"/>
    <x v="0"/>
    <n v="550"/>
  </r>
  <r>
    <s v="ID00210"/>
    <s v="Reporting Analyst (GBS)"/>
    <x v="7"/>
    <s v="USA"/>
    <x v="1"/>
    <s v="Bonnett, Sarah"/>
    <x v="1"/>
    <d v="2018-12-12T11:32:01"/>
    <d v="2018-12-13T00:00:00"/>
    <x v="0"/>
    <n v="2"/>
    <n v="0.51943287037283881"/>
    <n v="2018"/>
    <s v="December"/>
    <s v="Q1"/>
    <x v="4"/>
    <n v="550"/>
  </r>
  <r>
    <s v="ID00211"/>
    <s v="Analyst"/>
    <x v="7"/>
    <s v="USA"/>
    <x v="1"/>
    <s v="Bogaert, Dianna"/>
    <x v="2"/>
    <d v="2019-02-20T04:43:30"/>
    <d v="2019-07-05T00:00:00"/>
    <x v="0"/>
    <n v="98"/>
    <n v="134.80312499999854"/>
    <n v="2019"/>
    <s v="July"/>
    <s v="Q4"/>
    <x v="4"/>
    <n v="550"/>
  </r>
  <r>
    <s v="ID00212"/>
    <s v="Bournemouth ISC Finance Lead"/>
    <x v="7"/>
    <s v="USA"/>
    <x v="1"/>
    <s v="Bogaert, Dianna"/>
    <x v="1"/>
    <d v="2019-04-16T15:03:42"/>
    <s v=""/>
    <x v="1"/>
    <n v="1119"/>
    <n v="1563.3724305555588"/>
    <s v=""/>
    <s v=""/>
    <s v=""/>
    <x v="2"/>
    <n v="300"/>
  </r>
  <r>
    <s v="ID00213"/>
    <s v="Statutory accountant"/>
    <x v="7"/>
    <s v="USA"/>
    <x v="1"/>
    <s v="Bonnett, Sarah"/>
    <x v="1"/>
    <d v="2019-07-08T21:24:53"/>
    <d v="2019-09-27T00:00:00"/>
    <x v="0"/>
    <n v="60"/>
    <n v="80.107719907406135"/>
    <n v="2019"/>
    <s v="September"/>
    <s v="Q4"/>
    <x v="4"/>
    <n v="550"/>
  </r>
  <r>
    <s v="ID00214"/>
    <s v="ACS - Finance Leader"/>
    <x v="7"/>
    <s v="USA"/>
    <x v="1"/>
    <s v="Chandar, Neil"/>
    <x v="1"/>
    <d v="2019-05-01T15:57:53"/>
    <d v="2019-11-08T00:00:00"/>
    <x v="0"/>
    <n v="138"/>
    <n v="190.33480324073753"/>
    <n v="2019"/>
    <s v="November"/>
    <s v="Q1"/>
    <x v="1"/>
    <n v="550"/>
  </r>
  <r>
    <s v="ID00215"/>
    <s v="FP&amp;A Manager"/>
    <x v="7"/>
    <s v="USA"/>
    <x v="1"/>
    <s v="Marshall-Conn, Stephanie"/>
    <x v="1"/>
    <d v="2019-07-30T21:40:12"/>
    <d v="2019-08-13T00:00:00"/>
    <x v="0"/>
    <n v="11"/>
    <n v="13.097083333334012"/>
    <n v="2019"/>
    <s v="August"/>
    <s v="Q4"/>
    <x v="4"/>
    <n v="550"/>
  </r>
  <r>
    <s v="ID00216"/>
    <s v="Sr. Financial Analyst"/>
    <x v="7"/>
    <s v="Philippines"/>
    <x v="3"/>
    <s v="Clements, Michael"/>
    <x v="1"/>
    <d v="2019-07-18T14:53:42"/>
    <d v="2019-11-30T00:00:00"/>
    <x v="0"/>
    <n v="97"/>
    <n v="134.3793749999968"/>
    <n v="2019"/>
    <s v="November"/>
    <s v="Q1"/>
    <x v="1"/>
    <n v="300"/>
  </r>
  <r>
    <s v="ID00217"/>
    <s v="Senior Treasury Analsyt"/>
    <x v="7"/>
    <s v="USA"/>
    <x v="1"/>
    <s v="Chandar, Neil"/>
    <x v="1"/>
    <d v="2019-08-20T21:20:17"/>
    <d v="2019-10-07T00:00:00"/>
    <x v="0"/>
    <n v="35"/>
    <n v="47.110914351855172"/>
    <n v="2019"/>
    <s v="October"/>
    <s v="Q1"/>
    <x v="1"/>
    <n v="550"/>
  </r>
  <r>
    <s v="ID00218"/>
    <s v="Senior Finance Analyst"/>
    <x v="7"/>
    <s v="USA"/>
    <x v="1"/>
    <s v="Clements, Michael"/>
    <x v="1"/>
    <d v="2019-11-25T12:32:03"/>
    <d v="2019-12-14T00:00:00"/>
    <x v="0"/>
    <n v="15"/>
    <n v="18.477743055555038"/>
    <n v="2019"/>
    <s v="December"/>
    <s v="Q1"/>
    <x v="1"/>
    <n v="550"/>
  </r>
  <r>
    <s v="ID00219"/>
    <s v="Principal Financial Analyst"/>
    <x v="7"/>
    <s v="USA"/>
    <x v="1"/>
    <s v="Williams, Clare"/>
    <x v="1"/>
    <d v="2019-11-11T13:53:55"/>
    <d v="2019-11-26T00:00:00"/>
    <x v="0"/>
    <n v="12"/>
    <n v="14.42089120370656"/>
    <n v="2019"/>
    <s v="November"/>
    <s v="Q1"/>
    <x v="1"/>
    <n v="550"/>
  </r>
  <r>
    <s v="ID00220"/>
    <s v="Financial Analyst II"/>
    <x v="7"/>
    <s v="USA"/>
    <x v="1"/>
    <s v="Bonnett, Sarah"/>
    <x v="1"/>
    <d v="2019-11-20T10:27:28"/>
    <d v="2019-12-03T00:00:00"/>
    <x v="0"/>
    <n v="10"/>
    <n v="12.564259259255778"/>
    <n v="2019"/>
    <s v="December"/>
    <s v="Q1"/>
    <x v="1"/>
    <n v="550"/>
  </r>
  <r>
    <s v="ID00221"/>
    <s v="Assistante de Direction"/>
    <x v="7"/>
    <s v="USA"/>
    <x v="1"/>
    <s v="Bonnett, Sarah"/>
    <x v="1"/>
    <d v="2020-01-19T06:31:42"/>
    <d v="2020-07-19T00:00:00"/>
    <x v="0"/>
    <n v="130"/>
    <n v="181.7279861111092"/>
    <n v="2020"/>
    <s v="July"/>
    <s v="Q4"/>
    <x v="1"/>
    <n v="550"/>
  </r>
  <r>
    <s v="ID00222"/>
    <s v="HFS Northern Europe Finance Leader"/>
    <x v="7"/>
    <s v="USA"/>
    <x v="1"/>
    <s v="Bonnett, Sarah"/>
    <x v="1"/>
    <d v="2020-03-04T10:19:52"/>
    <d v="2020-05-07T00:00:00"/>
    <x v="0"/>
    <n v="47"/>
    <n v="63.569537037037662"/>
    <n v="2020"/>
    <s v="May"/>
    <s v="Q3"/>
    <x v="1"/>
    <n v="550"/>
  </r>
  <r>
    <s v="ID00223"/>
    <s v="Credit Control Manager"/>
    <x v="7"/>
    <s v="USA"/>
    <x v="1"/>
    <s v="Bonnett, Sarah"/>
    <x v="0"/>
    <d v="2020-03-10T07:22:56"/>
    <d v="2020-06-02T00:00:00"/>
    <x v="0"/>
    <n v="61"/>
    <n v="83.692407407404971"/>
    <n v="2020"/>
    <s v="June"/>
    <s v="Q3"/>
    <x v="1"/>
    <n v="550"/>
  </r>
  <r>
    <s v="ID00224"/>
    <s v="Finance Analyst"/>
    <x v="7"/>
    <s v="USA"/>
    <x v="1"/>
    <s v="Bonnett, Sarah"/>
    <x v="3"/>
    <d v="2019-11-27T03:01:21"/>
    <d v="2019-12-15T00:00:00"/>
    <x v="0"/>
    <n v="13"/>
    <n v="17.874062499999127"/>
    <n v="2019"/>
    <s v="December"/>
    <s v="Q1"/>
    <x v="1"/>
    <n v="550"/>
  </r>
  <r>
    <s v="ID00225"/>
    <s v="Principal Financial Planning A"/>
    <x v="7"/>
    <s v="USA"/>
    <x v="1"/>
    <s v="Bonnett, Sarah"/>
    <x v="1"/>
    <d v="2020-01-20T17:22:28"/>
    <d v="2020-06-16T00:00:00"/>
    <x v="0"/>
    <n v="107"/>
    <n v="147.2760648148178"/>
    <n v="2020"/>
    <s v="June"/>
    <s v="Q3"/>
    <x v="1"/>
    <n v="550"/>
  </r>
  <r>
    <s v="ID00226"/>
    <s v="BBP Consolidation Specialist BNFL (Band VIIIA)"/>
    <x v="7"/>
    <s v="Hungary"/>
    <x v="0"/>
    <s v="Clements, Michael"/>
    <x v="0"/>
    <d v="2016-06-22T00:00:00"/>
    <d v="2016-07-01T00:00:00"/>
    <x v="0"/>
    <n v="8"/>
    <n v="9"/>
    <n v="2016"/>
    <s v="July"/>
    <s v="Q4"/>
    <x v="6"/>
    <n v="525"/>
  </r>
  <r>
    <s v="ID00227"/>
    <s v="Corporate Audit Manager (Band VA)"/>
    <x v="7"/>
    <s v="Singapore"/>
    <x v="3"/>
    <s v="Bonnett, Sarah"/>
    <x v="0"/>
    <d v="2016-10-20T00:00:00"/>
    <d v="2016-10-24T00:00:00"/>
    <x v="0"/>
    <n v="3"/>
    <n v="4"/>
    <n v="2016"/>
    <s v="October"/>
    <s v="Q1"/>
    <x v="7"/>
    <n v="300"/>
  </r>
  <r>
    <s v="ID00228"/>
    <s v="CSC Commercial Reporting Senior Team Member (Band VIIIB) - Dutch speaking."/>
    <x v="7"/>
    <s v="Hungary"/>
    <x v="0"/>
    <s v="Chandar, Neil"/>
    <x v="0"/>
    <d v="2016-07-06T00:00:00"/>
    <d v="2016-09-24T00:00:00"/>
    <x v="0"/>
    <n v="58"/>
    <n v="80"/>
    <n v="2016"/>
    <s v="September"/>
    <s v="Q4"/>
    <x v="6"/>
    <n v="525"/>
  </r>
  <r>
    <s v="ID00229"/>
    <s v="Financial Accounting Specialist (Band VIIIA)"/>
    <x v="7"/>
    <s v="Hungary"/>
    <x v="0"/>
    <s v="Bonnett, Sarah"/>
    <x v="0"/>
    <d v="2016-08-15T00:00:00"/>
    <d v="2016-10-15T00:00:00"/>
    <x v="0"/>
    <n v="45"/>
    <n v="61"/>
    <n v="2016"/>
    <s v="October"/>
    <s v="Q1"/>
    <x v="7"/>
    <n v="525"/>
  </r>
  <r>
    <s v="ID00230"/>
    <s v="Senior Internal IT Auditor"/>
    <x v="7"/>
    <s v="Singapore"/>
    <x v="3"/>
    <s v="Bonnett, Sarah"/>
    <x v="0"/>
    <d v="2017-11-15T00:00:00"/>
    <d v="2017-11-27T00:00:00"/>
    <x v="0"/>
    <n v="9"/>
    <n v="12"/>
    <n v="2017"/>
    <s v="November"/>
    <s v="Q1"/>
    <x v="3"/>
    <n v="300"/>
  </r>
  <r>
    <s v="ID00231"/>
    <s v="BBP Reporting Specialist (Band VIIIA)"/>
    <x v="7"/>
    <s v="Hungary"/>
    <x v="0"/>
    <s v="Chandar, Neil"/>
    <x v="1"/>
    <d v="2016-03-31T00:00:00"/>
    <d v="2016-09-10T00:00:00"/>
    <x v="0"/>
    <n v="117"/>
    <n v="163"/>
    <n v="2016"/>
    <s v="September"/>
    <s v="Q4"/>
    <x v="6"/>
    <n v="525"/>
  </r>
  <r>
    <s v="ID00232"/>
    <s v="Tax Specialist (m/w)"/>
    <x v="7"/>
    <s v="Germany"/>
    <x v="0"/>
    <s v="Bonnett, Sarah"/>
    <x v="0"/>
    <d v="2016-07-04T00:00:00"/>
    <d v="2016-07-26T00:00:00"/>
    <x v="0"/>
    <n v="17"/>
    <n v="22"/>
    <n v="2016"/>
    <s v="July"/>
    <s v="Q4"/>
    <x v="6"/>
    <n v="525"/>
  </r>
  <r>
    <s v="ID00233"/>
    <s v="Finance Control Manager"/>
    <x v="7"/>
    <s v="UK"/>
    <x v="0"/>
    <s v="Chandar, Neil"/>
    <x v="1"/>
    <d v="2018-06-03T00:00:00"/>
    <d v="2018-07-30T00:00:00"/>
    <x v="0"/>
    <n v="41"/>
    <n v="57"/>
    <n v="2018"/>
    <s v="July"/>
    <s v="Q4"/>
    <x v="3"/>
    <n v="525"/>
  </r>
  <r>
    <s v="ID00234"/>
    <s v="Manager Treasury Operations"/>
    <x v="7"/>
    <s v="India"/>
    <x v="3"/>
    <s v="Bonnett, Sarah"/>
    <x v="0"/>
    <d v="2018-09-02T00:00:00"/>
    <d v="2018-10-05T00:00:00"/>
    <x v="0"/>
    <n v="25"/>
    <n v="33"/>
    <n v="2018"/>
    <s v="October"/>
    <s v="Q1"/>
    <x v="4"/>
    <n v="300"/>
  </r>
  <r>
    <s v="ID00235"/>
    <s v="Financial Accounting Expert (Band VIIB)"/>
    <x v="7"/>
    <s v="Hungary"/>
    <x v="0"/>
    <s v="Bogaert, Dianna"/>
    <x v="0"/>
    <d v="2016-09-13T00:00:00"/>
    <d v="2016-11-24T00:00:00"/>
    <x v="0"/>
    <n v="53"/>
    <n v="72"/>
    <n v="2016"/>
    <s v="November"/>
    <s v="Q1"/>
    <x v="7"/>
    <n v="525"/>
  </r>
  <r>
    <s v="ID00236"/>
    <s v="Finance Control Manager UK (VI B)"/>
    <x v="7"/>
    <s v="UK"/>
    <x v="0"/>
    <s v="Bogaert, Dianna"/>
    <x v="0"/>
    <d v="2016-02-08T00:00:00"/>
    <d v="2016-05-01T00:00:00"/>
    <x v="0"/>
    <n v="60"/>
    <n v="83"/>
    <n v="2016"/>
    <s v="May"/>
    <s v="Q3"/>
    <x v="6"/>
    <n v="525"/>
  </r>
  <r>
    <s v="ID00237"/>
    <s v="Tax Specialist NL (Band VIB)"/>
    <x v="7"/>
    <s v="Malaysia"/>
    <x v="3"/>
    <s v="Bogaert, Dianna"/>
    <x v="0"/>
    <d v="2017-07-03T00:00:00"/>
    <d v="2017-07-19T00:00:00"/>
    <x v="0"/>
    <n v="13"/>
    <n v="16"/>
    <n v="2017"/>
    <s v="July"/>
    <s v="Q4"/>
    <x v="7"/>
    <n v="300"/>
  </r>
  <r>
    <s v="ID00238"/>
    <s v="BSC Finance Manager Czech Republic and Hungary (Band VB) – Temporary position"/>
    <x v="7"/>
    <s v="Hungary"/>
    <x v="0"/>
    <s v="Bogaert, Dianna"/>
    <x v="0"/>
    <d v="2016-10-20T00:00:00"/>
    <s v=""/>
    <x v="1"/>
    <n v="1767"/>
    <n v="2472"/>
    <s v=""/>
    <s v=""/>
    <s v=""/>
    <x v="2"/>
    <n v="280"/>
  </r>
  <r>
    <s v="ID00239"/>
    <s v="ATR Team Member BENEFRALUX GA 9 (Band VIIIA)"/>
    <x v="7"/>
    <s v="Hungary"/>
    <x v="0"/>
    <s v="Bogaert, Dianna"/>
    <x v="0"/>
    <d v="2016-05-03T00:00:00"/>
    <d v="2016-08-16T00:00:00"/>
    <x v="0"/>
    <n v="76"/>
    <n v="105"/>
    <n v="2016"/>
    <s v="August"/>
    <s v="Q4"/>
    <x v="6"/>
    <n v="525"/>
  </r>
  <r>
    <s v="ID00240"/>
    <s v="BBP and Revenue Management Analyst Sales NL (Band VIIB)"/>
    <x v="7"/>
    <s v="Malaysia"/>
    <x v="3"/>
    <s v="Bogaert, Dianna"/>
    <x v="0"/>
    <d v="2017-04-05T00:00:00"/>
    <d v="2017-09-20T00:00:00"/>
    <x v="0"/>
    <n v="121"/>
    <n v="168"/>
    <n v="2017"/>
    <s v="September"/>
    <s v="Q4"/>
    <x v="7"/>
    <n v="300"/>
  </r>
  <r>
    <s v="ID00241"/>
    <s v="ABII PPM"/>
    <x v="7"/>
    <s v="Singapore"/>
    <x v="3"/>
    <s v="Clements, Michael"/>
    <x v="1"/>
    <d v="2019-02-21T00:00:00"/>
    <s v=""/>
    <x v="1"/>
    <n v="1157"/>
    <n v="1618"/>
    <s v=""/>
    <s v=""/>
    <s v=""/>
    <x v="2"/>
    <n v="160"/>
  </r>
  <r>
    <s v="ID00242"/>
    <s v="IM Swat Team Member (Band IXA)"/>
    <x v="7"/>
    <s v="Hungary"/>
    <x v="0"/>
    <s v="Bonnett, Sarah"/>
    <x v="0"/>
    <d v="2016-09-21T00:00:00"/>
    <d v="2016-10-27T00:00:00"/>
    <x v="0"/>
    <n v="27"/>
    <n v="36"/>
    <n v="2016"/>
    <s v="October"/>
    <s v="Q1"/>
    <x v="7"/>
    <n v="525"/>
  </r>
  <r>
    <s v="ID00243"/>
    <s v="Statutory Accounting Controller "/>
    <x v="7"/>
    <s v="Hungary"/>
    <x v="0"/>
    <s v="Bonnett, Sarah"/>
    <x v="0"/>
    <d v="2017-05-25T00:00:00"/>
    <d v="2017-09-09T00:00:00"/>
    <x v="0"/>
    <n v="77"/>
    <n v="107"/>
    <n v="2017"/>
    <s v="September"/>
    <s v="Q4"/>
    <x v="7"/>
    <n v="525"/>
  </r>
  <r>
    <s v="ID00244"/>
    <s v="Cash-Flow and Core Working Capital Manager (Band VIIA)"/>
    <x v="7"/>
    <s v="Hungary"/>
    <x v="0"/>
    <s v="Bogaert, Dianna"/>
    <x v="0"/>
    <d v="2017-04-18T00:00:00"/>
    <s v=""/>
    <x v="1"/>
    <n v="1639"/>
    <n v="2292"/>
    <s v=""/>
    <s v=""/>
    <s v=""/>
    <x v="2"/>
    <n v="280"/>
  </r>
  <r>
    <s v="ID00245"/>
    <s v="Collector for the German market"/>
    <x v="8"/>
    <s v="India"/>
    <x v="3"/>
    <s v="Thakrar, Sweta"/>
    <x v="0"/>
    <d v="2020-05-27T00:00:00"/>
    <d v="2020-09-18T00:00:00"/>
    <x v="0"/>
    <n v="83"/>
    <n v="114"/>
    <n v="2020"/>
    <s v="September"/>
    <s v="Q4"/>
    <x v="1"/>
    <n v="300"/>
  </r>
  <r>
    <s v="ID00246"/>
    <s v="Country Analyst Deutschland/Österreich"/>
    <x v="8"/>
    <s v="Germany"/>
    <x v="0"/>
    <s v="Bogaert, Dianna"/>
    <x v="3"/>
    <d v="2019-06-18T00:00:00"/>
    <d v="2019-10-09T00:00:00"/>
    <x v="0"/>
    <n v="82"/>
    <n v="113"/>
    <n v="2019"/>
    <s v="October"/>
    <s v="Q1"/>
    <x v="1"/>
    <n v="525"/>
  </r>
  <r>
    <s v="ID00247"/>
    <s v="Country Controller"/>
    <x v="8"/>
    <s v="Philippines"/>
    <x v="3"/>
    <s v="Hamlin, Paul"/>
    <x v="0"/>
    <d v="2019-04-11T00:00:00"/>
    <d v="2019-10-18T00:00:00"/>
    <x v="0"/>
    <n v="137"/>
    <n v="190"/>
    <n v="2019"/>
    <s v="October"/>
    <s v="Q1"/>
    <x v="1"/>
    <n v="300"/>
  </r>
  <r>
    <s v="ID00248"/>
    <s v="Country Legal/HR Manager"/>
    <x v="8"/>
    <s v="Philippines"/>
    <x v="3"/>
    <s v="Bonnett, Sarah"/>
    <x v="0"/>
    <d v="2019-06-17T00:00:00"/>
    <d v="2019-08-11T00:00:00"/>
    <x v="0"/>
    <n v="40"/>
    <n v="55"/>
    <n v="2019"/>
    <s v="August"/>
    <s v="Q4"/>
    <x v="4"/>
    <n v="300"/>
  </r>
  <r>
    <s v="ID00249"/>
    <s v="Country Process Manager"/>
    <x v="8"/>
    <s v="Philippines"/>
    <x v="3"/>
    <s v="Bonnett, Sarah"/>
    <x v="0"/>
    <d v="2019-04-10T00:00:00"/>
    <d v="2019-06-22T00:00:00"/>
    <x v="0"/>
    <n v="53"/>
    <n v="73"/>
    <n v="2019"/>
    <s v="June"/>
    <s v="Q3"/>
    <x v="4"/>
    <n v="300"/>
  </r>
  <r>
    <s v="ID00250"/>
    <s v="Credit Analyst"/>
    <x v="8"/>
    <s v="India"/>
    <x v="3"/>
    <s v="Thakrar, Sweta"/>
    <x v="1"/>
    <d v="2019-12-10T00:00:00"/>
    <d v="2019-12-12T00:00:00"/>
    <x v="0"/>
    <n v="3"/>
    <n v="2"/>
    <n v="2019"/>
    <s v="December"/>
    <s v="Q1"/>
    <x v="1"/>
    <n v="300"/>
  </r>
  <r>
    <s v="ID00251"/>
    <s v="Customer Service Coordinator (m/w)"/>
    <x v="8"/>
    <s v="Germany"/>
    <x v="0"/>
    <s v="Bonnett, Sarah"/>
    <x v="2"/>
    <d v="2018-12-13T00:00:00"/>
    <d v="2018-12-13T00:00:00"/>
    <x v="0"/>
    <n v="1"/>
    <n v="0"/>
    <n v="2018"/>
    <s v="December"/>
    <s v="Q1"/>
    <x v="4"/>
    <n v="525"/>
  </r>
  <r>
    <s v="ID00252"/>
    <s v="Customs classification Specialist"/>
    <x v="8"/>
    <s v="Germany"/>
    <x v="0"/>
    <s v="Bonnett, Sarah"/>
    <x v="2"/>
    <d v="2019-11-20T00:00:00"/>
    <s v=""/>
    <x v="1"/>
    <n v="963"/>
    <n v="1346"/>
    <s v=""/>
    <s v=""/>
    <s v=""/>
    <x v="2"/>
    <n v="280"/>
  </r>
  <r>
    <s v="ID00253"/>
    <s v="Department Manager QA"/>
    <x v="8"/>
    <s v="Denmark"/>
    <x v="0"/>
    <s v="Bonnett, Sarah"/>
    <x v="0"/>
    <d v="2019-04-14T00:00:00"/>
    <d v="2019-08-15T00:00:00"/>
    <x v="0"/>
    <n v="89"/>
    <n v="123"/>
    <n v="2019"/>
    <s v="August"/>
    <s v="Q4"/>
    <x v="4"/>
    <n v="525"/>
  </r>
  <r>
    <s v="ID00254"/>
    <s v="Document &amp; Change Control Team leader"/>
    <x v="8"/>
    <s v="Denmark"/>
    <x v="0"/>
    <s v="Hamlin, Paul"/>
    <x v="3"/>
    <d v="2020-04-29T00:00:00"/>
    <s v=""/>
    <x v="1"/>
    <n v="848"/>
    <n v="1185"/>
    <s v=""/>
    <s v=""/>
    <s v=""/>
    <x v="2"/>
    <n v="280"/>
  </r>
  <r>
    <s v="ID00255"/>
    <s v="Document Release - Change Analyst"/>
    <x v="8"/>
    <s v="Denmark"/>
    <x v="0"/>
    <s v="Thakrar, Sweta"/>
    <x v="0"/>
    <d v="2019-10-08T00:00:00"/>
    <s v=""/>
    <x v="1"/>
    <n v="994"/>
    <n v="1389"/>
    <s v=""/>
    <s v=""/>
    <s v=""/>
    <x v="2"/>
    <n v="280"/>
  </r>
  <r>
    <s v="ID00256"/>
    <s v="EHS Manager"/>
    <x v="8"/>
    <s v="Malaysia"/>
    <x v="3"/>
    <s v="Beck, James"/>
    <x v="0"/>
    <d v="2020-10-13T00:00:00"/>
    <s v=""/>
    <x v="1"/>
    <n v="729"/>
    <n v="1018"/>
    <s v=""/>
    <s v=""/>
    <s v=""/>
    <x v="2"/>
    <n v="160"/>
  </r>
  <r>
    <s v="ID00257"/>
    <s v="Electrical CAD Tools Architect (m/f)"/>
    <x v="8"/>
    <s v="Germany"/>
    <x v="0"/>
    <s v="Thakrar, Sweta"/>
    <x v="3"/>
    <d v="2019-07-04T00:00:00"/>
    <d v="2019-12-15T00:00:00"/>
    <x v="0"/>
    <n v="117"/>
    <n v="164"/>
    <n v="2019"/>
    <s v="December"/>
    <s v="Q1"/>
    <x v="1"/>
    <n v="525"/>
  </r>
  <r>
    <s v="ID00258"/>
    <s v="Facility &amp; EHS Manager (m/w)"/>
    <x v="8"/>
    <s v="Germany"/>
    <x v="0"/>
    <s v="Bonnett, Sarah"/>
    <x v="0"/>
    <d v="2020-05-06T00:00:00"/>
    <d v="2020-07-10T00:00:00"/>
    <x v="0"/>
    <n v="48"/>
    <n v="65"/>
    <n v="2020"/>
    <s v="July"/>
    <s v="Q4"/>
    <x v="1"/>
    <n v="525"/>
  </r>
  <r>
    <s v="ID00259"/>
    <s v="Facility Specialist"/>
    <x v="8"/>
    <s v="USA"/>
    <x v="1"/>
    <s v="Bonnett, Sarah"/>
    <x v="0"/>
    <d v="2020-12-09T00:00:00"/>
    <d v="2020-12-09T00:00:00"/>
    <x v="0"/>
    <n v="1"/>
    <n v="0"/>
    <n v="2020"/>
    <s v="December"/>
    <s v="Q1"/>
    <x v="0"/>
    <n v="550"/>
  </r>
  <r>
    <s v="ID00260"/>
    <s v="Field Financial Analyst"/>
    <x v="8"/>
    <s v="Philippines"/>
    <x v="3"/>
    <s v="Bonnett, Sarah"/>
    <x v="0"/>
    <d v="2020-05-27T00:00:00"/>
    <d v="2020-08-15T00:00:00"/>
    <x v="0"/>
    <n v="58"/>
    <n v="80"/>
    <n v="2020"/>
    <s v="August"/>
    <s v="Q4"/>
    <x v="1"/>
    <n v="300"/>
  </r>
  <r>
    <s v="ID00261"/>
    <s v="Dental Hygienist"/>
    <x v="9"/>
    <s v="UK"/>
    <x v="0"/>
    <s v="Thakrar, Sweta"/>
    <x v="0"/>
    <d v="2020-05-07T00:00:00"/>
    <d v="2020-11-16T00:00:00"/>
    <x v="0"/>
    <n v="138"/>
    <n v="193"/>
    <n v="2020"/>
    <s v="November"/>
    <s v="Q1"/>
    <x v="0"/>
    <n v="525"/>
  </r>
  <r>
    <s v="ID00262"/>
    <s v="float dental nurse"/>
    <x v="9"/>
    <s v="USA"/>
    <x v="1"/>
    <s v="Bogaert, Dianna"/>
    <x v="0"/>
    <d v="2020-03-26T00:00:00"/>
    <d v="2020-07-07T00:00:00"/>
    <x v="0"/>
    <n v="74"/>
    <n v="103"/>
    <n v="2020"/>
    <s v="July"/>
    <s v="Q4"/>
    <x v="1"/>
    <n v="550"/>
  </r>
  <r>
    <s v="ID00263"/>
    <s v="Support Coordinator"/>
    <x v="9"/>
    <s v="USA"/>
    <x v="1"/>
    <s v="Hamlin, Paul"/>
    <x v="0"/>
    <d v="2020-04-17T00:00:00"/>
    <d v="2020-09-15T00:00:00"/>
    <x v="0"/>
    <n v="108"/>
    <n v="151"/>
    <n v="2020"/>
    <s v="September"/>
    <s v="Q4"/>
    <x v="1"/>
    <n v="550"/>
  </r>
  <r>
    <s v="ID00264"/>
    <s v="Health Adviser "/>
    <x v="9"/>
    <s v="UK"/>
    <x v="0"/>
    <s v="Bonnett, Sarah"/>
    <x v="0"/>
    <d v="2020-04-28T00:00:00"/>
    <d v="2020-10-02T00:00:00"/>
    <x v="0"/>
    <n v="114"/>
    <n v="157"/>
    <n v="2020"/>
    <s v="October"/>
    <s v="Q1"/>
    <x v="0"/>
    <n v="525"/>
  </r>
  <r>
    <s v="ID00265"/>
    <s v="Lead Dental Nurse-Mat Cover"/>
    <x v="9"/>
    <s v="USA"/>
    <x v="1"/>
    <s v="Beck, James"/>
    <x v="0"/>
    <d v="2020-04-07T00:00:00"/>
    <s v=""/>
    <x v="1"/>
    <n v="864"/>
    <n v="1207"/>
    <s v=""/>
    <s v=""/>
    <s v=""/>
    <x v="2"/>
    <n v="300"/>
  </r>
  <r>
    <s v="ID00266"/>
    <s v="Qualified Dental Nurse"/>
    <x v="9"/>
    <s v="USA"/>
    <x v="1"/>
    <s v="Ghedia, Deesha"/>
    <x v="0"/>
    <d v="2020-04-15T00:00:00"/>
    <d v="2020-11-04T00:00:00"/>
    <x v="0"/>
    <n v="146"/>
    <n v="203"/>
    <n v="2020"/>
    <s v="November"/>
    <s v="Q1"/>
    <x v="0"/>
    <n v="550"/>
  </r>
  <r>
    <s v="ID00267"/>
    <s v="Information Governance and Compliance "/>
    <x v="9"/>
    <s v="USA"/>
    <x v="1"/>
    <s v="Hamlin, Paul"/>
    <x v="0"/>
    <d v="2020-02-24T00:00:00"/>
    <d v="2020-11-27T00:00:00"/>
    <x v="0"/>
    <n v="200"/>
    <n v="277"/>
    <n v="2020"/>
    <s v="November"/>
    <s v="Q1"/>
    <x v="0"/>
    <n v="550"/>
  </r>
  <r>
    <s v="ID00268"/>
    <s v="Associate Dentist"/>
    <x v="9"/>
    <s v="USA"/>
    <x v="1"/>
    <s v="Thakrar, Sweta"/>
    <x v="0"/>
    <d v="2020-03-13T00:00:00"/>
    <d v="2020-05-18T00:00:00"/>
    <x v="0"/>
    <n v="47"/>
    <n v="66"/>
    <n v="2020"/>
    <s v="May"/>
    <s v="Q3"/>
    <x v="1"/>
    <n v="550"/>
  </r>
  <r>
    <s v="ID00269"/>
    <s v="Bank Cosmetic Nurse"/>
    <x v="9"/>
    <s v="UK"/>
    <x v="0"/>
    <s v="Bonnett, Sarah"/>
    <x v="0"/>
    <d v="2020-05-15T00:00:00"/>
    <d v="2020-09-07T00:00:00"/>
    <x v="0"/>
    <n v="82"/>
    <n v="115"/>
    <n v="2020"/>
    <s v="September"/>
    <s v="Q4"/>
    <x v="1"/>
    <n v="525"/>
  </r>
  <r>
    <s v="ID00270"/>
    <s v="Physiotherapist Telephone Triage"/>
    <x v="9"/>
    <s v="UK"/>
    <x v="0"/>
    <s v="Bonnett, Sarah"/>
    <x v="0"/>
    <d v="2020-04-24T00:00:00"/>
    <d v="2020-08-09T00:00:00"/>
    <x v="0"/>
    <n v="76"/>
    <n v="107"/>
    <n v="2020"/>
    <s v="August"/>
    <s v="Q4"/>
    <x v="1"/>
    <n v="525"/>
  </r>
  <r>
    <s v="ID00271"/>
    <s v="Dental Receptionist"/>
    <x v="9"/>
    <s v="UK"/>
    <x v="0"/>
    <s v="Hamlin, Paul"/>
    <x v="0"/>
    <d v="2020-05-05T00:00:00"/>
    <d v="2020-10-23T00:00:00"/>
    <x v="0"/>
    <n v="124"/>
    <n v="171"/>
    <n v="2020"/>
    <s v="October"/>
    <s v="Q1"/>
    <x v="0"/>
    <n v="525"/>
  </r>
  <r>
    <s v="ID00272"/>
    <s v="Hygienist"/>
    <x v="9"/>
    <s v="UK"/>
    <x v="0"/>
    <s v="Beck, James"/>
    <x v="0"/>
    <d v="2020-05-05T00:00:00"/>
    <d v="2020-08-20T00:00:00"/>
    <x v="0"/>
    <n v="78"/>
    <n v="107"/>
    <n v="2020"/>
    <s v="August"/>
    <s v="Q4"/>
    <x v="1"/>
    <n v="525"/>
  </r>
  <r>
    <s v="ID00273"/>
    <s v="Admin Team Leader"/>
    <x v="9"/>
    <s v="UK"/>
    <x v="0"/>
    <s v="Hamlin, Paul"/>
    <x v="0"/>
    <d v="2020-05-07T00:00:00"/>
    <d v="2020-05-28T00:00:00"/>
    <x v="0"/>
    <n v="16"/>
    <n v="21"/>
    <n v="2020"/>
    <s v="May"/>
    <s v="Q3"/>
    <x v="1"/>
    <n v="525"/>
  </r>
  <r>
    <s v="ID00274"/>
    <s v="Dental Treatment Co-Ordinator/Reception"/>
    <x v="9"/>
    <s v="UK"/>
    <x v="0"/>
    <s v="Thakrar, Sweta"/>
    <x v="0"/>
    <d v="2020-04-30T00:00:00"/>
    <d v="2020-12-16T00:00:00"/>
    <x v="0"/>
    <n v="165"/>
    <n v="230"/>
    <n v="2020"/>
    <s v="December"/>
    <s v="Q1"/>
    <x v="0"/>
    <n v="525"/>
  </r>
  <r>
    <s v="ID00275"/>
    <s v="Health Adviser"/>
    <x v="9"/>
    <s v="UK"/>
    <x v="0"/>
    <s v="Thakrar, Sweta"/>
    <x v="0"/>
    <d v="2020-05-07T00:00:00"/>
    <d v="2020-07-20T00:00:00"/>
    <x v="0"/>
    <n v="53"/>
    <n v="74"/>
    <n v="2020"/>
    <s v="July"/>
    <s v="Q4"/>
    <x v="1"/>
    <n v="525"/>
  </r>
  <r>
    <s v="ID00276"/>
    <s v="OH Practice Nurse"/>
    <x v="9"/>
    <s v="UK"/>
    <x v="0"/>
    <s v="Hamlin, Paul"/>
    <x v="0"/>
    <d v="2020-04-28T00:00:00"/>
    <d v="2020-05-04T00:00:00"/>
    <x v="0"/>
    <n v="5"/>
    <n v="6"/>
    <n v="2020"/>
    <s v="May"/>
    <s v="Q3"/>
    <x v="1"/>
    <n v="525"/>
  </r>
  <r>
    <s v="ID00277"/>
    <s v="Clinical Services Team Manager"/>
    <x v="9"/>
    <s v="UK"/>
    <x v="0"/>
    <s v="Hamlin, Paul"/>
    <x v="0"/>
    <d v="2020-04-27T00:00:00"/>
    <d v="2020-05-29T00:00:00"/>
    <x v="0"/>
    <n v="25"/>
    <n v="32"/>
    <n v="2020"/>
    <s v="May"/>
    <s v="Q3"/>
    <x v="1"/>
    <n v="525"/>
  </r>
  <r>
    <s v="ID00278"/>
    <s v="Lead Physician"/>
    <x v="9"/>
    <s v="USA"/>
    <x v="1"/>
    <s v="Bonnett, Sarah"/>
    <x v="0"/>
    <d v="2020-04-17T00:00:00"/>
    <s v=""/>
    <x v="1"/>
    <n v="856"/>
    <n v="1197"/>
    <s v=""/>
    <s v=""/>
    <s v=""/>
    <x v="2"/>
    <n v="300"/>
  </r>
  <r>
    <s v="ID00279"/>
    <s v="Bank OH Practice Nurse"/>
    <x v="9"/>
    <s v="UK"/>
    <x v="0"/>
    <s v="Hamlin, Paul"/>
    <x v="0"/>
    <d v="2020-06-10T00:00:00"/>
    <d v="2020-12-09T00:00:00"/>
    <x v="0"/>
    <n v="131"/>
    <n v="182"/>
    <n v="2020"/>
    <s v="December"/>
    <s v="Q1"/>
    <x v="0"/>
    <n v="525"/>
  </r>
  <r>
    <s v="ID00280"/>
    <s v="Bank Health Adviser"/>
    <x v="9"/>
    <s v="UK"/>
    <x v="0"/>
    <s v="Ghedia, Deesha"/>
    <x v="0"/>
    <d v="2020-05-21T00:00:00"/>
    <d v="2020-12-23T00:00:00"/>
    <x v="0"/>
    <n v="155"/>
    <n v="216"/>
    <n v="2020"/>
    <s v="December"/>
    <s v="Q1"/>
    <x v="0"/>
    <n v="525"/>
  </r>
  <r>
    <s v="ID00281"/>
    <s v="Health Services Manager"/>
    <x v="9"/>
    <s v="UK"/>
    <x v="0"/>
    <s v="Bogaert, Dianna"/>
    <x v="0"/>
    <d v="2020-05-08T00:00:00"/>
    <d v="2020-07-15T00:00:00"/>
    <x v="0"/>
    <n v="49"/>
    <n v="68"/>
    <n v="2020"/>
    <s v="July"/>
    <s v="Q4"/>
    <x v="1"/>
    <n v="525"/>
  </r>
  <r>
    <s v="ID00282"/>
    <s v="Senior Physiotherapist"/>
    <x v="9"/>
    <s v="UK"/>
    <x v="0"/>
    <s v="Bogaert, Dianna"/>
    <x v="0"/>
    <d v="2020-05-13T00:00:00"/>
    <d v="2020-09-05T00:00:00"/>
    <x v="0"/>
    <n v="83"/>
    <n v="115"/>
    <n v="2020"/>
    <s v="September"/>
    <s v="Q4"/>
    <x v="1"/>
    <n v="525"/>
  </r>
  <r>
    <s v="ID00283"/>
    <s v="Dental Nurse Onsite PT"/>
    <x v="9"/>
    <s v="UK"/>
    <x v="0"/>
    <s v="Bogaert, Dianna"/>
    <x v="0"/>
    <d v="2020-05-11T00:00:00"/>
    <s v=""/>
    <x v="1"/>
    <n v="840"/>
    <n v="1173"/>
    <s v=""/>
    <s v=""/>
    <s v=""/>
    <x v="2"/>
    <n v="280"/>
  </r>
  <r>
    <s v="ID00284"/>
    <s v="Associate Dentist (SAT)"/>
    <x v="9"/>
    <s v="USA"/>
    <x v="1"/>
    <s v="Bonnett, Sarah"/>
    <x v="0"/>
    <d v="2021-02-25T00:00:00"/>
    <d v="2021-08-24T00:00:00"/>
    <x v="0"/>
    <n v="129"/>
    <n v="180"/>
    <n v="2021"/>
    <s v="August"/>
    <s v="Q4"/>
    <x v="0"/>
    <n v="550"/>
  </r>
  <r>
    <s v="ID00285"/>
    <s v="Central Sterilisation Assistant"/>
    <x v="9"/>
    <s v="USA"/>
    <x v="1"/>
    <s v="Bonnett, Sarah"/>
    <x v="0"/>
    <d v="2021-05-23T00:00:00"/>
    <d v="2021-07-31T00:00:00"/>
    <x v="0"/>
    <n v="50"/>
    <n v="69"/>
    <n v="2021"/>
    <s v="July"/>
    <s v="Q4"/>
    <x v="0"/>
    <n v="550"/>
  </r>
  <r>
    <s v="ID00286"/>
    <s v="Clinical and Operations System Improvement Lead"/>
    <x v="9"/>
    <s v="USA"/>
    <x v="1"/>
    <s v="Bonnett, Sarah"/>
    <x v="1"/>
    <d v="2021-05-26T00:00:00"/>
    <d v="2021-07-26T00:00:00"/>
    <x v="0"/>
    <n v="44"/>
    <n v="61"/>
    <n v="2021"/>
    <s v="July"/>
    <s v="Q4"/>
    <x v="0"/>
    <n v="550"/>
  </r>
  <r>
    <s v="ID00287"/>
    <s v="Senior Radiographer-Internal only"/>
    <x v="9"/>
    <s v="USA"/>
    <x v="1"/>
    <s v="Bonnett, Sarah"/>
    <x v="1"/>
    <d v="2021-05-26T00:00:00"/>
    <d v="2021-12-13T00:00:00"/>
    <x v="0"/>
    <n v="144"/>
    <n v="201"/>
    <n v="2021"/>
    <s v="December"/>
    <s v="Q1"/>
    <x v="5"/>
    <n v="550"/>
  </r>
  <r>
    <s v="ID00288"/>
    <s v="Dental Nurse-Mat Cover-Part Time"/>
    <x v="9"/>
    <s v="USA"/>
    <x v="1"/>
    <s v="Bonnett, Sarah"/>
    <x v="1"/>
    <d v="2021-06-06T00:00:00"/>
    <d v="2021-06-15T00:00:00"/>
    <x v="0"/>
    <n v="7"/>
    <n v="9"/>
    <n v="2021"/>
    <s v="June"/>
    <s v="Q3"/>
    <x v="0"/>
    <n v="550"/>
  </r>
  <r>
    <s v="ID00289"/>
    <s v="Dermatology Nurse- Part Time West End"/>
    <x v="9"/>
    <s v="USA"/>
    <x v="1"/>
    <s v="Bogaert, Dianna"/>
    <x v="2"/>
    <d v="2021-04-28T00:00:00"/>
    <d v="2021-08-04T00:00:00"/>
    <x v="0"/>
    <n v="71"/>
    <n v="98"/>
    <n v="2021"/>
    <s v="August"/>
    <s v="Q4"/>
    <x v="0"/>
    <n v="550"/>
  </r>
  <r>
    <s v="ID00290"/>
    <s v="Health Advisor Bank"/>
    <x v="9"/>
    <s v="Puerto Rico"/>
    <x v="2"/>
    <s v="Bonnett, Sarah"/>
    <x v="0"/>
    <d v="2021-06-08T00:00:00"/>
    <d v="2021-07-08T00:00:00"/>
    <x v="0"/>
    <n v="23"/>
    <n v="30"/>
    <n v="2021"/>
    <s v="July"/>
    <s v="Q4"/>
    <x v="0"/>
    <n v="475"/>
  </r>
  <r>
    <s v="ID00291"/>
    <s v="Dental Nurse-Maternity Cover"/>
    <x v="9"/>
    <s v="USA"/>
    <x v="1"/>
    <s v="Bogaert, Dianna"/>
    <x v="2"/>
    <d v="2021-04-15T00:00:00"/>
    <d v="2021-07-29T00:00:00"/>
    <x v="0"/>
    <n v="76"/>
    <n v="105"/>
    <n v="2021"/>
    <s v="July"/>
    <s v="Q4"/>
    <x v="0"/>
    <n v="550"/>
  </r>
  <r>
    <s v="ID00292"/>
    <s v="Dental Nurse-Saturdays"/>
    <x v="9"/>
    <s v="USA"/>
    <x v="1"/>
    <s v="Beck, James"/>
    <x v="0"/>
    <d v="2021-05-23T00:00:00"/>
    <d v="2021-09-24T00:00:00"/>
    <x v="0"/>
    <n v="90"/>
    <n v="124"/>
    <n v="2021"/>
    <s v="September"/>
    <s v="Q4"/>
    <x v="0"/>
    <n v="550"/>
  </r>
  <r>
    <s v="ID00293"/>
    <s v="Adminstrator - Bank"/>
    <x v="9"/>
    <s v="Puerto Rico"/>
    <x v="2"/>
    <s v="Bonnett, Sarah"/>
    <x v="2"/>
    <d v="2021-06-21T00:00:00"/>
    <d v="2021-12-10T00:00:00"/>
    <x v="0"/>
    <n v="125"/>
    <n v="172"/>
    <n v="2021"/>
    <s v="December"/>
    <s v="Q1"/>
    <x v="5"/>
    <n v="475"/>
  </r>
  <r>
    <s v="ID00294"/>
    <s v="PA to Healthcare Director"/>
    <x v="9"/>
    <s v="USA"/>
    <x v="1"/>
    <s v="Thakrar, Sweta"/>
    <x v="1"/>
    <d v="2021-05-24T00:00:00"/>
    <d v="2021-10-23T00:00:00"/>
    <x v="0"/>
    <n v="110"/>
    <n v="152"/>
    <n v="2021"/>
    <s v="October"/>
    <s v="Q1"/>
    <x v="5"/>
    <n v="550"/>
  </r>
  <r>
    <s v="ID00295"/>
    <s v="Centre Manager - Gough Square"/>
    <x v="9"/>
    <s v="USA"/>
    <x v="1"/>
    <s v="Beck, James"/>
    <x v="1"/>
    <d v="2021-05-13T00:00:00"/>
    <d v="2021-11-28T00:00:00"/>
    <x v="0"/>
    <n v="142"/>
    <n v="199"/>
    <n v="2021"/>
    <s v="November"/>
    <s v="Q1"/>
    <x v="5"/>
    <n v="550"/>
  </r>
  <r>
    <s v="ID00296"/>
    <s v="Part time Practice Nurse, Citi Bank"/>
    <x v="9"/>
    <s v="Puerto Rico"/>
    <x v="2"/>
    <s v="Bonnett, Sarah"/>
    <x v="0"/>
    <d v="2021-06-28T00:00:00"/>
    <d v="2021-10-03T00:00:00"/>
    <x v="0"/>
    <n v="70"/>
    <n v="97"/>
    <n v="2021"/>
    <s v="October"/>
    <s v="Q1"/>
    <x v="5"/>
    <n v="475"/>
  </r>
  <r>
    <s v="ID00297"/>
    <s v="Float Nurse"/>
    <x v="9"/>
    <s v="Puerto Rico"/>
    <x v="2"/>
    <s v="Parsons, Laura"/>
    <x v="0"/>
    <d v="2021-06-14T00:00:00"/>
    <d v="2021-08-11T00:00:00"/>
    <x v="0"/>
    <n v="43"/>
    <n v="58"/>
    <n v="2021"/>
    <s v="August"/>
    <s v="Q4"/>
    <x v="0"/>
    <n v="475"/>
  </r>
  <r>
    <s v="ID00298"/>
    <s v="Specialist Dental Nurse-Part Time"/>
    <x v="9"/>
    <s v="Colombia"/>
    <x v="2"/>
    <s v="Beck, James"/>
    <x v="4"/>
    <d v="2021-07-22T00:00:00"/>
    <d v="2021-11-09T00:00:00"/>
    <x v="0"/>
    <n v="79"/>
    <n v="110"/>
    <n v="2021"/>
    <s v="November"/>
    <s v="Q1"/>
    <x v="5"/>
    <n v="475"/>
  </r>
  <r>
    <s v="ID00299"/>
    <s v="Health Clinics Contracting Manager"/>
    <x v="9"/>
    <s v="Puerto Rico"/>
    <x v="2"/>
    <s v="Bonnett, Sarah"/>
    <x v="1"/>
    <d v="2021-06-28T00:00:00"/>
    <d v="2021-07-30T00:00:00"/>
    <x v="0"/>
    <n v="25"/>
    <n v="32"/>
    <n v="2021"/>
    <s v="July"/>
    <s v="Q4"/>
    <x v="0"/>
    <n v="475"/>
  </r>
  <r>
    <s v="ID00300"/>
    <s v="Adminstrator BBH"/>
    <x v="9"/>
    <s v="Colombia"/>
    <x v="2"/>
    <s v="Thakrar, Sweta"/>
    <x v="1"/>
    <d v="2021-07-26T00:00:00"/>
    <d v="2021-10-22T00:00:00"/>
    <x v="0"/>
    <n v="65"/>
    <n v="88"/>
    <n v="2021"/>
    <s v="October"/>
    <s v="Q1"/>
    <x v="5"/>
    <n v="475"/>
  </r>
  <r>
    <s v="ID00301"/>
    <s v="Senior Physio Fixed Term Contract Part Time"/>
    <x v="9"/>
    <s v="Puerto Rico"/>
    <x v="2"/>
    <s v="Bogaert, Dianna"/>
    <x v="0"/>
    <d v="2021-06-22T00:00:00"/>
    <s v=""/>
    <x v="1"/>
    <n v="549"/>
    <n v="766"/>
    <s v=""/>
    <s v=""/>
    <s v=""/>
    <x v="2"/>
    <n v="250"/>
  </r>
  <r>
    <s v="ID00302"/>
    <s v="Physiotherapist-Sessional"/>
    <x v="9"/>
    <s v="USA"/>
    <x v="1"/>
    <s v="Bonnett, Sarah"/>
    <x v="0"/>
    <d v="2021-05-31T00:00:00"/>
    <d v="2021-06-19T00:00:00"/>
    <x v="0"/>
    <n v="15"/>
    <n v="19"/>
    <n v="2021"/>
    <s v="June"/>
    <s v="Q3"/>
    <x v="0"/>
    <n v="550"/>
  </r>
  <r>
    <s v="ID00303"/>
    <s v="Associate Dentist PT"/>
    <x v="9"/>
    <s v="Colombia"/>
    <x v="2"/>
    <s v="Beck, James"/>
    <x v="0"/>
    <d v="2021-07-29T00:00:00"/>
    <d v="2021-08-19T00:00:00"/>
    <x v="0"/>
    <n v="16"/>
    <n v="21"/>
    <n v="2021"/>
    <s v="August"/>
    <s v="Q4"/>
    <x v="0"/>
    <n v="475"/>
  </r>
  <r>
    <s v="ID00304"/>
    <s v="Systems and Operations Support Advisor"/>
    <x v="9"/>
    <s v="Colombia"/>
    <x v="2"/>
    <s v="Bonnett, Sarah"/>
    <x v="1"/>
    <d v="2021-06-30T00:00:00"/>
    <d v="2021-09-26T00:00:00"/>
    <x v="0"/>
    <n v="63"/>
    <n v="88"/>
    <n v="2021"/>
    <s v="September"/>
    <s v="Q4"/>
    <x v="0"/>
    <n v="475"/>
  </r>
  <r>
    <s v="ID00305"/>
    <s v="Dental Nurse-Mat Cover"/>
    <x v="9"/>
    <s v="USA"/>
    <x v="1"/>
    <s v="Bogaert, Dianna"/>
    <x v="0"/>
    <d v="2021-06-06T00:00:00"/>
    <s v=""/>
    <x v="1"/>
    <n v="560"/>
    <n v="782"/>
    <s v=""/>
    <s v=""/>
    <s v=""/>
    <x v="2"/>
    <n v="300"/>
  </r>
  <r>
    <s v="ID00306"/>
    <s v="Senior MSK Physiotherapist"/>
    <x v="9"/>
    <s v="Colombia"/>
    <x v="2"/>
    <s v="Ghedia, Deesha"/>
    <x v="0"/>
    <d v="2021-07-01T00:00:00"/>
    <d v="2021-11-29T00:00:00"/>
    <x v="0"/>
    <n v="108"/>
    <n v="151"/>
    <n v="2021"/>
    <s v="November"/>
    <s v="Q1"/>
    <x v="5"/>
    <n v="475"/>
  </r>
  <r>
    <s v="ID00307"/>
    <s v="Dermatologist sessional- Solihull"/>
    <x v="9"/>
    <s v="Puerto Rico"/>
    <x v="2"/>
    <s v="Bonnett, Sarah"/>
    <x v="0"/>
    <d v="2021-06-15T00:00:00"/>
    <d v="2021-09-15T00:00:00"/>
    <x v="0"/>
    <n v="67"/>
    <n v="92"/>
    <n v="2021"/>
    <s v="September"/>
    <s v="Q4"/>
    <x v="0"/>
    <n v="475"/>
  </r>
  <r>
    <s v="ID00308"/>
    <s v="Health Advisor Kings Cross"/>
    <x v="9"/>
    <s v="Colombia"/>
    <x v="2"/>
    <s v="Beck, James"/>
    <x v="0"/>
    <d v="2021-07-28T00:00:00"/>
    <d v="2021-11-29T00:00:00"/>
    <x v="0"/>
    <n v="89"/>
    <n v="124"/>
    <n v="2021"/>
    <s v="November"/>
    <s v="Q1"/>
    <x v="5"/>
    <n v="475"/>
  </r>
  <r>
    <s v="ID00309"/>
    <s v="HSBC Centre Manager-C.Wharf"/>
    <x v="9"/>
    <s v="Colombia"/>
    <x v="2"/>
    <s v="Bonnett, Sarah"/>
    <x v="1"/>
    <d v="2021-07-12T00:00:00"/>
    <d v="2021-10-01T00:00:00"/>
    <x v="0"/>
    <n v="60"/>
    <n v="81"/>
    <n v="2021"/>
    <s v="October"/>
    <s v="Q1"/>
    <x v="5"/>
    <n v="475"/>
  </r>
  <r>
    <s v="ID00310"/>
    <s v="OHA Plymouth"/>
    <x v="9"/>
    <s v="USA"/>
    <x v="1"/>
    <s v="Bonnett, Sarah"/>
    <x v="4"/>
    <d v="2021-01-28T00:00:00"/>
    <s v=""/>
    <x v="1"/>
    <n v="652"/>
    <n v="911"/>
    <s v=""/>
    <s v=""/>
    <s v=""/>
    <x v="2"/>
    <n v="300"/>
  </r>
  <r>
    <s v="ID00311"/>
    <s v="Dental Administrator/Receptionist"/>
    <x v="9"/>
    <s v="Colombia"/>
    <x v="2"/>
    <s v="Parsons, Laura"/>
    <x v="0"/>
    <d v="2021-07-28T00:00:00"/>
    <d v="2021-10-02T00:00:00"/>
    <x v="0"/>
    <n v="48"/>
    <n v="66"/>
    <n v="2021"/>
    <s v="October"/>
    <s v="Q1"/>
    <x v="5"/>
    <n v="475"/>
  </r>
  <r>
    <s v="ID00312"/>
    <s v="Dermatology Nurse- Part Time   "/>
    <x v="9"/>
    <s v="USA"/>
    <x v="1"/>
    <s v="Parsons, Laura"/>
    <x v="0"/>
    <d v="2021-06-01T00:00:00"/>
    <d v="2021-09-10T00:00:00"/>
    <x v="0"/>
    <n v="74"/>
    <n v="101"/>
    <n v="2021"/>
    <s v="September"/>
    <s v="Q4"/>
    <x v="0"/>
    <n v="550"/>
  </r>
  <r>
    <s v="ID00313"/>
    <s v="Dermatology Nurse-Solihull"/>
    <x v="9"/>
    <s v="Puerto Rico"/>
    <x v="2"/>
    <s v="Bogaert, Dianna"/>
    <x v="0"/>
    <d v="2021-06-15T00:00:00"/>
    <d v="2021-08-07T00:00:00"/>
    <x v="0"/>
    <n v="39"/>
    <n v="53"/>
    <n v="2021"/>
    <s v="August"/>
    <s v="Q4"/>
    <x v="0"/>
    <n v="475"/>
  </r>
  <r>
    <s v="ID00314"/>
    <s v="Dental/Decon Nurse-Multi Site"/>
    <x v="9"/>
    <s v="Puerto Rico"/>
    <x v="2"/>
    <s v="Bonnett, Sarah"/>
    <x v="0"/>
    <d v="2021-06-20T00:00:00"/>
    <d v="2021-09-23T00:00:00"/>
    <x v="0"/>
    <n v="69"/>
    <n v="95"/>
    <n v="2021"/>
    <s v="September"/>
    <s v="Q4"/>
    <x v="0"/>
    <n v="475"/>
  </r>
  <r>
    <s v="ID00315"/>
    <s v="Aesthetic Nurse Prescriber"/>
    <x v="9"/>
    <s v="USA"/>
    <x v="1"/>
    <s v="Beck, James"/>
    <x v="0"/>
    <d v="2021-04-25T00:00:00"/>
    <s v=""/>
    <x v="1"/>
    <n v="590"/>
    <n v="824"/>
    <s v=""/>
    <s v=""/>
    <s v=""/>
    <x v="2"/>
    <n v="300"/>
  </r>
  <r>
    <s v="ID00316"/>
    <s v="Adminstrator"/>
    <x v="9"/>
    <s v="Mexico"/>
    <x v="2"/>
    <s v="Ghedia, Deesha"/>
    <x v="0"/>
    <d v="2021-08-04T00:00:00"/>
    <d v="2021-11-30T00:00:00"/>
    <x v="0"/>
    <n v="85"/>
    <n v="118"/>
    <n v="2021"/>
    <s v="November"/>
    <s v="Q1"/>
    <x v="5"/>
    <n v="475"/>
  </r>
  <r>
    <s v="ID00317"/>
    <s v="Support Co-ordinator- FTC 6 months"/>
    <x v="9"/>
    <s v="Colombia"/>
    <x v="2"/>
    <s v="Bonnett, Sarah"/>
    <x v="1"/>
    <d v="2021-08-02T00:00:00"/>
    <d v="2021-09-01T00:00:00"/>
    <x v="0"/>
    <n v="23"/>
    <n v="30"/>
    <n v="2021"/>
    <s v="September"/>
    <s v="Q4"/>
    <x v="0"/>
    <n v="475"/>
  </r>
  <r>
    <s v="ID00318"/>
    <s v="Bank OHA role, National"/>
    <x v="9"/>
    <s v="Colombia"/>
    <x v="2"/>
    <s v="Ghedia, Deesha"/>
    <x v="0"/>
    <d v="2021-07-29T00:00:00"/>
    <d v="2021-08-23T00:00:00"/>
    <x v="0"/>
    <n v="18"/>
    <n v="25"/>
    <n v="2021"/>
    <s v="August"/>
    <s v="Q4"/>
    <x v="0"/>
    <n v="475"/>
  </r>
  <r>
    <s v="ID00319"/>
    <s v="FTC- CPT Pharmacist"/>
    <x v="9"/>
    <s v="Mexico"/>
    <x v="2"/>
    <s v="Salles, Carli"/>
    <x v="0"/>
    <d v="2021-08-08T00:00:00"/>
    <d v="2021-10-03T00:00:00"/>
    <x v="0"/>
    <n v="40"/>
    <n v="56"/>
    <n v="2021"/>
    <s v="October"/>
    <s v="Q1"/>
    <x v="5"/>
    <n v="475"/>
  </r>
  <r>
    <s v="ID00320"/>
    <s v="Admin -  3 days Nottingham"/>
    <x v="9"/>
    <s v="Mexico"/>
    <x v="2"/>
    <s v="Beck, James"/>
    <x v="0"/>
    <d v="2021-08-22T00:00:00"/>
    <s v=""/>
    <x v="1"/>
    <n v="505"/>
    <n v="705"/>
    <s v=""/>
    <s v=""/>
    <s v=""/>
    <x v="2"/>
    <n v="250"/>
  </r>
  <r>
    <s v="ID00321"/>
    <s v="Dermatologist Sessional-Reading"/>
    <x v="9"/>
    <s v="USA"/>
    <x v="1"/>
    <s v="Bonnett, Sarah"/>
    <x v="0"/>
    <d v="2021-06-06T00:00:00"/>
    <d v="2021-07-30T00:00:00"/>
    <x v="0"/>
    <n v="40"/>
    <n v="54"/>
    <n v="2021"/>
    <s v="July"/>
    <s v="Q4"/>
    <x v="0"/>
    <n v="550"/>
  </r>
  <r>
    <s v="ID00322"/>
    <s v="Health Promotion/ London Float Health Adviser"/>
    <x v="9"/>
    <s v="Mexico"/>
    <x v="2"/>
    <s v="Parsons, Laura"/>
    <x v="0"/>
    <d v="2021-08-31T00:00:00"/>
    <d v="2021-11-29T00:00:00"/>
    <x v="0"/>
    <n v="65"/>
    <n v="90"/>
    <n v="2021"/>
    <s v="November"/>
    <s v="Q1"/>
    <x v="5"/>
    <n v="475"/>
  </r>
  <r>
    <s v="ID00323"/>
    <s v="Dermatologist-West End"/>
    <x v="9"/>
    <s v="Colombia"/>
    <x v="2"/>
    <s v="Bonnett, Sarah"/>
    <x v="0"/>
    <d v="2021-08-03T00:00:00"/>
    <d v="2021-10-03T00:00:00"/>
    <x v="0"/>
    <n v="44"/>
    <n v="61"/>
    <n v="2021"/>
    <s v="October"/>
    <s v="Q1"/>
    <x v="5"/>
    <n v="475"/>
  </r>
  <r>
    <s v="ID00324"/>
    <s v="Dental Nurse FTC"/>
    <x v="9"/>
    <s v="Brazil"/>
    <x v="2"/>
    <s v="Ghedia, Deesha"/>
    <x v="0"/>
    <d v="2021-09-14T00:00:00"/>
    <d v="2021-09-22T00:00:00"/>
    <x v="0"/>
    <n v="7"/>
    <n v="8"/>
    <n v="2021"/>
    <s v="September"/>
    <s v="Q4"/>
    <x v="0"/>
    <n v="475"/>
  </r>
  <r>
    <s v="ID00325"/>
    <s v="Trainee Laboratory Technician"/>
    <x v="9"/>
    <s v="Brazil"/>
    <x v="2"/>
    <s v="Beck, James"/>
    <x v="4"/>
    <d v="2021-09-14T00:00:00"/>
    <d v="2021-09-23T00:00:00"/>
    <x v="0"/>
    <n v="8"/>
    <n v="9"/>
    <n v="2021"/>
    <s v="September"/>
    <s v="Q4"/>
    <x v="0"/>
    <n v="475"/>
  </r>
  <r>
    <s v="ID00326"/>
    <s v="Centre Manager-Reading- FTC 6months"/>
    <x v="9"/>
    <s v="Mexico"/>
    <x v="2"/>
    <s v="Beck, James"/>
    <x v="1"/>
    <d v="2021-08-19T00:00:00"/>
    <d v="2021-08-26T00:00:00"/>
    <x v="0"/>
    <n v="6"/>
    <n v="7"/>
    <n v="2021"/>
    <s v="August"/>
    <s v="Q4"/>
    <x v="0"/>
    <n v="475"/>
  </r>
  <r>
    <s v="ID00327"/>
    <s v="OHA part time, Glasgow "/>
    <x v="9"/>
    <s v="Mexico"/>
    <x v="2"/>
    <s v="Salles, Carli"/>
    <x v="0"/>
    <d v="2021-08-05T00:00:00"/>
    <d v="2021-09-25T00:00:00"/>
    <x v="0"/>
    <n v="37"/>
    <n v="51"/>
    <n v="2021"/>
    <s v="September"/>
    <s v="Q4"/>
    <x v="0"/>
    <n v="475"/>
  </r>
  <r>
    <s v="ID00328"/>
    <s v="Radiographer"/>
    <x v="9"/>
    <s v="Puerto Rico"/>
    <x v="2"/>
    <s v="Salles, Carli"/>
    <x v="0"/>
    <d v="2021-06-22T00:00:00"/>
    <d v="2021-12-21T00:00:00"/>
    <x v="0"/>
    <n v="131"/>
    <n v="182"/>
    <n v="2021"/>
    <s v="December"/>
    <s v="Q1"/>
    <x v="5"/>
    <n v="475"/>
  </r>
  <r>
    <s v="ID00329"/>
    <s v="Health Promotion Co-ordinator "/>
    <x v="9"/>
    <s v="Mexico"/>
    <x v="2"/>
    <s v="Bonnett, Sarah"/>
    <x v="1"/>
    <d v="2021-08-31T00:00:00"/>
    <d v="2021-10-02T00:00:00"/>
    <x v="0"/>
    <n v="24"/>
    <n v="32"/>
    <n v="2021"/>
    <s v="October"/>
    <s v="Q1"/>
    <x v="5"/>
    <n v="475"/>
  </r>
  <r>
    <s v="ID00330"/>
    <s v="Dental Receptionist/Administrator"/>
    <x v="9"/>
    <s v="Mexico"/>
    <x v="2"/>
    <s v="Bonnett, Sarah"/>
    <x v="0"/>
    <d v="2021-08-17T00:00:00"/>
    <d v="2021-12-21T00:00:00"/>
    <x v="0"/>
    <n v="91"/>
    <n v="126"/>
    <n v="2021"/>
    <s v="December"/>
    <s v="Q1"/>
    <x v="5"/>
    <n v="475"/>
  </r>
  <r>
    <s v="ID00331"/>
    <s v="Senior Physiotherapist "/>
    <x v="9"/>
    <s v="Mexico"/>
    <x v="2"/>
    <s v="Bonnett, Sarah"/>
    <x v="0"/>
    <d v="2021-08-31T00:00:00"/>
    <d v="2021-09-28T00:00:00"/>
    <x v="0"/>
    <n v="21"/>
    <n v="28"/>
    <n v="2021"/>
    <s v="September"/>
    <s v="Q4"/>
    <x v="0"/>
    <n v="475"/>
  </r>
  <r>
    <s v="ID00332"/>
    <s v="Occupational Health Advisor"/>
    <x v="9"/>
    <s v="Mexico"/>
    <x v="2"/>
    <s v="Bonnett, Sarah"/>
    <x v="1"/>
    <d v="2021-09-07T00:00:00"/>
    <s v=""/>
    <x v="1"/>
    <n v="494"/>
    <n v="689"/>
    <s v=""/>
    <s v=""/>
    <s v=""/>
    <x v="2"/>
    <n v="250"/>
  </r>
  <r>
    <s v="ID00333"/>
    <s v="Dental Nurse / Receptionist "/>
    <x v="9"/>
    <s v="Brazil"/>
    <x v="2"/>
    <s v="Bonnett, Sarah"/>
    <x v="0"/>
    <d v="2021-09-12T00:00:00"/>
    <d v="2021-12-06T00:00:00"/>
    <x v="0"/>
    <n v="61"/>
    <n v="85"/>
    <n v="2021"/>
    <s v="December"/>
    <s v="Q1"/>
    <x v="5"/>
    <n v="475"/>
  </r>
  <r>
    <s v="ID00334"/>
    <s v="OHA - Bank Nurse"/>
    <x v="9"/>
    <s v="Brazil"/>
    <x v="2"/>
    <s v="Beck, James"/>
    <x v="0"/>
    <d v="2021-09-13T00:00:00"/>
    <d v="2021-11-01T00:00:00"/>
    <x v="0"/>
    <n v="36"/>
    <n v="49"/>
    <n v="2021"/>
    <s v="November"/>
    <s v="Q1"/>
    <x v="5"/>
    <n v="475"/>
  </r>
  <r>
    <s v="ID00335"/>
    <s v="Qualified Dental Nurse x 2"/>
    <x v="9"/>
    <s v="Mexico"/>
    <x v="2"/>
    <s v="Beck, James"/>
    <x v="0"/>
    <d v="2021-09-06T00:00:00"/>
    <d v="2021-12-16T00:00:00"/>
    <x v="0"/>
    <n v="74"/>
    <n v="101"/>
    <n v="2021"/>
    <s v="December"/>
    <s v="Q1"/>
    <x v="5"/>
    <n v="475"/>
  </r>
  <r>
    <s v="ID00336"/>
    <s v="Hygienist-32 hours per month"/>
    <x v="9"/>
    <s v="Colombia"/>
    <x v="2"/>
    <s v="Bonnett, Sarah"/>
    <x v="0"/>
    <d v="2021-07-18T00:00:00"/>
    <d v="2021-11-23T00:00:00"/>
    <x v="0"/>
    <n v="92"/>
    <n v="128"/>
    <n v="2021"/>
    <s v="November"/>
    <s v="Q1"/>
    <x v="5"/>
    <n v="475"/>
  </r>
  <r>
    <s v="ID00337"/>
    <s v="Receptionist Administrator"/>
    <x v="9"/>
    <s v="Brazil"/>
    <x v="2"/>
    <s v="Bonnett, Sarah"/>
    <x v="0"/>
    <d v="2021-09-14T00:00:00"/>
    <d v="2021-11-18T00:00:00"/>
    <x v="0"/>
    <n v="48"/>
    <n v="65"/>
    <n v="2021"/>
    <s v="November"/>
    <s v="Q1"/>
    <x v="5"/>
    <n v="475"/>
  </r>
  <r>
    <s v="ID00338"/>
    <s v="Central Admin Team Leader"/>
    <x v="9"/>
    <s v="Brazil"/>
    <x v="2"/>
    <s v="Parsons, Laura"/>
    <x v="1"/>
    <d v="2021-09-23T00:00:00"/>
    <s v=""/>
    <x v="1"/>
    <n v="482"/>
    <n v="673"/>
    <s v=""/>
    <s v=""/>
    <s v=""/>
    <x v="2"/>
    <n v="250"/>
  </r>
  <r>
    <s v="ID00339"/>
    <s v="Practice Nurse"/>
    <x v="9"/>
    <s v="Brazil"/>
    <x v="2"/>
    <s v="Beck, James"/>
    <x v="0"/>
    <d v="2021-09-20T00:00:00"/>
    <d v="2021-09-26T00:00:00"/>
    <x v="0"/>
    <n v="5"/>
    <n v="6"/>
    <n v="2021"/>
    <s v="September"/>
    <s v="Q4"/>
    <x v="0"/>
    <n v="475"/>
  </r>
  <r>
    <s v="ID00340"/>
    <s v="Receptionist/Administrator "/>
    <x v="9"/>
    <s v="Brazil"/>
    <x v="2"/>
    <s v="Bonnett, Sarah"/>
    <x v="0"/>
    <d v="2021-10-17T00:00:00"/>
    <s v=""/>
    <x v="1"/>
    <n v="465"/>
    <n v="649"/>
    <s v=""/>
    <s v=""/>
    <s v=""/>
    <x v="2"/>
    <n v="250"/>
  </r>
  <r>
    <s v="ID00341"/>
    <s v="Trainee Dental Nurse"/>
    <x v="9"/>
    <s v="UK"/>
    <x v="0"/>
    <s v="Parsons, Laura"/>
    <x v="4"/>
    <d v="2021-10-31T00:00:00"/>
    <s v=""/>
    <x v="1"/>
    <n v="455"/>
    <n v="635"/>
    <s v=""/>
    <s v=""/>
    <s v=""/>
    <x v="2"/>
    <n v="280"/>
  </r>
  <r>
    <s v="ID00342"/>
    <s v="Operational Process Manager"/>
    <x v="9"/>
    <s v="Brazil"/>
    <x v="2"/>
    <s v="Beck, James"/>
    <x v="1"/>
    <d v="2021-09-19T00:00:00"/>
    <d v="2021-12-20T00:00:00"/>
    <x v="0"/>
    <n v="66"/>
    <n v="92"/>
    <n v="2021"/>
    <s v="December"/>
    <s v="Q1"/>
    <x v="5"/>
    <n v="475"/>
  </r>
  <r>
    <s v="ID00343"/>
    <s v="Primary care Dr Glasgow"/>
    <x v="9"/>
    <s v="Brazil"/>
    <x v="2"/>
    <s v="Parsons, Laura"/>
    <x v="2"/>
    <d v="2021-10-07T00:00:00"/>
    <d v="2021-10-14T00:00:00"/>
    <x v="0"/>
    <n v="6"/>
    <n v="7"/>
    <n v="2021"/>
    <s v="October"/>
    <s v="Q1"/>
    <x v="5"/>
    <n v="475"/>
  </r>
  <r>
    <s v="ID00344"/>
    <s v="Bank – OHA/OH Practice Nurse"/>
    <x v="9"/>
    <s v="UK"/>
    <x v="0"/>
    <s v="Bonnett, Sarah"/>
    <x v="0"/>
    <d v="2021-11-18T00:00:00"/>
    <s v=""/>
    <x v="1"/>
    <n v="442"/>
    <n v="617"/>
    <s v=""/>
    <s v=""/>
    <s v=""/>
    <x v="2"/>
    <n v="280"/>
  </r>
  <r>
    <s v="ID00345"/>
    <s v="Administrator / Receptionist"/>
    <x v="9"/>
    <s v="Brazil"/>
    <x v="2"/>
    <s v="Clements, Michael"/>
    <x v="0"/>
    <d v="2021-10-14T00:00:00"/>
    <d v="2021-11-20T00:00:00"/>
    <x v="0"/>
    <n v="27"/>
    <n v="37"/>
    <n v="2021"/>
    <s v="November"/>
    <s v="Q1"/>
    <x v="5"/>
    <n v="475"/>
  </r>
  <r>
    <s v="ID00346"/>
    <s v="Dental Receptionist "/>
    <x v="9"/>
    <s v="Mexico"/>
    <x v="2"/>
    <s v="Parsons, Laura"/>
    <x v="0"/>
    <d v="2021-09-06T00:00:00"/>
    <d v="2021-11-30T00:00:00"/>
    <x v="0"/>
    <n v="62"/>
    <n v="85"/>
    <n v="2021"/>
    <s v="November"/>
    <s v="Q1"/>
    <x v="5"/>
    <n v="475"/>
  </r>
  <r>
    <s v="ID00347"/>
    <s v="Dermatology Nurse"/>
    <x v="9"/>
    <s v="Brazil"/>
    <x v="2"/>
    <s v="Bonnett, Sarah"/>
    <x v="0"/>
    <d v="2021-09-26T00:00:00"/>
    <s v=""/>
    <x v="1"/>
    <n v="480"/>
    <n v="670"/>
    <s v=""/>
    <s v=""/>
    <s v=""/>
    <x v="2"/>
    <n v="250"/>
  </r>
  <r>
    <s v="ID00348"/>
    <s v="Dental  Nurse"/>
    <x v="9"/>
    <s v="UK"/>
    <x v="0"/>
    <s v="Clements, Michael"/>
    <x v="0"/>
    <d v="2021-11-15T00:00:00"/>
    <d v="2021-12-12T00:00:00"/>
    <x v="0"/>
    <n v="20"/>
    <n v="27"/>
    <n v="2021"/>
    <s v="December"/>
    <s v="Q1"/>
    <x v="5"/>
    <n v="525"/>
  </r>
  <r>
    <s v="ID00349"/>
    <s v="Advanced Physiotherapy Practitioner"/>
    <x v="9"/>
    <s v="Brazil"/>
    <x v="2"/>
    <s v="Beck, James"/>
    <x v="0"/>
    <d v="2021-10-10T00:00:00"/>
    <d v="2021-11-25T00:00:00"/>
    <x v="0"/>
    <n v="34"/>
    <n v="46"/>
    <n v="2021"/>
    <s v="November"/>
    <s v="Q1"/>
    <x v="5"/>
    <n v="475"/>
  </r>
  <r>
    <s v="ID00350"/>
    <s v="Resource Support Coordinator"/>
    <x v="9"/>
    <s v="USA"/>
    <x v="1"/>
    <s v="Beck, James"/>
    <x v="1"/>
    <d v="2021-10-25T00:00:00"/>
    <d v="2021-11-01T00:00:00"/>
    <x v="0"/>
    <n v="6"/>
    <n v="7"/>
    <n v="2021"/>
    <s v="November"/>
    <s v="Q1"/>
    <x v="5"/>
    <n v="550"/>
  </r>
  <r>
    <s v="ID00351"/>
    <s v="Health Advisor - Citi"/>
    <x v="9"/>
    <s v="UK"/>
    <x v="0"/>
    <s v="Beck, James"/>
    <x v="1"/>
    <d v="2021-11-15T00:00:00"/>
    <d v="2021-12-10T00:00:00"/>
    <x v="0"/>
    <n v="20"/>
    <n v="25"/>
    <n v="2021"/>
    <s v="December"/>
    <s v="Q1"/>
    <x v="5"/>
    <n v="525"/>
  </r>
  <r>
    <s v="ID00352"/>
    <s v="MSK Physician (Sessional)"/>
    <x v="9"/>
    <s v="Brazil"/>
    <x v="2"/>
    <s v="Bonnett, Sarah"/>
    <x v="0"/>
    <d v="2021-10-06T00:00:00"/>
    <d v="2021-11-18T00:00:00"/>
    <x v="0"/>
    <n v="32"/>
    <n v="43"/>
    <n v="2021"/>
    <s v="November"/>
    <s v="Q1"/>
    <x v="5"/>
    <n v="475"/>
  </r>
  <r>
    <s v="ID00353"/>
    <s v="Dental Health clinic receptionist"/>
    <x v="9"/>
    <s v="Brazil"/>
    <x v="2"/>
    <s v="Parsons, Laura"/>
    <x v="0"/>
    <d v="2021-10-17T00:00:00"/>
    <s v=""/>
    <x v="1"/>
    <n v="465"/>
    <n v="649"/>
    <s v=""/>
    <s v=""/>
    <s v=""/>
    <x v="2"/>
    <n v="250"/>
  </r>
  <r>
    <s v="ID00354"/>
    <s v="EMEA Analytics Lead"/>
    <x v="10"/>
    <s v="UK"/>
    <x v="0"/>
    <s v="Beck, James"/>
    <x v="1"/>
    <d v="2020-06-05T11:05:52"/>
    <d v="2020-10-14T00:00:00"/>
    <x v="0"/>
    <n v="94"/>
    <n v="130.53759259259095"/>
    <n v="2020"/>
    <s v="October"/>
    <s v="Q1"/>
    <x v="0"/>
    <n v="525"/>
  </r>
  <r>
    <s v="ID00355"/>
    <s v="AERO IT Manager - EMEAI Region"/>
    <x v="10"/>
    <s v="UK"/>
    <x v="0"/>
    <s v="Parsons, Laura"/>
    <x v="1"/>
    <d v="2020-07-27T08:51:08"/>
    <d v="2020-08-22T00:00:00"/>
    <x v="0"/>
    <n v="20"/>
    <n v="25.631157407406135"/>
    <n v="2020"/>
    <s v="August"/>
    <s v="Q4"/>
    <x v="1"/>
    <n v="525"/>
  </r>
  <r>
    <s v="ID00356"/>
    <s v="IT Leader- UK North"/>
    <x v="10"/>
    <s v="UK"/>
    <x v="0"/>
    <s v="Bonnett, Sarah"/>
    <x v="1"/>
    <d v="2020-06-08T10:06:56"/>
    <d v="2020-11-27T00:00:00"/>
    <x v="0"/>
    <n v="125"/>
    <n v="171.57851851851592"/>
    <n v="2020"/>
    <s v="November"/>
    <s v="Q1"/>
    <x v="0"/>
    <n v="525"/>
  </r>
  <r>
    <s v="ID00357"/>
    <s v="HFS Deployment Leader"/>
    <x v="10"/>
    <s v="USA"/>
    <x v="1"/>
    <s v="Bonnett, Sarah"/>
    <x v="1"/>
    <d v="2020-01-15T17:35:09"/>
    <d v="2020-11-21T00:00:00"/>
    <x v="0"/>
    <n v="223"/>
    <n v="310.26725694444758"/>
    <n v="2020"/>
    <s v="November"/>
    <s v="Q1"/>
    <x v="0"/>
    <n v="550"/>
  </r>
  <r>
    <s v="ID00358"/>
    <s v="IT Leader- UK South"/>
    <x v="10"/>
    <s v="UK"/>
    <x v="0"/>
    <s v="Bonnett, Sarah"/>
    <x v="1"/>
    <d v="2020-06-08T04:44:21"/>
    <d v="2020-10-06T00:00:00"/>
    <x v="0"/>
    <n v="87"/>
    <n v="119.80253472222103"/>
    <n v="2020"/>
    <s v="October"/>
    <s v="Q1"/>
    <x v="0"/>
    <n v="525"/>
  </r>
  <r>
    <s v="ID00359"/>
    <s v="IT Leader- Central UK &amp; Ire"/>
    <x v="10"/>
    <s v="UK"/>
    <x v="0"/>
    <s v="Sanghavi, Shruti"/>
    <x v="1"/>
    <d v="2020-06-08T10:06:05"/>
    <d v="2020-08-06T00:00:00"/>
    <x v="0"/>
    <n v="44"/>
    <n v="58.57910879629344"/>
    <n v="2020"/>
    <s v="August"/>
    <s v="Q4"/>
    <x v="1"/>
    <n v="525"/>
  </r>
  <r>
    <s v="ID00360"/>
    <s v="Consultant Sales Supt Sr"/>
    <x v="10"/>
    <s v="UK"/>
    <x v="0"/>
    <s v="Bogaert, Dianna"/>
    <x v="0"/>
    <d v="2020-07-27T11:41:51"/>
    <d v="2020-08-16T00:00:00"/>
    <x v="0"/>
    <n v="15"/>
    <n v="19.512604166666279"/>
    <n v="2020"/>
    <s v="August"/>
    <s v="Q4"/>
    <x v="1"/>
    <n v="525"/>
  </r>
  <r>
    <s v="ID00361"/>
    <s v="Infrastructure Architect Lead"/>
    <x v="10"/>
    <s v="USA"/>
    <x v="1"/>
    <s v="Bogaert, Dianna"/>
    <x v="1"/>
    <d v="2020-08-18T16:17:53"/>
    <d v="2020-09-21T00:00:00"/>
    <x v="0"/>
    <n v="25"/>
    <n v="33.320914351854299"/>
    <n v="2020"/>
    <s v="September"/>
    <s v="Q4"/>
    <x v="1"/>
    <n v="550"/>
  </r>
  <r>
    <s v="ID00362"/>
    <s v="Solution Architect"/>
    <x v="10"/>
    <s v="USA"/>
    <x v="1"/>
    <s v="Bonnett, Sarah"/>
    <x v="2"/>
    <d v="2019-08-05T05:57:54"/>
    <d v="2019-10-31T00:00:00"/>
    <x v="0"/>
    <n v="64"/>
    <n v="86.751458333332266"/>
    <n v="2019"/>
    <s v="October"/>
    <s v="Q1"/>
    <x v="1"/>
    <n v="550"/>
  </r>
  <r>
    <s v="ID00363"/>
    <s v="IT Director (EMEA)"/>
    <x v="10"/>
    <s v="UK"/>
    <x v="0"/>
    <s v="Bogaert, Dianna"/>
    <x v="1"/>
    <d v="2020-09-15T10:21:40"/>
    <d v="2020-12-21T00:00:00"/>
    <x v="0"/>
    <n v="70"/>
    <n v="96.568287037036498"/>
    <n v="2020"/>
    <s v="December"/>
    <s v="Q1"/>
    <x v="0"/>
    <n v="525"/>
  </r>
  <r>
    <s v="ID00364"/>
    <s v="Effectiveness Leader"/>
    <x v="10"/>
    <s v="India"/>
    <x v="3"/>
    <s v="Salles, Carli"/>
    <x v="1"/>
    <d v="2020-08-25T12:01:50"/>
    <d v="2020-12-10T00:00:00"/>
    <x v="0"/>
    <n v="78"/>
    <n v="106.49872685185255"/>
    <n v="2020"/>
    <s v="December"/>
    <s v="Q1"/>
    <x v="0"/>
    <n v="300"/>
  </r>
  <r>
    <s v="ID00365"/>
    <s v="Incident Management Supervisor"/>
    <x v="10"/>
    <s v="USA"/>
    <x v="1"/>
    <s v="Bonnett, Sarah"/>
    <x v="4"/>
    <d v="2020-09-02T11:04:43"/>
    <d v="2020-09-21T00:00:00"/>
    <x v="0"/>
    <n v="14"/>
    <n v="18.538391203706851"/>
    <n v="2020"/>
    <s v="September"/>
    <s v="Q4"/>
    <x v="1"/>
    <n v="550"/>
  </r>
  <r>
    <s v="ID00366"/>
    <s v="APAC Monitoring Supervisor"/>
    <x v="10"/>
    <s v="India"/>
    <x v="3"/>
    <s v="Bonnett, Sarah"/>
    <x v="1"/>
    <d v="2020-10-13T16:00:49"/>
    <d v="2020-11-28T00:00:00"/>
    <x v="0"/>
    <n v="34"/>
    <n v="45.332766203704523"/>
    <n v="2020"/>
    <s v="November"/>
    <s v="Q1"/>
    <x v="0"/>
    <n v="300"/>
  </r>
  <r>
    <s v="ID00367"/>
    <s v="Senior IT Project Leader"/>
    <x v="10"/>
    <s v="USA"/>
    <x v="1"/>
    <s v="Bonnett, Sarah"/>
    <x v="1"/>
    <d v="2020-10-12T08:48:44"/>
    <d v="2020-10-24T00:00:00"/>
    <x v="0"/>
    <n v="10"/>
    <n v="11.63282407407678"/>
    <n v="2020"/>
    <s v="October"/>
    <s v="Q1"/>
    <x v="0"/>
    <n v="550"/>
  </r>
  <r>
    <s v="ID00368"/>
    <s v="Collab &amp; Mobility Analyst"/>
    <x v="10"/>
    <s v="USA"/>
    <x v="1"/>
    <s v="Beck, James"/>
    <x v="1"/>
    <d v="2020-09-29T11:59:56"/>
    <d v="2020-10-07T00:00:00"/>
    <x v="0"/>
    <n v="7"/>
    <n v="7.5000462962998427"/>
    <n v="2020"/>
    <s v="October"/>
    <s v="Q1"/>
    <x v="0"/>
    <n v="550"/>
  </r>
  <r>
    <s v="ID00369"/>
    <s v="Global Data &amp; Analytic Ops Ldr"/>
    <x v="10"/>
    <s v="USA"/>
    <x v="1"/>
    <s v="Bonnett, Sarah"/>
    <x v="1"/>
    <d v="2020-10-21T06:57:16"/>
    <d v="2020-11-07T00:00:00"/>
    <x v="0"/>
    <n v="13"/>
    <n v="16.710231481483788"/>
    <n v="2020"/>
    <s v="November"/>
    <s v="Q1"/>
    <x v="0"/>
    <n v="550"/>
  </r>
  <r>
    <s v="ID00370"/>
    <s v="HSF Europe IT Business Partner"/>
    <x v="10"/>
    <s v="USA"/>
    <x v="1"/>
    <s v="Beck, James"/>
    <x v="1"/>
    <d v="2020-11-10T16:16:18"/>
    <s v=""/>
    <x v="1"/>
    <n v="709"/>
    <n v="989.32201388888643"/>
    <s v=""/>
    <s v=""/>
    <s v=""/>
    <x v="2"/>
    <n v="300"/>
  </r>
  <r>
    <s v="ID00371"/>
    <s v="Database Administrator Lead"/>
    <x v="10"/>
    <s v="India"/>
    <x v="3"/>
    <s v="Sanghavi, Shruti"/>
    <x v="0"/>
    <d v="2020-11-12T07:17:20"/>
    <d v="2020-11-22T00:00:00"/>
    <x v="0"/>
    <n v="7"/>
    <n v="9.6962962962934398"/>
    <n v="2020"/>
    <s v="November"/>
    <s v="Q1"/>
    <x v="0"/>
    <n v="300"/>
  </r>
  <r>
    <s v="ID00372"/>
    <s v="CT Global IT Finance Ldr"/>
    <x v="10"/>
    <s v="India"/>
    <x v="3"/>
    <s v="Beck, James"/>
    <x v="0"/>
    <d v="2020-10-21T06:58:40"/>
    <d v="2020-11-29T00:00:00"/>
    <x v="0"/>
    <n v="28"/>
    <n v="38.709259259259852"/>
    <n v="2020"/>
    <s v="November"/>
    <s v="Q1"/>
    <x v="0"/>
    <n v="300"/>
  </r>
  <r>
    <s v="ID00373"/>
    <s v="Indirect Spend Operations Leader – Hardware/Software, Telecom"/>
    <x v="10"/>
    <s v="USA"/>
    <x v="1"/>
    <s v="Beck, James"/>
    <x v="1"/>
    <d v="2020-12-08T09:47:03"/>
    <d v="2020-12-28T00:00:00"/>
    <x v="0"/>
    <n v="15"/>
    <n v="19.592326388890797"/>
    <n v="2020"/>
    <s v="December"/>
    <s v="Q1"/>
    <x v="0"/>
    <n v="550"/>
  </r>
  <r>
    <s v="ID00374"/>
    <s v="BI&amp;A Solutions Design Lead"/>
    <x v="10"/>
    <s v="USA"/>
    <x v="1"/>
    <s v="Bogaert, Dianna"/>
    <x v="1"/>
    <d v="2020-10-23T06:43:42"/>
    <d v="2020-12-11T00:00:00"/>
    <x v="0"/>
    <n v="36"/>
    <n v="48.71965277777781"/>
    <n v="2020"/>
    <s v="December"/>
    <s v="Q1"/>
    <x v="0"/>
    <n v="550"/>
  </r>
  <r>
    <s v="ID00375"/>
    <s v="Infrastructure Support Lead"/>
    <x v="10"/>
    <s v="India"/>
    <x v="3"/>
    <s v="Bogaert, Dianna"/>
    <x v="0"/>
    <d v="2020-11-12T07:17:38"/>
    <s v=""/>
    <x v="1"/>
    <n v="707"/>
    <n v="987.69608796296234"/>
    <s v=""/>
    <s v=""/>
    <s v=""/>
    <x v="2"/>
    <n v="160"/>
  </r>
  <r>
    <s v="ID00376"/>
    <s v="Data Report &amp; Dashboard Lead"/>
    <x v="10"/>
    <s v="India"/>
    <x v="3"/>
    <s v="Beck, James"/>
    <x v="0"/>
    <d v="2020-11-12T07:17:45"/>
    <d v="2020-12-26T00:00:00"/>
    <x v="0"/>
    <n v="32"/>
    <n v="43.696006944446708"/>
    <n v="2020"/>
    <s v="December"/>
    <s v="Q1"/>
    <x v="0"/>
    <n v="300"/>
  </r>
  <r>
    <s v="ID00377"/>
    <s v="Release Supervisor"/>
    <x v="10"/>
    <s v="India"/>
    <x v="3"/>
    <s v="Ghedia, Deesha"/>
    <x v="0"/>
    <d v="2020-09-02T11:03:26"/>
    <d v="2020-12-18T00:00:00"/>
    <x v="0"/>
    <n v="78"/>
    <n v="106.53928240740788"/>
    <n v="2020"/>
    <s v="December"/>
    <s v="Q1"/>
    <x v="0"/>
    <n v="300"/>
  </r>
  <r>
    <s v="ID00378"/>
    <s v="Project Lead"/>
    <x v="10"/>
    <s v="India"/>
    <x v="3"/>
    <s v="Bogaert, Dianna"/>
    <x v="1"/>
    <d v="2020-10-15T07:29:53"/>
    <d v="2020-10-19T00:00:00"/>
    <x v="0"/>
    <n v="3"/>
    <n v="3.6875810185156297"/>
    <n v="2020"/>
    <s v="October"/>
    <s v="Q1"/>
    <x v="0"/>
    <n v="300"/>
  </r>
  <r>
    <s v="ID00379"/>
    <s v="Order to Cash Process Lead"/>
    <x v="10"/>
    <s v="USA"/>
    <x v="1"/>
    <s v="Vanessa Gramlow"/>
    <x v="1"/>
    <d v="2021-01-20T17:20:47"/>
    <d v="2021-04-11T00:00:00"/>
    <x v="0"/>
    <n v="58"/>
    <n v="80.277233796296059"/>
    <n v="2021"/>
    <s v="April"/>
    <s v="Q3"/>
    <x v="0"/>
    <n v="550"/>
  </r>
  <r>
    <s v="ID00380"/>
    <s v="Desktop Antivirus Specialist"/>
    <x v="10"/>
    <s v="USA"/>
    <x v="1"/>
    <s v="Other"/>
    <x v="1"/>
    <d v="2020-11-03T08:58:03"/>
    <d v="2020-11-19T00:00:00"/>
    <x v="0"/>
    <n v="13"/>
    <n v="15.626354166663077"/>
    <n v="2020"/>
    <s v="November"/>
    <s v="Q1"/>
    <x v="0"/>
    <n v="550"/>
  </r>
  <r>
    <s v="ID00381"/>
    <s v="Global Security Controls &amp; Compliance Leader"/>
    <x v="10"/>
    <s v="India"/>
    <x v="3"/>
    <s v="Other"/>
    <x v="1"/>
    <d v="2020-11-23T07:58:11"/>
    <d v="2020-12-27T00:00:00"/>
    <x v="0"/>
    <n v="25"/>
    <n v="33.667928240742185"/>
    <n v="2020"/>
    <s v="December"/>
    <s v="Q1"/>
    <x v="0"/>
    <n v="300"/>
  </r>
  <r>
    <s v="ID00382"/>
    <s v="Administrator/Secretarial Support"/>
    <x v="11"/>
    <s v="USA"/>
    <x v="1"/>
    <s v="Other"/>
    <x v="0"/>
    <d v="2020-10-14T10:54:00"/>
    <d v="2020-11-08T00:00:00"/>
    <x v="0"/>
    <n v="18"/>
    <n v="24.545833333329938"/>
    <n v="2020"/>
    <s v="November"/>
    <s v="Q1"/>
    <x v="0"/>
    <n v="550"/>
  </r>
  <r>
    <s v="ID00383"/>
    <s v="Auto-Enrolment Administrator"/>
    <x v="11"/>
    <s v="USA"/>
    <x v="1"/>
    <s v="Other"/>
    <x v="0"/>
    <d v="2020-10-19T16:15:00"/>
    <d v="2020-12-08T00:00:00"/>
    <x v="0"/>
    <n v="37"/>
    <n v="49.322916666664241"/>
    <n v="2020"/>
    <s v="December"/>
    <s v="Q1"/>
    <x v="0"/>
    <n v="550"/>
  </r>
  <r>
    <s v="ID00384"/>
    <s v="Correspondence Advisor"/>
    <x v="11"/>
    <s v="UK"/>
    <x v="0"/>
    <s v="Other"/>
    <x v="0"/>
    <d v="2020-09-11T09:58:00"/>
    <d v="2020-12-03T00:00:00"/>
    <x v="0"/>
    <n v="60"/>
    <n v="82.584722222221899"/>
    <n v="2020"/>
    <s v="December"/>
    <s v="Q1"/>
    <x v="0"/>
    <n v="525"/>
  </r>
  <r>
    <s v="ID00385"/>
    <s v="Legal Clerk"/>
    <x v="11"/>
    <s v="UK"/>
    <x v="0"/>
    <s v="Vanessa Gramlow"/>
    <x v="0"/>
    <d v="2020-10-01T11:10:00"/>
    <d v="2020-11-30T00:00:00"/>
    <x v="0"/>
    <n v="43"/>
    <n v="59.534722222218988"/>
    <n v="2020"/>
    <s v="November"/>
    <s v="Q1"/>
    <x v="0"/>
    <n v="525"/>
  </r>
  <r>
    <s v="ID00386"/>
    <s v="Legal Counsel"/>
    <x v="11"/>
    <s v="USA"/>
    <x v="1"/>
    <s v="Other"/>
    <x v="0"/>
    <d v="2019-04-03T00:00:00"/>
    <s v=""/>
    <x v="1"/>
    <n v="1128"/>
    <n v="1577"/>
    <s v=""/>
    <s v=""/>
    <s v=""/>
    <x v="2"/>
    <n v="300"/>
  </r>
  <r>
    <s v="ID00387"/>
    <s v="Corporate Counsel"/>
    <x v="11"/>
    <s v="Malaysia"/>
    <x v="3"/>
    <s v="Other"/>
    <x v="0"/>
    <d v="2020-11-30T00:00:00"/>
    <s v=""/>
    <x v="1"/>
    <n v="695"/>
    <n v="970"/>
    <s v=""/>
    <s v=""/>
    <s v=""/>
    <x v="2"/>
    <n v="160"/>
  </r>
  <r>
    <s v="ID00388"/>
    <s v="&lt;b&gt;Legal Counsel, Novartis, Prague, Czech Republic&lt;/b&gt;"/>
    <x v="11"/>
    <s v="Colombia"/>
    <x v="2"/>
    <s v="Other"/>
    <x v="0"/>
    <d v="2022-01-02T00:00:00"/>
    <d v="2022-11-10T00:00:00"/>
    <x v="0"/>
    <n v="224"/>
    <n v="312"/>
    <n v="2022"/>
    <s v="November"/>
    <s v="Q1"/>
    <x v="8"/>
    <n v="475"/>
  </r>
  <r>
    <s v="ID00389"/>
    <s v="Assistant Company Secretary"/>
    <x v="11"/>
    <s v="Brazil"/>
    <x v="2"/>
    <s v="Other"/>
    <x v="0"/>
    <d v="2021-10-20T00:00:00"/>
    <d v="2021-10-30T00:00:00"/>
    <x v="0"/>
    <n v="8"/>
    <n v="10"/>
    <n v="2021"/>
    <s v="October"/>
    <s v="Q1"/>
    <x v="5"/>
    <n v="475"/>
  </r>
  <r>
    <s v="ID00390"/>
    <s v="Lawyer - Business Finance"/>
    <x v="11"/>
    <s v="Brazil"/>
    <x v="2"/>
    <s v="Other"/>
    <x v="0"/>
    <d v="2021-09-26T00:00:00"/>
    <d v="2021-11-11T00:00:00"/>
    <x v="0"/>
    <n v="34"/>
    <n v="46"/>
    <n v="2021"/>
    <s v="November"/>
    <s v="Q1"/>
    <x v="5"/>
    <n v="475"/>
  </r>
  <r>
    <s v="ID00392"/>
    <s v="Welder (2nd Shift)"/>
    <x v="12"/>
    <s v="USA"/>
    <x v="1"/>
    <s v="Other"/>
    <x v="0"/>
    <d v="2021-11-20T00:00:00"/>
    <d v="2021-12-09T00:00:00"/>
    <x v="0"/>
    <n v="14"/>
    <n v="19"/>
    <n v="2021"/>
    <s v="December"/>
    <s v="Q1"/>
    <x v="5"/>
    <n v="550"/>
  </r>
  <r>
    <s v="ID00393"/>
    <s v="Shipper Receiver"/>
    <x v="12"/>
    <s v="USA"/>
    <x v="1"/>
    <s v="Other"/>
    <x v="2"/>
    <d v="2021-11-08T00:00:00"/>
    <d v="2021-11-23T00:00:00"/>
    <x v="0"/>
    <n v="12"/>
    <n v="15"/>
    <n v="2021"/>
    <s v="November"/>
    <s v="Q1"/>
    <x v="5"/>
    <n v="550"/>
  </r>
  <r>
    <s v="ID00394"/>
    <s v="Electrical Technician"/>
    <x v="12"/>
    <s v="USA"/>
    <x v="1"/>
    <s v="Other"/>
    <x v="2"/>
    <d v="2021-12-16T00:00:00"/>
    <d v="2021-12-23T00:00:00"/>
    <x v="0"/>
    <n v="6"/>
    <n v="7"/>
    <n v="2021"/>
    <s v="December"/>
    <s v="Q1"/>
    <x v="5"/>
    <n v="550"/>
  </r>
  <r>
    <s v="ID00397"/>
    <s v="Manufacturing Lead Sr. - 2nd Shift"/>
    <x v="12"/>
    <s v="USA"/>
    <x v="1"/>
    <s v="Other"/>
    <x v="4"/>
    <d v="2021-12-21T00:00:00"/>
    <s v=""/>
    <x v="1"/>
    <n v="419"/>
    <n v="584"/>
    <s v=""/>
    <s v=""/>
    <s v=""/>
    <x v="2"/>
    <n v="300"/>
  </r>
  <r>
    <s v="ID00399"/>
    <s v="Welder 2nd Shift (2:30 - 11:00 p.m.)"/>
    <x v="12"/>
    <s v="USA"/>
    <x v="1"/>
    <s v="Other"/>
    <x v="0"/>
    <d v="2022-01-12T00:00:00"/>
    <d v="2022-01-27T00:00:00"/>
    <x v="0"/>
    <n v="12"/>
    <n v="15"/>
    <n v="2022"/>
    <s v="January"/>
    <s v="Q2"/>
    <x v="5"/>
    <n v="550"/>
  </r>
  <r>
    <s v="ID00400"/>
    <s v="Welder"/>
    <x v="12"/>
    <s v="USA"/>
    <x v="1"/>
    <s v="Other"/>
    <x v="0"/>
    <d v="2021-12-02T00:00:00"/>
    <d v="2021-12-18T00:00:00"/>
    <x v="0"/>
    <n v="12"/>
    <n v="16"/>
    <n v="2021"/>
    <s v="December"/>
    <s v="Q1"/>
    <x v="5"/>
    <n v="550"/>
  </r>
  <r>
    <s v="ID00401"/>
    <s v="WAREHOUSE COORD I"/>
    <x v="12"/>
    <s v="USA"/>
    <x v="1"/>
    <s v="Vanessa Gramlow"/>
    <x v="4"/>
    <d v="2022-01-09T00:00:00"/>
    <d v="2022-11-09T00:00:00"/>
    <x v="0"/>
    <n v="218"/>
    <n v="304"/>
    <n v="2022"/>
    <s v="November"/>
    <s v="Q1"/>
    <x v="8"/>
    <n v="550"/>
  </r>
  <r>
    <s v="ID00403"/>
    <s v="Machinist 2nd Shift (2:30 - 11 p.m.)"/>
    <x v="12"/>
    <s v="USA"/>
    <x v="1"/>
    <s v="Laurene Delelis"/>
    <x v="2"/>
    <d v="2022-01-13T00:00:00"/>
    <d v="2022-10-14T00:00:00"/>
    <x v="0"/>
    <n v="197"/>
    <n v="274"/>
    <n v="2022"/>
    <s v="October"/>
    <s v="Q1"/>
    <x v="8"/>
    <n v="550"/>
  </r>
  <r>
    <s v="ID00408"/>
    <s v="Product Development Manager"/>
    <x v="13"/>
    <s v="UK"/>
    <x v="0"/>
    <s v="Vanessa Gramlow"/>
    <x v="1"/>
    <d v="2020-04-23T06:18:35"/>
    <d v="2020-11-30T00:00:00"/>
    <x v="0"/>
    <n v="158"/>
    <n v="220.73709490741021"/>
    <n v="2020"/>
    <s v="November"/>
    <s v="Q1"/>
    <x v="0"/>
    <n v="525"/>
  </r>
  <r>
    <s v="ID00409"/>
    <s v="Marketing Intern"/>
    <x v="13"/>
    <s v="Philippines"/>
    <x v="3"/>
    <s v="Other"/>
    <x v="0"/>
    <d v="2020-04-10T05:44:19"/>
    <d v="2020-08-16T00:00:00"/>
    <x v="0"/>
    <n v="91"/>
    <n v="127.76089120370307"/>
    <n v="2020"/>
    <s v="August"/>
    <s v="Q4"/>
    <x v="1"/>
    <n v="300"/>
  </r>
  <r>
    <s v="ID00410"/>
    <s v="Global Marketing Manager"/>
    <x v="13"/>
    <s v="UK"/>
    <x v="0"/>
    <s v="Other"/>
    <x v="1"/>
    <d v="2020-06-09T05:45:18"/>
    <d v="2020-09-12T00:00:00"/>
    <x v="0"/>
    <n v="69"/>
    <n v="94.760208333333139"/>
    <n v="2020"/>
    <s v="September"/>
    <s v="Q4"/>
    <x v="1"/>
    <n v="525"/>
  </r>
  <r>
    <s v="ID00411"/>
    <s v="EMEA Product Manager"/>
    <x v="13"/>
    <s v="UK"/>
    <x v="0"/>
    <s v="Other"/>
    <x v="0"/>
    <d v="2020-05-19T05:50:00"/>
    <d v="2020-09-03T00:00:00"/>
    <x v="0"/>
    <n v="78"/>
    <n v="106.75694444444525"/>
    <n v="2020"/>
    <s v="September"/>
    <s v="Q4"/>
    <x v="1"/>
    <n v="525"/>
  </r>
  <r>
    <s v="ID00412"/>
    <s v="Marketing Communications Mgr"/>
    <x v="13"/>
    <s v="UK"/>
    <x v="0"/>
    <s v="Other"/>
    <x v="1"/>
    <d v="2020-06-05T12:30:59"/>
    <d v="2020-09-04T00:00:00"/>
    <x v="0"/>
    <n v="66"/>
    <n v="90.478483796294313"/>
    <n v="2020"/>
    <s v="September"/>
    <s v="Q4"/>
    <x v="1"/>
    <n v="525"/>
  </r>
  <r>
    <s v="ID00413"/>
    <s v="Product Manager - Connectivity"/>
    <x v="13"/>
    <s v="UK"/>
    <x v="0"/>
    <s v="Laurene Delelis"/>
    <x v="3"/>
    <d v="2020-05-27T10:15:20"/>
    <s v=""/>
    <x v="1"/>
    <n v="828"/>
    <n v="1156.5726851851869"/>
    <s v=""/>
    <s v=""/>
    <s v=""/>
    <x v="2"/>
    <n v="280"/>
  </r>
  <r>
    <s v="ID00414"/>
    <s v="Mkt Mgr – New Business Develop"/>
    <x v="13"/>
    <s v="UK"/>
    <x v="0"/>
    <s v="Other"/>
    <x v="1"/>
    <d v="2020-05-20T11:42:11"/>
    <d v="2020-09-24T00:00:00"/>
    <x v="0"/>
    <n v="92"/>
    <n v="126.51237268518162"/>
    <n v="2020"/>
    <s v="September"/>
    <s v="Q4"/>
    <x v="1"/>
    <n v="525"/>
  </r>
  <r>
    <s v="ID00415"/>
    <s v="Snr Product Marketing Manager"/>
    <x v="13"/>
    <s v="USA"/>
    <x v="1"/>
    <s v="Other"/>
    <x v="1"/>
    <d v="2020-02-04T14:02:51"/>
    <d v="2020-05-04T00:00:00"/>
    <x v="0"/>
    <n v="65"/>
    <n v="89.414687500000582"/>
    <n v="2020"/>
    <s v="May"/>
    <s v="Q3"/>
    <x v="1"/>
    <n v="550"/>
  </r>
  <r>
    <s v="ID00416"/>
    <s v="Strategic Marketing Manager"/>
    <x v="13"/>
    <s v="UK"/>
    <x v="0"/>
    <s v="Other"/>
    <x v="3"/>
    <d v="2020-06-16T12:09:25"/>
    <d v="2020-11-06T00:00:00"/>
    <x v="0"/>
    <n v="104"/>
    <n v="142.49346064814745"/>
    <n v="2020"/>
    <s v="November"/>
    <s v="Q1"/>
    <x v="0"/>
    <n v="525"/>
  </r>
  <r>
    <s v="ID00417"/>
    <s v="Sr. Manager, Marcom"/>
    <x v="13"/>
    <s v="UK"/>
    <x v="0"/>
    <s v="Other"/>
    <x v="1"/>
    <d v="2020-06-24T11:04:03"/>
    <d v="2020-11-30T00:00:00"/>
    <x v="0"/>
    <n v="114"/>
    <n v="158.5388541666689"/>
    <n v="2020"/>
    <s v="November"/>
    <s v="Q1"/>
    <x v="0"/>
    <n v="525"/>
  </r>
  <r>
    <s v="ID00418"/>
    <s v="DIY Security Product Manager GRADUATE- 23 Months FTC"/>
    <x v="13"/>
    <s v="UK"/>
    <x v="0"/>
    <s v="Vanessa Gramlow"/>
    <x v="1"/>
    <d v="2020-07-13T06:55:29"/>
    <d v="2020-10-29T00:00:00"/>
    <x v="0"/>
    <n v="79"/>
    <n v="107.71146990740817"/>
    <n v="2020"/>
    <s v="October"/>
    <s v="Q1"/>
    <x v="0"/>
    <n v="525"/>
  </r>
  <r>
    <s v="ID00419"/>
    <s v="Marcom Digital CoE Program Mgr"/>
    <x v="13"/>
    <s v="UK"/>
    <x v="0"/>
    <s v="Other"/>
    <x v="1"/>
    <d v="2020-09-14T12:19:19"/>
    <d v="2020-11-25T00:00:00"/>
    <x v="0"/>
    <n v="53"/>
    <n v="71.486585648148321"/>
    <n v="2020"/>
    <s v="November"/>
    <s v="Q1"/>
    <x v="0"/>
    <n v="525"/>
  </r>
  <r>
    <s v="ID00420"/>
    <s v="Graduate Product Manager"/>
    <x v="13"/>
    <s v="UK"/>
    <x v="0"/>
    <s v="Other"/>
    <x v="3"/>
    <d v="2020-09-23T11:59:30"/>
    <d v="2020-11-10T00:00:00"/>
    <x v="0"/>
    <n v="35"/>
    <n v="47.500347222223354"/>
    <n v="2020"/>
    <s v="November"/>
    <s v="Q1"/>
    <x v="0"/>
    <n v="525"/>
  </r>
  <r>
    <s v="ID00421"/>
    <s v="Industrial Marketing Leader"/>
    <x v="13"/>
    <s v="UK"/>
    <x v="0"/>
    <s v="Other"/>
    <x v="1"/>
    <d v="2020-07-23T18:29:08"/>
    <d v="2020-12-15T00:00:00"/>
    <x v="0"/>
    <n v="104"/>
    <n v="144.22976851851854"/>
    <n v="2020"/>
    <s v="December"/>
    <s v="Q1"/>
    <x v="0"/>
    <n v="525"/>
  </r>
  <r>
    <s v="ID00422"/>
    <s v="Event Manager"/>
    <x v="13"/>
    <s v="USA"/>
    <x v="1"/>
    <s v="Other"/>
    <x v="1"/>
    <d v="2020-10-07T15:11:36"/>
    <s v=""/>
    <x v="1"/>
    <n v="733"/>
    <n v="1023.3669444444458"/>
    <s v=""/>
    <s v=""/>
    <s v=""/>
    <x v="2"/>
    <n v="300"/>
  </r>
  <r>
    <s v="ID00423"/>
    <s v="Specialist Product Mrktg"/>
    <x v="13"/>
    <s v="USA"/>
    <x v="1"/>
    <s v="Other"/>
    <x v="1"/>
    <d v="2020-10-02T06:46:12"/>
    <d v="2020-12-12T00:00:00"/>
    <x v="0"/>
    <n v="51"/>
    <n v="70.717916666668316"/>
    <n v="2020"/>
    <s v="December"/>
    <s v="Q1"/>
    <x v="0"/>
    <n v="550"/>
  </r>
  <r>
    <s v="ID00424"/>
    <s v="Product Mkting Mgr, Software"/>
    <x v="13"/>
    <s v="UK"/>
    <x v="0"/>
    <s v="Other"/>
    <x v="3"/>
    <d v="2020-06-29T02:48:38"/>
    <d v="2020-08-02T00:00:00"/>
    <x v="0"/>
    <n v="25"/>
    <n v="33.88289351851563"/>
    <n v="2020"/>
    <s v="August"/>
    <s v="Q4"/>
    <x v="1"/>
    <n v="525"/>
  </r>
  <r>
    <s v="ID00425"/>
    <s v="S&amp;PS Europe - Product Marketing Director"/>
    <x v="13"/>
    <s v="USA"/>
    <x v="1"/>
    <s v="Other"/>
    <x v="1"/>
    <d v="2020-11-06T08:42:09"/>
    <d v="2020-11-11T00:00:00"/>
    <x v="0"/>
    <n v="4"/>
    <n v="4.6373958333351766"/>
    <n v="2020"/>
    <s v="November"/>
    <s v="Q1"/>
    <x v="0"/>
    <n v="550"/>
  </r>
  <r>
    <s v="ID00426"/>
    <s v="Senior Product Manager VAPA EMEA (Voice, Alarm, Public Address)"/>
    <x v="13"/>
    <s v="UK"/>
    <x v="0"/>
    <s v="Other"/>
    <x v="3"/>
    <d v="2020-04-21T05:19:17"/>
    <d v="2020-10-12T00:00:00"/>
    <x v="0"/>
    <n v="125"/>
    <n v="173.77827546296612"/>
    <n v="2020"/>
    <s v="October"/>
    <s v="Q1"/>
    <x v="0"/>
    <n v="525"/>
  </r>
  <r>
    <s v="ID00427"/>
    <s v="Graduate Marketing &amp; Communications; 12 months FTC"/>
    <x v="13"/>
    <s v="UK"/>
    <x v="0"/>
    <s v="Other"/>
    <x v="0"/>
    <d v="2020-09-03T07:20:57"/>
    <d v="2020-11-22T00:00:00"/>
    <x v="0"/>
    <n v="57"/>
    <n v="79.693784722221608"/>
    <n v="2020"/>
    <s v="November"/>
    <s v="Q1"/>
    <x v="0"/>
    <n v="525"/>
  </r>
  <r>
    <s v="ID00428"/>
    <s v="Printer Product Marketing Manager"/>
    <x v="13"/>
    <s v="USA"/>
    <x v="1"/>
    <s v="Other"/>
    <x v="2"/>
    <d v="2020-10-29T05:38:21"/>
    <d v="2020-11-17T00:00:00"/>
    <x v="0"/>
    <n v="14"/>
    <n v="18.765034722222481"/>
    <n v="2020"/>
    <s v="November"/>
    <s v="Q1"/>
    <x v="0"/>
    <n v="550"/>
  </r>
  <r>
    <s v="ID00429"/>
    <s v="HSF Europe Regional Marketing Leader"/>
    <x v="13"/>
    <s v="USA"/>
    <x v="1"/>
    <s v="Other"/>
    <x v="1"/>
    <d v="2020-11-26T11:58:58"/>
    <d v="2020-12-23T00:00:00"/>
    <x v="0"/>
    <n v="20"/>
    <n v="26.500717592592991"/>
    <n v="2020"/>
    <s v="December"/>
    <s v="Q1"/>
    <x v="0"/>
    <n v="550"/>
  </r>
  <r>
    <s v="ID00430"/>
    <s v="E-commerce Category Manager - Footwear"/>
    <x v="13"/>
    <s v="UK"/>
    <x v="0"/>
    <s v="Other"/>
    <x v="0"/>
    <d v="2020-10-01T12:41:07"/>
    <d v="2020-10-29T00:00:00"/>
    <x v="0"/>
    <n v="21"/>
    <n v="27.471446759256651"/>
    <n v="2020"/>
    <s v="October"/>
    <s v="Q1"/>
    <x v="0"/>
    <n v="525"/>
  </r>
  <r>
    <s v="ID00431"/>
    <s v="Sr Product Mktg Mgr Electrical"/>
    <x v="13"/>
    <s v="Philippines"/>
    <x v="3"/>
    <s v="Other"/>
    <x v="1"/>
    <d v="2020-11-24T10:48:35"/>
    <d v="2020-12-20T00:00:00"/>
    <x v="0"/>
    <n v="19"/>
    <n v="25.54959490741021"/>
    <n v="2020"/>
    <s v="December"/>
    <s v="Q1"/>
    <x v="0"/>
    <n v="300"/>
  </r>
  <r>
    <s v="ID00432"/>
    <s v="Access Control Product Manager"/>
    <x v="13"/>
    <s v="USA"/>
    <x v="1"/>
    <s v="Other"/>
    <x v="0"/>
    <d v="2020-10-26T10:52:57"/>
    <d v="2020-12-07T00:00:00"/>
    <x v="0"/>
    <n v="31"/>
    <n v="41.546562499999709"/>
    <n v="2020"/>
    <s v="December"/>
    <s v="Q1"/>
    <x v="0"/>
    <n v="550"/>
  </r>
  <r>
    <s v="ID00433"/>
    <s v="Senior Marketing Director - ADI"/>
    <x v="13"/>
    <s v="Philippines"/>
    <x v="3"/>
    <s v="Other"/>
    <x v="3"/>
    <d v="2020-11-16T06:59:11"/>
    <d v="2020-11-29T00:00:00"/>
    <x v="0"/>
    <n v="10"/>
    <n v="12.708900462959718"/>
    <n v="2020"/>
    <s v="November"/>
    <s v="Q1"/>
    <x v="0"/>
    <n v="300"/>
  </r>
  <r>
    <s v="ID00434"/>
    <s v="Director of Commercial Excellence"/>
    <x v="13"/>
    <s v="USA"/>
    <x v="1"/>
    <s v="Other"/>
    <x v="1"/>
    <d v="2020-12-04T10:48:48"/>
    <d v="2020-12-18T00:00:00"/>
    <x v="0"/>
    <n v="11"/>
    <n v="13.549444444441178"/>
    <n v="2020"/>
    <s v="December"/>
    <s v="Q1"/>
    <x v="0"/>
    <n v="550"/>
  </r>
  <r>
    <s v="ID00435"/>
    <s v="System Software Product Manager"/>
    <x v="13"/>
    <s v="India"/>
    <x v="3"/>
    <s v="Vanessa Gramlow"/>
    <x v="1"/>
    <d v="2020-09-16T12:42:57"/>
    <d v="2020-12-19T00:00:00"/>
    <x v="0"/>
    <n v="68"/>
    <n v="93.470173611109203"/>
    <n v="2020"/>
    <s v="December"/>
    <s v="Q1"/>
    <x v="0"/>
    <n v="300"/>
  </r>
  <r>
    <s v="ID00436"/>
    <s v="Director of Product Management"/>
    <x v="13"/>
    <s v="USA"/>
    <x v="1"/>
    <s v="Other"/>
    <x v="1"/>
    <d v="2020-11-02T16:18:08"/>
    <d v="2020-11-26T00:00:00"/>
    <x v="0"/>
    <n v="19"/>
    <n v="23.320740740738984"/>
    <n v="2020"/>
    <s v="November"/>
    <s v="Q1"/>
    <x v="0"/>
    <n v="550"/>
  </r>
  <r>
    <s v="ID00437"/>
    <s v="Trade Channel Manager"/>
    <x v="13"/>
    <s v="USA"/>
    <x v="1"/>
    <s v="Other"/>
    <x v="0"/>
    <d v="2021-01-13T04:30:12"/>
    <d v="2021-08-27T00:00:00"/>
    <x v="0"/>
    <n v="163"/>
    <n v="225.81236111110775"/>
    <n v="2021"/>
    <s v="August"/>
    <s v="Q4"/>
    <x v="0"/>
    <n v="550"/>
  </r>
  <r>
    <s v="ID00438"/>
    <s v="Embedded Products Leader - Packaged Solutions"/>
    <x v="13"/>
    <s v="USA"/>
    <x v="1"/>
    <s v="Laurene Delelis"/>
    <x v="1"/>
    <d v="2021-01-27T03:56:00"/>
    <d v="2021-05-26T00:00:00"/>
    <x v="0"/>
    <n v="86"/>
    <n v="118.83611111110804"/>
    <n v="2021"/>
    <s v="May"/>
    <s v="Q3"/>
    <x v="0"/>
    <n v="550"/>
  </r>
  <r>
    <s v="ID00439"/>
    <s v="Product Category Manager - IP/Video/Networking"/>
    <x v="13"/>
    <s v="USA"/>
    <x v="1"/>
    <s v="Annelies Verbruggen"/>
    <x v="3"/>
    <d v="2020-11-03T08:47:32"/>
    <d v="2020-12-07T00:00:00"/>
    <x v="0"/>
    <n v="25"/>
    <n v="33.633657407408464"/>
    <n v="2020"/>
    <s v="December"/>
    <s v="Q1"/>
    <x v="0"/>
    <n v="550"/>
  </r>
  <r>
    <s v="ID00440"/>
    <s v="Product Marketing Specialist"/>
    <x v="13"/>
    <s v="Philippines"/>
    <x v="3"/>
    <s v="Other"/>
    <x v="1"/>
    <d v="2021-03-04T11:12:24"/>
    <d v="2021-06-15T00:00:00"/>
    <x v="0"/>
    <n v="74"/>
    <n v="102.53305555555562"/>
    <n v="2021"/>
    <s v="June"/>
    <s v="Q3"/>
    <x v="0"/>
    <n v="300"/>
  </r>
  <r>
    <s v="ID00441"/>
    <s v="Channel Marketing Leader - Honeywell Security &amp; Fire Europe (North &amp; Nordics)"/>
    <x v="13"/>
    <s v="USA"/>
    <x v="1"/>
    <s v="Other"/>
    <x v="1"/>
    <d v="2021-02-16T06:54:21"/>
    <d v="2021-05-22T00:00:00"/>
    <x v="0"/>
    <n v="69"/>
    <n v="94.71225694444729"/>
    <n v="2021"/>
    <s v="May"/>
    <s v="Q3"/>
    <x v="0"/>
    <n v="550"/>
  </r>
  <r>
    <s v="ID00442"/>
    <s v="Strategic Marketing Leader"/>
    <x v="13"/>
    <s v="USA"/>
    <x v="1"/>
    <s v="Other"/>
    <x v="1"/>
    <d v="2021-02-16T06:55:51"/>
    <d v="2021-03-25T00:00:00"/>
    <x v="0"/>
    <n v="28"/>
    <n v="36.711215277777228"/>
    <n v="2021"/>
    <s v="March"/>
    <s v="Q2"/>
    <x v="0"/>
    <n v="550"/>
  </r>
  <r>
    <s v="ID00443"/>
    <s v="Residential Marketing Leader"/>
    <x v="13"/>
    <s v="USA"/>
    <x v="1"/>
    <s v="Annelies Verbruggen"/>
    <x v="1"/>
    <d v="2021-02-16T06:55:32"/>
    <d v="2021-07-25T00:00:00"/>
    <x v="0"/>
    <n v="114"/>
    <n v="158.71143518518511"/>
    <n v="2021"/>
    <s v="July"/>
    <s v="Q4"/>
    <x v="0"/>
    <n v="550"/>
  </r>
  <r>
    <s v="ID00444"/>
    <s v="Customer Marketing Manager UK"/>
    <x v="13"/>
    <s v="USA"/>
    <x v="1"/>
    <s v="Annelies Verbruggen"/>
    <x v="1"/>
    <d v="2021-03-21T05:48:40"/>
    <s v=""/>
    <x v="1"/>
    <n v="615"/>
    <n v="858.75787037036935"/>
    <s v=""/>
    <s v=""/>
    <s v=""/>
    <x v="2"/>
    <n v="300"/>
  </r>
  <r>
    <s v="ID00445"/>
    <s v="ICT Strategic Marketing Director"/>
    <x v="13"/>
    <s v="USA"/>
    <x v="1"/>
    <s v="Other"/>
    <x v="1"/>
    <d v="2021-01-28T14:44:21"/>
    <d v="2021-09-29T00:00:00"/>
    <x v="0"/>
    <n v="175"/>
    <n v="243.38586805555678"/>
    <n v="2021"/>
    <s v="September"/>
    <s v="Q4"/>
    <x v="0"/>
    <n v="550"/>
  </r>
  <r>
    <s v="ID00446"/>
    <s v="HSF Global Product Manager - Access Control Enterprise Software"/>
    <x v="13"/>
    <s v="USA"/>
    <x v="1"/>
    <s v="Other"/>
    <x v="1"/>
    <d v="2021-03-10T07:57:29"/>
    <d v="2021-12-11T00:00:00"/>
    <x v="0"/>
    <n v="198"/>
    <n v="275.66841435185052"/>
    <n v="2021"/>
    <s v="December"/>
    <s v="Q1"/>
    <x v="5"/>
    <n v="550"/>
  </r>
  <r>
    <s v="ID00447"/>
    <s v="HSF Global Product Manager - Commercial Intrusion SMB Systems"/>
    <x v="13"/>
    <s v="Philippines"/>
    <x v="3"/>
    <s v="Other"/>
    <x v="1"/>
    <d v="2021-03-10T07:59:02"/>
    <d v="2021-04-08T00:00:00"/>
    <x v="0"/>
    <n v="22"/>
    <n v="28.667337962964666"/>
    <n v="2021"/>
    <s v="April"/>
    <s v="Q3"/>
    <x v="0"/>
    <n v="300"/>
  </r>
  <r>
    <s v="ID00448"/>
    <s v="Product Marketing Manager - Stationary Refrigeration"/>
    <x v="13"/>
    <s v="UK"/>
    <x v="0"/>
    <s v="Other"/>
    <x v="3"/>
    <d v="2020-09-23T12:42:22"/>
    <d v="2020-11-10T00:00:00"/>
    <x v="0"/>
    <n v="35"/>
    <n v="47.470578703701904"/>
    <n v="2020"/>
    <s v="November"/>
    <s v="Q1"/>
    <x v="0"/>
    <n v="525"/>
  </r>
  <r>
    <s v="ID00449"/>
    <s v="Especialista de Produto de Marketing"/>
    <x v="13"/>
    <s v="Brazil"/>
    <x v="2"/>
    <s v="Other"/>
    <x v="0"/>
    <d v="2021-02-11T17:29:30"/>
    <d v="2021-07-04T00:00:00"/>
    <x v="0"/>
    <n v="102"/>
    <n v="142.27118055555911"/>
    <n v="2021"/>
    <s v="July"/>
    <s v="Q4"/>
    <x v="0"/>
    <n v="475"/>
  </r>
  <r>
    <s v="ID00450"/>
    <s v="Marketing Leader, Medium Enterprise &amp; Distribution, Honeywell Security &amp; Fire Europe"/>
    <x v="13"/>
    <s v="USA"/>
    <x v="1"/>
    <s v="Other"/>
    <x v="1"/>
    <d v="2021-02-16T06:56:23"/>
    <s v=""/>
    <x v="1"/>
    <n v="639"/>
    <n v="891.71084490740759"/>
    <s v=""/>
    <s v=""/>
    <s v=""/>
    <x v="2"/>
    <n v="300"/>
  </r>
  <r>
    <s v="ID00451"/>
    <s v="HSF Global Product Manager - Access Control SMB Software"/>
    <x v="13"/>
    <s v="USA"/>
    <x v="1"/>
    <s v="Vanessa Gramlow"/>
    <x v="1"/>
    <d v="2021-03-10T07:57:52"/>
    <d v="2021-06-10T00:00:00"/>
    <x v="0"/>
    <n v="67"/>
    <n v="91.668148148150067"/>
    <n v="2021"/>
    <s v="June"/>
    <s v="Q3"/>
    <x v="0"/>
    <n v="550"/>
  </r>
  <r>
    <s v="ID00452"/>
    <s v="Regional Marketing Manager EMEA - Workflow Solutions"/>
    <x v="13"/>
    <s v="Philippines"/>
    <x v="3"/>
    <s v="Other"/>
    <x v="1"/>
    <d v="2021-02-26T00:00:00"/>
    <d v="2021-05-23T00:00:00"/>
    <x v="0"/>
    <n v="61"/>
    <n v="86"/>
    <n v="2021"/>
    <s v="May"/>
    <s v="Q3"/>
    <x v="0"/>
    <n v="300"/>
  </r>
  <r>
    <s v="ID00453"/>
    <s v="Strategic Marketing Leader - BreakThrough"/>
    <x v="13"/>
    <s v="USA"/>
    <x v="1"/>
    <s v="Other"/>
    <x v="1"/>
    <d v="2021-05-01T00:00:00"/>
    <s v=""/>
    <x v="1"/>
    <n v="585"/>
    <n v="818"/>
    <s v=""/>
    <s v=""/>
    <s v=""/>
    <x v="2"/>
    <n v="300"/>
  </r>
  <r>
    <s v="ID00454"/>
    <s v="HSF Global Product Manager - Access Control Edge Devices"/>
    <x v="13"/>
    <s v="Philippines"/>
    <x v="3"/>
    <s v="Other"/>
    <x v="1"/>
    <d v="2021-03-10T00:00:00"/>
    <d v="2021-05-14T00:00:00"/>
    <x v="0"/>
    <n v="48"/>
    <n v="65"/>
    <n v="2021"/>
    <s v="May"/>
    <s v="Q3"/>
    <x v="0"/>
    <n v="300"/>
  </r>
  <r>
    <s v="ID00455"/>
    <s v="Global Product Manager - Lead Sensors"/>
    <x v="13"/>
    <s v="USA"/>
    <x v="1"/>
    <s v="Other"/>
    <x v="1"/>
    <d v="2021-04-08T00:00:00"/>
    <d v="2021-05-15T00:00:00"/>
    <x v="0"/>
    <n v="27"/>
    <n v="37"/>
    <n v="2021"/>
    <s v="May"/>
    <s v="Q3"/>
    <x v="0"/>
    <n v="550"/>
  </r>
  <r>
    <s v="ID00456"/>
    <s v="Marketing Leader – Integrated Systems, Security &amp; Fire Europe"/>
    <x v="13"/>
    <s v="Singapore"/>
    <x v="3"/>
    <s v="Other"/>
    <x v="1"/>
    <d v="2021-02-16T00:00:00"/>
    <d v="2021-10-01T00:00:00"/>
    <x v="0"/>
    <n v="164"/>
    <n v="227"/>
    <n v="2021"/>
    <s v="October"/>
    <s v="Q1"/>
    <x v="5"/>
    <n v="300"/>
  </r>
  <r>
    <s v="ID00457"/>
    <s v="Product Category Manager"/>
    <x v="13"/>
    <s v="Philippines"/>
    <x v="3"/>
    <s v="Other"/>
    <x v="3"/>
    <d v="2021-03-16T00:00:00"/>
    <d v="2021-12-05T00:00:00"/>
    <x v="0"/>
    <n v="189"/>
    <n v="264"/>
    <n v="2021"/>
    <s v="December"/>
    <s v="Q1"/>
    <x v="5"/>
    <n v="300"/>
  </r>
  <r>
    <s v="ID00458"/>
    <s v="HSF Global Product Management Leader SMB SaaS"/>
    <x v="13"/>
    <s v="USA"/>
    <x v="1"/>
    <s v="Other"/>
    <x v="1"/>
    <d v="2021-03-10T00:00:00"/>
    <d v="2021-11-02T00:00:00"/>
    <x v="0"/>
    <n v="170"/>
    <n v="237"/>
    <n v="2021"/>
    <s v="November"/>
    <s v="Q1"/>
    <x v="5"/>
    <n v="550"/>
  </r>
  <r>
    <s v="ID00459"/>
    <s v="Global Category Leader - Hearing"/>
    <x v="13"/>
    <s v="Puerto Rico"/>
    <x v="2"/>
    <s v="Other"/>
    <x v="1"/>
    <d v="2021-06-11T00:00:00"/>
    <d v="2021-10-23T00:00:00"/>
    <x v="0"/>
    <n v="96"/>
    <n v="134"/>
    <n v="2021"/>
    <s v="October"/>
    <s v="Q1"/>
    <x v="5"/>
    <n v="475"/>
  </r>
  <r>
    <s v="ID00460"/>
    <s v="Marketing and Communications Manager"/>
    <x v="13"/>
    <s v="Malaysia"/>
    <x v="3"/>
    <s v="Other"/>
    <x v="1"/>
    <d v="2021-03-21T00:00:00"/>
    <d v="2021-08-18T00:00:00"/>
    <x v="0"/>
    <n v="108"/>
    <n v="150"/>
    <n v="2021"/>
    <s v="August"/>
    <s v="Q4"/>
    <x v="0"/>
    <n v="300"/>
  </r>
  <r>
    <s v="ID00461"/>
    <s v="Global Pricing Leader"/>
    <x v="13"/>
    <s v="USA"/>
    <x v="1"/>
    <s v="Vanessa Gramlow"/>
    <x v="1"/>
    <d v="2021-02-09T00:00:00"/>
    <d v="2021-05-15T00:00:00"/>
    <x v="0"/>
    <n v="69"/>
    <n v="95"/>
    <n v="2021"/>
    <s v="May"/>
    <s v="Q3"/>
    <x v="0"/>
    <n v="550"/>
  </r>
  <r>
    <s v="ID00462"/>
    <s v="Global Product Manager"/>
    <x v="13"/>
    <s v="USA"/>
    <x v="1"/>
    <s v="Other"/>
    <x v="1"/>
    <d v="2021-04-14T00:00:00"/>
    <d v="2021-12-02T00:00:00"/>
    <x v="0"/>
    <n v="167"/>
    <n v="232"/>
    <n v="2021"/>
    <s v="December"/>
    <s v="Q1"/>
    <x v="5"/>
    <n v="550"/>
  </r>
  <r>
    <s v="ID00463"/>
    <s v="Lead Pricing Analyst"/>
    <x v="13"/>
    <s v="Philippines"/>
    <x v="3"/>
    <s v="Other"/>
    <x v="0"/>
    <d v="2021-03-10T00:00:00"/>
    <d v="2021-06-07T00:00:00"/>
    <x v="0"/>
    <n v="64"/>
    <n v="89"/>
    <n v="2021"/>
    <s v="June"/>
    <s v="Q3"/>
    <x v="0"/>
    <n v="300"/>
  </r>
  <r>
    <s v="ID00464"/>
    <s v="OEM/Private Label Prod Mgr"/>
    <x v="13"/>
    <s v="Colombia"/>
    <x v="2"/>
    <s v="Other"/>
    <x v="1"/>
    <d v="2021-06-30T00:00:00"/>
    <d v="2021-07-31T00:00:00"/>
    <x v="0"/>
    <n v="23"/>
    <n v="31"/>
    <n v="2021"/>
    <s v="July"/>
    <s v="Q4"/>
    <x v="0"/>
    <n v="475"/>
  </r>
  <r>
    <s v="ID00465"/>
    <s v="Strategic Marketing Manager IIOT"/>
    <x v="13"/>
    <s v="USA"/>
    <x v="1"/>
    <s v="Other"/>
    <x v="1"/>
    <d v="2021-04-15T00:00:00"/>
    <s v=""/>
    <x v="1"/>
    <n v="597"/>
    <n v="834"/>
    <s v=""/>
    <s v=""/>
    <s v=""/>
    <x v="2"/>
    <n v="300"/>
  </r>
  <r>
    <s v="ID00466"/>
    <s v="Vertical Marketing Manager"/>
    <x v="13"/>
    <s v="Colombia"/>
    <x v="2"/>
    <s v="Other"/>
    <x v="1"/>
    <d v="2021-07-08T00:00:00"/>
    <s v=""/>
    <x v="1"/>
    <n v="537"/>
    <n v="750"/>
    <s v=""/>
    <s v=""/>
    <s v=""/>
    <x v="2"/>
    <n v="250"/>
  </r>
  <r>
    <s v="ID00467"/>
    <s v="Product Manager Advanced Planning &amp; Scheduling"/>
    <x v="13"/>
    <s v="India"/>
    <x v="3"/>
    <s v="Other"/>
    <x v="1"/>
    <d v="2021-07-04T00:00:00"/>
    <d v="2021-12-03T00:00:00"/>
    <x v="0"/>
    <n v="110"/>
    <n v="152"/>
    <n v="2021"/>
    <s v="December"/>
    <s v="Q1"/>
    <x v="5"/>
    <n v="300"/>
  </r>
  <r>
    <s v="ID00468"/>
    <s v="Product Marketing Manager"/>
    <x v="13"/>
    <s v="Colombia"/>
    <x v="2"/>
    <s v="Other"/>
    <x v="1"/>
    <d v="2021-07-29T00:00:00"/>
    <s v=""/>
    <x v="1"/>
    <n v="522"/>
    <n v="729"/>
    <s v=""/>
    <s v=""/>
    <s v=""/>
    <x v="2"/>
    <n v="250"/>
  </r>
  <r>
    <s v="ID00469"/>
    <s v="Senior Brand Manager (Band VIB)"/>
    <x v="13"/>
    <s v="UK"/>
    <x v="0"/>
    <s v="Other"/>
    <x v="3"/>
    <d v="2017-03-02T00:00:00"/>
    <d v="2017-12-04T00:00:00"/>
    <x v="0"/>
    <n v="198"/>
    <n v="277"/>
    <n v="2017"/>
    <s v="December"/>
    <s v="Q1"/>
    <x v="3"/>
    <n v="525"/>
  </r>
  <r>
    <s v="ID00470"/>
    <s v="Business Leader WE Commercial Processes &amp; Tool (band VB)"/>
    <x v="13"/>
    <s v="Singapore"/>
    <x v="3"/>
    <s v="Other"/>
    <x v="0"/>
    <d v="2016-03-11T00:00:00"/>
    <d v="2016-11-24T00:00:00"/>
    <x v="0"/>
    <n v="185"/>
    <n v="258"/>
    <n v="2016"/>
    <s v="November"/>
    <s v="Q1"/>
    <x v="7"/>
    <n v="300"/>
  </r>
  <r>
    <s v="ID00471"/>
    <s v="Regional Activation Manager North East"/>
    <x v="13"/>
    <s v="Philippines"/>
    <x v="3"/>
    <s v="Laurene Delelis"/>
    <x v="1"/>
    <d v="2019-09-25T00:00:00"/>
    <s v=""/>
    <x v="1"/>
    <n v="1003"/>
    <n v="1402"/>
    <s v=""/>
    <s v=""/>
    <s v=""/>
    <x v="2"/>
    <n v="160"/>
  </r>
  <r>
    <s v="ID00472"/>
    <s v="Innovation Manager (m/w)"/>
    <x v="13"/>
    <s v="Germany"/>
    <x v="0"/>
    <s v="Vanessa Gramlow"/>
    <x v="0"/>
    <d v="2018-02-12T00:00:00"/>
    <d v="2018-10-16T00:00:00"/>
    <x v="0"/>
    <n v="177"/>
    <n v="246"/>
    <n v="2018"/>
    <s v="October"/>
    <s v="Q1"/>
    <x v="4"/>
    <n v="525"/>
  </r>
  <r>
    <s v="ID00473"/>
    <s v="Brand Manager Hertog Jan &amp; Dommelsch (Band VIIA)"/>
    <x v="13"/>
    <s v="Malaysia"/>
    <x v="3"/>
    <s v="Other"/>
    <x v="0"/>
    <d v="2017-06-20T00:00:00"/>
    <d v="2017-10-04T00:00:00"/>
    <x v="0"/>
    <n v="77"/>
    <n v="106"/>
    <n v="2017"/>
    <s v="October"/>
    <s v="Q1"/>
    <x v="3"/>
    <n v="300"/>
  </r>
  <r>
    <s v="ID00474"/>
    <s v="Consumer Activation Manager On Trade"/>
    <x v="13"/>
    <s v="Singapore"/>
    <x v="3"/>
    <s v="Other"/>
    <x v="3"/>
    <d v="2020-04-27T00:00:00"/>
    <d v="2020-11-13T00:00:00"/>
    <x v="0"/>
    <n v="145"/>
    <n v="200"/>
    <n v="2020"/>
    <s v="November"/>
    <s v="Q1"/>
    <x v="0"/>
    <n v="300"/>
  </r>
  <r>
    <s v="ID00475"/>
    <s v="AB InBev Regional Activation Manager (m/f)"/>
    <x v="13"/>
    <s v="Philippines"/>
    <x v="3"/>
    <s v="Vanessa Gramlow"/>
    <x v="1"/>
    <d v="2019-09-25T00:00:00"/>
    <d v="2019-11-09T00:00:00"/>
    <x v="0"/>
    <n v="33"/>
    <n v="45"/>
    <n v="2019"/>
    <s v="November"/>
    <s v="Q1"/>
    <x v="1"/>
    <n v="300"/>
  </r>
  <r>
    <s v="ID00476"/>
    <s v="Consumer Activation Executive Western Europe (Band VIIB)"/>
    <x v="13"/>
    <s v="Singapore"/>
    <x v="3"/>
    <s v="Other"/>
    <x v="0"/>
    <d v="2016-12-09T00:00:00"/>
    <d v="2016-12-24T00:00:00"/>
    <x v="0"/>
    <n v="11"/>
    <n v="15"/>
    <n v="2016"/>
    <s v="December"/>
    <s v="Q1"/>
    <x v="7"/>
    <n v="300"/>
  </r>
  <r>
    <s v="ID00477"/>
    <s v="Jupiler Marketing Manager"/>
    <x v="13"/>
    <s v="Malaysia"/>
    <x v="3"/>
    <s v="Other"/>
    <x v="0"/>
    <d v="2017-11-09T00:00:00"/>
    <d v="2017-12-09T00:00:00"/>
    <x v="0"/>
    <n v="22"/>
    <n v="30"/>
    <n v="2017"/>
    <s v="December"/>
    <s v="Q1"/>
    <x v="3"/>
    <n v="300"/>
  </r>
  <r>
    <s v="ID00478"/>
    <s v="Budweiser Marketing Manager"/>
    <x v="13"/>
    <s v="UK"/>
    <x v="0"/>
    <s v="Other"/>
    <x v="3"/>
    <d v="2017-05-24T00:00:00"/>
    <d v="2017-10-27T00:00:00"/>
    <x v="0"/>
    <n v="113"/>
    <n v="156"/>
    <n v="2017"/>
    <s v="October"/>
    <s v="Q1"/>
    <x v="3"/>
    <n v="525"/>
  </r>
  <r>
    <s v="ID00479"/>
    <s v="Activation Executive WEZ on trade"/>
    <x v="13"/>
    <s v="Singapore"/>
    <x v="3"/>
    <s v="Other"/>
    <x v="1"/>
    <d v="2018-02-01T00:00:00"/>
    <d v="2018-09-24T00:00:00"/>
    <x v="0"/>
    <n v="168"/>
    <n v="235"/>
    <n v="2018"/>
    <s v="September"/>
    <s v="Q4"/>
    <x v="3"/>
    <n v="300"/>
  </r>
  <r>
    <s v="ID00480"/>
    <s v="Senior Brand Manager Leffe"/>
    <x v="13"/>
    <s v="Brazil"/>
    <x v="2"/>
    <s v="Other"/>
    <x v="1"/>
    <d v="2020-02-18T00:00:00"/>
    <d v="2020-08-24T00:00:00"/>
    <x v="0"/>
    <n v="135"/>
    <n v="188"/>
    <n v="2020"/>
    <s v="August"/>
    <s v="Q4"/>
    <x v="1"/>
    <n v="475"/>
  </r>
  <r>
    <s v="ID00481"/>
    <s v="Global Sales WCCP &amp; Trade Marketing Coordinator (VIB)"/>
    <x v="13"/>
    <s v="Singapore"/>
    <x v="3"/>
    <s v="Other"/>
    <x v="0"/>
    <d v="2016-02-25T00:00:00"/>
    <d v="2016-10-04T00:00:00"/>
    <x v="0"/>
    <n v="159"/>
    <n v="222"/>
    <n v="2016"/>
    <s v="October"/>
    <s v="Q1"/>
    <x v="7"/>
    <n v="300"/>
  </r>
  <r>
    <s v="ID00482"/>
    <s v="Space Planning Executive UK (Band VIIA)"/>
    <x v="13"/>
    <s v="UK"/>
    <x v="0"/>
    <s v="Other"/>
    <x v="0"/>
    <d v="2016-03-16T00:00:00"/>
    <d v="2016-11-05T00:00:00"/>
    <x v="0"/>
    <n v="168"/>
    <n v="234"/>
    <n v="2016"/>
    <s v="November"/>
    <s v="Q1"/>
    <x v="7"/>
    <n v="525"/>
  </r>
  <r>
    <s v="ID00483"/>
    <s v="Senior Brand Manager Hoegaarden &amp; Corona"/>
    <x v="13"/>
    <s v="Singapore"/>
    <x v="3"/>
    <s v="Other"/>
    <x v="0"/>
    <d v="2020-01-02T00:00:00"/>
    <d v="2020-10-17T00:00:00"/>
    <x v="0"/>
    <n v="207"/>
    <n v="289"/>
    <n v="2020"/>
    <s v="October"/>
    <s v="Q1"/>
    <x v="0"/>
    <n v="300"/>
  </r>
  <r>
    <s v="ID00484"/>
    <s v="Head of Consumer Activation NL (Band VIB)"/>
    <x v="13"/>
    <s v="Malaysia"/>
    <x v="3"/>
    <s v="Other"/>
    <x v="0"/>
    <d v="2017-04-13T00:00:00"/>
    <d v="2017-09-22T00:00:00"/>
    <x v="0"/>
    <n v="117"/>
    <n v="162"/>
    <n v="2017"/>
    <s v="September"/>
    <s v="Q4"/>
    <x v="7"/>
    <n v="300"/>
  </r>
  <r>
    <s v="ID00485"/>
    <s v="Event Manager Beck's (m/w)"/>
    <x v="13"/>
    <s v="Singapore"/>
    <x v="3"/>
    <s v="Vanessa Gramlow"/>
    <x v="0"/>
    <d v="2018-12-04T00:00:00"/>
    <d v="2018-12-07T00:00:00"/>
    <x v="0"/>
    <n v="4"/>
    <n v="3"/>
    <n v="2018"/>
    <s v="December"/>
    <s v="Q1"/>
    <x v="4"/>
    <n v="300"/>
  </r>
  <r>
    <s v="ID00486"/>
    <s v="(ECommerce) Head of ECommerce Logistics"/>
    <x v="13"/>
    <s v="UK"/>
    <x v="0"/>
    <s v="Vanessa Gramlow"/>
    <x v="0"/>
    <d v="2020-05-22T00:00:00"/>
    <d v="2020-06-25T00:00:00"/>
    <x v="0"/>
    <n v="25"/>
    <n v="34"/>
    <n v="2020"/>
    <s v="June"/>
    <s v="Q3"/>
    <x v="1"/>
    <n v="525"/>
  </r>
  <r>
    <s v="ID00487"/>
    <s v="Connections Manager FRITS"/>
    <x v="13"/>
    <s v="Brazil"/>
    <x v="2"/>
    <s v="Other"/>
    <x v="0"/>
    <d v="2020-01-16T00:00:00"/>
    <d v="2020-07-01T00:00:00"/>
    <x v="0"/>
    <n v="120"/>
    <n v="167"/>
    <n v="2020"/>
    <s v="July"/>
    <s v="Q4"/>
    <x v="1"/>
    <n v="475"/>
  </r>
  <r>
    <s v="ID00488"/>
    <s v="Trade Marketing Project Manager"/>
    <x v="13"/>
    <s v="Singapore"/>
    <x v="3"/>
    <s v="Other"/>
    <x v="1"/>
    <d v="2020-01-27T00:00:00"/>
    <d v="2020-05-19T00:00:00"/>
    <x v="0"/>
    <n v="82"/>
    <n v="113"/>
    <n v="2020"/>
    <s v="May"/>
    <s v="Q3"/>
    <x v="1"/>
    <n v="300"/>
  </r>
  <r>
    <s v="ID00489"/>
    <s v="Category Manager Delhaize, Makro, Lidl &amp; Albert Heijn"/>
    <x v="13"/>
    <s v="Singapore"/>
    <x v="3"/>
    <s v="Other"/>
    <x v="3"/>
    <d v="2020-08-10T00:00:00"/>
    <d v="2020-10-15T00:00:00"/>
    <x v="0"/>
    <n v="49"/>
    <n v="66"/>
    <n v="2020"/>
    <s v="October"/>
    <s v="Q1"/>
    <x v="0"/>
    <n v="300"/>
  </r>
  <r>
    <s v="ID00490"/>
    <s v="Senior Innovations Manager FRITS"/>
    <x v="13"/>
    <s v="Brazil"/>
    <x v="2"/>
    <s v="Other"/>
    <x v="1"/>
    <d v="2020-01-16T00:00:00"/>
    <d v="2020-07-17T00:00:00"/>
    <x v="0"/>
    <n v="132"/>
    <n v="183"/>
    <n v="2020"/>
    <s v="July"/>
    <s v="Q4"/>
    <x v="1"/>
    <n v="475"/>
  </r>
  <r>
    <s v="ID00491"/>
    <s v="Activation Executive (Band VIIB)"/>
    <x v="13"/>
    <s v="UK"/>
    <x v="0"/>
    <s v="Vanessa Gramlow"/>
    <x v="0"/>
    <d v="2016-04-26T00:00:00"/>
    <d v="2016-11-23T00:00:00"/>
    <x v="0"/>
    <n v="152"/>
    <n v="211"/>
    <n v="2016"/>
    <s v="November"/>
    <s v="Q1"/>
    <x v="7"/>
    <n v="525"/>
  </r>
  <r>
    <s v="ID00492"/>
    <s v="Budweiser Brand Manager (Band VIIA)"/>
    <x v="13"/>
    <s v="UK"/>
    <x v="0"/>
    <s v="Other"/>
    <x v="0"/>
    <d v="2016-04-27T00:00:00"/>
    <d v="2016-10-17T00:00:00"/>
    <x v="0"/>
    <n v="124"/>
    <n v="173"/>
    <n v="2016"/>
    <s v="October"/>
    <s v="Q1"/>
    <x v="7"/>
    <n v="525"/>
  </r>
  <r>
    <s v="ID00493"/>
    <s v="Senior Brand Manager Beck's"/>
    <x v="13"/>
    <s v="Germany"/>
    <x v="0"/>
    <s v="Other"/>
    <x v="0"/>
    <d v="2019-12-12T00:00:00"/>
    <d v="2019-12-15T00:00:00"/>
    <x v="0"/>
    <n v="2"/>
    <n v="3"/>
    <n v="2019"/>
    <s v="December"/>
    <s v="Q1"/>
    <x v="1"/>
    <n v="525"/>
  </r>
  <r>
    <s v="ID00494"/>
    <s v="(ECommerce) Head of eCommerce Marketing"/>
    <x v="13"/>
    <s v="UK"/>
    <x v="0"/>
    <s v="Other"/>
    <x v="1"/>
    <d v="2020-05-22T00:00:00"/>
    <d v="2020-08-26T00:00:00"/>
    <x v="0"/>
    <n v="69"/>
    <n v="96"/>
    <n v="2020"/>
    <s v="August"/>
    <s v="Q4"/>
    <x v="1"/>
    <n v="525"/>
  </r>
  <r>
    <s v="ID00495"/>
    <s v="Senior Brand Manager - Stella Artois (Band VIa)"/>
    <x v="13"/>
    <s v="UK"/>
    <x v="0"/>
    <s v="Other"/>
    <x v="0"/>
    <d v="2016-05-02T00:00:00"/>
    <d v="2016-09-24T00:00:00"/>
    <x v="0"/>
    <n v="105"/>
    <n v="145"/>
    <n v="2016"/>
    <s v="September"/>
    <s v="Q4"/>
    <x v="6"/>
    <n v="525"/>
  </r>
  <r>
    <s v="ID00496"/>
    <s v="Consumer Insights Executive BNFL"/>
    <x v="13"/>
    <s v="Singapore"/>
    <x v="3"/>
    <s v="Laurene Delelis"/>
    <x v="2"/>
    <d v="2018-10-11T00:00:00"/>
    <d v="2018-11-02T00:00:00"/>
    <x v="0"/>
    <n v="17"/>
    <n v="22"/>
    <n v="2018"/>
    <s v="November"/>
    <s v="Q1"/>
    <x v="4"/>
    <n v="300"/>
  </r>
  <r>
    <s v="ID00497"/>
    <s v="Brand Manager Hoegaarden"/>
    <x v="13"/>
    <s v="Brazil"/>
    <x v="2"/>
    <s v="Other"/>
    <x v="0"/>
    <d v="2020-01-09T00:00:00"/>
    <d v="2020-04-11T00:00:00"/>
    <x v="0"/>
    <n v="67"/>
    <n v="93"/>
    <n v="2020"/>
    <s v="April"/>
    <s v="Q3"/>
    <x v="1"/>
    <n v="475"/>
  </r>
  <r>
    <s v="ID00498"/>
    <s v="Head of Consumer Insights (m/w)"/>
    <x v="13"/>
    <s v="Singapore"/>
    <x v="3"/>
    <s v="Vanessa Gramlow"/>
    <x v="0"/>
    <d v="2018-10-29T00:00:00"/>
    <d v="2018-11-07T00:00:00"/>
    <x v="0"/>
    <n v="8"/>
    <n v="9"/>
    <n v="2018"/>
    <s v="November"/>
    <s v="Q1"/>
    <x v="4"/>
    <n v="300"/>
  </r>
  <r>
    <s v="ID00499"/>
    <s v="(Ecommerce) Campaign and Merchandise Manager"/>
    <x v="13"/>
    <s v="UK"/>
    <x v="0"/>
    <s v="Other"/>
    <x v="1"/>
    <d v="2020-05-26T00:00:00"/>
    <d v="2020-09-14T00:00:00"/>
    <x v="0"/>
    <n v="80"/>
    <n v="111"/>
    <n v="2020"/>
    <s v="September"/>
    <s v="Q4"/>
    <x v="1"/>
    <n v="525"/>
  </r>
  <r>
    <s v="ID00500"/>
    <s v="Corona Brand Manager ABI International"/>
    <x v="13"/>
    <s v="Singapore"/>
    <x v="3"/>
    <s v="Other"/>
    <x v="1"/>
    <d v="2018-11-22T00:00:00"/>
    <d v="2018-12-11T00:00:00"/>
    <x v="0"/>
    <n v="14"/>
    <n v="19"/>
    <n v="2018"/>
    <s v="December"/>
    <s v="Q1"/>
    <x v="4"/>
    <n v="300"/>
  </r>
  <r>
    <s v="ID00501"/>
    <s v="Brand Manager Jupiler (Band VIIA)"/>
    <x v="13"/>
    <s v="Singapore"/>
    <x v="3"/>
    <s v="Other"/>
    <x v="0"/>
    <d v="2017-03-29T00:00:00"/>
    <s v=""/>
    <x v="1"/>
    <n v="1653"/>
    <n v="2312"/>
    <s v=""/>
    <s v=""/>
    <s v=""/>
    <x v="2"/>
    <n v="160"/>
  </r>
  <r>
    <s v="ID00502"/>
    <s v="Innovation Manager BNL"/>
    <x v="13"/>
    <s v="Singapore"/>
    <x v="3"/>
    <s v="Laurene Delelis"/>
    <x v="1"/>
    <d v="2020-05-11T00:00:00"/>
    <d v="2020-05-11T00:00:00"/>
    <x v="0"/>
    <n v="1"/>
    <n v="0"/>
    <n v="2020"/>
    <s v="May"/>
    <s v="Q3"/>
    <x v="1"/>
    <n v="300"/>
  </r>
  <r>
    <s v="ID00503"/>
    <s v="Stella Artois Brand Manager (Band VIIA)"/>
    <x v="13"/>
    <s v="UK"/>
    <x v="0"/>
    <s v="Other"/>
    <x v="0"/>
    <d v="2016-02-29T00:00:00"/>
    <d v="2021-07-20T00:00:00"/>
    <x v="0"/>
    <n v="1407"/>
    <n v="1968"/>
    <n v="2021"/>
    <s v="July"/>
    <s v="Q4"/>
    <x v="0"/>
    <n v="525"/>
  </r>
  <r>
    <s v="ID00504"/>
    <s v="(ECommerce) Data Scientist"/>
    <x v="13"/>
    <s v="UK"/>
    <x v="0"/>
    <s v="Other"/>
    <x v="1"/>
    <d v="2020-05-22T00:00:00"/>
    <d v="2020-10-24T00:00:00"/>
    <x v="0"/>
    <n v="111"/>
    <n v="155"/>
    <n v="2020"/>
    <s v="October"/>
    <s v="Q1"/>
    <x v="0"/>
    <n v="525"/>
  </r>
  <r>
    <s v="ID00505"/>
    <s v="Media Manager"/>
    <x v="13"/>
    <s v="USA"/>
    <x v="1"/>
    <s v="Laurene Delelis"/>
    <x v="3"/>
    <d v="2020-02-02T00:00:00"/>
    <d v="2020-09-03T00:00:00"/>
    <x v="0"/>
    <n v="154"/>
    <n v="214"/>
    <n v="2020"/>
    <s v="September"/>
    <s v="Q4"/>
    <x v="1"/>
    <n v="550"/>
  </r>
  <r>
    <s v="ID00506"/>
    <s v="I-Sell Lead Western Europe (Band VB)"/>
    <x v="13"/>
    <s v="Singapore"/>
    <x v="3"/>
    <s v="Vanessa Gramlow"/>
    <x v="0"/>
    <d v="2016-09-30T00:00:00"/>
    <d v="2016-11-16T00:00:00"/>
    <x v="0"/>
    <n v="34"/>
    <n v="47"/>
    <n v="2016"/>
    <s v="November"/>
    <s v="Q1"/>
    <x v="7"/>
    <n v="300"/>
  </r>
  <r>
    <s v="ID00507"/>
    <s v="Trade Marketing Executive (m/w)"/>
    <x v="13"/>
    <s v="Germany"/>
    <x v="0"/>
    <s v="Other"/>
    <x v="1"/>
    <d v="2019-12-08T00:00:00"/>
    <s v=""/>
    <x v="1"/>
    <n v="950"/>
    <n v="1328"/>
    <s v=""/>
    <s v=""/>
    <s v=""/>
    <x v="2"/>
    <n v="280"/>
  </r>
  <r>
    <s v="ID00508"/>
    <s v="Connections (media) Manager BNFL"/>
    <x v="13"/>
    <s v="Singapore"/>
    <x v="3"/>
    <s v="Other"/>
    <x v="0"/>
    <d v="2018-12-06T00:00:00"/>
    <d v="2018-12-07T00:00:00"/>
    <x v="0"/>
    <n v="2"/>
    <n v="1"/>
    <n v="2018"/>
    <s v="December"/>
    <s v="Q1"/>
    <x v="4"/>
    <n v="300"/>
  </r>
  <r>
    <s v="ID00509"/>
    <s v="Snr Brand Manager (Band VIB)"/>
    <x v="13"/>
    <s v="UK"/>
    <x v="0"/>
    <s v="Other"/>
    <x v="3"/>
    <d v="2017-06-18T00:00:00"/>
    <d v="2017-08-27T00:00:00"/>
    <x v="0"/>
    <n v="50"/>
    <n v="70"/>
    <n v="2017"/>
    <s v="August"/>
    <s v="Q4"/>
    <x v="7"/>
    <n v="525"/>
  </r>
  <r>
    <s v="ID00510"/>
    <s v="Sponsoring Manager Deutschland (m/w)"/>
    <x v="13"/>
    <s v="Germany"/>
    <x v="0"/>
    <s v="Vanessa Gramlow"/>
    <x v="0"/>
    <d v="2016-11-14T00:00:00"/>
    <d v="2016-11-23T00:00:00"/>
    <x v="0"/>
    <n v="8"/>
    <n v="9"/>
    <n v="2016"/>
    <s v="November"/>
    <s v="Q1"/>
    <x v="7"/>
    <n v="525"/>
  </r>
  <r>
    <s v="ID00511"/>
    <s v="Consumer Activation Executive Off Trade Belgium (Band VIIB)"/>
    <x v="13"/>
    <s v="Singapore"/>
    <x v="3"/>
    <s v="Other"/>
    <x v="0"/>
    <d v="2017-03-16T00:00:00"/>
    <d v="2017-03-24T00:00:00"/>
    <x v="0"/>
    <n v="7"/>
    <n v="8"/>
    <n v="2017"/>
    <s v="March"/>
    <s v="Q2"/>
    <x v="7"/>
    <n v="300"/>
  </r>
  <r>
    <s v="ID00512"/>
    <s v="Consumer Connections Manager (m/w)"/>
    <x v="13"/>
    <s v="Germany"/>
    <x v="0"/>
    <s v="Other"/>
    <x v="0"/>
    <d v="2018-01-28T00:00:00"/>
    <d v="2018-07-02T00:00:00"/>
    <x v="0"/>
    <n v="111"/>
    <n v="155"/>
    <n v="2018"/>
    <s v="July"/>
    <s v="Q4"/>
    <x v="3"/>
    <n v="525"/>
  </r>
  <r>
    <s v="ID00513"/>
    <s v="Brand Manager (Band VIIA)"/>
    <x v="13"/>
    <s v="UK"/>
    <x v="0"/>
    <s v="Other"/>
    <x v="0"/>
    <d v="2016-06-21T00:00:00"/>
    <s v=""/>
    <x v="1"/>
    <n v="1854"/>
    <n v="2593"/>
    <s v=""/>
    <s v=""/>
    <s v=""/>
    <x v="2"/>
    <n v="280"/>
  </r>
  <r>
    <s v="ID00514"/>
    <s v="Media Manager UK (Band VB)"/>
    <x v="13"/>
    <s v="UK"/>
    <x v="0"/>
    <s v="Other"/>
    <x v="0"/>
    <d v="2016-06-20T00:00:00"/>
    <d v="2016-08-16T00:00:00"/>
    <x v="0"/>
    <n v="42"/>
    <n v="57"/>
    <n v="2016"/>
    <s v="August"/>
    <s v="Q4"/>
    <x v="6"/>
    <n v="525"/>
  </r>
  <r>
    <s v="ID00515"/>
    <s v="Digital Content Manager"/>
    <x v="13"/>
    <s v="USA"/>
    <x v="1"/>
    <s v="Other"/>
    <x v="0"/>
    <d v="2020-04-02T00:00:00"/>
    <s v=""/>
    <x v="1"/>
    <n v="867"/>
    <n v="1212"/>
    <s v=""/>
    <s v=""/>
    <s v=""/>
    <x v="2"/>
    <n v="300"/>
  </r>
  <r>
    <s v="ID00516"/>
    <s v="Packaging Manager FRITS"/>
    <x v="13"/>
    <s v="Brazil"/>
    <x v="2"/>
    <s v="Other"/>
    <x v="0"/>
    <d v="2020-01-16T00:00:00"/>
    <d v="2020-07-25T00:00:00"/>
    <x v="0"/>
    <n v="137"/>
    <n v="191"/>
    <n v="2020"/>
    <s v="July"/>
    <s v="Q4"/>
    <x v="1"/>
    <n v="475"/>
  </r>
  <r>
    <s v="ID00517"/>
    <s v="Expansion Manager France"/>
    <x v="13"/>
    <s v="Brazil"/>
    <x v="2"/>
    <s v="Other"/>
    <x v="1"/>
    <d v="2020-07-03T00:00:00"/>
    <d v="2020-09-11T00:00:00"/>
    <x v="0"/>
    <n v="51"/>
    <n v="70"/>
    <n v="2020"/>
    <s v="September"/>
    <s v="Q4"/>
    <x v="1"/>
    <n v="475"/>
  </r>
  <r>
    <s v="ID00518"/>
    <s v="Senior Consumer Insights Manager"/>
    <x v="13"/>
    <s v="USA"/>
    <x v="1"/>
    <s v="Other"/>
    <x v="2"/>
    <d v="2019-09-11T00:00:00"/>
    <d v="2019-10-10T00:00:00"/>
    <x v="0"/>
    <n v="22"/>
    <n v="29"/>
    <n v="2019"/>
    <s v="October"/>
    <s v="Q1"/>
    <x v="1"/>
    <n v="550"/>
  </r>
  <r>
    <s v="ID00519"/>
    <s v="POCM Executive UKI (Band VIIA)"/>
    <x v="13"/>
    <s v="UK"/>
    <x v="0"/>
    <s v="Other"/>
    <x v="0"/>
    <d v="2016-12-30T00:00:00"/>
    <d v="2016-12-30T00:00:00"/>
    <x v="0"/>
    <n v="1"/>
    <n v="0"/>
    <n v="2016"/>
    <s v="December"/>
    <s v="Q1"/>
    <x v="7"/>
    <n v="525"/>
  </r>
  <r>
    <s v="ID00520"/>
    <s v="Brand Manager (m/w)"/>
    <x v="13"/>
    <s v="Germany"/>
    <x v="0"/>
    <s v="Annelies Verbruggen"/>
    <x v="1"/>
    <d v="2018-01-11T00:00:00"/>
    <d v="2018-07-17T00:00:00"/>
    <x v="0"/>
    <n v="134"/>
    <n v="187"/>
    <n v="2018"/>
    <s v="July"/>
    <s v="Q4"/>
    <x v="3"/>
    <n v="525"/>
  </r>
  <r>
    <s v="ID00521"/>
    <s v="Category Insights Manager"/>
    <x v="13"/>
    <s v="Germany"/>
    <x v="0"/>
    <s v="Other"/>
    <x v="0"/>
    <d v="2016-07-04T00:00:00"/>
    <d v="2016-12-01T00:00:00"/>
    <x v="0"/>
    <n v="109"/>
    <n v="150"/>
    <n v="2016"/>
    <s v="December"/>
    <s v="Q1"/>
    <x v="7"/>
    <n v="525"/>
  </r>
  <r>
    <s v="ID00522"/>
    <s v="Activation Manager (m/w)"/>
    <x v="13"/>
    <s v="Germany"/>
    <x v="0"/>
    <s v="Vanessa Gramlow"/>
    <x v="0"/>
    <d v="2016-07-04T00:00:00"/>
    <d v="2016-10-22T00:00:00"/>
    <x v="0"/>
    <n v="80"/>
    <n v="110"/>
    <n v="2016"/>
    <s v="October"/>
    <s v="Q1"/>
    <x v="7"/>
    <n v="525"/>
  </r>
  <r>
    <s v="ID00523"/>
    <s v="Activation Manager (Band VIA)"/>
    <x v="13"/>
    <s v="UK"/>
    <x v="0"/>
    <s v="Vanessa Gramlow"/>
    <x v="0"/>
    <d v="2016-12-14T00:00:00"/>
    <d v="2016-12-16T00:00:00"/>
    <x v="0"/>
    <n v="3"/>
    <n v="2"/>
    <n v="2016"/>
    <s v="December"/>
    <s v="Q1"/>
    <x v="7"/>
    <n v="525"/>
  </r>
  <r>
    <s v="ID00524"/>
    <s v="Insight Analyst (Band VIIB)"/>
    <x v="13"/>
    <s v="UK"/>
    <x v="0"/>
    <s v="Other"/>
    <x v="0"/>
    <d v="2017-02-21T00:00:00"/>
    <d v="2017-06-17T00:00:00"/>
    <x v="0"/>
    <n v="84"/>
    <n v="116"/>
    <n v="2017"/>
    <s v="June"/>
    <s v="Q3"/>
    <x v="7"/>
    <n v="525"/>
  </r>
  <r>
    <s v="ID00525"/>
    <s v="Category Manger (Band VIB)"/>
    <x v="13"/>
    <s v="UK"/>
    <x v="0"/>
    <s v="Other"/>
    <x v="0"/>
    <d v="2016-08-25T00:00:00"/>
    <d v="2016-12-10T00:00:00"/>
    <x v="0"/>
    <n v="77"/>
    <n v="107"/>
    <n v="2016"/>
    <s v="December"/>
    <s v="Q1"/>
    <x v="7"/>
    <n v="525"/>
  </r>
  <r>
    <s v="ID00526"/>
    <s v="Content Media Manager (m/w)"/>
    <x v="13"/>
    <s v="Singapore"/>
    <x v="3"/>
    <s v="Other"/>
    <x v="0"/>
    <d v="2019-01-22T00:00:00"/>
    <d v="2019-07-06T00:00:00"/>
    <x v="0"/>
    <n v="119"/>
    <n v="165"/>
    <n v="2019"/>
    <s v="July"/>
    <s v="Q4"/>
    <x v="4"/>
    <n v="300"/>
  </r>
  <r>
    <s v="ID00527"/>
    <s v="(ECommerce) eCommerce Strategy Manager"/>
    <x v="13"/>
    <s v="UK"/>
    <x v="0"/>
    <s v="Other"/>
    <x v="4"/>
    <d v="2020-05-22T00:00:00"/>
    <d v="2020-08-25T00:00:00"/>
    <x v="0"/>
    <n v="68"/>
    <n v="95"/>
    <n v="2020"/>
    <s v="August"/>
    <s v="Q4"/>
    <x v="1"/>
    <n v="525"/>
  </r>
  <r>
    <s v="ID00528"/>
    <s v="Category Management Executive (m/w)"/>
    <x v="13"/>
    <s v="Germany"/>
    <x v="0"/>
    <s v="Other"/>
    <x v="0"/>
    <d v="2017-03-13T00:00:00"/>
    <d v="2017-10-30T00:00:00"/>
    <x v="0"/>
    <n v="166"/>
    <n v="231"/>
    <n v="2017"/>
    <s v="October"/>
    <s v="Q1"/>
    <x v="3"/>
    <n v="525"/>
  </r>
  <r>
    <s v="ID00529"/>
    <s v="Regional Activation Manager (Rome/South)"/>
    <x v="13"/>
    <s v="Philippines"/>
    <x v="3"/>
    <s v="Other"/>
    <x v="1"/>
    <d v="2019-09-25T00:00:00"/>
    <d v="2019-11-06T00:00:00"/>
    <x v="0"/>
    <n v="31"/>
    <n v="42"/>
    <n v="2019"/>
    <s v="November"/>
    <s v="Q1"/>
    <x v="1"/>
    <n v="300"/>
  </r>
  <r>
    <s v="ID00530"/>
    <s v="Senior Media Manager (m/w)"/>
    <x v="13"/>
    <s v="Germany"/>
    <x v="0"/>
    <s v="Vanessa Gramlow"/>
    <x v="0"/>
    <d v="2020-02-10T00:00:00"/>
    <d v="2020-03-31T00:00:00"/>
    <x v="0"/>
    <n v="37"/>
    <n v="50"/>
    <n v="2020"/>
    <s v="March"/>
    <s v="Q2"/>
    <x v="1"/>
    <n v="525"/>
  </r>
  <r>
    <s v="ID00531"/>
    <s v="RTM Director (Band VA)"/>
    <x v="13"/>
    <s v="UK"/>
    <x v="0"/>
    <s v="Other"/>
    <x v="0"/>
    <d v="2016-03-17T00:00:00"/>
    <d v="2016-05-09T00:00:00"/>
    <x v="0"/>
    <n v="38"/>
    <n v="53"/>
    <n v="2016"/>
    <s v="May"/>
    <s v="Q3"/>
    <x v="6"/>
    <n v="525"/>
  </r>
  <r>
    <s v="ID00532"/>
    <s v="Assistant Brand Manager (Band VIIB)"/>
    <x v="13"/>
    <s v="UK"/>
    <x v="0"/>
    <s v="Other"/>
    <x v="0"/>
    <d v="2016-06-14T00:00:00"/>
    <d v="2016-11-06T00:00:00"/>
    <x v="0"/>
    <n v="104"/>
    <n v="145"/>
    <n v="2016"/>
    <s v="November"/>
    <s v="Q1"/>
    <x v="7"/>
    <n v="525"/>
  </r>
  <r>
    <s v="ID00533"/>
    <s v="Jr Brand Manager Jupiler"/>
    <x v="13"/>
    <s v="Malaysia"/>
    <x v="3"/>
    <s v="Other"/>
    <x v="4"/>
    <d v="2019-12-08T00:00:00"/>
    <d v="2019-12-10T00:00:00"/>
    <x v="0"/>
    <n v="2"/>
    <n v="2"/>
    <n v="2019"/>
    <s v="December"/>
    <s v="Q1"/>
    <x v="1"/>
    <n v="300"/>
  </r>
  <r>
    <s v="ID00534"/>
    <s v="Activation Executive On Trade (replacement)"/>
    <x v="13"/>
    <s v="Brazil"/>
    <x v="2"/>
    <s v="Laurene Delelis"/>
    <x v="1"/>
    <d v="2020-03-27T00:00:00"/>
    <d v="2020-11-30T00:00:00"/>
    <x v="0"/>
    <n v="177"/>
    <n v="248"/>
    <n v="2020"/>
    <s v="November"/>
    <s v="Q1"/>
    <x v="0"/>
    <n v="475"/>
  </r>
  <r>
    <s v="ID00535"/>
    <s v="Tech Sales Manager (Band VIB)"/>
    <x v="13"/>
    <s v="UK"/>
    <x v="0"/>
    <s v="Other"/>
    <x v="0"/>
    <d v="2016-09-20T00:00:00"/>
    <d v="2016-12-28T00:00:00"/>
    <x v="0"/>
    <n v="72"/>
    <n v="99"/>
    <n v="2016"/>
    <s v="December"/>
    <s v="Q1"/>
    <x v="7"/>
    <n v="525"/>
  </r>
  <r>
    <s v="ID00536"/>
    <s v="Brand Manager Beck's"/>
    <x v="13"/>
    <s v="Singapore"/>
    <x v="3"/>
    <s v="Other"/>
    <x v="0"/>
    <d v="2018-12-04T00:00:00"/>
    <d v="2018-12-08T00:00:00"/>
    <x v="0"/>
    <n v="4"/>
    <n v="4"/>
    <n v="2018"/>
    <s v="December"/>
    <s v="Q1"/>
    <x v="4"/>
    <n v="300"/>
  </r>
  <r>
    <s v="ID00537"/>
    <s v="Innovation Manager UK"/>
    <x v="13"/>
    <s v="USA"/>
    <x v="1"/>
    <s v="Other"/>
    <x v="1"/>
    <d v="2020-03-16T00:00:00"/>
    <d v="2020-08-18T00:00:00"/>
    <x v="0"/>
    <n v="112"/>
    <n v="155"/>
    <n v="2020"/>
    <s v="August"/>
    <s v="Q4"/>
    <x v="1"/>
    <n v="550"/>
  </r>
  <r>
    <s v="ID00538"/>
    <s v="Marketing Manager (Band VB)"/>
    <x v="13"/>
    <s v="UK"/>
    <x v="0"/>
    <s v="Other"/>
    <x v="0"/>
    <d v="2016-04-08T00:00:00"/>
    <d v="2016-05-02T00:00:00"/>
    <x v="0"/>
    <n v="17"/>
    <n v="24"/>
    <n v="2016"/>
    <s v="May"/>
    <s v="Q3"/>
    <x v="6"/>
    <n v="525"/>
  </r>
  <r>
    <s v="ID00539"/>
    <s v="Brand Manager Jupiler"/>
    <x v="13"/>
    <s v="Singapore"/>
    <x v="3"/>
    <s v="Other"/>
    <x v="1"/>
    <d v="2019-06-13T00:00:00"/>
    <d v="2019-08-25T00:00:00"/>
    <x v="0"/>
    <n v="52"/>
    <n v="73"/>
    <n v="2019"/>
    <s v="August"/>
    <s v="Q4"/>
    <x v="4"/>
    <n v="300"/>
  </r>
  <r>
    <s v="ID00540"/>
    <s v="Head of Category Management NL"/>
    <x v="13"/>
    <s v="Malaysia"/>
    <x v="3"/>
    <s v="Other"/>
    <x v="0"/>
    <d v="2020-01-16T00:00:00"/>
    <d v="2020-11-16T00:00:00"/>
    <x v="0"/>
    <n v="218"/>
    <n v="305"/>
    <n v="2020"/>
    <s v="November"/>
    <s v="Q1"/>
    <x v="0"/>
    <n v="300"/>
  </r>
  <r>
    <s v="ID00541"/>
    <s v="Event Manager (m/w)"/>
    <x v="13"/>
    <s v="Germany"/>
    <x v="0"/>
    <s v="Other"/>
    <x v="0"/>
    <d v="2020-07-06T00:00:00"/>
    <d v="2020-11-29T00:00:00"/>
    <x v="0"/>
    <n v="105"/>
    <n v="146"/>
    <n v="2020"/>
    <s v="November"/>
    <s v="Q1"/>
    <x v="0"/>
    <n v="525"/>
  </r>
  <r>
    <s v="ID00542"/>
    <s v="Consumer Activation Manager Western Europe (Band VIB)"/>
    <x v="13"/>
    <s v="Singapore"/>
    <x v="3"/>
    <s v="Other"/>
    <x v="0"/>
    <d v="2016-09-30T00:00:00"/>
    <d v="2016-10-07T00:00:00"/>
    <x v="0"/>
    <n v="6"/>
    <n v="7"/>
    <n v="2016"/>
    <s v="October"/>
    <s v="Q1"/>
    <x v="7"/>
    <n v="300"/>
  </r>
  <r>
    <s v="ID00543"/>
    <s v="Insight Analyst"/>
    <x v="13"/>
    <s v="USA"/>
    <x v="1"/>
    <s v="Other"/>
    <x v="3"/>
    <d v="2019-12-15T00:00:00"/>
    <d v="2019-12-15T00:00:00"/>
    <x v="0"/>
    <n v="0"/>
    <n v="0"/>
    <n v="2019"/>
    <s v="December"/>
    <s v="Q1"/>
    <x v="1"/>
    <n v="550"/>
  </r>
  <r>
    <s v="ID00544"/>
    <s v="Head of Category Management - Off Trade (Band VA)"/>
    <x v="13"/>
    <s v="UK"/>
    <x v="0"/>
    <s v="Other"/>
    <x v="0"/>
    <d v="2016-06-20T00:00:00"/>
    <d v="2016-10-23T00:00:00"/>
    <x v="0"/>
    <n v="90"/>
    <n v="125"/>
    <n v="2016"/>
    <s v="October"/>
    <s v="Q1"/>
    <x v="7"/>
    <n v="525"/>
  </r>
  <r>
    <s v="ID00545"/>
    <s v="Trade Marketing - Marques Tendances"/>
    <x v="13"/>
    <s v="Singapore"/>
    <x v="3"/>
    <s v="Vanessa Gramlow"/>
    <x v="0"/>
    <d v="2018-10-11T00:00:00"/>
    <d v="2018-10-23T00:00:00"/>
    <x v="0"/>
    <n v="9"/>
    <n v="12"/>
    <n v="2018"/>
    <s v="October"/>
    <s v="Q1"/>
    <x v="4"/>
    <n v="300"/>
  </r>
  <r>
    <s v="ID00546"/>
    <s v="Shopper Insights Manager"/>
    <x v="13"/>
    <s v="Singapore"/>
    <x v="3"/>
    <s v="Other"/>
    <x v="1"/>
    <d v="2019-06-06T00:00:00"/>
    <d v="2019-06-23T00:00:00"/>
    <x v="0"/>
    <n v="12"/>
    <n v="17"/>
    <n v="2019"/>
    <s v="June"/>
    <s v="Q3"/>
    <x v="4"/>
    <n v="300"/>
  </r>
  <r>
    <s v="ID00547"/>
    <s v="Trade marketing executive Off Trade Jumbo and On Trade Corona"/>
    <x v="13"/>
    <s v="Malaysia"/>
    <x v="3"/>
    <s v="Other"/>
    <x v="4"/>
    <d v="2019-12-08T00:00:00"/>
    <d v="2019-12-11T00:00:00"/>
    <x v="0"/>
    <n v="3"/>
    <n v="3"/>
    <n v="2019"/>
    <s v="December"/>
    <s v="Q1"/>
    <x v="1"/>
    <n v="300"/>
  </r>
  <r>
    <s v="ID00548"/>
    <s v="Category Manager Off Trade NL"/>
    <x v="13"/>
    <s v="Malaysia"/>
    <x v="3"/>
    <s v="Vanessa Gramlow"/>
    <x v="1"/>
    <d v="2019-12-08T00:00:00"/>
    <d v="2019-12-15T00:00:00"/>
    <x v="0"/>
    <n v="5"/>
    <n v="7"/>
    <n v="2019"/>
    <s v="December"/>
    <s v="Q1"/>
    <x v="1"/>
    <n v="300"/>
  </r>
  <r>
    <s v="ID00549"/>
    <s v="Head of POCM WE (Band VIA) - Zone role"/>
    <x v="13"/>
    <s v="Singapore"/>
    <x v="3"/>
    <s v="Other"/>
    <x v="0"/>
    <d v="2016-07-27T00:00:00"/>
    <s v=""/>
    <x v="1"/>
    <n v="1828"/>
    <n v="2557"/>
    <s v=""/>
    <s v=""/>
    <s v=""/>
    <x v="2"/>
    <n v="160"/>
  </r>
  <r>
    <s v="ID00550"/>
    <s v="Brand Manager Leffe"/>
    <x v="13"/>
    <s v="Singapore"/>
    <x v="3"/>
    <s v="Vanessa Gramlow"/>
    <x v="1"/>
    <d v="2019-01-15T00:00:00"/>
    <d v="2019-02-13T00:00:00"/>
    <x v="0"/>
    <n v="22"/>
    <n v="29"/>
    <n v="2019"/>
    <s v="February"/>
    <s v="Q2"/>
    <x v="4"/>
    <n v="300"/>
  </r>
  <r>
    <s v="ID00551"/>
    <s v="Consumer Activation Manager"/>
    <x v="13"/>
    <s v="Singapore"/>
    <x v="3"/>
    <s v="Other"/>
    <x v="0"/>
    <d v="2019-04-11T00:00:00"/>
    <d v="2019-09-04T00:00:00"/>
    <x v="0"/>
    <n v="105"/>
    <n v="146"/>
    <n v="2019"/>
    <s v="September"/>
    <s v="Q4"/>
    <x v="4"/>
    <n v="300"/>
  </r>
  <r>
    <s v="ID00552"/>
    <s v="Assistant Brand Manager"/>
    <x v="13"/>
    <s v="USA"/>
    <x v="1"/>
    <s v="Other"/>
    <x v="2"/>
    <d v="2020-01-27T00:00:00"/>
    <d v="2020-09-16T00:00:00"/>
    <x v="0"/>
    <n v="168"/>
    <n v="233"/>
    <n v="2020"/>
    <s v="September"/>
    <s v="Q4"/>
    <x v="1"/>
    <n v="550"/>
  </r>
  <r>
    <s v="ID00553"/>
    <s v="Marketing Manager Imported Brands"/>
    <x v="13"/>
    <s v="USA"/>
    <x v="1"/>
    <s v="Other"/>
    <x v="1"/>
    <d v="2020-10-15T00:00:00"/>
    <d v="2020-12-06T00:00:00"/>
    <x v="0"/>
    <n v="37"/>
    <n v="52"/>
    <n v="2020"/>
    <s v="December"/>
    <s v="Q1"/>
    <x v="0"/>
    <n v="550"/>
  </r>
  <r>
    <s v="ID00554"/>
    <s v="Trade Marketing Executive Western Europe (band VIB)"/>
    <x v="13"/>
    <s v="Singapore"/>
    <x v="3"/>
    <s v="Other"/>
    <x v="0"/>
    <d v="2016-02-03T00:00:00"/>
    <s v=""/>
    <x v="1"/>
    <n v="1953"/>
    <n v="2732"/>
    <s v=""/>
    <s v=""/>
    <s v=""/>
    <x v="2"/>
    <n v="160"/>
  </r>
  <r>
    <s v="ID00555"/>
    <s v="Senior Brand Manager Hoegaarden/Bud France"/>
    <x v="13"/>
    <s v="Singapore"/>
    <x v="3"/>
    <s v="Other"/>
    <x v="0"/>
    <d v="2019-02-14T00:00:00"/>
    <d v="2019-06-08T00:00:00"/>
    <x v="0"/>
    <n v="82"/>
    <n v="114"/>
    <n v="2019"/>
    <s v="June"/>
    <s v="Q3"/>
    <x v="4"/>
    <n v="300"/>
  </r>
  <r>
    <s v="ID00556"/>
    <s v="Content Planner"/>
    <x v="13"/>
    <s v="Singapore"/>
    <x v="3"/>
    <s v="Other"/>
    <x v="0"/>
    <d v="2019-02-07T00:00:00"/>
    <d v="2019-10-08T00:00:00"/>
    <x v="0"/>
    <n v="174"/>
    <n v="243"/>
    <n v="2019"/>
    <s v="October"/>
    <s v="Q1"/>
    <x v="1"/>
    <n v="300"/>
  </r>
  <r>
    <s v="ID00557"/>
    <s v="Brand Manager Hasser./Franz./Loc. Br"/>
    <x v="13"/>
    <s v="Germany"/>
    <x v="0"/>
    <s v="Other"/>
    <x v="4"/>
    <d v="2020-09-09T00:00:00"/>
    <d v="2020-11-22T00:00:00"/>
    <x v="0"/>
    <n v="53"/>
    <n v="74"/>
    <n v="2020"/>
    <s v="November"/>
    <s v="Q1"/>
    <x v="0"/>
    <n v="525"/>
  </r>
  <r>
    <s v="ID00558"/>
    <s v="Activation Executive"/>
    <x v="13"/>
    <s v="USA"/>
    <x v="1"/>
    <s v="Other"/>
    <x v="0"/>
    <d v="2019-10-10T00:00:00"/>
    <d v="2019-11-22T00:00:00"/>
    <x v="0"/>
    <n v="32"/>
    <n v="43"/>
    <n v="2019"/>
    <s v="November"/>
    <s v="Q1"/>
    <x v="1"/>
    <n v="550"/>
  </r>
  <r>
    <s v="ID00559"/>
    <s v="Sr Brand Manager Hertog Jan"/>
    <x v="13"/>
    <s v="Malaysia"/>
    <x v="3"/>
    <s v="Other"/>
    <x v="1"/>
    <d v="2019-10-24T00:00:00"/>
    <d v="2019-10-26T00:00:00"/>
    <x v="0"/>
    <n v="2"/>
    <n v="2"/>
    <n v="2019"/>
    <s v="October"/>
    <s v="Q1"/>
    <x v="1"/>
    <n v="300"/>
  </r>
  <r>
    <s v="ID00560"/>
    <s v="Senior Brand Manager"/>
    <x v="13"/>
    <s v="Singapore"/>
    <x v="3"/>
    <s v="Other"/>
    <x v="0"/>
    <d v="2019-05-11T00:00:00"/>
    <d v="2019-08-04T00:00:00"/>
    <x v="0"/>
    <n v="60"/>
    <n v="85"/>
    <n v="2019"/>
    <s v="August"/>
    <s v="Q4"/>
    <x v="4"/>
    <n v="300"/>
  </r>
  <r>
    <s v="ID00561"/>
    <s v="Insights Project &amp; Data Manager Europe (MEP / PMO)"/>
    <x v="13"/>
    <s v="Singapore"/>
    <x v="3"/>
    <s v="Other"/>
    <x v="1"/>
    <d v="2019-05-09T00:00:00"/>
    <d v="2019-07-08T00:00:00"/>
    <x v="0"/>
    <n v="43"/>
    <n v="60"/>
    <n v="2019"/>
    <s v="July"/>
    <s v="Q4"/>
    <x v="4"/>
    <n v="300"/>
  </r>
  <r>
    <s v="ID00562"/>
    <s v="Senior Innovation Manager (Band VB)"/>
    <x v="13"/>
    <s v="UK"/>
    <x v="0"/>
    <s v="Other"/>
    <x v="0"/>
    <d v="2016-12-19T00:00:00"/>
    <d v="2016-12-20T00:00:00"/>
    <x v="0"/>
    <n v="2"/>
    <n v="1"/>
    <n v="2016"/>
    <s v="December"/>
    <s v="Q1"/>
    <x v="7"/>
    <n v="525"/>
  </r>
  <r>
    <s v="ID00563"/>
    <s v="Leffe Brewpub Creator"/>
    <x v="13"/>
    <s v="Singapore"/>
    <x v="3"/>
    <s v="Other"/>
    <x v="1"/>
    <d v="2020-09-28T00:00:00"/>
    <d v="2020-11-15T00:00:00"/>
    <x v="0"/>
    <n v="35"/>
    <n v="48"/>
    <n v="2020"/>
    <s v="November"/>
    <s v="Q1"/>
    <x v="0"/>
    <n v="300"/>
  </r>
  <r>
    <s v="ID00564"/>
    <s v="Tech Sales Support CHR"/>
    <x v="13"/>
    <s v="Brazil"/>
    <x v="2"/>
    <s v="Other"/>
    <x v="1"/>
    <d v="2020-04-03T00:00:00"/>
    <s v=""/>
    <x v="1"/>
    <n v="866"/>
    <n v="1211"/>
    <s v=""/>
    <s v=""/>
    <s v=""/>
    <x v="2"/>
    <n v="250"/>
  </r>
  <r>
    <s v="ID00565"/>
    <s v="Brand Manager Leffe (Jr)"/>
    <x v="13"/>
    <s v="Brazil"/>
    <x v="2"/>
    <s v="Other"/>
    <x v="1"/>
    <d v="2020-04-03T00:00:00"/>
    <d v="2020-11-04T00:00:00"/>
    <x v="0"/>
    <n v="154"/>
    <n v="215"/>
    <n v="2020"/>
    <s v="November"/>
    <s v="Q1"/>
    <x v="0"/>
    <n v="475"/>
  </r>
  <r>
    <s v="ID00566"/>
    <s v="Marketing Manager Specialities &amp; Corona"/>
    <x v="13"/>
    <s v="UK"/>
    <x v="0"/>
    <s v="Vanessa Gramlow"/>
    <x v="1"/>
    <d v="2020-08-10T00:00:00"/>
    <d v="2020-08-21T00:00:00"/>
    <x v="0"/>
    <n v="10"/>
    <n v="11"/>
    <n v="2020"/>
    <s v="August"/>
    <s v="Q4"/>
    <x v="1"/>
    <n v="525"/>
  </r>
  <r>
    <s v="ID00567"/>
    <s v="Brand Manager Jupiler Foot"/>
    <x v="13"/>
    <s v="Singapore"/>
    <x v="3"/>
    <s v="Other"/>
    <x v="1"/>
    <d v="2019-12-12T00:00:00"/>
    <d v="2019-12-14T00:00:00"/>
    <x v="0"/>
    <n v="2"/>
    <n v="2"/>
    <n v="2019"/>
    <s v="December"/>
    <s v="Q1"/>
    <x v="1"/>
    <n v="300"/>
  </r>
  <r>
    <s v="ID00568"/>
    <s v="Content Planning Manager BNL"/>
    <x v="13"/>
    <s v="Singapore"/>
    <x v="3"/>
    <s v="Other"/>
    <x v="2"/>
    <d v="2020-04-27T00:00:00"/>
    <d v="2020-12-21T00:00:00"/>
    <x v="0"/>
    <n v="171"/>
    <n v="238"/>
    <n v="2020"/>
    <s v="December"/>
    <s v="Q1"/>
    <x v="0"/>
    <n v="300"/>
  </r>
  <r>
    <s v="ID00569"/>
    <s v="Tech Sales and Sales Intelligence Manager"/>
    <x v="13"/>
    <s v="India"/>
    <x v="3"/>
    <s v="Vanessa Gramlow"/>
    <x v="0"/>
    <d v="2020-03-13T00:00:00"/>
    <d v="2020-03-22T00:00:00"/>
    <x v="0"/>
    <n v="6"/>
    <n v="9"/>
    <n v="2020"/>
    <s v="March"/>
    <s v="Q2"/>
    <x v="1"/>
    <n v="300"/>
  </r>
  <r>
    <s v="ID00570"/>
    <s v="POCM Executive BENL (Band VIIA)"/>
    <x v="13"/>
    <s v="Singapore"/>
    <x v="3"/>
    <s v="Other"/>
    <x v="0"/>
    <d v="2017-04-25T00:00:00"/>
    <d v="2017-07-14T00:00:00"/>
    <x v="0"/>
    <n v="59"/>
    <n v="80"/>
    <n v="2017"/>
    <s v="July"/>
    <s v="Q4"/>
    <x v="7"/>
    <n v="300"/>
  </r>
  <r>
    <s v="ID00571"/>
    <s v="Head of WCCP - Category 7 (WEZ) - (Band VA)"/>
    <x v="13"/>
    <s v="Singapore"/>
    <x v="3"/>
    <s v="Other"/>
    <x v="1"/>
    <d v="2016-07-15T00:00:00"/>
    <d v="2016-11-18T00:00:00"/>
    <x v="0"/>
    <n v="91"/>
    <n v="126"/>
    <n v="2016"/>
    <s v="November"/>
    <s v="Q1"/>
    <x v="7"/>
    <n v="300"/>
  </r>
  <r>
    <s v="ID00572"/>
    <s v="Tech sales Analyst Spain"/>
    <x v="13"/>
    <s v="India"/>
    <x v="3"/>
    <s v="Other"/>
    <x v="2"/>
    <d v="2020-03-26T00:00:00"/>
    <d v="2020-06-15T00:00:00"/>
    <x v="0"/>
    <n v="58"/>
    <n v="81"/>
    <n v="2020"/>
    <s v="June"/>
    <s v="Q3"/>
    <x v="1"/>
    <n v="300"/>
  </r>
  <r>
    <s v="ID00573"/>
    <s v="Innovation Manager Zone"/>
    <x v="13"/>
    <s v="Singapore"/>
    <x v="3"/>
    <s v="Other"/>
    <x v="1"/>
    <d v="2019-08-08T00:00:00"/>
    <d v="2019-08-27T00:00:00"/>
    <x v="0"/>
    <n v="14"/>
    <n v="19"/>
    <n v="2019"/>
    <s v="August"/>
    <s v="Q4"/>
    <x v="4"/>
    <n v="300"/>
  </r>
  <r>
    <s v="ID00574"/>
    <s v="ADM Morrison’s (Band VII B)"/>
    <x v="13"/>
    <s v="UK"/>
    <x v="0"/>
    <s v="Vanessa Gramlow"/>
    <x v="0"/>
    <d v="2016-02-08T00:00:00"/>
    <d v="2016-11-27T00:00:00"/>
    <x v="0"/>
    <n v="210"/>
    <n v="293"/>
    <n v="2016"/>
    <s v="November"/>
    <s v="Q1"/>
    <x v="7"/>
    <n v="525"/>
  </r>
  <r>
    <s v="ID00575"/>
    <s v="Category Manager Proximity &amp; Convenience"/>
    <x v="13"/>
    <s v="Singapore"/>
    <x v="3"/>
    <s v="Vanessa Gramlow"/>
    <x v="0"/>
    <d v="2017-06-14T00:00:00"/>
    <d v="2017-06-24T00:00:00"/>
    <x v="0"/>
    <n v="8"/>
    <n v="10"/>
    <n v="2017"/>
    <s v="June"/>
    <s v="Q3"/>
    <x v="7"/>
    <n v="300"/>
  </r>
  <r>
    <s v="ID00576"/>
    <s v="Jr. Brand Manager"/>
    <x v="13"/>
    <s v="Singapore"/>
    <x v="3"/>
    <s v="Vanessa Gramlow"/>
    <x v="1"/>
    <d v="2018-11-29T00:00:00"/>
    <d v="2018-12-11T00:00:00"/>
    <x v="0"/>
    <n v="9"/>
    <n v="12"/>
    <n v="2018"/>
    <s v="December"/>
    <s v="Q1"/>
    <x v="4"/>
    <n v="300"/>
  </r>
  <r>
    <s v="ID00577"/>
    <s v="Category and Space Manager Tesco"/>
    <x v="13"/>
    <s v="USA"/>
    <x v="1"/>
    <s v="Other"/>
    <x v="2"/>
    <d v="2019-08-29T00:00:00"/>
    <d v="2019-10-01T00:00:00"/>
    <x v="0"/>
    <n v="24"/>
    <n v="33"/>
    <n v="2019"/>
    <s v="October"/>
    <s v="Q1"/>
    <x v="1"/>
    <n v="550"/>
  </r>
  <r>
    <s v="ID00578"/>
    <s v="Bureau Service Engineer"/>
    <x v="14"/>
    <s v="USA"/>
    <x v="1"/>
    <s v="Annelies Verbruggen"/>
    <x v="2"/>
    <d v="2020-01-05T03:28:22"/>
    <d v="2020-08-28T00:00:00"/>
    <x v="0"/>
    <n v="170"/>
    <n v="235.85530092592671"/>
    <n v="2020"/>
    <s v="August"/>
    <s v="Q4"/>
    <x v="1"/>
    <n v="550"/>
  </r>
  <r>
    <s v="ID00579"/>
    <s v="Technical Buyer"/>
    <x v="14"/>
    <s v="USA"/>
    <x v="1"/>
    <s v="Other"/>
    <x v="0"/>
    <d v="2020-01-30T15:51:20"/>
    <d v="2020-02-15T00:00:00"/>
    <x v="0"/>
    <n v="12"/>
    <n v="15.339351851849642"/>
    <n v="2020"/>
    <s v="February"/>
    <s v="Q2"/>
    <x v="1"/>
    <n v="550"/>
  </r>
  <r>
    <s v="ID00580"/>
    <s v="Specialist Category"/>
    <x v="14"/>
    <s v="USA"/>
    <x v="1"/>
    <s v="Laurene Delelis"/>
    <x v="3"/>
    <d v="2020-03-12T13:11:34"/>
    <d v="2020-04-14T00:00:00"/>
    <x v="0"/>
    <n v="24"/>
    <n v="32.450300925927877"/>
    <n v="2020"/>
    <s v="April"/>
    <s v="Q3"/>
    <x v="1"/>
    <n v="550"/>
  </r>
  <r>
    <s v="ID00581"/>
    <s v="Planner / Buyer"/>
    <x v="14"/>
    <s v="Philippines"/>
    <x v="3"/>
    <s v="Other"/>
    <x v="1"/>
    <d v="2020-04-08T10:28:49"/>
    <d v="2020-11-10T00:00:00"/>
    <x v="0"/>
    <n v="155"/>
    <n v="215.56332175926218"/>
    <n v="2020"/>
    <s v="November"/>
    <s v="Q1"/>
    <x v="0"/>
    <n v="300"/>
  </r>
  <r>
    <s v="ID00582"/>
    <s v="Tactical Sourcing Team Leader"/>
    <x v="14"/>
    <s v="Philippines"/>
    <x v="3"/>
    <s v="Vanessa Gramlow"/>
    <x v="1"/>
    <d v="2020-04-14T05:49:01"/>
    <d v="2020-06-07T00:00:00"/>
    <x v="0"/>
    <n v="39"/>
    <n v="53.757627314815181"/>
    <n v="2020"/>
    <s v="June"/>
    <s v="Q3"/>
    <x v="1"/>
    <n v="300"/>
  </r>
  <r>
    <s v="ID00583"/>
    <s v="Strategic Buyer / Commodity Specialist"/>
    <x v="14"/>
    <s v="Philippines"/>
    <x v="3"/>
    <s v="Vanessa Gramlow"/>
    <x v="1"/>
    <d v="2020-04-15T04:01:49"/>
    <d v="2020-06-03T00:00:00"/>
    <x v="0"/>
    <n v="36"/>
    <n v="48.832071759257815"/>
    <n v="2020"/>
    <s v="June"/>
    <s v="Q3"/>
    <x v="1"/>
    <n v="300"/>
  </r>
  <r>
    <s v="ID00584"/>
    <s v="Procurement Leader"/>
    <x v="14"/>
    <s v="Philippines"/>
    <x v="3"/>
    <s v="Vanessa Gramlow"/>
    <x v="1"/>
    <d v="2020-04-08T06:44:44"/>
    <d v="2020-07-12T00:00:00"/>
    <x v="0"/>
    <n v="68"/>
    <n v="94.718935185184819"/>
    <n v="2020"/>
    <s v="July"/>
    <s v="Q4"/>
    <x v="1"/>
    <n v="300"/>
  </r>
  <r>
    <s v="ID00585"/>
    <s v="SIOP Supply &amp; Materials Leader"/>
    <x v="14"/>
    <s v="Philippines"/>
    <x v="0"/>
    <s v="Vanessa Gramlow"/>
    <x v="1"/>
    <d v="2020-04-13T09:46:22"/>
    <d v="2020-05-13T00:00:00"/>
    <x v="0"/>
    <n v="23"/>
    <n v="29.592800925922347"/>
    <n v="2020"/>
    <s v="May"/>
    <s v="Q3"/>
    <x v="1"/>
    <n v="525"/>
  </r>
  <r>
    <s v="ID00586"/>
    <s v="Expeditor"/>
    <x v="14"/>
    <s v="UK"/>
    <x v="0"/>
    <s v="Other"/>
    <x v="4"/>
    <d v="2020-06-30T10:19:03"/>
    <d v="2020-11-27T00:00:00"/>
    <x v="0"/>
    <n v="109"/>
    <n v="149.5701041666689"/>
    <n v="2020"/>
    <s v="November"/>
    <s v="Q1"/>
    <x v="0"/>
    <n v="525"/>
  </r>
  <r>
    <s v="ID00587"/>
    <s v="Clerk Procurement"/>
    <x v="14"/>
    <s v="Philippines"/>
    <x v="3"/>
    <s v="Other"/>
    <x v="0"/>
    <d v="2020-05-22T12:55:54"/>
    <d v="2020-09-16T00:00:00"/>
    <x v="0"/>
    <n v="84"/>
    <n v="116.46118055555417"/>
    <n v="2020"/>
    <s v="September"/>
    <s v="Q4"/>
    <x v="1"/>
    <n v="300"/>
  </r>
  <r>
    <s v="ID00588"/>
    <s v="Vendor Controller"/>
    <x v="14"/>
    <s v="Philippines"/>
    <x v="3"/>
    <s v="Other"/>
    <x v="3"/>
    <d v="2020-05-19T04:00:12"/>
    <d v="2020-07-08T00:00:00"/>
    <x v="0"/>
    <n v="37"/>
    <n v="49.833194444443507"/>
    <n v="2020"/>
    <s v="July"/>
    <s v="Q4"/>
    <x v="1"/>
    <n v="300"/>
  </r>
  <r>
    <s v="ID00589"/>
    <s v="Procurement Team Lead"/>
    <x v="14"/>
    <s v="Philippines"/>
    <x v="3"/>
    <s v="Other"/>
    <x v="0"/>
    <d v="2020-06-16T08:28:22"/>
    <d v="2020-08-26T00:00:00"/>
    <x v="0"/>
    <n v="52"/>
    <n v="70.646967592590954"/>
    <n v="2020"/>
    <s v="August"/>
    <s v="Q4"/>
    <x v="1"/>
    <n v="300"/>
  </r>
  <r>
    <s v="ID00590"/>
    <s v="Procurement Manager"/>
    <x v="14"/>
    <s v="Philippines"/>
    <x v="3"/>
    <s v="Other"/>
    <x v="1"/>
    <d v="2020-09-15T09:06:08"/>
    <d v="2020-10-29T00:00:00"/>
    <x v="0"/>
    <n v="33"/>
    <n v="43.620740740741894"/>
    <n v="2020"/>
    <s v="October"/>
    <s v="Q1"/>
    <x v="0"/>
    <n v="300"/>
  </r>
  <r>
    <s v="ID00591"/>
    <s v="Corporate Procurement - Functional Transformation Senior Manager"/>
    <x v="14"/>
    <s v="India"/>
    <x v="3"/>
    <s v="Other"/>
    <x v="1"/>
    <d v="2020-10-02T13:24:52"/>
    <d v="2020-12-13T00:00:00"/>
    <x v="0"/>
    <n v="51"/>
    <n v="71.441064814811398"/>
    <n v="2020"/>
    <s v="December"/>
    <s v="Q1"/>
    <x v="0"/>
    <n v="300"/>
  </r>
  <r>
    <s v="ID00592"/>
    <s v="Manager Business Operations"/>
    <x v="14"/>
    <s v="USA"/>
    <x v="1"/>
    <s v="Other"/>
    <x v="1"/>
    <d v="2020-11-12T07:55:53"/>
    <d v="2020-12-26T00:00:00"/>
    <x v="0"/>
    <n v="32"/>
    <n v="43.669525462959427"/>
    <n v="2020"/>
    <s v="December"/>
    <s v="Q1"/>
    <x v="0"/>
    <n v="550"/>
  </r>
  <r>
    <s v="ID00593"/>
    <s v="Commodity Manager"/>
    <x v="14"/>
    <s v="UK"/>
    <x v="0"/>
    <s v="Other"/>
    <x v="1"/>
    <d v="2020-09-10T13:49:58"/>
    <d v="2020-10-25T00:00:00"/>
    <x v="0"/>
    <n v="32"/>
    <n v="44.423634259255778"/>
    <n v="2020"/>
    <s v="October"/>
    <s v="Q1"/>
    <x v="0"/>
    <n v="525"/>
  </r>
  <r>
    <s v="ID00594"/>
    <s v="HBS HGR/Global Airports ISC Leader"/>
    <x v="14"/>
    <s v="Philippines"/>
    <x v="3"/>
    <s v="Other"/>
    <x v="1"/>
    <d v="2020-10-28T22:43:05"/>
    <d v="2020-11-09T00:00:00"/>
    <x v="0"/>
    <n v="9"/>
    <n v="11.053414351852552"/>
    <n v="2020"/>
    <s v="November"/>
    <s v="Q1"/>
    <x v="0"/>
    <n v="300"/>
  </r>
  <r>
    <s v="ID00595"/>
    <s v="CS Solution Consultant - Germany"/>
    <x v="13"/>
    <s v="Germany"/>
    <x v="0"/>
    <s v="Other"/>
    <x v="2"/>
    <d v="2020-05-12T00:00:00"/>
    <d v="2020-12-08T00:00:00"/>
    <x v="0"/>
    <n v="151"/>
    <n v="210"/>
    <n v="2020"/>
    <s v="December"/>
    <s v="Q1"/>
    <x v="0"/>
    <n v="525"/>
  </r>
  <r>
    <s v="ID00596"/>
    <s v="Financial Trading Floor Sales Executive"/>
    <x v="13"/>
    <s v="UK"/>
    <x v="0"/>
    <s v="Other"/>
    <x v="0"/>
    <d v="2018-04-02T00:00:00"/>
    <d v="2018-04-26T00:00:00"/>
    <x v="0"/>
    <n v="19"/>
    <n v="24"/>
    <n v="2018"/>
    <s v="April"/>
    <s v="Q3"/>
    <x v="3"/>
    <n v="525"/>
  </r>
  <r>
    <s v="ID00597"/>
    <s v="Financial Trading Floor Sales Manager"/>
    <x v="13"/>
    <s v="UK"/>
    <x v="0"/>
    <s v="Other"/>
    <x v="2"/>
    <d v="2017-10-11T00:00:00"/>
    <d v="2017-10-12T00:00:00"/>
    <x v="0"/>
    <n v="2"/>
    <n v="1"/>
    <n v="2017"/>
    <s v="October"/>
    <s v="Q1"/>
    <x v="3"/>
    <n v="525"/>
  </r>
  <r>
    <s v="ID00598"/>
    <s v="Lead Sales Executive - CEA"/>
    <x v="13"/>
    <s v="USA"/>
    <x v="1"/>
    <s v="Annelies Verbruggen"/>
    <x v="0"/>
    <d v="2020-04-21T00:00:00"/>
    <d v="2020-09-03T00:00:00"/>
    <x v="0"/>
    <n v="98"/>
    <n v="135"/>
    <n v="2020"/>
    <s v="September"/>
    <s v="Q4"/>
    <x v="1"/>
    <n v="550"/>
  </r>
  <r>
    <s v="ID00599"/>
    <s v="Multi-Channel Analytics Solutions Sales Manager"/>
    <x v="13"/>
    <s v="UK"/>
    <x v="0"/>
    <s v="Other"/>
    <x v="2"/>
    <d v="2017-10-03T00:00:00"/>
    <d v="2017-11-02T00:00:00"/>
    <x v="0"/>
    <n v="23"/>
    <n v="30"/>
    <n v="2017"/>
    <s v="November"/>
    <s v="Q1"/>
    <x v="3"/>
    <n v="525"/>
  </r>
  <r>
    <s v="ID00600"/>
    <s v="PA - Enterprise"/>
    <x v="13"/>
    <s v="USA"/>
    <x v="1"/>
    <s v="Other"/>
    <x v="0"/>
    <d v="2020-04-02T00:00:00"/>
    <s v=""/>
    <x v="1"/>
    <n v="867"/>
    <n v="1212"/>
    <s v=""/>
    <s v=""/>
    <s v=""/>
    <x v="2"/>
    <n v="300"/>
  </r>
  <r>
    <s v="ID00601"/>
    <s v="Presales - France - Remy"/>
    <x v="13"/>
    <s v="Brazil"/>
    <x v="2"/>
    <s v="Other"/>
    <x v="2"/>
    <d v="2020-01-19T00:00:00"/>
    <d v="2020-11-27T00:00:00"/>
    <x v="0"/>
    <n v="225"/>
    <n v="313"/>
    <n v="2020"/>
    <s v="November"/>
    <s v="Q1"/>
    <x v="0"/>
    <n v="475"/>
  </r>
  <r>
    <s v="ID00602"/>
    <s v="Presales Netherlands - Remy"/>
    <x v="13"/>
    <s v="Malaysia"/>
    <x v="3"/>
    <s v="Other"/>
    <x v="0"/>
    <d v="2020-01-19T00:00:00"/>
    <d v="2020-03-28T00:00:00"/>
    <x v="0"/>
    <n v="50"/>
    <n v="69"/>
    <n v="2020"/>
    <s v="March"/>
    <s v="Q2"/>
    <x v="1"/>
    <n v="300"/>
  </r>
  <r>
    <s v="ID00603"/>
    <s v="Sales Development Manager - Fraud &amp; Cybercrime Solutions"/>
    <x v="13"/>
    <s v="UK"/>
    <x v="0"/>
    <s v="Other"/>
    <x v="2"/>
    <d v="2018-05-14T00:00:00"/>
    <d v="2018-05-16T00:00:00"/>
    <x v="0"/>
    <n v="3"/>
    <n v="2"/>
    <n v="2018"/>
    <s v="May"/>
    <s v="Q3"/>
    <x v="3"/>
    <n v="525"/>
  </r>
  <r>
    <s v="ID00604"/>
    <s v="Sales Director - France"/>
    <x v="13"/>
    <s v="Brazil"/>
    <x v="2"/>
    <s v="Other"/>
    <x v="0"/>
    <d v="2020-10-06T00:00:00"/>
    <d v="2020-11-23T00:00:00"/>
    <x v="0"/>
    <n v="35"/>
    <n v="48"/>
    <n v="2020"/>
    <s v="November"/>
    <s v="Q1"/>
    <x v="0"/>
    <n v="475"/>
  </r>
  <r>
    <s v="ID00605"/>
    <s v="Sales Director - Trading Platforms"/>
    <x v="13"/>
    <s v="USA"/>
    <x v="1"/>
    <s v="Other"/>
    <x v="1"/>
    <d v="2019-01-06T00:00:00"/>
    <d v="2019-02-21T00:00:00"/>
    <x v="0"/>
    <n v="34"/>
    <n v="46"/>
    <n v="2019"/>
    <s v="February"/>
    <s v="Q2"/>
    <x v="4"/>
    <n v="550"/>
  </r>
  <r>
    <s v="ID00606"/>
    <s v="Sales Director South Africa"/>
    <x v="13"/>
    <s v="Philippines"/>
    <x v="3"/>
    <s v="Other"/>
    <x v="2"/>
    <d v="2018-03-21T00:00:00"/>
    <d v="2018-03-28T00:00:00"/>
    <x v="0"/>
    <n v="6"/>
    <n v="7"/>
    <n v="2018"/>
    <s v="March"/>
    <s v="Q2"/>
    <x v="3"/>
    <n v="300"/>
  </r>
  <r>
    <s v="ID00607"/>
    <s v="Sales Exec - London"/>
    <x v="13"/>
    <s v="USA"/>
    <x v="1"/>
    <s v="Annelies Verbruggen"/>
    <x v="0"/>
    <d v="2020-12-02T00:00:00"/>
    <d v="2020-12-15T00:00:00"/>
    <x v="0"/>
    <n v="10"/>
    <n v="13"/>
    <n v="2020"/>
    <s v="December"/>
    <s v="Q1"/>
    <x v="0"/>
    <n v="550"/>
  </r>
  <r>
    <s v="ID00608"/>
    <s v="Sales Executive"/>
    <x v="13"/>
    <s v="Philippines"/>
    <x v="3"/>
    <s v="Other"/>
    <x v="3"/>
    <d v="2017-09-05T00:00:00"/>
    <d v="2017-12-09T00:00:00"/>
    <x v="0"/>
    <n v="69"/>
    <n v="95"/>
    <n v="2017"/>
    <s v="December"/>
    <s v="Q1"/>
    <x v="3"/>
    <n v="300"/>
  </r>
  <r>
    <s v="ID00609"/>
    <s v="CSC Front Office Agent On Trade"/>
    <x v="13"/>
    <s v="Singapore"/>
    <x v="3"/>
    <s v="Other"/>
    <x v="0"/>
    <d v="2017-10-26T00:00:00"/>
    <d v="2017-12-05T00:00:00"/>
    <x v="0"/>
    <n v="29"/>
    <n v="40"/>
    <n v="2017"/>
    <s v="December"/>
    <s v="Q1"/>
    <x v="3"/>
    <n v="300"/>
  </r>
  <r>
    <s v="ID00610"/>
    <s v="Sales Consultant National Accounts"/>
    <x v="13"/>
    <s v="Singapore"/>
    <x v="3"/>
    <s v="Other"/>
    <x v="3"/>
    <d v="2018-01-25T00:00:00"/>
    <d v="2018-08-19T00:00:00"/>
    <x v="0"/>
    <n v="147"/>
    <n v="206"/>
    <n v="2018"/>
    <s v="August"/>
    <s v="Q4"/>
    <x v="3"/>
    <n v="300"/>
  </r>
  <r>
    <s v="ID00611"/>
    <s v="OTC Project Manager (Band VIB)"/>
    <x v="13"/>
    <s v="Colombia"/>
    <x v="2"/>
    <s v="Other"/>
    <x v="0"/>
    <d v="2017-05-17T00:00:00"/>
    <d v="2017-10-20T00:00:00"/>
    <x v="0"/>
    <n v="113"/>
    <n v="156"/>
    <n v="2017"/>
    <s v="October"/>
    <s v="Q1"/>
    <x v="3"/>
    <n v="475"/>
  </r>
  <r>
    <s v="ID00612"/>
    <s v="Account Development Manager (ADM, band VIIB)"/>
    <x v="13"/>
    <s v="UK"/>
    <x v="0"/>
    <s v="Other"/>
    <x v="0"/>
    <d v="2016-03-02T00:00:00"/>
    <d v="2016-08-15T00:00:00"/>
    <x v="0"/>
    <n v="119"/>
    <n v="166"/>
    <n v="2016"/>
    <s v="August"/>
    <s v="Q4"/>
    <x v="6"/>
    <n v="525"/>
  </r>
  <r>
    <s v="ID00613"/>
    <s v="Horeca Account Manager Hoogeveen Apeldoorn"/>
    <x v="13"/>
    <s v="Malaysia"/>
    <x v="3"/>
    <s v="Other"/>
    <x v="0"/>
    <d v="2018-03-06T00:00:00"/>
    <d v="2018-08-08T00:00:00"/>
    <x v="0"/>
    <n v="112"/>
    <n v="155"/>
    <n v="2018"/>
    <s v="August"/>
    <s v="Q4"/>
    <x v="3"/>
    <n v="300"/>
  </r>
  <r>
    <s v="ID00614"/>
    <s v="Sales Consultant Strategic Accounts"/>
    <x v="13"/>
    <s v="Singapore"/>
    <x v="3"/>
    <s v="Other"/>
    <x v="3"/>
    <d v="2018-10-25T00:00:00"/>
    <d v="2018-11-04T00:00:00"/>
    <x v="0"/>
    <n v="7"/>
    <n v="10"/>
    <n v="2018"/>
    <s v="November"/>
    <s v="Q1"/>
    <x v="4"/>
    <n v="300"/>
  </r>
  <r>
    <s v="ID00615"/>
    <s v="Brand Activation Manager - 24 (Bari)"/>
    <x v="13"/>
    <s v="Philippines"/>
    <x v="3"/>
    <s v="Other"/>
    <x v="0"/>
    <d v="2020-04-01T00:00:00"/>
    <d v="2020-12-06T00:00:00"/>
    <x v="0"/>
    <n v="178"/>
    <n v="249"/>
    <n v="2020"/>
    <s v="December"/>
    <s v="Q1"/>
    <x v="0"/>
    <n v="300"/>
  </r>
  <r>
    <s v="ID00616"/>
    <s v="M1 Off trade (Band VIIIA)"/>
    <x v="13"/>
    <s v="Brazil"/>
    <x v="2"/>
    <s v="Other"/>
    <x v="0"/>
    <d v="2017-08-02T00:00:00"/>
    <d v="2017-09-24T00:00:00"/>
    <x v="0"/>
    <n v="38"/>
    <n v="53"/>
    <n v="2017"/>
    <s v="September"/>
    <s v="Q4"/>
    <x v="7"/>
    <n v="475"/>
  </r>
  <r>
    <s v="ID00617"/>
    <s v="Teleseller Indirect"/>
    <x v="13"/>
    <s v="Singapore"/>
    <x v="3"/>
    <s v="Other"/>
    <x v="1"/>
    <d v="2020-01-30T00:00:00"/>
    <d v="2020-12-01T00:00:00"/>
    <x v="0"/>
    <n v="219"/>
    <n v="306"/>
    <n v="2020"/>
    <s v="December"/>
    <s v="Q1"/>
    <x v="0"/>
    <n v="300"/>
  </r>
  <r>
    <s v="ID00618"/>
    <s v="Junior Key Account Manager Off Trade (m/f)"/>
    <x v="13"/>
    <s v="Philippines"/>
    <x v="3"/>
    <s v="Other"/>
    <x v="1"/>
    <d v="2020-03-25T00:00:00"/>
    <d v="2020-12-09T00:00:00"/>
    <x v="0"/>
    <n v="186"/>
    <n v="259"/>
    <n v="2020"/>
    <s v="December"/>
    <s v="Q1"/>
    <x v="0"/>
    <n v="300"/>
  </r>
  <r>
    <s v="ID00619"/>
    <s v="KAM GK &amp; Belhaven"/>
    <x v="13"/>
    <s v="UK"/>
    <x v="0"/>
    <s v="Other"/>
    <x v="0"/>
    <d v="2017-11-22T00:00:00"/>
    <d v="2017-12-10T00:00:00"/>
    <x v="0"/>
    <n v="13"/>
    <n v="18"/>
    <n v="2017"/>
    <s v="December"/>
    <s v="Q1"/>
    <x v="3"/>
    <n v="525"/>
  </r>
  <r>
    <s v="ID00620"/>
    <s v="M1 On trade Orléans"/>
    <x v="13"/>
    <s v="Brazil"/>
    <x v="2"/>
    <s v="Other"/>
    <x v="0"/>
    <d v="2018-02-15T00:00:00"/>
    <d v="2018-11-16T00:00:00"/>
    <x v="0"/>
    <n v="197"/>
    <n v="274"/>
    <n v="2018"/>
    <s v="November"/>
    <s v="Q1"/>
    <x v="4"/>
    <n v="475"/>
  </r>
  <r>
    <s v="ID00621"/>
    <s v="HR Manager"/>
    <x v="15"/>
    <s v="USA"/>
    <x v="1"/>
    <s v="Liselore DuBois"/>
    <x v="0"/>
    <d v="2021-04-19T00:00:00"/>
    <d v="2021-06-10T00:00:00"/>
    <x v="0"/>
    <n v="39"/>
    <n v="52"/>
    <n v="2021"/>
    <s v="June"/>
    <s v="Q3"/>
    <x v="0"/>
    <n v="550"/>
  </r>
  <r>
    <s v="ID00625"/>
    <s v="Inventory Manager (m/w)"/>
    <x v="16"/>
    <s v="Germany"/>
    <x v="0"/>
    <s v="Laurene Delelis"/>
    <x v="0"/>
    <d v="2021-12-22T00:00:00"/>
    <d v="2021-12-24T00:00:00"/>
    <x v="0"/>
    <n v="3"/>
    <n v="2"/>
    <n v="2021"/>
    <s v="December"/>
    <s v="Q1"/>
    <x v="5"/>
    <n v="525"/>
  </r>
  <r>
    <s v="ID00627"/>
    <s v="SCM Daten Manager / Materialstammdaten Manager  (m/w) (Filled)"/>
    <x v="16"/>
    <s v="Germany"/>
    <x v="0"/>
    <s v="Laurene Delelis"/>
    <x v="1"/>
    <d v="2021-12-23T00:00:00"/>
    <d v="2021-12-25T00:00:00"/>
    <x v="0"/>
    <n v="2"/>
    <n v="2"/>
    <n v="2021"/>
    <s v="December"/>
    <s v="Q1"/>
    <x v="5"/>
    <n v="525"/>
  </r>
  <r>
    <s v="ID00630"/>
    <s v="BUYER III"/>
    <x v="16"/>
    <s v="India"/>
    <x v="3"/>
    <s v="Vanessa Gramlow"/>
    <x v="0"/>
    <d v="2022-02-24T00:00:00"/>
    <d v="2022-02-25T00:00:00"/>
    <x v="0"/>
    <n v="2"/>
    <n v="1"/>
    <n v="2022"/>
    <s v="February"/>
    <s v="Q2"/>
    <x v="5"/>
    <n v="300"/>
  </r>
  <r>
    <s v="ID00631"/>
    <s v="Purchasing Coordinator"/>
    <x v="16"/>
    <s v="USA"/>
    <x v="1"/>
    <s v="Vanessa Gramlow"/>
    <x v="0"/>
    <d v="2022-03-03T00:00:00"/>
    <d v="2022-05-27T00:00:00"/>
    <x v="0"/>
    <n v="62"/>
    <n v="85"/>
    <n v="2022"/>
    <s v="May"/>
    <s v="Q3"/>
    <x v="5"/>
    <n v="550"/>
  </r>
  <r>
    <s v="ID00632"/>
    <s v="Shipping Analyst (Contract)"/>
    <x v="16"/>
    <s v="Singapore"/>
    <x v="3"/>
    <s v="Kate Salisbury"/>
    <x v="0"/>
    <d v="2021-01-07T20:37:00"/>
    <d v="2021-04-17T00:00:00"/>
    <x v="0"/>
    <n v="72"/>
    <n v="99.140972222223354"/>
    <n v="2021"/>
    <s v="April"/>
    <s v="Q3"/>
    <x v="0"/>
    <n v="300"/>
  </r>
  <r>
    <s v="ID00632"/>
    <s v="Health &amp; Disability Assessor"/>
    <x v="17"/>
    <s v="Philippines"/>
    <x v="3"/>
    <s v="Althea D'Oyley-Bowen"/>
    <x v="0"/>
    <d v="2022-02-28T00:00:00"/>
    <d v="2022-09-29T00:00:00"/>
    <x v="0"/>
    <n v="154"/>
    <n v="213"/>
    <n v="2022"/>
    <s v="September"/>
    <s v="Q4"/>
    <x v="5"/>
    <n v="300"/>
  </r>
  <r>
    <s v="ID00633"/>
    <s v="Customer Account Analyst - Poland"/>
    <x v="16"/>
    <s v="India"/>
    <x v="3"/>
    <s v="Other"/>
    <x v="2"/>
    <d v="2020-12-29T04:37:00"/>
    <s v=""/>
    <x v="1"/>
    <n v="674"/>
    <n v="940.8076388888876"/>
    <s v=""/>
    <s v=""/>
    <s v=""/>
    <x v="2"/>
    <n v="160"/>
  </r>
  <r>
    <s v="ID00633"/>
    <s v="Health &amp; Disability Assessor"/>
    <x v="17"/>
    <s v="USA"/>
    <x v="1"/>
    <s v="Althea D'Oyley-Bowen"/>
    <x v="0"/>
    <d v="2022-02-28T00:00:00"/>
    <s v=""/>
    <x v="1"/>
    <n v="370"/>
    <n v="515"/>
    <s v=""/>
    <s v=""/>
    <s v=""/>
    <x v="2"/>
    <n v="300"/>
  </r>
  <r>
    <s v="ID00634"/>
    <s v="Customer Account Analyst - High Wycombe"/>
    <x v="16"/>
    <s v="USA"/>
    <x v="1"/>
    <s v="Vanessa Gramlow"/>
    <x v="0"/>
    <d v="2020-12-29T04:35:00"/>
    <d v="2020-12-30T00:00:00"/>
    <x v="0"/>
    <n v="2"/>
    <n v="0.80902777778101154"/>
    <n v="2020"/>
    <s v="December"/>
    <s v="Q1"/>
    <x v="0"/>
    <n v="550"/>
  </r>
  <r>
    <s v="ID00634"/>
    <s v="Health &amp; Disability Assessor"/>
    <x v="17"/>
    <s v="Philippines"/>
    <x v="3"/>
    <s v="Althea D'Oyley-Bowen"/>
    <x v="0"/>
    <d v="2022-02-20T00:00:00"/>
    <d v="2022-11-17T00:00:00"/>
    <x v="0"/>
    <n v="194"/>
    <n v="270"/>
    <n v="2022"/>
    <s v="November"/>
    <s v="Q1"/>
    <x v="8"/>
    <n v="300"/>
  </r>
  <r>
    <s v="ID00635"/>
    <s v="EMEA Planning Analyst (Contract)"/>
    <x v="16"/>
    <s v="USA"/>
    <x v="1"/>
    <s v="Liselore DuBois"/>
    <x v="3"/>
    <d v="2021-01-04T08:24:00"/>
    <s v=""/>
    <x v="1"/>
    <n v="670"/>
    <n v="934.65000000000146"/>
    <s v=""/>
    <s v=""/>
    <s v=""/>
    <x v="2"/>
    <n v="300"/>
  </r>
  <r>
    <s v="ID00635"/>
    <s v="Health &amp; Disability Assessor"/>
    <x v="17"/>
    <s v="Philippines"/>
    <x v="0"/>
    <s v="Althea D'Oyley-Bowen"/>
    <x v="0"/>
    <d v="2022-02-20T00:00:00"/>
    <d v="2022-04-15T00:00:00"/>
    <x v="0"/>
    <n v="40"/>
    <n v="54"/>
    <n v="2022"/>
    <s v="April"/>
    <s v="Q3"/>
    <x v="5"/>
    <n v="525"/>
  </r>
  <r>
    <s v="ID00636"/>
    <s v="Jr. Planning Coordinator - Distributor (Planeador de Distribuidores)"/>
    <x v="16"/>
    <s v="Colombia"/>
    <x v="2"/>
    <s v="Liselore DuBois"/>
    <x v="0"/>
    <d v="2020-12-18T09:46:00"/>
    <d v="2020-12-24T00:00:00"/>
    <x v="0"/>
    <n v="5"/>
    <n v="5.5930555555532919"/>
    <n v="2020"/>
    <s v="December"/>
    <s v="Q1"/>
    <x v="0"/>
    <n v="475"/>
  </r>
  <r>
    <s v="ID00636"/>
    <s v="Health &amp; Disability Assessor"/>
    <x v="17"/>
    <s v="Philippines"/>
    <x v="3"/>
    <s v="Althea D'Oyley-Bowen"/>
    <x v="0"/>
    <d v="2022-02-20T00:00:00"/>
    <d v="2022-05-01T00:00:00"/>
    <x v="0"/>
    <n v="50"/>
    <n v="70"/>
    <n v="2022"/>
    <s v="May"/>
    <s v="Q3"/>
    <x v="5"/>
    <n v="300"/>
  </r>
  <r>
    <s v="ID00637"/>
    <s v="Customer Service Manager"/>
    <x v="16"/>
    <s v="Malaysia"/>
    <x v="3"/>
    <s v="Liselore DuBois"/>
    <x v="0"/>
    <d v="2021-01-21T23:12:00"/>
    <d v="2021-11-10T00:00:00"/>
    <x v="0"/>
    <n v="210"/>
    <n v="292.03333333333285"/>
    <n v="2021"/>
    <s v="November"/>
    <s v="Q1"/>
    <x v="5"/>
    <n v="300"/>
  </r>
  <r>
    <s v="ID00637"/>
    <s v="Health &amp; Disability Assessor"/>
    <x v="18"/>
    <s v="Philippines"/>
    <x v="3"/>
    <s v="Althea D'Oyley-Bowen"/>
    <x v="0"/>
    <d v="2022-02-20T00:00:00"/>
    <d v="2022-04-09T00:00:00"/>
    <x v="0"/>
    <n v="35"/>
    <n v="48"/>
    <n v="2022"/>
    <s v="April"/>
    <s v="Q3"/>
    <x v="5"/>
    <n v="300"/>
  </r>
  <r>
    <s v="ID00638"/>
    <s v="Master Scheduler Singapore"/>
    <x v="16"/>
    <s v="Singapore"/>
    <x v="3"/>
    <s v="Laurene Delelis"/>
    <x v="1"/>
    <d v="2021-03-01T19:23:00"/>
    <s v=""/>
    <x v="1"/>
    <n v="630"/>
    <n v="878.1923611111124"/>
    <s v=""/>
    <s v=""/>
    <s v=""/>
    <x v="2"/>
    <n v="160"/>
  </r>
  <r>
    <s v="ID00638"/>
    <s v="Health &amp; Disability Assessor"/>
    <x v="17"/>
    <s v="USA"/>
    <x v="1"/>
    <s v="Althea D'Oyley-Bowen"/>
    <x v="0"/>
    <d v="2022-02-20T00:00:00"/>
    <d v="2022-06-03T00:00:00"/>
    <x v="0"/>
    <n v="75"/>
    <n v="103"/>
    <n v="2022"/>
    <s v="June"/>
    <s v="Q3"/>
    <x v="5"/>
    <n v="550"/>
  </r>
  <r>
    <s v="ID00639"/>
    <s v="Transport European Supervisor"/>
    <x v="16"/>
    <s v="India"/>
    <x v="3"/>
    <s v="Vanessa Gramlow"/>
    <x v="1"/>
    <d v="2021-01-08T05:26:00"/>
    <d v="2021-02-12T00:00:00"/>
    <x v="0"/>
    <n v="26"/>
    <n v="34.773611111108039"/>
    <n v="2021"/>
    <s v="February"/>
    <s v="Q2"/>
    <x v="0"/>
    <n v="300"/>
  </r>
  <r>
    <s v="ID00639"/>
    <s v="Health &amp; Disability Assessor"/>
    <x v="18"/>
    <s v="Philippines"/>
    <x v="3"/>
    <s v="Althea D'Oyley-Bowen"/>
    <x v="0"/>
    <d v="2022-02-20T00:00:00"/>
    <d v="2022-03-17T00:00:00"/>
    <x v="0"/>
    <n v="19"/>
    <n v="25"/>
    <n v="2022"/>
    <s v="March"/>
    <s v="Q2"/>
    <x v="5"/>
    <n v="300"/>
  </r>
  <r>
    <s v="ID00640"/>
    <s v="Logistics Analyst"/>
    <x v="16"/>
    <s v="India"/>
    <x v="3"/>
    <s v="Vanessa Gramlow"/>
    <x v="1"/>
    <d v="2021-02-23T11:16:00"/>
    <s v=""/>
    <x v="1"/>
    <n v="634"/>
    <n v="884.53055555555329"/>
    <s v=""/>
    <s v=""/>
    <s v=""/>
    <x v="2"/>
    <n v="160"/>
  </r>
  <r>
    <s v="ID00640"/>
    <s v="Health &amp; Disability Assessor"/>
    <x v="18"/>
    <s v="Philippines"/>
    <x v="3"/>
    <s v="Althea D'Oyley-Bowen"/>
    <x v="0"/>
    <d v="2022-02-20T00:00:00"/>
    <d v="2022-07-31T00:00:00"/>
    <x v="0"/>
    <n v="115"/>
    <n v="161"/>
    <n v="2022"/>
    <s v="July"/>
    <s v="Q4"/>
    <x v="5"/>
    <n v="300"/>
  </r>
  <r>
    <s v="ID00641"/>
    <s v="Customer Service Analyst (Night Shift-New Zealand)"/>
    <x v="16"/>
    <s v="Malaysia"/>
    <x v="3"/>
    <s v="Borbala Pap"/>
    <x v="0"/>
    <d v="2021-01-27T18:47:00"/>
    <d v="2021-11-28T00:00:00"/>
    <x v="0"/>
    <n v="218"/>
    <n v="304.21736111111386"/>
    <n v="2021"/>
    <s v="November"/>
    <s v="Q1"/>
    <x v="5"/>
    <n v="300"/>
  </r>
  <r>
    <s v="ID00641"/>
    <s v="Health &amp; Disability Assessor"/>
    <x v="19"/>
    <s v="USA"/>
    <x v="1"/>
    <s v="Althea D'Oyley-Bowen"/>
    <x v="0"/>
    <d v="2022-02-20T00:00:00"/>
    <d v="2022-12-24T00:00:00"/>
    <x v="0"/>
    <n v="220"/>
    <n v="307"/>
    <n v="2022"/>
    <s v="December"/>
    <s v="Q1"/>
    <x v="8"/>
    <n v="550"/>
  </r>
  <r>
    <s v="ID00642"/>
    <s v="Customer Service Analyst (Night Shift-Australia))"/>
    <x v="16"/>
    <s v="Malaysia"/>
    <x v="3"/>
    <s v="Laurene Delelis"/>
    <x v="0"/>
    <d v="2021-01-21T23:08:00"/>
    <d v="2021-10-05T00:00:00"/>
    <x v="0"/>
    <n v="184"/>
    <n v="256.0361111111124"/>
    <n v="2021"/>
    <s v="October"/>
    <s v="Q1"/>
    <x v="5"/>
    <n v="300"/>
  </r>
  <r>
    <s v="ID00642"/>
    <s v="Health &amp; Disability Assessor"/>
    <x v="17"/>
    <s v="USA"/>
    <x v="1"/>
    <s v="Sushiel Summan"/>
    <x v="0"/>
    <d v="2022-02-20T00:00:00"/>
    <d v="2022-04-21T00:00:00"/>
    <x v="0"/>
    <n v="44"/>
    <n v="60"/>
    <n v="2022"/>
    <s v="April"/>
    <s v="Q3"/>
    <x v="5"/>
    <n v="550"/>
  </r>
  <r>
    <s v="ID00643"/>
    <s v="Finite Scheduler (Singapore)"/>
    <x v="16"/>
    <s v="Singapore"/>
    <x v="3"/>
    <s v="Miguel Costa"/>
    <x v="0"/>
    <d v="2021-03-04T00:05:00"/>
    <s v=""/>
    <x v="1"/>
    <n v="627"/>
    <n v="875.99652777778101"/>
    <s v=""/>
    <s v=""/>
    <s v=""/>
    <x v="2"/>
    <n v="160"/>
  </r>
  <r>
    <s v="ID00643"/>
    <s v="Health &amp; Disability Assessor"/>
    <x v="17"/>
    <s v="Philippines"/>
    <x v="3"/>
    <s v="Althea D'Oyley-Bowen"/>
    <x v="0"/>
    <d v="2022-02-20T00:00:00"/>
    <d v="2022-08-20T00:00:00"/>
    <x v="0"/>
    <n v="130"/>
    <n v="181"/>
    <n v="2022"/>
    <s v="August"/>
    <s v="Q4"/>
    <x v="5"/>
    <n v="300"/>
  </r>
  <r>
    <s v="ID00644"/>
    <s v="Customer Service Analyst (Day Shift)"/>
    <x v="16"/>
    <s v="Malaysia"/>
    <x v="3"/>
    <s v="Laurene Delelis"/>
    <x v="2"/>
    <d v="2021-03-08T06:59:00"/>
    <d v="2021-10-16T00:00:00"/>
    <x v="0"/>
    <n v="160"/>
    <n v="221.70902777777519"/>
    <n v="2021"/>
    <s v="October"/>
    <s v="Q1"/>
    <x v="5"/>
    <n v="300"/>
  </r>
  <r>
    <s v="ID00644"/>
    <s v="Health &amp; Disability Assessor"/>
    <x v="18"/>
    <s v="USA"/>
    <x v="1"/>
    <s v="Sushiel Summan"/>
    <x v="0"/>
    <d v="2022-03-28T00:00:00"/>
    <d v="2022-06-18T00:00:00"/>
    <x v="0"/>
    <n v="60"/>
    <n v="82"/>
    <n v="2022"/>
    <s v="June"/>
    <s v="Q3"/>
    <x v="5"/>
    <n v="550"/>
  </r>
  <r>
    <s v="ID00645"/>
    <s v="Tax Manager"/>
    <x v="7"/>
    <s v="Malaysia"/>
    <x v="3"/>
    <s v="Rita Varga"/>
    <x v="3"/>
    <d v="2022-07-19T00:00:00"/>
    <s v=""/>
    <x v="1"/>
    <n v="269"/>
    <n v="374"/>
    <s v=""/>
    <s v=""/>
    <s v=""/>
    <x v="2"/>
    <n v="160"/>
  </r>
  <r>
    <s v="ID00646"/>
    <s v="Assistant Production Manager"/>
    <x v="20"/>
    <s v="Malaysia"/>
    <x v="3"/>
    <s v="Rita Varga"/>
    <x v="0"/>
    <d v="2022-07-31T00:00:00"/>
    <d v="2022-09-13T00:00:00"/>
    <x v="0"/>
    <n v="32"/>
    <n v="44"/>
    <n v="2022"/>
    <s v="September"/>
    <s v="Q4"/>
    <x v="5"/>
    <n v="300"/>
  </r>
  <r>
    <s v="ID00647"/>
    <s v="Senior Accountant"/>
    <x v="21"/>
    <s v="Germany"/>
    <x v="0"/>
    <s v="Rita Varga"/>
    <x v="0"/>
    <d v="2022-08-25T00:00:00"/>
    <d v="2022-09-08T00:00:00"/>
    <x v="0"/>
    <n v="11"/>
    <n v="14"/>
    <n v="2022"/>
    <s v="September"/>
    <s v="Q4"/>
    <x v="5"/>
    <n v="525"/>
  </r>
  <r>
    <s v="ID00648"/>
    <s v="Technical Application Engineer"/>
    <x v="13"/>
    <s v="Germany"/>
    <x v="0"/>
    <s v="Rita Varga"/>
    <x v="0"/>
    <d v="2022-07-19T00:00:00"/>
    <d v="2022-07-27T00:00:00"/>
    <x v="0"/>
    <n v="7"/>
    <n v="8"/>
    <n v="2022"/>
    <s v="July"/>
    <s v="Q4"/>
    <x v="5"/>
    <n v="525"/>
  </r>
  <r>
    <s v="ID00649"/>
    <s v="Relationship Director, North West"/>
    <x v="7"/>
    <s v="UK"/>
    <x v="0"/>
    <s v="Victory"/>
    <x v="2"/>
    <d v="2022-01-11T00:00:00"/>
    <d v="2022-10-02T00:00:00"/>
    <x v="0"/>
    <n v="189"/>
    <n v="264"/>
    <n v="2022"/>
    <s v="October"/>
    <s v="Q1"/>
    <x v="8"/>
    <n v="525"/>
  </r>
  <r>
    <s v="ID00650"/>
    <s v="IT Developer"/>
    <x v="22"/>
    <s v="USA"/>
    <x v="1"/>
    <s v="Victory"/>
    <x v="3"/>
    <d v="2022-03-14T00:00:00"/>
    <d v="2022-06-28T00:00:00"/>
    <x v="0"/>
    <n v="77"/>
    <n v="106"/>
    <n v="2022"/>
    <s v="June"/>
    <s v="Q3"/>
    <x v="5"/>
    <n v="550"/>
  </r>
  <r>
    <s v="ID00651"/>
    <s v="Lawyer - Business Finance"/>
    <x v="11"/>
    <s v="Brazil"/>
    <x v="2"/>
    <s v="Liburd"/>
    <x v="3"/>
    <d v="2021-09-26T00:00:00"/>
    <s v=""/>
    <x v="1"/>
    <n v="480"/>
    <n v="670"/>
    <s v=""/>
    <s v=""/>
    <s v=""/>
    <x v="2"/>
    <n v="250"/>
  </r>
  <r>
    <s v="ID00652"/>
    <s v="Assistant Financial Accountant"/>
    <x v="7"/>
    <s v="UK"/>
    <x v="0"/>
    <s v="Shufflebotham"/>
    <x v="3"/>
    <d v="2021-11-22T00:00:00"/>
    <d v="2021-12-25T00:00:00"/>
    <x v="0"/>
    <n v="25"/>
    <n v="33"/>
    <n v="2021"/>
    <s v="December"/>
    <s v="Q1"/>
    <x v="5"/>
    <n v="525"/>
  </r>
  <r>
    <s v="ID00653"/>
    <s v="Senior Analyst, Model Governance"/>
    <x v="23"/>
    <s v="UK"/>
    <x v="0"/>
    <s v="Shufflebotham"/>
    <x v="3"/>
    <d v="2022-02-21T00:00:00"/>
    <d v="2022-08-30T00:00:00"/>
    <x v="0"/>
    <n v="137"/>
    <n v="190"/>
    <n v="2022"/>
    <s v="August"/>
    <s v="Q4"/>
    <x v="5"/>
    <n v="525"/>
  </r>
  <r>
    <s v="ID00654"/>
    <s v="Senior Finance Manager"/>
    <x v="7"/>
    <s v="USA"/>
    <x v="1"/>
    <s v="Shufflebotham"/>
    <x v="3"/>
    <d v="2022-02-01T00:00:00"/>
    <d v="2022-10-28T00:00:00"/>
    <x v="0"/>
    <n v="194"/>
    <n v="269"/>
    <n v="2022"/>
    <s v="October"/>
    <s v="Q1"/>
    <x v="8"/>
    <n v="550"/>
  </r>
  <r>
    <s v="ID00655"/>
    <s v="Head of ALM Middle Office"/>
    <x v="7"/>
    <s v="USA"/>
    <x v="1"/>
    <s v="Shufflebotham"/>
    <x v="3"/>
    <d v="2022-02-07T00:00:00"/>
    <d v="2022-05-22T00:00:00"/>
    <x v="0"/>
    <n v="75"/>
    <n v="104"/>
    <n v="2022"/>
    <s v="May"/>
    <s v="Q3"/>
    <x v="5"/>
    <n v="550"/>
  </r>
  <r>
    <s v="ID00656"/>
    <s v="ETL Developer"/>
    <x v="22"/>
    <s v="USA"/>
    <x v="1"/>
    <s v="Victory"/>
    <x v="3"/>
    <d v="2022-03-13T00:00:00"/>
    <d v="2022-12-20T00:00:00"/>
    <x v="0"/>
    <n v="202"/>
    <n v="282"/>
    <n v="2022"/>
    <s v="December"/>
    <s v="Q1"/>
    <x v="8"/>
    <n v="550"/>
  </r>
  <r>
    <s v="ID00657"/>
    <s v="IT Developer"/>
    <x v="22"/>
    <s v="Brazil"/>
    <x v="2"/>
    <s v="Victory"/>
    <x v="3"/>
    <d v="2021-10-03T00:00:00"/>
    <d v="2021-11-19T00:00:00"/>
    <x v="0"/>
    <n v="35"/>
    <n v="47"/>
    <n v="2021"/>
    <s v="November"/>
    <s v="Q1"/>
    <x v="5"/>
    <n v="475"/>
  </r>
  <r>
    <s v="ID00658"/>
    <s v="BAS Analyst"/>
    <x v="22"/>
    <s v="USA"/>
    <x v="1"/>
    <s v="Victory"/>
    <x v="3"/>
    <d v="2022-05-19T00:00:00"/>
    <d v="2022-07-30T00:00:00"/>
    <x v="0"/>
    <n v="52"/>
    <n v="72"/>
    <n v="2022"/>
    <s v="July"/>
    <s v="Q4"/>
    <x v="5"/>
    <n v="550"/>
  </r>
  <r>
    <s v="ID00659"/>
    <s v="Relationship Director - North East"/>
    <x v="7"/>
    <s v="USA"/>
    <x v="1"/>
    <s v="Victory"/>
    <x v="3"/>
    <d v="2022-07-04T00:00:00"/>
    <d v="2022-11-01T00:00:00"/>
    <x v="0"/>
    <n v="87"/>
    <n v="120"/>
    <n v="2022"/>
    <s v="November"/>
    <s v="Q1"/>
    <x v="8"/>
    <n v="550"/>
  </r>
  <r>
    <s v="ID00660"/>
    <s v="Assistant Company Secretary"/>
    <x v="11"/>
    <s v="Brazil"/>
    <x v="2"/>
    <s v="Liburd"/>
    <x v="0"/>
    <d v="2021-10-20T00:00:00"/>
    <d v="2021-10-20T00:00:00"/>
    <x v="0"/>
    <n v="1"/>
    <n v="0"/>
    <n v="2021"/>
    <s v="October"/>
    <s v="Q1"/>
    <x v="5"/>
    <n v="475"/>
  </r>
  <r>
    <s v="ID00661"/>
    <s v="Insights Analyst"/>
    <x v="24"/>
    <s v="UK"/>
    <x v="0"/>
    <s v="Liburd"/>
    <x v="1"/>
    <d v="2021-11-01T00:00:00"/>
    <d v="2021-11-10T00:00:00"/>
    <x v="0"/>
    <n v="8"/>
    <n v="9"/>
    <n v="2021"/>
    <s v="November"/>
    <s v="Q1"/>
    <x v="5"/>
    <n v="525"/>
  </r>
  <r>
    <s v="ID00662"/>
    <s v="Buyer"/>
    <x v="22"/>
    <s v="UK"/>
    <x v="0"/>
    <s v="Shufflebotham"/>
    <x v="0"/>
    <d v="2021-12-07T00:00:00"/>
    <d v="2021-12-07T00:00:00"/>
    <x v="0"/>
    <n v="1"/>
    <n v="0"/>
    <n v="2021"/>
    <s v="December"/>
    <s v="Q1"/>
    <x v="5"/>
    <n v="525"/>
  </r>
  <r>
    <s v="ID00663"/>
    <s v="Senior Analyst - Risk Analytics"/>
    <x v="23"/>
    <s v="Brazil"/>
    <x v="2"/>
    <s v="Shufflebotham"/>
    <x v="3"/>
    <d v="2021-10-24T00:00:00"/>
    <d v="2021-12-03T00:00:00"/>
    <x v="0"/>
    <n v="30"/>
    <n v="40"/>
    <n v="2021"/>
    <s v="December"/>
    <s v="Q1"/>
    <x v="5"/>
    <n v="475"/>
  </r>
  <r>
    <s v="ID00664"/>
    <s v="BAS Analyst"/>
    <x v="22"/>
    <s v="USA"/>
    <x v="1"/>
    <s v="Victory"/>
    <x v="3"/>
    <d v="2022-05-16T00:00:00"/>
    <d v="2022-08-26T00:00:00"/>
    <x v="0"/>
    <n v="75"/>
    <n v="102"/>
    <n v="2022"/>
    <s v="August"/>
    <s v="Q4"/>
    <x v="5"/>
    <n v="550"/>
  </r>
  <r>
    <s v="ID00665"/>
    <s v="Quality Control Officer"/>
    <x v="7"/>
    <s v="UK"/>
    <x v="0"/>
    <s v="Victory"/>
    <x v="0"/>
    <d v="2022-03-06T00:00:00"/>
    <s v=""/>
    <x v="1"/>
    <n v="365"/>
    <n v="509"/>
    <s v=""/>
    <s v=""/>
    <s v=""/>
    <x v="2"/>
    <n v="280"/>
  </r>
  <r>
    <s v="ID00666"/>
    <s v="CR Manager Asset Finance"/>
    <x v="23"/>
    <s v="Brazil"/>
    <x v="2"/>
    <s v="Liburd"/>
    <x v="2"/>
    <d v="2021-10-10T00:00:00"/>
    <d v="2021-10-17T00:00:00"/>
    <x v="0"/>
    <n v="5"/>
    <n v="7"/>
    <n v="2021"/>
    <s v="October"/>
    <s v="Q1"/>
    <x v="5"/>
    <n v="475"/>
  </r>
  <r>
    <s v="ID00667"/>
    <s v="Senior Analyst - Analytics"/>
    <x v="23"/>
    <s v="USA"/>
    <x v="1"/>
    <s v="Shufflebotham"/>
    <x v="3"/>
    <d v="2022-06-26T00:00:00"/>
    <s v=""/>
    <x v="1"/>
    <n v="285"/>
    <n v="397"/>
    <s v=""/>
    <s v=""/>
    <s v=""/>
    <x v="2"/>
    <n v="300"/>
  </r>
  <r>
    <s v="ID00668"/>
    <s v="Short Term Lending Manager"/>
    <x v="7"/>
    <s v="UK"/>
    <x v="0"/>
    <s v="Shufflebotham"/>
    <x v="2"/>
    <d v="2022-05-05T00:00:00"/>
    <d v="2022-12-13T00:00:00"/>
    <x v="0"/>
    <n v="159"/>
    <n v="222"/>
    <n v="2022"/>
    <s v="December"/>
    <s v="Q1"/>
    <x v="8"/>
    <n v="525"/>
  </r>
  <r>
    <s v="ID00669"/>
    <s v="Assistant Financial Accountant"/>
    <x v="7"/>
    <s v="Brazil"/>
    <x v="2"/>
    <s v="Shufflebotham"/>
    <x v="3"/>
    <d v="2021-10-05T00:00:00"/>
    <d v="2021-12-15T00:00:00"/>
    <x v="0"/>
    <n v="52"/>
    <n v="71"/>
    <n v="2021"/>
    <s v="December"/>
    <s v="Q1"/>
    <x v="5"/>
    <n v="475"/>
  </r>
  <r>
    <s v="ID00670"/>
    <s v="Partner Manager"/>
    <x v="22"/>
    <s v="UK"/>
    <x v="0"/>
    <s v="Liburd"/>
    <x v="2"/>
    <d v="2021-11-04T00:00:00"/>
    <d v="2021-11-24T00:00:00"/>
    <x v="0"/>
    <n v="15"/>
    <n v="20"/>
    <n v="2021"/>
    <s v="November"/>
    <s v="Q1"/>
    <x v="5"/>
    <n v="525"/>
  </r>
  <r>
    <s v="ID00671"/>
    <s v="Pricing Manager"/>
    <x v="24"/>
    <s v="Brazil"/>
    <x v="2"/>
    <s v="Victory"/>
    <x v="3"/>
    <d v="2021-10-11T00:00:00"/>
    <d v="2021-12-01T00:00:00"/>
    <x v="0"/>
    <n v="38"/>
    <n v="51"/>
    <n v="2021"/>
    <s v="December"/>
    <s v="Q1"/>
    <x v="5"/>
    <n v="475"/>
  </r>
  <r>
    <s v="ID00672"/>
    <s v="Portfolio Manager"/>
    <x v="7"/>
    <s v="Brazil"/>
    <x v="2"/>
    <s v="Victory"/>
    <x v="0"/>
    <d v="2021-10-12T00:00:00"/>
    <d v="2021-10-19T00:00:00"/>
    <x v="0"/>
    <n v="6"/>
    <n v="7"/>
    <n v="2021"/>
    <s v="October"/>
    <s v="Q1"/>
    <x v="5"/>
    <n v="475"/>
  </r>
  <r>
    <s v="ID00673"/>
    <s v="Relationship Director, North West"/>
    <x v="7"/>
    <s v="USA"/>
    <x v="1"/>
    <s v="Victory"/>
    <x v="3"/>
    <d v="2022-07-10T00:00:00"/>
    <d v="2022-12-10T00:00:00"/>
    <x v="0"/>
    <n v="110"/>
    <n v="153"/>
    <n v="2022"/>
    <s v="December"/>
    <s v="Q1"/>
    <x v="8"/>
    <n v="550"/>
  </r>
  <r>
    <s v="ID00674"/>
    <s v="Lawyer"/>
    <x v="11"/>
    <s v="UK"/>
    <x v="0"/>
    <s v="Liburd"/>
    <x v="3"/>
    <d v="2021-11-20T00:00:00"/>
    <d v="2021-12-21T00:00:00"/>
    <x v="0"/>
    <n v="22"/>
    <n v="31"/>
    <n v="2021"/>
    <s v="December"/>
    <s v="Q1"/>
    <x v="5"/>
    <n v="525"/>
  </r>
  <r>
    <s v="ID00675"/>
    <s v="Business Development Manager"/>
    <x v="24"/>
    <s v="UK"/>
    <x v="0"/>
    <s v="Liburd"/>
    <x v="0"/>
    <d v="2022-08-15T00:00:00"/>
    <d v="2022-12-09T00:00:00"/>
    <x v="0"/>
    <n v="85"/>
    <n v="116"/>
    <n v="2022"/>
    <s v="December"/>
    <s v="Q1"/>
    <x v="8"/>
    <n v="525"/>
  </r>
  <r>
    <s v="ID00676"/>
    <s v="New Business Support Analyst, North East"/>
    <x v="7"/>
    <s v="USA"/>
    <x v="1"/>
    <s v="Victory"/>
    <x v="0"/>
    <d v="2022-07-12T00:00:00"/>
    <d v="2022-11-24T00:00:00"/>
    <x v="0"/>
    <n v="98"/>
    <n v="135"/>
    <n v="2022"/>
    <s v="November"/>
    <s v="Q1"/>
    <x v="8"/>
    <n v="550"/>
  </r>
  <r>
    <s v="ID00677"/>
    <s v="Head of Marketing, Consumer Lending"/>
    <x v="24"/>
    <s v="Brazil"/>
    <x v="2"/>
    <s v="Victory"/>
    <x v="2"/>
    <d v="2021-10-05T00:00:00"/>
    <d v="2021-11-15T00:00:00"/>
    <x v="0"/>
    <n v="30"/>
    <n v="41"/>
    <n v="2021"/>
    <s v="November"/>
    <s v="Q1"/>
    <x v="5"/>
    <n v="475"/>
  </r>
  <r>
    <s v="ID00678"/>
    <s v="IT Developer"/>
    <x v="22"/>
    <s v="USA"/>
    <x v="1"/>
    <s v="Victory"/>
    <x v="3"/>
    <d v="2022-08-07T00:00:00"/>
    <d v="2022-10-16T00:00:00"/>
    <x v="0"/>
    <n v="50"/>
    <n v="70"/>
    <n v="2022"/>
    <s v="October"/>
    <s v="Q1"/>
    <x v="8"/>
    <n v="550"/>
  </r>
  <r>
    <s v="ID00679"/>
    <s v="Pricing Analyst"/>
    <x v="24"/>
    <s v="UK"/>
    <x v="0"/>
    <s v="Victory"/>
    <x v="3"/>
    <d v="2021-10-26T00:00:00"/>
    <d v="2021-12-09T00:00:00"/>
    <x v="0"/>
    <n v="33"/>
    <n v="44"/>
    <n v="2021"/>
    <s v="December"/>
    <s v="Q1"/>
    <x v="5"/>
    <n v="525"/>
  </r>
  <r>
    <s v="ID00680"/>
    <s v="Head of Credit Risk Underwriting"/>
    <x v="7"/>
    <s v="USA"/>
    <x v="1"/>
    <s v="Victory"/>
    <x v="0"/>
    <d v="2022-07-12T00:00:00"/>
    <s v=""/>
    <x v="1"/>
    <n v="274"/>
    <n v="381"/>
    <s v=""/>
    <s v=""/>
    <s v=""/>
    <x v="2"/>
    <n v="300"/>
  </r>
  <r>
    <s v="ID00681"/>
    <s v="Cognos TM1 Developer"/>
    <x v="22"/>
    <s v="UK"/>
    <x v="0"/>
    <s v="Liburd"/>
    <x v="0"/>
    <d v="2021-11-28T00:00:00"/>
    <d v="2021-12-06T00:00:00"/>
    <x v="0"/>
    <n v="6"/>
    <n v="8"/>
    <n v="2021"/>
    <s v="December"/>
    <s v="Q1"/>
    <x v="5"/>
    <n v="525"/>
  </r>
  <r>
    <s v="ID00682"/>
    <s v="Complaint &amp; Quality Assurance Officer"/>
    <x v="22"/>
    <s v="UK"/>
    <x v="0"/>
    <s v="Liburd"/>
    <x v="1"/>
    <d v="2021-12-22T00:00:00"/>
    <s v=""/>
    <x v="1"/>
    <n v="418"/>
    <n v="583"/>
    <s v=""/>
    <s v=""/>
    <s v=""/>
    <x v="2"/>
    <n v="280"/>
  </r>
  <r>
    <s v="ID00683"/>
    <s v="Programme Manager"/>
    <x v="22"/>
    <s v="USA"/>
    <x v="1"/>
    <s v="Liburd"/>
    <x v="0"/>
    <d v="2022-06-12T00:00:00"/>
    <d v="2022-09-04T00:00:00"/>
    <x v="0"/>
    <n v="60"/>
    <n v="84"/>
    <n v="2022"/>
    <s v="September"/>
    <s v="Q4"/>
    <x v="5"/>
    <n v="550"/>
  </r>
  <r>
    <s v="ID00684"/>
    <s v="Marketing Executive/ Senior Marketing Executive"/>
    <x v="24"/>
    <s v="USA"/>
    <x v="1"/>
    <s v="Liburd"/>
    <x v="0"/>
    <d v="2022-06-28T00:00:00"/>
    <s v=""/>
    <x v="1"/>
    <n v="284"/>
    <n v="395"/>
    <s v=""/>
    <s v=""/>
    <s v=""/>
    <x v="2"/>
    <n v="300"/>
  </r>
  <r>
    <s v="ID00685"/>
    <s v="Lending Officer"/>
    <x v="7"/>
    <s v="USA"/>
    <x v="1"/>
    <s v="Shufflebotham"/>
    <x v="0"/>
    <d v="2022-01-27T00:00:00"/>
    <d v="2022-07-13T00:00:00"/>
    <x v="0"/>
    <n v="120"/>
    <n v="167"/>
    <n v="2022"/>
    <s v="July"/>
    <s v="Q4"/>
    <x v="5"/>
    <n v="550"/>
  </r>
  <r>
    <s v="ID00686"/>
    <s v="Credit Risk Manager"/>
    <x v="24"/>
    <s v="USA"/>
    <x v="1"/>
    <s v="Liburd"/>
    <x v="2"/>
    <d v="2022-07-17T00:00:00"/>
    <d v="2022-08-29T00:00:00"/>
    <x v="0"/>
    <n v="31"/>
    <n v="43"/>
    <n v="2022"/>
    <s v="August"/>
    <s v="Q4"/>
    <x v="5"/>
    <n v="550"/>
  </r>
  <r>
    <s v="ID00687"/>
    <s v="Lending Officer - Secured"/>
    <x v="7"/>
    <s v="UK"/>
    <x v="0"/>
    <s v="Victory"/>
    <x v="2"/>
    <d v="2022-04-20T00:00:00"/>
    <d v="2022-11-10T00:00:00"/>
    <x v="0"/>
    <n v="147"/>
    <n v="204"/>
    <n v="2022"/>
    <s v="November"/>
    <s v="Q1"/>
    <x v="8"/>
    <n v="525"/>
  </r>
  <r>
    <s v="ID00688"/>
    <s v="Lending Manager"/>
    <x v="7"/>
    <s v="UK"/>
    <x v="0"/>
    <s v="Shufflebotham"/>
    <x v="2"/>
    <d v="2022-02-21T00:00:00"/>
    <d v="2022-08-13T00:00:00"/>
    <x v="0"/>
    <n v="125"/>
    <n v="173"/>
    <n v="2022"/>
    <s v="August"/>
    <s v="Q4"/>
    <x v="5"/>
    <n v="525"/>
  </r>
  <r>
    <s v="ID00689"/>
    <s v="Senior Infrastructure Engineer"/>
    <x v="22"/>
    <s v="UK"/>
    <x v="0"/>
    <s v="Liburd"/>
    <x v="0"/>
    <d v="2022-01-09T00:00:00"/>
    <d v="2022-05-15T00:00:00"/>
    <x v="0"/>
    <n v="90"/>
    <n v="126"/>
    <n v="2022"/>
    <s v="May"/>
    <s v="Q3"/>
    <x v="5"/>
    <n v="525"/>
  </r>
  <r>
    <s v="ID00690"/>
    <s v="Senior PMO"/>
    <x v="22"/>
    <s v="USA"/>
    <x v="1"/>
    <s v="Liburd"/>
    <x v="0"/>
    <d v="2022-07-26T00:00:00"/>
    <d v="2022-10-05T00:00:00"/>
    <x v="0"/>
    <n v="52"/>
    <n v="71"/>
    <n v="2022"/>
    <s v="October"/>
    <s v="Q1"/>
    <x v="8"/>
    <n v="550"/>
  </r>
  <r>
    <s v="ID00691"/>
    <s v="Sales Manager, Healthcare"/>
    <x v="7"/>
    <s v="USA"/>
    <x v="1"/>
    <s v="Victory"/>
    <x v="0"/>
    <d v="2022-07-03T00:00:00"/>
    <d v="2022-11-30T00:00:00"/>
    <x v="0"/>
    <n v="108"/>
    <n v="150"/>
    <n v="2022"/>
    <s v="November"/>
    <s v="Q1"/>
    <x v="8"/>
    <n v="550"/>
  </r>
  <r>
    <s v="ID00692"/>
    <s v="Project Manager / Business Analyst – Business Finance"/>
    <x v="22"/>
    <s v="UK"/>
    <x v="0"/>
    <s v="Liburd"/>
    <x v="0"/>
    <d v="2021-11-29T00:00:00"/>
    <d v="2021-12-07T00:00:00"/>
    <x v="0"/>
    <n v="7"/>
    <n v="8"/>
    <n v="2021"/>
    <s v="December"/>
    <s v="Q1"/>
    <x v="5"/>
    <n v="525"/>
  </r>
  <r>
    <s v="ID00693"/>
    <s v="Training &amp; Competence SME"/>
    <x v="7"/>
    <s v="UK"/>
    <x v="0"/>
    <s v="Shufflebotham"/>
    <x v="0"/>
    <d v="2022-01-06T00:00:00"/>
    <d v="2022-12-08T00:00:00"/>
    <x v="0"/>
    <n v="241"/>
    <n v="336"/>
    <n v="2022"/>
    <s v="December"/>
    <s v="Q1"/>
    <x v="8"/>
    <n v="525"/>
  </r>
  <r>
    <s v="ID00694"/>
    <s v="Project Analyst"/>
    <x v="22"/>
    <s v="Puerto Rico"/>
    <x v="2"/>
    <s v="Liburd"/>
    <x v="1"/>
    <d v="2022-10-05T00:00:00"/>
    <d v="2022-11-11T00:00:00"/>
    <x v="0"/>
    <n v="28"/>
    <n v="37"/>
    <n v="2022"/>
    <s v="November"/>
    <s v="Q1"/>
    <x v="8"/>
    <n v="475"/>
  </r>
  <r>
    <s v="ID00695"/>
    <s v="Business Analyst"/>
    <x v="22"/>
    <s v="UK"/>
    <x v="0"/>
    <s v="Liburd"/>
    <x v="0"/>
    <d v="2022-09-08T00:00:00"/>
    <d v="2022-12-28T00:00:00"/>
    <x v="0"/>
    <n v="80"/>
    <n v="111"/>
    <n v="2022"/>
    <s v="December"/>
    <s v="Q1"/>
    <x v="8"/>
    <n v="525"/>
  </r>
  <r>
    <s v="ID00696"/>
    <s v="Senior Risk Analyst"/>
    <x v="24"/>
    <s v="USA"/>
    <x v="1"/>
    <s v="Liburd"/>
    <x v="0"/>
    <d v="2022-07-24T00:00:00"/>
    <d v="2022-11-07T00:00:00"/>
    <x v="0"/>
    <n v="76"/>
    <n v="106"/>
    <n v="2022"/>
    <s v="November"/>
    <s v="Q1"/>
    <x v="8"/>
    <n v="550"/>
  </r>
  <r>
    <s v="ID00697"/>
    <s v="New Business Support Analyst, South East"/>
    <x v="7"/>
    <s v="USA"/>
    <x v="1"/>
    <s v="Victory"/>
    <x v="0"/>
    <d v="2022-07-12T00:00:00"/>
    <d v="2022-09-14T00:00:00"/>
    <x v="0"/>
    <n v="47"/>
    <n v="64"/>
    <n v="2022"/>
    <s v="September"/>
    <s v="Q4"/>
    <x v="5"/>
    <n v="550"/>
  </r>
  <r>
    <s v="ID00698"/>
    <s v="Lending Manager"/>
    <x v="7"/>
    <s v="UK"/>
    <x v="0"/>
    <s v="Shufflebotham"/>
    <x v="2"/>
    <d v="2021-12-01T00:00:00"/>
    <d v="2021-12-12T00:00:00"/>
    <x v="0"/>
    <n v="8"/>
    <n v="11"/>
    <n v="2021"/>
    <s v="December"/>
    <s v="Q1"/>
    <x v="5"/>
    <n v="525"/>
  </r>
  <r>
    <s v="ID00699"/>
    <s v="Collections &amp; Recoveries Officer"/>
    <x v="22"/>
    <s v="USA"/>
    <x v="1"/>
    <s v="Liburd"/>
    <x v="0"/>
    <d v="2022-06-08T00:00:00"/>
    <d v="2022-07-17T00:00:00"/>
    <x v="0"/>
    <n v="28"/>
    <n v="39"/>
    <n v="2022"/>
    <s v="July"/>
    <s v="Q4"/>
    <x v="5"/>
    <n v="550"/>
  </r>
  <r>
    <s v="ID00700"/>
    <s v="MI and Reporting Analyst - 6 Month Ftc"/>
    <x v="22"/>
    <s v="UK"/>
    <x v="0"/>
    <s v="Liburd"/>
    <x v="0"/>
    <d v="2022-09-12T00:00:00"/>
    <d v="2022-10-13T00:00:00"/>
    <x v="0"/>
    <n v="24"/>
    <n v="31"/>
    <n v="2022"/>
    <s v="October"/>
    <s v="Q1"/>
    <x v="8"/>
    <n v="525"/>
  </r>
  <r>
    <s v="ID00701"/>
    <s v="Complaints Assistant – 6 Month FTC"/>
    <x v="24"/>
    <s v="UK"/>
    <x v="0"/>
    <s v="Liburd"/>
    <x v="2"/>
    <d v="2021-12-06T00:00:00"/>
    <d v="2021-12-25T00:00:00"/>
    <x v="0"/>
    <n v="15"/>
    <n v="19"/>
    <n v="2021"/>
    <s v="December"/>
    <s v="Q1"/>
    <x v="5"/>
    <n v="525"/>
  </r>
  <r>
    <s v="ID00702"/>
    <s v="Relationship Manager, South West &amp; Wales"/>
    <x v="7"/>
    <s v="UK"/>
    <x v="0"/>
    <s v="Victory"/>
    <x v="3"/>
    <d v="2022-04-28T00:00:00"/>
    <d v="2022-09-17T00:00:00"/>
    <x v="0"/>
    <n v="102"/>
    <n v="142"/>
    <n v="2022"/>
    <s v="September"/>
    <s v="Q4"/>
    <x v="5"/>
    <n v="525"/>
  </r>
  <r>
    <s v="ID00703"/>
    <s v="Loan Officer"/>
    <x v="7"/>
    <s v="UK"/>
    <x v="0"/>
    <s v="Shufflebotham"/>
    <x v="1"/>
    <d v="2022-01-10T00:00:00"/>
    <d v="2022-12-05T00:00:00"/>
    <x v="0"/>
    <n v="236"/>
    <n v="329"/>
    <n v="2022"/>
    <s v="December"/>
    <s v="Q1"/>
    <x v="8"/>
    <n v="525"/>
  </r>
  <r>
    <s v="ID00704"/>
    <s v="Operational Risk Manager - Commercial Property"/>
    <x v="7"/>
    <s v="USA"/>
    <x v="1"/>
    <s v="Shufflebotham"/>
    <x v="0"/>
    <d v="2022-02-07T00:00:00"/>
    <d v="2022-08-23T00:00:00"/>
    <x v="0"/>
    <n v="142"/>
    <n v="197"/>
    <n v="2022"/>
    <s v="August"/>
    <s v="Q4"/>
    <x v="5"/>
    <n v="550"/>
  </r>
  <r>
    <s v="ID00705"/>
    <s v="Assistant Asset Manager"/>
    <x v="7"/>
    <s v="UK"/>
    <x v="0"/>
    <s v="Victory"/>
    <x v="0"/>
    <d v="2022-09-04T00:00:00"/>
    <d v="2022-12-09T00:00:00"/>
    <x v="0"/>
    <n v="70"/>
    <n v="96"/>
    <n v="2022"/>
    <s v="December"/>
    <s v="Q1"/>
    <x v="8"/>
    <n v="525"/>
  </r>
  <r>
    <s v="ID00706"/>
    <s v="Loan Manager"/>
    <x v="7"/>
    <s v="UK"/>
    <x v="0"/>
    <s v="Shufflebotham"/>
    <x v="1"/>
    <d v="2021-12-14T00:00:00"/>
    <d v="2021-12-21T00:00:00"/>
    <x v="0"/>
    <n v="6"/>
    <n v="7"/>
    <n v="2021"/>
    <s v="December"/>
    <s v="Q1"/>
    <x v="5"/>
    <n v="525"/>
  </r>
  <r>
    <s v="ID00707"/>
    <s v="Senior Credit Portfolio Analyst"/>
    <x v="23"/>
    <s v="UK"/>
    <x v="0"/>
    <s v="Shufflebotham"/>
    <x v="2"/>
    <d v="2022-08-15T00:00:00"/>
    <d v="2022-09-24T00:00:00"/>
    <x v="0"/>
    <n v="30"/>
    <n v="40"/>
    <n v="2022"/>
    <s v="September"/>
    <s v="Q4"/>
    <x v="5"/>
    <n v="525"/>
  </r>
  <r>
    <s v="ID00708"/>
    <s v="Trainee Lending Manager"/>
    <x v="7"/>
    <s v="UK"/>
    <x v="0"/>
    <s v="Shufflebotham"/>
    <x v="1"/>
    <d v="2022-02-20T00:00:00"/>
    <d v="2022-04-15T00:00:00"/>
    <x v="0"/>
    <n v="40"/>
    <n v="54"/>
    <n v="2022"/>
    <s v="April"/>
    <s v="Q3"/>
    <x v="5"/>
    <n v="525"/>
  </r>
  <r>
    <s v="ID00709"/>
    <s v="Analyst, Structured Finance"/>
    <x v="7"/>
    <s v="Puerto Rico"/>
    <x v="2"/>
    <s v="Victory"/>
    <x v="1"/>
    <d v="2022-10-06T00:00:00"/>
    <d v="2022-12-22T00:00:00"/>
    <x v="0"/>
    <n v="56"/>
    <n v="77"/>
    <n v="2022"/>
    <s v="December"/>
    <s v="Q1"/>
    <x v="8"/>
    <n v="475"/>
  </r>
  <r>
    <s v="ID00710"/>
    <s v="UAT Tester"/>
    <x v="7"/>
    <s v="UK"/>
    <x v="0"/>
    <s v="Shufflebotham"/>
    <x v="0"/>
    <d v="2021-12-13T00:00:00"/>
    <d v="2021-12-21T00:00:00"/>
    <x v="0"/>
    <n v="7"/>
    <n v="8"/>
    <n v="2021"/>
    <s v="December"/>
    <s v="Q1"/>
    <x v="5"/>
    <n v="525"/>
  </r>
  <r>
    <s v="ID00711"/>
    <s v="Underwriter"/>
    <x v="22"/>
    <s v="UK"/>
    <x v="0"/>
    <s v="Liburd"/>
    <x v="2"/>
    <d v="2022-04-05T00:00:00"/>
    <d v="2022-11-20T00:00:00"/>
    <x v="0"/>
    <n v="164"/>
    <n v="229"/>
    <n v="2022"/>
    <s v="November"/>
    <s v="Q1"/>
    <x v="8"/>
    <n v="525"/>
  </r>
  <r>
    <s v="ID00712"/>
    <s v="Motor - Underwriter"/>
    <x v="22"/>
    <s v="UK"/>
    <x v="0"/>
    <s v="Liburd"/>
    <x v="0"/>
    <d v="2022-04-05T00:00:00"/>
    <d v="2022-06-03T00:00:00"/>
    <x v="0"/>
    <n v="44"/>
    <n v="59"/>
    <n v="2022"/>
    <s v="June"/>
    <s v="Q3"/>
    <x v="5"/>
    <n v="525"/>
  </r>
  <r>
    <s v="ID00713"/>
    <s v="Treasury Analyst"/>
    <x v="7"/>
    <s v="UK"/>
    <x v="0"/>
    <s v="Shufflebotham"/>
    <x v="2"/>
    <d v="2022-04-11T00:00:00"/>
    <d v="2022-12-15T00:00:00"/>
    <x v="0"/>
    <n v="179"/>
    <n v="248"/>
    <n v="2022"/>
    <s v="December"/>
    <s v="Q1"/>
    <x v="8"/>
    <n v="525"/>
  </r>
  <r>
    <s v="ID00714"/>
    <s v="Head of Compliance Advice"/>
    <x v="23"/>
    <s v="USA"/>
    <x v="1"/>
    <s v="Shufflebotham"/>
    <x v="0"/>
    <d v="2022-05-23T00:00:00"/>
    <d v="2022-08-07T00:00:00"/>
    <x v="0"/>
    <n v="55"/>
    <n v="76"/>
    <n v="2022"/>
    <s v="August"/>
    <s v="Q4"/>
    <x v="5"/>
    <n v="550"/>
  </r>
  <r>
    <s v="ID00715"/>
    <s v="Head of Market &amp; Liquidity Risk"/>
    <x v="23"/>
    <s v="UK"/>
    <x v="0"/>
    <s v="Shufflebotham"/>
    <x v="0"/>
    <d v="2022-01-06T00:00:00"/>
    <d v="2022-08-14T00:00:00"/>
    <x v="0"/>
    <n v="157"/>
    <n v="220"/>
    <n v="2022"/>
    <s v="August"/>
    <s v="Q4"/>
    <x v="5"/>
    <n v="525"/>
  </r>
  <r>
    <s v="ID00716"/>
    <s v="Market &amp; Liquidity Risk Analyst"/>
    <x v="23"/>
    <s v="UK"/>
    <x v="0"/>
    <s v="Shufflebotham"/>
    <x v="0"/>
    <d v="2021-11-28T00:00:00"/>
    <d v="2021-12-07T00:00:00"/>
    <x v="0"/>
    <n v="7"/>
    <n v="9"/>
    <n v="2021"/>
    <s v="December"/>
    <s v="Q1"/>
    <x v="5"/>
    <n v="525"/>
  </r>
  <r>
    <s v="ID00717"/>
    <s v="Relationship Director, South West &amp; Wales"/>
    <x v="7"/>
    <s v="USA"/>
    <x v="1"/>
    <s v="Victory"/>
    <x v="3"/>
    <d v="2022-03-13T00:00:00"/>
    <d v="2022-09-20T00:00:00"/>
    <x v="0"/>
    <n v="137"/>
    <n v="191"/>
    <n v="2022"/>
    <s v="September"/>
    <s v="Q4"/>
    <x v="5"/>
    <n v="550"/>
  </r>
  <r>
    <s v="ID00718"/>
    <s v="Relationship Director, South East"/>
    <x v="7"/>
    <s v="UK"/>
    <x v="0"/>
    <s v="Victory"/>
    <x v="3"/>
    <d v="2022-01-17T00:00:00"/>
    <d v="2022-08-15T00:00:00"/>
    <x v="0"/>
    <n v="151"/>
    <n v="210"/>
    <n v="2022"/>
    <s v="August"/>
    <s v="Q4"/>
    <x v="5"/>
    <n v="525"/>
  </r>
  <r>
    <s v="ID00719"/>
    <s v="Deputy Head of Operations"/>
    <x v="7"/>
    <s v="UK"/>
    <x v="0"/>
    <s v="Victory"/>
    <x v="2"/>
    <d v="2021-12-23T00:00:00"/>
    <d v="2021-12-24T00:00:00"/>
    <x v="0"/>
    <n v="2"/>
    <n v="1"/>
    <n v="2021"/>
    <s v="December"/>
    <s v="Q1"/>
    <x v="5"/>
    <n v="525"/>
  </r>
  <r>
    <s v="ID00720"/>
    <s v="New Business Support Analyst, Scotland"/>
    <x v="7"/>
    <s v="USA"/>
    <x v="1"/>
    <s v="Victory"/>
    <x v="2"/>
    <d v="2022-07-12T00:00:00"/>
    <s v=""/>
    <x v="1"/>
    <n v="274"/>
    <n v="381"/>
    <s v=""/>
    <s v=""/>
    <s v=""/>
    <x v="2"/>
    <n v="300"/>
  </r>
  <r>
    <s v="ID00721"/>
    <s v="Arrears and Servicing Rep"/>
    <x v="22"/>
    <s v="USA"/>
    <x v="1"/>
    <s v="Liburd"/>
    <x v="1"/>
    <d v="2022-05-31T00:00:00"/>
    <d v="2022-08-08T00:00:00"/>
    <x v="0"/>
    <n v="50"/>
    <n v="69"/>
    <n v="2022"/>
    <s v="August"/>
    <s v="Q4"/>
    <x v="5"/>
    <n v="550"/>
  </r>
  <r>
    <s v="ID00722"/>
    <s v="Credit Risk Assurance &amp; Analytics Analyst"/>
    <x v="7"/>
    <s v="UK"/>
    <x v="0"/>
    <s v="Victory"/>
    <x v="2"/>
    <d v="2021-12-13T00:00:00"/>
    <d v="2021-12-22T00:00:00"/>
    <x v="0"/>
    <n v="8"/>
    <n v="9"/>
    <n v="2021"/>
    <s v="December"/>
    <s v="Q1"/>
    <x v="5"/>
    <n v="525"/>
  </r>
  <r>
    <s v="ID00723"/>
    <s v="Arrears and Servicing Representative"/>
    <x v="22"/>
    <s v="UK"/>
    <x v="0"/>
    <s v="Liburd"/>
    <x v="0"/>
    <d v="2022-04-10T00:00:00"/>
    <d v="2022-06-20T00:00:00"/>
    <x v="0"/>
    <n v="51"/>
    <n v="71"/>
    <n v="2022"/>
    <s v="June"/>
    <s v="Q3"/>
    <x v="5"/>
    <n v="525"/>
  </r>
  <r>
    <s v="ID00724"/>
    <s v="Internal Sales Support and Credit Analyst"/>
    <x v="7"/>
    <s v="UK"/>
    <x v="0"/>
    <s v="Victory"/>
    <x v="3"/>
    <d v="2022-04-05T00:00:00"/>
    <d v="2022-07-28T00:00:00"/>
    <x v="0"/>
    <n v="83"/>
    <n v="114"/>
    <n v="2022"/>
    <s v="July"/>
    <s v="Q4"/>
    <x v="5"/>
    <n v="525"/>
  </r>
  <r>
    <s v="ID00725"/>
    <s v="Group Head of IT Development"/>
    <x v="22"/>
    <s v="Puerto Rico"/>
    <x v="2"/>
    <s v="Victory"/>
    <x v="3"/>
    <d v="2022-10-19T00:00:00"/>
    <d v="2022-11-01T00:00:00"/>
    <x v="0"/>
    <n v="10"/>
    <n v="13"/>
    <n v="2022"/>
    <s v="November"/>
    <s v="Q1"/>
    <x v="8"/>
    <n v="475"/>
  </r>
  <r>
    <s v="ID00726"/>
    <s v="Relationship Director - North East"/>
    <x v="7"/>
    <s v="UK"/>
    <x v="0"/>
    <s v="Victory"/>
    <x v="3"/>
    <d v="2022-08-22T00:00:00"/>
    <s v=""/>
    <x v="1"/>
    <n v="245"/>
    <n v="340"/>
    <s v=""/>
    <s v=""/>
    <s v=""/>
    <x v="2"/>
    <n v="280"/>
  </r>
  <r>
    <s v="ID00727"/>
    <s v="Project Analyst"/>
    <x v="22"/>
    <s v="UK"/>
    <x v="0"/>
    <s v="Liburd"/>
    <x v="0"/>
    <d v="2022-09-08T00:00:00"/>
    <d v="2022-12-28T00:00:00"/>
    <x v="0"/>
    <n v="80"/>
    <n v="111"/>
    <n v="2022"/>
    <s v="December"/>
    <s v="Q1"/>
    <x v="8"/>
    <n v="525"/>
  </r>
  <r>
    <s v="ID00728"/>
    <s v="Operations Executive"/>
    <x v="7"/>
    <s v="UK"/>
    <x v="0"/>
    <s v="Victory"/>
    <x v="2"/>
    <d v="2022-03-01T00:00:00"/>
    <d v="2022-12-28T00:00:00"/>
    <x v="0"/>
    <n v="217"/>
    <n v="302"/>
    <n v="2022"/>
    <s v="December"/>
    <s v="Q1"/>
    <x v="8"/>
    <n v="525"/>
  </r>
  <r>
    <s v="ID00729"/>
    <s v="Relationship Director"/>
    <x v="7"/>
    <s v="USA"/>
    <x v="1"/>
    <s v="Victory"/>
    <x v="2"/>
    <d v="2022-01-24T00:00:00"/>
    <s v=""/>
    <x v="1"/>
    <n v="395"/>
    <n v="550"/>
    <s v=""/>
    <s v=""/>
    <s v=""/>
    <x v="2"/>
    <n v="300"/>
  </r>
  <r>
    <s v="ID00730"/>
    <s v="ETL Developer"/>
    <x v="22"/>
    <s v="UK"/>
    <x v="0"/>
    <s v="Victory"/>
    <x v="0"/>
    <d v="2021-11-30T00:00:00"/>
    <d v="2021-12-05T00:00:00"/>
    <x v="0"/>
    <n v="4"/>
    <n v="5"/>
    <n v="2021"/>
    <s v="December"/>
    <s v="Q1"/>
    <x v="5"/>
    <n v="525"/>
  </r>
  <r>
    <s v="ID00731"/>
    <s v="Collections and Recoveries Officer"/>
    <x v="22"/>
    <s v="USA"/>
    <x v="1"/>
    <s v="Liburd"/>
    <x v="0"/>
    <d v="2022-08-08T00:00:00"/>
    <d v="2022-10-05T00:00:00"/>
    <x v="0"/>
    <n v="43"/>
    <n v="58"/>
    <n v="2022"/>
    <s v="October"/>
    <s v="Q1"/>
    <x v="8"/>
    <n v="550"/>
  </r>
  <r>
    <s v="ID00732"/>
    <s v="Associate, Structured Finance"/>
    <x v="7"/>
    <s v="Puerto Rico"/>
    <x v="2"/>
    <s v="Victory"/>
    <x v="2"/>
    <d v="2022-10-12T00:00:00"/>
    <d v="2022-12-13T00:00:00"/>
    <x v="0"/>
    <n v="45"/>
    <n v="62"/>
    <n v="2022"/>
    <s v="December"/>
    <s v="Q1"/>
    <x v="8"/>
    <n v="475"/>
  </r>
  <r>
    <s v="ID00733"/>
    <s v="Relationship Manager, Broker"/>
    <x v="7"/>
    <s v="UK"/>
    <x v="0"/>
    <s v="Victory"/>
    <x v="0"/>
    <d v="2022-04-06T00:00:00"/>
    <d v="2022-09-02T00:00:00"/>
    <x v="0"/>
    <n v="108"/>
    <n v="149"/>
    <n v="2022"/>
    <s v="September"/>
    <s v="Q4"/>
    <x v="5"/>
    <n v="525"/>
  </r>
  <r>
    <s v="ID00734"/>
    <s v="Marketing Operations Manager"/>
    <x v="25"/>
    <s v="UK"/>
    <x v="0"/>
    <s v="Shufflebotham"/>
    <x v="2"/>
    <d v="2022-08-25T00:00:00"/>
    <d v="2022-09-22T00:00:00"/>
    <x v="0"/>
    <n v="21"/>
    <n v="28"/>
    <n v="2022"/>
    <s v="September"/>
    <s v="Q4"/>
    <x v="5"/>
    <n v="525"/>
  </r>
  <r>
    <s v="ID00735"/>
    <s v="Internal Sales Support and Credit Analyst"/>
    <x v="7"/>
    <s v="UK"/>
    <x v="0"/>
    <s v="Victory"/>
    <x v="2"/>
    <d v="2022-02-21T00:00:00"/>
    <d v="2022-05-13T00:00:00"/>
    <x v="0"/>
    <n v="60"/>
    <n v="81"/>
    <n v="2022"/>
    <s v="May"/>
    <s v="Q3"/>
    <x v="5"/>
    <n v="525"/>
  </r>
  <r>
    <s v="ID00736"/>
    <s v="Operations Executive"/>
    <x v="7"/>
    <s v="UK"/>
    <x v="0"/>
    <s v="Victory"/>
    <x v="0"/>
    <d v="2021-12-20T00:00:00"/>
    <d v="2021-12-21T00:00:00"/>
    <x v="0"/>
    <n v="2"/>
    <n v="1"/>
    <n v="2021"/>
    <s v="December"/>
    <s v="Q1"/>
    <x v="5"/>
    <n v="525"/>
  </r>
  <r>
    <s v="ID00737"/>
    <s v="Accounts Assistant"/>
    <x v="7"/>
    <s v="Puerto Rico"/>
    <x v="2"/>
    <s v="Shufflebotham"/>
    <x v="3"/>
    <d v="2022-09-28T00:00:00"/>
    <d v="2022-11-14T00:00:00"/>
    <x v="0"/>
    <n v="34"/>
    <n v="47"/>
    <n v="2022"/>
    <s v="November"/>
    <s v="Q1"/>
    <x v="8"/>
    <n v="475"/>
  </r>
  <r>
    <s v="ID00738"/>
    <s v="New Business Analyst, Midlands"/>
    <x v="7"/>
    <s v="USA"/>
    <x v="1"/>
    <s v="Victory"/>
    <x v="0"/>
    <d v="2022-08-07T00:00:00"/>
    <d v="2022-10-25T00:00:00"/>
    <x v="0"/>
    <n v="57"/>
    <n v="79"/>
    <n v="2022"/>
    <s v="October"/>
    <s v="Q1"/>
    <x v="8"/>
    <n v="550"/>
  </r>
  <r>
    <s v="ID00739"/>
    <s v="New Business Support Analyst, London, Thames Valley South"/>
    <x v="7"/>
    <s v="UK"/>
    <x v="0"/>
    <s v="Victory"/>
    <x v="0"/>
    <d v="2022-08-22T00:00:00"/>
    <d v="2022-10-06T00:00:00"/>
    <x v="0"/>
    <n v="34"/>
    <n v="45"/>
    <n v="2022"/>
    <s v="October"/>
    <s v="Q1"/>
    <x v="8"/>
    <n v="525"/>
  </r>
  <r>
    <s v="ID00740"/>
    <s v="Lending Manager"/>
    <x v="7"/>
    <s v="Puerto Rico"/>
    <x v="2"/>
    <s v="Shufflebotham"/>
    <x v="0"/>
    <d v="2022-11-01T00:00:00"/>
    <s v=""/>
    <x v="1"/>
    <n v="194"/>
    <n v="269"/>
    <s v=""/>
    <s v=""/>
    <s v=""/>
    <x v="2"/>
    <n v="250"/>
  </r>
  <r>
    <s v="ID00741"/>
    <s v="Business Improvement Coordinator"/>
    <x v="24"/>
    <s v="UK"/>
    <x v="0"/>
    <s v="Liburd"/>
    <x v="0"/>
    <d v="2022-04-18T00:00:00"/>
    <d v="2022-12-26T00:00:00"/>
    <x v="0"/>
    <n v="181"/>
    <n v="252"/>
    <n v="2022"/>
    <s v="December"/>
    <s v="Q1"/>
    <x v="8"/>
    <n v="525"/>
  </r>
  <r>
    <s v="ID00742"/>
    <s v="HR Adviser"/>
    <x v="25"/>
    <s v="Puerto Rico"/>
    <x v="2"/>
    <s v="Shufflebotham"/>
    <x v="0"/>
    <d v="2022-10-05T00:00:00"/>
    <d v="2022-12-21T00:00:00"/>
    <x v="0"/>
    <n v="56"/>
    <n v="77"/>
    <n v="2022"/>
    <s v="December"/>
    <s v="Q1"/>
    <x v="8"/>
    <n v="475"/>
  </r>
  <r>
    <s v="ID00743"/>
    <s v="Customer Service Representative - Savings"/>
    <x v="22"/>
    <s v="USA"/>
    <x v="1"/>
    <s v="Liburd"/>
    <x v="2"/>
    <d v="2022-07-24T00:00:00"/>
    <d v="2022-12-10T00:00:00"/>
    <x v="0"/>
    <n v="100"/>
    <n v="139"/>
    <n v="2022"/>
    <s v="December"/>
    <s v="Q1"/>
    <x v="8"/>
    <n v="550"/>
  </r>
  <r>
    <s v="ID00744"/>
    <s v="IT Developer"/>
    <x v="22"/>
    <s v="USA"/>
    <x v="1"/>
    <s v="Victory"/>
    <x v="3"/>
    <d v="2022-03-09T00:00:00"/>
    <d v="2022-07-31T00:00:00"/>
    <x v="0"/>
    <n v="103"/>
    <n v="144"/>
    <n v="2022"/>
    <s v="July"/>
    <s v="Q4"/>
    <x v="5"/>
    <n v="550"/>
  </r>
  <r>
    <s v="ID00745"/>
    <s v="Lending Manager - Commercial"/>
    <x v="7"/>
    <s v="USA"/>
    <x v="1"/>
    <s v="Shufflebotham"/>
    <x v="0"/>
    <d v="2022-02-06T00:00:00"/>
    <s v=""/>
    <x v="1"/>
    <n v="385"/>
    <n v="537"/>
    <s v=""/>
    <s v=""/>
    <s v=""/>
    <x v="2"/>
    <n v="300"/>
  </r>
  <r>
    <s v="ID00746"/>
    <s v="Business Development Manager - Mortgages"/>
    <x v="7"/>
    <s v="USA"/>
    <x v="1"/>
    <s v="Shufflebotham"/>
    <x v="0"/>
    <d v="2022-03-24T00:00:00"/>
    <d v="2022-05-22T00:00:00"/>
    <x v="0"/>
    <n v="42"/>
    <n v="59"/>
    <n v="2022"/>
    <s v="May"/>
    <s v="Q3"/>
    <x v="5"/>
    <n v="550"/>
  </r>
  <r>
    <s v="ID00747"/>
    <s v="Sales Support Coordinator"/>
    <x v="7"/>
    <s v="UK"/>
    <x v="0"/>
    <s v="Victory"/>
    <x v="0"/>
    <d v="2022-09-08T00:00:00"/>
    <d v="2022-12-17T00:00:00"/>
    <x v="0"/>
    <n v="72"/>
    <n v="100"/>
    <n v="2022"/>
    <s v="December"/>
    <s v="Q1"/>
    <x v="8"/>
    <n v="525"/>
  </r>
  <r>
    <s v="ID00748"/>
    <s v="Qlikview Manager"/>
    <x v="22"/>
    <s v="UK"/>
    <x v="0"/>
    <s v="Liburd"/>
    <x v="0"/>
    <d v="2021-11-29T00:00:00"/>
    <d v="2021-12-24T00:00:00"/>
    <x v="0"/>
    <n v="20"/>
    <n v="25"/>
    <n v="2021"/>
    <s v="December"/>
    <s v="Q1"/>
    <x v="5"/>
    <n v="525"/>
  </r>
  <r>
    <s v="ID00749"/>
    <s v="Credit Analyst"/>
    <x v="7"/>
    <s v="USA"/>
    <x v="1"/>
    <s v="Shufflebotham"/>
    <x v="0"/>
    <d v="2022-02-09T00:00:00"/>
    <d v="2022-12-19T00:00:00"/>
    <x v="0"/>
    <n v="224"/>
    <n v="313"/>
    <n v="2022"/>
    <s v="December"/>
    <s v="Q1"/>
    <x v="8"/>
    <n v="550"/>
  </r>
  <r>
    <s v="ID00750"/>
    <s v="Account Administrator, Healthcare"/>
    <x v="7"/>
    <s v="Puerto Rico"/>
    <x v="2"/>
    <s v="Victory"/>
    <x v="0"/>
    <d v="2022-10-18T00:00:00"/>
    <s v=""/>
    <x v="1"/>
    <n v="204"/>
    <n v="283"/>
    <s v=""/>
    <s v=""/>
    <s v=""/>
    <x v="2"/>
    <n v="250"/>
  </r>
  <r>
    <s v="ID00751"/>
    <s v="Customer Service Administrator"/>
    <x v="22"/>
    <s v="USA"/>
    <x v="1"/>
    <s v="Liburd"/>
    <x v="0"/>
    <d v="2022-01-26T00:00:00"/>
    <d v="2022-02-15T00:00:00"/>
    <x v="0"/>
    <n v="15"/>
    <n v="20"/>
    <n v="2022"/>
    <s v="February"/>
    <s v="Q2"/>
    <x v="5"/>
    <n v="550"/>
  </r>
  <r>
    <s v="ID00752"/>
    <s v="Head of Agricultural Finance"/>
    <x v="7"/>
    <s v="UK"/>
    <x v="0"/>
    <s v="Victory"/>
    <x v="3"/>
    <d v="2022-04-27T00:00:00"/>
    <d v="2022-10-24T00:00:00"/>
    <x v="0"/>
    <n v="129"/>
    <n v="180"/>
    <n v="2022"/>
    <s v="October"/>
    <s v="Q1"/>
    <x v="8"/>
    <n v="525"/>
  </r>
  <r>
    <s v="ID00753"/>
    <s v="Relationship Director, Midlands"/>
    <x v="7"/>
    <s v="USA"/>
    <x v="1"/>
    <s v="Victory"/>
    <x v="2"/>
    <d v="2022-07-11T00:00:00"/>
    <d v="2022-07-20T00:00:00"/>
    <x v="0"/>
    <n v="8"/>
    <n v="9"/>
    <n v="2022"/>
    <s v="July"/>
    <s v="Q4"/>
    <x v="5"/>
    <n v="550"/>
  </r>
  <r>
    <s v="ID00754"/>
    <s v="IT Developer"/>
    <x v="22"/>
    <s v="USA"/>
    <x v="1"/>
    <s v="Victory"/>
    <x v="1"/>
    <d v="2022-08-04T00:00:00"/>
    <d v="2022-11-23T00:00:00"/>
    <x v="0"/>
    <n v="80"/>
    <n v="111"/>
    <n v="2022"/>
    <s v="November"/>
    <s v="Q1"/>
    <x v="8"/>
    <n v="550"/>
  </r>
  <r>
    <s v="ID00755"/>
    <s v="Operations Executive"/>
    <x v="22"/>
    <s v="UK"/>
    <x v="0"/>
    <s v="Liburd"/>
    <x v="2"/>
    <d v="2022-09-05T00:00:00"/>
    <d v="2022-11-25T00:00:00"/>
    <x v="0"/>
    <n v="60"/>
    <n v="81"/>
    <n v="2022"/>
    <s v="November"/>
    <s v="Q1"/>
    <x v="8"/>
    <n v="525"/>
  </r>
  <r>
    <s v="ID00756"/>
    <s v="Service Desk Engineer"/>
    <x v="22"/>
    <s v="UK"/>
    <x v="0"/>
    <s v="Liburd"/>
    <x v="1"/>
    <d v="2021-12-22T00:00:00"/>
    <d v="2021-12-23T00:00:00"/>
    <x v="0"/>
    <n v="2"/>
    <n v="1"/>
    <n v="2021"/>
    <s v="December"/>
    <s v="Q1"/>
    <x v="5"/>
    <n v="525"/>
  </r>
  <r>
    <s v="ID00757"/>
    <s v="Business Analyst - Secured Lending"/>
    <x v="7"/>
    <s v="USA"/>
    <x v="1"/>
    <s v="Shufflebotham"/>
    <x v="1"/>
    <d v="2022-03-08T00:00:00"/>
    <d v="2022-09-03T00:00:00"/>
    <x v="0"/>
    <n v="129"/>
    <n v="179"/>
    <n v="2022"/>
    <s v="September"/>
    <s v="Q4"/>
    <x v="5"/>
    <n v="550"/>
  </r>
  <r>
    <s v="ID00758"/>
    <s v="Senior Policy and Compliance Analyst"/>
    <x v="24"/>
    <s v="UK"/>
    <x v="0"/>
    <s v="Liburd"/>
    <x v="2"/>
    <d v="2022-02-24T00:00:00"/>
    <d v="2022-09-01T00:00:00"/>
    <x v="0"/>
    <n v="136"/>
    <n v="189"/>
    <n v="2022"/>
    <s v="September"/>
    <s v="Q4"/>
    <x v="5"/>
    <n v="525"/>
  </r>
  <r>
    <s v="ID00759"/>
    <s v="Customer Service Representative - 1 Year FTC"/>
    <x v="22"/>
    <s v="UK"/>
    <x v="0"/>
    <s v="Liburd"/>
    <x v="0"/>
    <d v="2022-03-31T00:00:00"/>
    <d v="2022-06-07T00:00:00"/>
    <x v="0"/>
    <n v="49"/>
    <n v="68"/>
    <n v="2022"/>
    <s v="June"/>
    <s v="Q3"/>
    <x v="5"/>
    <n v="525"/>
  </r>
  <r>
    <s v="ID00760"/>
    <s v="Learning and Development Manager"/>
    <x v="25"/>
    <s v="India"/>
    <x v="3"/>
    <s v="Liburd"/>
    <x v="0"/>
    <d v="2022-11-17T00:00:00"/>
    <d v="2022-12-22T00:00:00"/>
    <x v="0"/>
    <n v="26"/>
    <n v="35"/>
    <n v="2022"/>
    <s v="December"/>
    <s v="Q1"/>
    <x v="8"/>
    <n v="300"/>
  </r>
  <r>
    <s v="ID00761"/>
    <s v="Assistant Relationship Manager"/>
    <x v="7"/>
    <s v="UK"/>
    <x v="0"/>
    <s v="Shufflebotham"/>
    <x v="0"/>
    <d v="2021-12-08T00:00:00"/>
    <d v="2021-12-12T00:00:00"/>
    <x v="0"/>
    <n v="3"/>
    <n v="4"/>
    <n v="2021"/>
    <s v="December"/>
    <s v="Q1"/>
    <x v="5"/>
    <n v="525"/>
  </r>
  <r>
    <s v="ID00762"/>
    <s v="NPL Manager"/>
    <x v="22"/>
    <s v="USA"/>
    <x v="1"/>
    <s v="Liburd"/>
    <x v="0"/>
    <d v="2022-08-08T00:00:00"/>
    <d v="2022-12-20T00:00:00"/>
    <x v="0"/>
    <n v="97"/>
    <n v="134"/>
    <n v="2022"/>
    <s v="December"/>
    <s v="Q1"/>
    <x v="8"/>
    <n v="550"/>
  </r>
  <r>
    <s v="ID00763"/>
    <s v="Senior Regulatory Accountant"/>
    <x v="7"/>
    <s v="UK"/>
    <x v="0"/>
    <s v="Shufflebotham"/>
    <x v="0"/>
    <d v="2022-09-14T00:00:00"/>
    <d v="2022-10-29T00:00:00"/>
    <x v="0"/>
    <n v="33"/>
    <n v="45"/>
    <n v="2022"/>
    <s v="October"/>
    <s v="Q1"/>
    <x v="8"/>
    <n v="525"/>
  </r>
  <r>
    <s v="ID00764"/>
    <s v="Customer Service Representative - 7 Month FTC"/>
    <x v="22"/>
    <s v="USA"/>
    <x v="1"/>
    <s v="Liburd"/>
    <x v="0"/>
    <d v="2022-01-27T00:00:00"/>
    <s v=""/>
    <x v="1"/>
    <n v="392"/>
    <n v="547"/>
    <s v=""/>
    <s v=""/>
    <s v=""/>
    <x v="2"/>
    <n v="300"/>
  </r>
  <r>
    <s v="ID00765"/>
    <s v="Relationship Director, South West &amp; Wales"/>
    <x v="7"/>
    <s v="UK"/>
    <x v="0"/>
    <s v="Victory"/>
    <x v="3"/>
    <d v="2022-04-04T00:00:00"/>
    <d v="2022-05-31T00:00:00"/>
    <x v="0"/>
    <n v="42"/>
    <n v="57"/>
    <n v="2022"/>
    <s v="May"/>
    <s v="Q3"/>
    <x v="5"/>
    <n v="525"/>
  </r>
  <r>
    <s v="ID00766"/>
    <s v="Relationship Manager, Midlands"/>
    <x v="7"/>
    <s v="USA"/>
    <x v="1"/>
    <s v="Victory"/>
    <x v="3"/>
    <d v="2022-07-06T00:00:00"/>
    <d v="2022-11-20T00:00:00"/>
    <x v="0"/>
    <n v="98"/>
    <n v="137"/>
    <n v="2022"/>
    <s v="November"/>
    <s v="Q1"/>
    <x v="8"/>
    <n v="550"/>
  </r>
  <r>
    <s v="ID00767"/>
    <s v="Programme Manager - Head Office"/>
    <x v="22"/>
    <s v="UK"/>
    <x v="0"/>
    <s v="Liburd"/>
    <x v="2"/>
    <d v="2022-01-02T00:00:00"/>
    <d v="2022-01-14T00:00:00"/>
    <x v="0"/>
    <n v="10"/>
    <n v="12"/>
    <n v="2022"/>
    <s v="January"/>
    <s v="Q2"/>
    <x v="5"/>
    <n v="525"/>
  </r>
  <r>
    <s v="ID00768"/>
    <s v="Commercial Director - Property Finance"/>
    <x v="7"/>
    <s v="USA"/>
    <x v="1"/>
    <s v="Shufflebotham"/>
    <x v="2"/>
    <d v="2022-07-19T00:00:00"/>
    <d v="2022-08-14T00:00:00"/>
    <x v="0"/>
    <n v="19"/>
    <n v="26"/>
    <n v="2022"/>
    <s v="August"/>
    <s v="Q4"/>
    <x v="5"/>
    <n v="550"/>
  </r>
  <r>
    <s v="ID00769"/>
    <s v="Product  and Markets Director"/>
    <x v="24"/>
    <s v="India"/>
    <x v="3"/>
    <s v="Liburd"/>
    <x v="1"/>
    <d v="2022-12-01T00:00:00"/>
    <d v="2022-12-11T00:00:00"/>
    <x v="0"/>
    <n v="7"/>
    <n v="10"/>
    <n v="2022"/>
    <s v="December"/>
    <s v="Q1"/>
    <x v="8"/>
    <n v="300"/>
  </r>
  <r>
    <s v="ID00770"/>
    <s v="Senior Credit &amp; Risk Manager"/>
    <x v="7"/>
    <s v="UK"/>
    <x v="0"/>
    <s v="Victory"/>
    <x v="2"/>
    <d v="2022-09-05T00:00:00"/>
    <d v="2022-10-20T00:00:00"/>
    <x v="0"/>
    <n v="34"/>
    <n v="45"/>
    <n v="2022"/>
    <s v="October"/>
    <s v="Q1"/>
    <x v="8"/>
    <n v="525"/>
  </r>
  <r>
    <s v="ID00771"/>
    <s v="Risk &amp; Controls Quality Assurance Officer"/>
    <x v="22"/>
    <s v="USA"/>
    <x v="1"/>
    <s v="Liburd"/>
    <x v="0"/>
    <d v="2022-03-13T00:00:00"/>
    <d v="2022-09-21T00:00:00"/>
    <x v="0"/>
    <n v="138"/>
    <n v="192"/>
    <n v="2022"/>
    <s v="September"/>
    <s v="Q4"/>
    <x v="5"/>
    <n v="550"/>
  </r>
  <r>
    <s v="ID00772"/>
    <s v="Legal Counsel"/>
    <x v="11"/>
    <s v="USA"/>
    <x v="1"/>
    <s v="Liburd"/>
    <x v="0"/>
    <d v="2022-03-10T00:00:00"/>
    <d v="2022-08-21T00:00:00"/>
    <x v="0"/>
    <n v="117"/>
    <n v="164"/>
    <n v="2022"/>
    <s v="August"/>
    <s v="Q4"/>
    <x v="5"/>
    <n v="550"/>
  </r>
  <r>
    <s v="ID00773"/>
    <s v="Risk &amp; Controls Quality Assurance Officer"/>
    <x v="22"/>
    <s v="USA"/>
    <x v="1"/>
    <s v="Liburd"/>
    <x v="1"/>
    <d v="2022-03-13T00:00:00"/>
    <d v="2022-04-02T00:00:00"/>
    <x v="0"/>
    <n v="15"/>
    <n v="20"/>
    <n v="2022"/>
    <s v="April"/>
    <s v="Q3"/>
    <x v="5"/>
    <n v="550"/>
  </r>
  <r>
    <s v="ID00774"/>
    <s v="Business Development Executive"/>
    <x v="22"/>
    <s v="USA"/>
    <x v="1"/>
    <s v="Liburd"/>
    <x v="0"/>
    <d v="2022-06-27T00:00:00"/>
    <d v="2022-08-28T00:00:00"/>
    <x v="0"/>
    <n v="45"/>
    <n v="62"/>
    <n v="2022"/>
    <s v="August"/>
    <s v="Q4"/>
    <x v="5"/>
    <n v="550"/>
  </r>
  <r>
    <s v="ID00775"/>
    <s v="Learning &amp; Development Partner – Property"/>
    <x v="7"/>
    <s v="India"/>
    <x v="3"/>
    <s v="Liburd"/>
    <x v="0"/>
    <d v="2022-11-28T00:00:00"/>
    <d v="2022-12-20T00:00:00"/>
    <x v="0"/>
    <n v="17"/>
    <n v="22"/>
    <n v="2022"/>
    <s v="December"/>
    <s v="Q1"/>
    <x v="8"/>
    <n v="300"/>
  </r>
  <r>
    <s v="ID00776"/>
    <s v="MI &amp; Reporting Analyst"/>
    <x v="22"/>
    <s v="USA"/>
    <x v="1"/>
    <s v="Liburd"/>
    <x v="2"/>
    <d v="2022-03-17T00:00:00"/>
    <d v="2022-04-10T00:00:00"/>
    <x v="0"/>
    <n v="17"/>
    <n v="24"/>
    <n v="2022"/>
    <s v="April"/>
    <s v="Q3"/>
    <x v="5"/>
    <n v="550"/>
  </r>
  <r>
    <s v="ID00777"/>
    <s v="Portfolio Manager"/>
    <x v="7"/>
    <s v="UK"/>
    <x v="0"/>
    <s v="Victory"/>
    <x v="2"/>
    <d v="2022-09-15T00:00:00"/>
    <s v=""/>
    <x v="1"/>
    <n v="227"/>
    <n v="316"/>
    <s v=""/>
    <s v=""/>
    <s v=""/>
    <x v="2"/>
    <n v="280"/>
  </r>
  <r>
    <s v="ID00778"/>
    <s v="Credit Manager - Group Credit Risk"/>
    <x v="23"/>
    <s v="India"/>
    <x v="3"/>
    <s v="Shufflebotham"/>
    <x v="2"/>
    <d v="2022-11-15T00:00:00"/>
    <d v="2022-12-25T00:00:00"/>
    <x v="0"/>
    <n v="29"/>
    <n v="40"/>
    <n v="2022"/>
    <s v="December"/>
    <s v="Q1"/>
    <x v="8"/>
    <n v="300"/>
  </r>
  <r>
    <s v="ID00779"/>
    <s v="Lending Officer"/>
    <x v="7"/>
    <s v="UK"/>
    <x v="0"/>
    <s v="Shufflebotham"/>
    <x v="0"/>
    <d v="2022-01-10T00:00:00"/>
    <d v="2022-04-15T00:00:00"/>
    <x v="0"/>
    <n v="70"/>
    <n v="95"/>
    <n v="2022"/>
    <s v="April"/>
    <s v="Q3"/>
    <x v="5"/>
    <n v="525"/>
  </r>
  <r>
    <s v="ID00780"/>
    <s v="CSR"/>
    <x v="22"/>
    <s v="UK"/>
    <x v="0"/>
    <s v="Liburd"/>
    <x v="2"/>
    <d v="2021-12-14T00:00:00"/>
    <d v="2021-12-24T00:00:00"/>
    <x v="0"/>
    <n v="9"/>
    <n v="10"/>
    <n v="2021"/>
    <s v="December"/>
    <s v="Q1"/>
    <x v="5"/>
    <n v="525"/>
  </r>
  <r>
    <s v="ID00781"/>
    <s v="Risk Analyst"/>
    <x v="24"/>
    <s v="UK"/>
    <x v="0"/>
    <s v="Liburd"/>
    <x v="3"/>
    <d v="2022-01-02T00:00:00"/>
    <d v="2022-11-03T00:00:00"/>
    <x v="0"/>
    <n v="219"/>
    <n v="305"/>
    <n v="2022"/>
    <s v="November"/>
    <s v="Q1"/>
    <x v="8"/>
    <n v="525"/>
  </r>
  <r>
    <s v="ID00782"/>
    <s v="Client Relationship Manager"/>
    <x v="7"/>
    <s v="UK"/>
    <x v="0"/>
    <s v="Victory"/>
    <x v="2"/>
    <d v="2021-12-23T00:00:00"/>
    <d v="2021-12-23T00:00:00"/>
    <x v="0"/>
    <n v="1"/>
    <n v="0"/>
    <n v="2021"/>
    <s v="December"/>
    <s v="Q1"/>
    <x v="5"/>
    <n v="525"/>
  </r>
  <r>
    <s v="ID00783"/>
    <s v="IT Developer -  (Property)"/>
    <x v="22"/>
    <s v="USA"/>
    <x v="1"/>
    <s v="Victory"/>
    <x v="3"/>
    <d v="2022-05-22T00:00:00"/>
    <d v="2022-12-06T00:00:00"/>
    <x v="0"/>
    <n v="142"/>
    <n v="198"/>
    <n v="2022"/>
    <s v="December"/>
    <s v="Q1"/>
    <x v="8"/>
    <n v="550"/>
  </r>
  <r>
    <s v="ID00784"/>
    <s v="Collections Assistant – 4 Month FTC"/>
    <x v="22"/>
    <s v="UK"/>
    <x v="0"/>
    <s v="Liburd"/>
    <x v="0"/>
    <d v="2021-12-26T00:00:00"/>
    <d v="2021-12-26T00:00:00"/>
    <x v="0"/>
    <n v="0"/>
    <n v="0"/>
    <n v="2021"/>
    <s v="December"/>
    <s v="Q1"/>
    <x v="5"/>
    <n v="525"/>
  </r>
  <r>
    <s v="ID00785"/>
    <s v="New Business Support Analyst"/>
    <x v="7"/>
    <s v="USA"/>
    <x v="1"/>
    <s v="Victory"/>
    <x v="2"/>
    <d v="2022-07-12T00:00:00"/>
    <d v="2022-08-28T00:00:00"/>
    <x v="0"/>
    <n v="34"/>
    <n v="47"/>
    <n v="2022"/>
    <s v="August"/>
    <s v="Q4"/>
    <x v="5"/>
    <n v="550"/>
  </r>
  <r>
    <s v="ID00786"/>
    <s v="Senior Policy and Compliance Manager"/>
    <x v="24"/>
    <s v="USA"/>
    <x v="1"/>
    <s v="Liburd"/>
    <x v="2"/>
    <d v="2022-03-10T00:00:00"/>
    <d v="2022-09-02T00:00:00"/>
    <x v="0"/>
    <n v="127"/>
    <n v="176"/>
    <n v="2022"/>
    <s v="September"/>
    <s v="Q4"/>
    <x v="5"/>
    <n v="550"/>
  </r>
  <r>
    <s v="ID00787"/>
    <s v="Project Manager - Special Projects"/>
    <x v="22"/>
    <s v="UK"/>
    <x v="0"/>
    <s v="Liburd"/>
    <x v="2"/>
    <d v="2022-01-04T00:00:00"/>
    <d v="2022-01-07T00:00:00"/>
    <x v="0"/>
    <n v="4"/>
    <n v="3"/>
    <n v="2022"/>
    <s v="January"/>
    <s v="Q2"/>
    <x v="5"/>
    <n v="525"/>
  </r>
  <r>
    <s v="ID00788"/>
    <s v="Collections and Recoveries Analyst"/>
    <x v="22"/>
    <s v="UK"/>
    <x v="0"/>
    <s v="Liburd"/>
    <x v="0"/>
    <d v="2022-02-22T00:00:00"/>
    <s v=""/>
    <x v="1"/>
    <n v="374"/>
    <n v="521"/>
    <s v=""/>
    <s v=""/>
    <s v=""/>
    <x v="2"/>
    <n v="280"/>
  </r>
  <r>
    <s v="ID00789"/>
    <s v="Relationship Manager- Broker,  South East"/>
    <x v="7"/>
    <s v="USA"/>
    <x v="1"/>
    <s v="Victory"/>
    <x v="3"/>
    <d v="2022-07-06T00:00:00"/>
    <s v=""/>
    <x v="1"/>
    <n v="278"/>
    <n v="387"/>
    <s v=""/>
    <s v=""/>
    <s v=""/>
    <x v="2"/>
    <n v="300"/>
  </r>
  <r>
    <s v="ID00790"/>
    <s v="Service Desk Engineer"/>
    <x v="22"/>
    <s v="USA"/>
    <x v="1"/>
    <s v="Victory"/>
    <x v="0"/>
    <d v="2022-02-09T00:00:00"/>
    <d v="2022-08-09T00:00:00"/>
    <x v="0"/>
    <n v="130"/>
    <n v="181"/>
    <n v="2022"/>
    <s v="August"/>
    <s v="Q4"/>
    <x v="5"/>
    <n v="550"/>
  </r>
  <r>
    <s v="ID00791"/>
    <s v="Business Development Manager - Networks"/>
    <x v="7"/>
    <s v="UK"/>
    <x v="0"/>
    <s v="Shufflebotham"/>
    <x v="0"/>
    <d v="2022-05-05T00:00:00"/>
    <d v="2022-07-08T00:00:00"/>
    <x v="0"/>
    <n v="47"/>
    <n v="64"/>
    <n v="2022"/>
    <s v="July"/>
    <s v="Q4"/>
    <x v="5"/>
    <n v="525"/>
  </r>
  <r>
    <s v="ID00792"/>
    <s v="Lending Officer"/>
    <x v="22"/>
    <s v="USA"/>
    <x v="1"/>
    <s v="Liburd"/>
    <x v="1"/>
    <d v="2022-02-16T00:00:00"/>
    <d v="2022-08-12T00:00:00"/>
    <x v="0"/>
    <n v="128"/>
    <n v="177"/>
    <n v="2022"/>
    <s v="August"/>
    <s v="Q4"/>
    <x v="5"/>
    <n v="550"/>
  </r>
  <r>
    <s v="ID00793"/>
    <s v="Change Manager"/>
    <x v="24"/>
    <s v="USA"/>
    <x v="1"/>
    <s v="Liburd"/>
    <x v="2"/>
    <d v="2022-05-18T00:00:00"/>
    <d v="2022-07-09T00:00:00"/>
    <x v="0"/>
    <n v="38"/>
    <n v="52"/>
    <n v="2022"/>
    <s v="July"/>
    <s v="Q4"/>
    <x v="5"/>
    <n v="550"/>
  </r>
  <r>
    <s v="ID00794"/>
    <s v="Operations Operations"/>
    <x v="22"/>
    <s v="UK"/>
    <x v="0"/>
    <s v="Liburd"/>
    <x v="1"/>
    <d v="2022-08-14T00:00:00"/>
    <d v="2022-10-31T00:00:00"/>
    <x v="0"/>
    <n v="56"/>
    <n v="78"/>
    <n v="2022"/>
    <s v="October"/>
    <s v="Q1"/>
    <x v="8"/>
    <n v="525"/>
  </r>
  <r>
    <s v="ID00795"/>
    <s v="Relationship Director"/>
    <x v="7"/>
    <s v="UK"/>
    <x v="0"/>
    <s v="Victory"/>
    <x v="2"/>
    <d v="2022-01-09T00:00:00"/>
    <d v="2022-07-27T00:00:00"/>
    <x v="0"/>
    <n v="143"/>
    <n v="199"/>
    <n v="2022"/>
    <s v="July"/>
    <s v="Q4"/>
    <x v="5"/>
    <n v="525"/>
  </r>
  <r>
    <s v="ID00796"/>
    <s v="Relationship Manager - Development Finance"/>
    <x v="7"/>
    <s v="USA"/>
    <x v="1"/>
    <s v="Shufflebotham"/>
    <x v="0"/>
    <d v="2022-02-01T00:00:00"/>
    <d v="2022-02-05T00:00:00"/>
    <x v="0"/>
    <n v="4"/>
    <n v="4"/>
    <n v="2022"/>
    <s v="February"/>
    <s v="Q2"/>
    <x v="5"/>
    <n v="550"/>
  </r>
  <r>
    <s v="ID00797"/>
    <s v="Litigator"/>
    <x v="22"/>
    <s v="USA"/>
    <x v="1"/>
    <s v="Liburd"/>
    <x v="2"/>
    <d v="2022-03-16T00:00:00"/>
    <d v="2022-04-21T00:00:00"/>
    <x v="0"/>
    <n v="27"/>
    <n v="36"/>
    <n v="2022"/>
    <s v="April"/>
    <s v="Q3"/>
    <x v="5"/>
    <n v="550"/>
  </r>
  <r>
    <s v="ID00798"/>
    <s v="Portfolio Analytics Manager"/>
    <x v="23"/>
    <s v="USA"/>
    <x v="1"/>
    <s v="Shufflebotham"/>
    <x v="3"/>
    <d v="2022-07-18T00:00:00"/>
    <d v="2022-10-19T00:00:00"/>
    <x v="0"/>
    <n v="68"/>
    <n v="93"/>
    <n v="2022"/>
    <s v="October"/>
    <s v="Q1"/>
    <x v="8"/>
    <n v="550"/>
  </r>
  <r>
    <s v="ID00799"/>
    <s v="HRIS, Payroll &amp; HR Project Manager"/>
    <x v="25"/>
    <s v="Puerto Rico"/>
    <x v="2"/>
    <s v="Shufflebotham"/>
    <x v="2"/>
    <d v="2022-10-03T00:00:00"/>
    <d v="2022-10-31T00:00:00"/>
    <x v="0"/>
    <n v="21"/>
    <n v="28"/>
    <n v="2022"/>
    <s v="October"/>
    <s v="Q1"/>
    <x v="8"/>
    <n v="475"/>
  </r>
  <r>
    <s v="ID00800"/>
    <s v="Lending Administrator"/>
    <x v="7"/>
    <s v="India"/>
    <x v="3"/>
    <s v="Shufflebotham"/>
    <x v="0"/>
    <d v="2022-11-10T00:00:00"/>
    <d v="2022-11-10T00:00:00"/>
    <x v="0"/>
    <n v="1"/>
    <n v="0"/>
    <n v="2022"/>
    <s v="November"/>
    <s v="Q1"/>
    <x v="8"/>
    <n v="300"/>
  </r>
  <r>
    <s v="ID00801"/>
    <s v="Risk &amp; Quality Assurance Manager, Collections &amp; Recoveries"/>
    <x v="22"/>
    <s v="USA"/>
    <x v="1"/>
    <s v="Liburd"/>
    <x v="1"/>
    <d v="2022-03-06T00:00:00"/>
    <d v="2022-03-11T00:00:00"/>
    <x v="0"/>
    <n v="5"/>
    <n v="5"/>
    <n v="2022"/>
    <s v="March"/>
    <s v="Q2"/>
    <x v="5"/>
    <n v="550"/>
  </r>
  <r>
    <s v="ID00802"/>
    <s v="Project Analyst"/>
    <x v="22"/>
    <s v="USA"/>
    <x v="1"/>
    <s v="Liburd"/>
    <x v="0"/>
    <d v="2022-03-06T00:00:00"/>
    <d v="2022-09-21T00:00:00"/>
    <x v="0"/>
    <n v="143"/>
    <n v="199"/>
    <n v="2022"/>
    <s v="September"/>
    <s v="Q4"/>
    <x v="5"/>
    <n v="550"/>
  </r>
  <r>
    <s v="ID00803"/>
    <s v="Office Manager and Sales Support"/>
    <x v="7"/>
    <s v="UK"/>
    <x v="0"/>
    <s v="Victory"/>
    <x v="0"/>
    <d v="2022-03-02T00:00:00"/>
    <d v="2022-05-07T00:00:00"/>
    <x v="0"/>
    <n v="48"/>
    <n v="66"/>
    <n v="2022"/>
    <s v="May"/>
    <s v="Q3"/>
    <x v="5"/>
    <n v="525"/>
  </r>
  <r>
    <s v="ID00804"/>
    <s v="Customer Service Representative"/>
    <x v="24"/>
    <s v="UK"/>
    <x v="0"/>
    <s v="Liburd"/>
    <x v="2"/>
    <d v="2022-04-24T00:00:00"/>
    <d v="2022-06-26T00:00:00"/>
    <x v="0"/>
    <n v="45"/>
    <n v="63"/>
    <n v="2022"/>
    <s v="June"/>
    <s v="Q3"/>
    <x v="5"/>
    <n v="525"/>
  </r>
  <r>
    <s v="ID00805"/>
    <s v="Arrears and Servicing Rep"/>
    <x v="22"/>
    <s v="USA"/>
    <x v="1"/>
    <s v="Liburd"/>
    <x v="1"/>
    <d v="2022-07-24T00:00:00"/>
    <d v="2022-08-29T00:00:00"/>
    <x v="0"/>
    <n v="26"/>
    <n v="36"/>
    <n v="2022"/>
    <s v="August"/>
    <s v="Q4"/>
    <x v="5"/>
    <n v="550"/>
  </r>
  <r>
    <s v="ID00806"/>
    <s v="Auditor"/>
    <x v="7"/>
    <s v="UK"/>
    <x v="0"/>
    <s v="Victory"/>
    <x v="2"/>
    <d v="2022-04-06T00:00:00"/>
    <d v="2022-05-19T00:00:00"/>
    <x v="0"/>
    <n v="32"/>
    <n v="43"/>
    <n v="2022"/>
    <s v="May"/>
    <s v="Q3"/>
    <x v="5"/>
    <n v="525"/>
  </r>
  <r>
    <s v="ID00807"/>
    <s v="Assistant Relationship Manager"/>
    <x v="7"/>
    <s v="USA"/>
    <x v="1"/>
    <s v="Shufflebotham"/>
    <x v="2"/>
    <d v="2022-03-23T00:00:00"/>
    <d v="2022-03-23T00:00:00"/>
    <x v="0"/>
    <n v="1"/>
    <n v="0"/>
    <n v="2022"/>
    <s v="March"/>
    <s v="Q2"/>
    <x v="5"/>
    <n v="550"/>
  </r>
  <r>
    <s v="ID00808"/>
    <s v="Operations Executive"/>
    <x v="22"/>
    <s v="UK"/>
    <x v="0"/>
    <s v="Liburd"/>
    <x v="1"/>
    <d v="2022-09-05T00:00:00"/>
    <d v="2022-12-16T00:00:00"/>
    <x v="0"/>
    <n v="75"/>
    <n v="102"/>
    <n v="2022"/>
    <s v="December"/>
    <s v="Q1"/>
    <x v="8"/>
    <n v="525"/>
  </r>
  <r>
    <s v="ID00809"/>
    <s v="Strategy Development Analyst"/>
    <x v="22"/>
    <s v="UK"/>
    <x v="0"/>
    <s v="Liburd"/>
    <x v="3"/>
    <d v="2022-01-04T00:00:00"/>
    <d v="2022-05-18T00:00:00"/>
    <x v="0"/>
    <n v="97"/>
    <n v="134"/>
    <n v="2022"/>
    <s v="May"/>
    <s v="Q3"/>
    <x v="5"/>
    <n v="525"/>
  </r>
  <r>
    <s v="ID00810"/>
    <s v="Lending Administrator"/>
    <x v="7"/>
    <s v="USA"/>
    <x v="1"/>
    <s v="Shufflebotham"/>
    <x v="0"/>
    <d v="2022-03-14T00:00:00"/>
    <d v="2022-12-02T00:00:00"/>
    <x v="0"/>
    <n v="190"/>
    <n v="263"/>
    <n v="2022"/>
    <s v="December"/>
    <s v="Q1"/>
    <x v="8"/>
    <n v="550"/>
  </r>
  <r>
    <s v="ID00811"/>
    <s v="BAU Developer"/>
    <x v="22"/>
    <s v="USA"/>
    <x v="1"/>
    <s v="Liburd"/>
    <x v="3"/>
    <d v="2022-02-01T00:00:00"/>
    <s v=""/>
    <x v="1"/>
    <n v="389"/>
    <n v="542"/>
    <s v=""/>
    <s v=""/>
    <s v=""/>
    <x v="2"/>
    <n v="300"/>
  </r>
  <r>
    <s v="ID00812"/>
    <s v="Customer Service Representative"/>
    <x v="24"/>
    <s v="USA"/>
    <x v="1"/>
    <s v="Liburd"/>
    <x v="2"/>
    <d v="2022-03-15T00:00:00"/>
    <d v="2022-12-07T00:00:00"/>
    <x v="0"/>
    <n v="192"/>
    <n v="267"/>
    <n v="2022"/>
    <s v="December"/>
    <s v="Q1"/>
    <x v="8"/>
    <n v="550"/>
  </r>
  <r>
    <s v="ID00813"/>
    <s v="WPF Developer"/>
    <x v="22"/>
    <s v="UK"/>
    <x v="0"/>
    <s v="Victory"/>
    <x v="1"/>
    <d v="2022-02-23T00:00:00"/>
    <d v="2022-05-17T00:00:00"/>
    <x v="0"/>
    <n v="60"/>
    <n v="83"/>
    <n v="2022"/>
    <s v="May"/>
    <s v="Q3"/>
    <x v="5"/>
    <n v="525"/>
  </r>
  <r>
    <s v="ID00814"/>
    <s v="Finance Administration Assistant"/>
    <x v="7"/>
    <s v="UK"/>
    <x v="0"/>
    <s v="Shufflebotham"/>
    <x v="0"/>
    <d v="2022-01-20T00:00:00"/>
    <s v=""/>
    <x v="1"/>
    <n v="397"/>
    <n v="554"/>
    <s v=""/>
    <s v=""/>
    <s v=""/>
    <x v="2"/>
    <n v="280"/>
  </r>
  <r>
    <s v="ID00815"/>
    <s v="Project Support/Business Analyst"/>
    <x v="22"/>
    <s v="USA"/>
    <x v="1"/>
    <s v="Liburd"/>
    <x v="0"/>
    <d v="2022-02-14T00:00:00"/>
    <d v="2022-09-19T00:00:00"/>
    <x v="0"/>
    <n v="156"/>
    <n v="217"/>
    <n v="2022"/>
    <s v="September"/>
    <s v="Q4"/>
    <x v="5"/>
    <n v="550"/>
  </r>
  <r>
    <s v="ID00816"/>
    <s v="Lending Manager - Commercial"/>
    <x v="7"/>
    <s v="USA"/>
    <x v="1"/>
    <s v="Shufflebotham"/>
    <x v="0"/>
    <d v="2022-03-10T00:00:00"/>
    <d v="2022-11-28T00:00:00"/>
    <x v="0"/>
    <n v="188"/>
    <n v="263"/>
    <n v="2022"/>
    <s v="November"/>
    <s v="Q1"/>
    <x v="8"/>
    <n v="550"/>
  </r>
  <r>
    <s v="ID00817"/>
    <s v="Relationship Director, North West"/>
    <x v="7"/>
    <s v="Puerto Rico"/>
    <x v="2"/>
    <s v="Victory"/>
    <x v="2"/>
    <d v="2022-10-05T00:00:00"/>
    <d v="2022-10-25T00:00:00"/>
    <x v="0"/>
    <n v="15"/>
    <n v="20"/>
    <n v="2022"/>
    <s v="October"/>
    <s v="Q1"/>
    <x v="8"/>
    <n v="475"/>
  </r>
  <r>
    <s v="ID00818"/>
    <s v="Quality Assurance Officer"/>
    <x v="22"/>
    <s v="UK"/>
    <x v="0"/>
    <s v="Liburd"/>
    <x v="1"/>
    <d v="2022-03-24T00:00:00"/>
    <d v="2022-12-18T00:00:00"/>
    <x v="0"/>
    <n v="192"/>
    <n v="269"/>
    <n v="2022"/>
    <s v="December"/>
    <s v="Q1"/>
    <x v="8"/>
    <n v="525"/>
  </r>
  <r>
    <s v="ID00819"/>
    <s v="Customer Service Representative"/>
    <x v="22"/>
    <s v="USA"/>
    <x v="1"/>
    <s v="Liburd"/>
    <x v="0"/>
    <d v="2022-02-15T00:00:00"/>
    <d v="2022-04-14T00:00:00"/>
    <x v="0"/>
    <n v="43"/>
    <n v="58"/>
    <n v="2022"/>
    <s v="April"/>
    <s v="Q3"/>
    <x v="5"/>
    <n v="550"/>
  </r>
  <r>
    <s v="ID00820"/>
    <s v="Project Support/Business Analyst"/>
    <x v="22"/>
    <s v="UK"/>
    <x v="0"/>
    <s v="Liburd"/>
    <x v="0"/>
    <d v="2022-01-16T00:00:00"/>
    <d v="2022-06-20T00:00:00"/>
    <x v="0"/>
    <n v="111"/>
    <n v="155"/>
    <n v="2022"/>
    <s v="June"/>
    <s v="Q3"/>
    <x v="5"/>
    <n v="525"/>
  </r>
  <r>
    <s v="ID00821"/>
    <s v="Operational Risk Analyst"/>
    <x v="23"/>
    <s v="USA"/>
    <x v="1"/>
    <s v="Shufflebotham"/>
    <x v="2"/>
    <d v="2022-06-19T00:00:00"/>
    <d v="2022-07-27T00:00:00"/>
    <x v="0"/>
    <n v="28"/>
    <n v="38"/>
    <n v="2022"/>
    <s v="July"/>
    <s v="Q4"/>
    <x v="5"/>
    <n v="550"/>
  </r>
  <r>
    <s v="ID00822"/>
    <s v="Senior Risk Analytics Manager"/>
    <x v="23"/>
    <s v="India"/>
    <x v="3"/>
    <s v="Shufflebotham"/>
    <x v="0"/>
    <d v="2022-11-10T00:00:00"/>
    <d v="2022-11-29T00:00:00"/>
    <x v="0"/>
    <n v="14"/>
    <n v="19"/>
    <n v="2022"/>
    <s v="November"/>
    <s v="Q1"/>
    <x v="8"/>
    <n v="300"/>
  </r>
  <r>
    <s v="ID00823"/>
    <s v="Credit Officer, Group Credit Risk"/>
    <x v="23"/>
    <s v="India"/>
    <x v="3"/>
    <s v="Shufflebotham"/>
    <x v="1"/>
    <d v="2022-12-06T00:00:00"/>
    <d v="2022-12-16T00:00:00"/>
    <x v="0"/>
    <n v="9"/>
    <n v="10"/>
    <n v="2022"/>
    <s v="December"/>
    <s v="Q1"/>
    <x v="8"/>
    <n v="300"/>
  </r>
  <r>
    <s v="ID00824"/>
    <s v="Collections and Recoveries Officer"/>
    <x v="22"/>
    <s v="Puerto Rico"/>
    <x v="2"/>
    <s v="Liburd"/>
    <x v="0"/>
    <d v="2022-09-22T00:00:00"/>
    <d v="2022-12-04T00:00:00"/>
    <x v="0"/>
    <n v="52"/>
    <n v="73"/>
    <n v="2022"/>
    <s v="December"/>
    <s v="Q1"/>
    <x v="8"/>
    <n v="475"/>
  </r>
  <r>
    <s v="ID00825"/>
    <s v="Lending Manager - Residential"/>
    <x v="7"/>
    <s v="USA"/>
    <x v="1"/>
    <s v="Shufflebotham"/>
    <x v="0"/>
    <d v="2022-02-06T00:00:00"/>
    <d v="2022-09-02T00:00:00"/>
    <x v="0"/>
    <n v="150"/>
    <n v="208"/>
    <n v="2022"/>
    <s v="September"/>
    <s v="Q4"/>
    <x v="5"/>
    <n v="550"/>
  </r>
  <r>
    <s v="ID00826"/>
    <s v="Regional Managing Director"/>
    <x v="7"/>
    <s v="USA"/>
    <x v="1"/>
    <s v="Victory"/>
    <x v="3"/>
    <d v="2022-02-07T00:00:00"/>
    <d v="2022-06-03T00:00:00"/>
    <x v="0"/>
    <n v="85"/>
    <n v="116"/>
    <n v="2022"/>
    <s v="June"/>
    <s v="Q3"/>
    <x v="5"/>
    <n v="550"/>
  </r>
  <r>
    <s v="ID00827"/>
    <s v="BDM"/>
    <x v="24"/>
    <s v="USA"/>
    <x v="1"/>
    <s v="Liburd"/>
    <x v="2"/>
    <d v="2022-06-28T00:00:00"/>
    <d v="2022-07-15T00:00:00"/>
    <x v="0"/>
    <n v="14"/>
    <n v="17"/>
    <n v="2022"/>
    <s v="July"/>
    <s v="Q4"/>
    <x v="5"/>
    <n v="550"/>
  </r>
  <r>
    <s v="ID00828"/>
    <s v="Senior Manager Business Implementation"/>
    <x v="7"/>
    <s v="UK"/>
    <x v="0"/>
    <s v="Victory"/>
    <x v="2"/>
    <d v="2022-09-15T00:00:00"/>
    <d v="2022-12-15T00:00:00"/>
    <x v="0"/>
    <n v="66"/>
    <n v="91"/>
    <n v="2022"/>
    <s v="December"/>
    <s v="Q1"/>
    <x v="8"/>
    <n v="525"/>
  </r>
  <r>
    <s v="ID00829"/>
    <s v="Sales Support Coordinator"/>
    <x v="7"/>
    <s v="India"/>
    <x v="3"/>
    <s v="Victory"/>
    <x v="1"/>
    <d v="2022-12-01T00:00:00"/>
    <d v="2022-12-09T00:00:00"/>
    <x v="0"/>
    <n v="7"/>
    <n v="8"/>
    <n v="2022"/>
    <s v="December"/>
    <s v="Q1"/>
    <x v="8"/>
    <n v="300"/>
  </r>
  <r>
    <s v="ID00830"/>
    <s v="Sales Support Manager"/>
    <x v="7"/>
    <s v="USA"/>
    <x v="1"/>
    <s v="Victory"/>
    <x v="2"/>
    <d v="2022-03-13T00:00:00"/>
    <d v="2022-08-27T00:00:00"/>
    <x v="0"/>
    <n v="120"/>
    <n v="167"/>
    <n v="2022"/>
    <s v="August"/>
    <s v="Q4"/>
    <x v="5"/>
    <n v="550"/>
  </r>
  <r>
    <s v="ID00831"/>
    <s v="Business Development Manager"/>
    <x v="24"/>
    <s v="UK"/>
    <x v="0"/>
    <s v="Liburd"/>
    <x v="3"/>
    <d v="2022-03-02T00:00:00"/>
    <s v=""/>
    <x v="1"/>
    <n v="368"/>
    <n v="513"/>
    <s v=""/>
    <s v=""/>
    <s v=""/>
    <x v="2"/>
    <n v="280"/>
  </r>
  <r>
    <s v="ID00832"/>
    <s v="Head of First Line Risk &amp; Controls Quality Assurance"/>
    <x v="22"/>
    <s v="UK"/>
    <x v="0"/>
    <s v="Liburd"/>
    <x v="2"/>
    <d v="2022-01-19T00:00:00"/>
    <s v=""/>
    <x v="1"/>
    <n v="398"/>
    <n v="555"/>
    <s v=""/>
    <s v=""/>
    <s v=""/>
    <x v="2"/>
    <n v="280"/>
  </r>
  <r>
    <s v="ID00833"/>
    <s v="Operations Executive"/>
    <x v="7"/>
    <s v="UK"/>
    <x v="0"/>
    <s v="Victory"/>
    <x v="2"/>
    <d v="2022-02-21T00:00:00"/>
    <d v="2022-03-19T00:00:00"/>
    <x v="0"/>
    <n v="20"/>
    <n v="26"/>
    <n v="2022"/>
    <s v="March"/>
    <s v="Q2"/>
    <x v="5"/>
    <n v="525"/>
  </r>
  <r>
    <s v="ID00834"/>
    <s v="Scanning Assistant"/>
    <x v="25"/>
    <s v="UK"/>
    <x v="0"/>
    <s v="Liburd"/>
    <x v="0"/>
    <d v="2022-02-22T00:00:00"/>
    <d v="2022-12-11T00:00:00"/>
    <x v="0"/>
    <n v="209"/>
    <n v="292"/>
    <n v="2022"/>
    <s v="December"/>
    <s v="Q1"/>
    <x v="8"/>
    <n v="525"/>
  </r>
  <r>
    <s v="ID00835"/>
    <s v="Head of Outsourced Services &amp; Complaints"/>
    <x v="22"/>
    <s v="USA"/>
    <x v="1"/>
    <s v="Liburd"/>
    <x v="2"/>
    <d v="2022-06-19T00:00:00"/>
    <d v="2022-08-29T00:00:00"/>
    <x v="0"/>
    <n v="51"/>
    <n v="71"/>
    <n v="2022"/>
    <s v="August"/>
    <s v="Q4"/>
    <x v="5"/>
    <n v="550"/>
  </r>
  <r>
    <s v="ID00836"/>
    <s v="Director, Renewable Energy Finance"/>
    <x v="7"/>
    <s v="Puerto Rico"/>
    <x v="2"/>
    <s v="Victory"/>
    <x v="3"/>
    <d v="2022-10-13T00:00:00"/>
    <d v="2022-11-19T00:00:00"/>
    <x v="0"/>
    <n v="27"/>
    <n v="37"/>
    <n v="2022"/>
    <s v="November"/>
    <s v="Q1"/>
    <x v="8"/>
    <n v="475"/>
  </r>
  <r>
    <s v="ID00837"/>
    <s v="Senior Relationship Manager"/>
    <x v="7"/>
    <s v="India"/>
    <x v="3"/>
    <s v="Shufflebotham"/>
    <x v="2"/>
    <d v="2022-12-04T00:00:00"/>
    <d v="2022-12-04T00:00:00"/>
    <x v="0"/>
    <n v="0"/>
    <n v="0"/>
    <n v="2022"/>
    <s v="December"/>
    <s v="Q1"/>
    <x v="8"/>
    <n v="300"/>
  </r>
  <r>
    <s v="ID00838"/>
    <s v="Operations Supervisor"/>
    <x v="22"/>
    <s v="USA"/>
    <x v="1"/>
    <s v="Victory"/>
    <x v="2"/>
    <d v="2022-03-16T00:00:00"/>
    <s v=""/>
    <x v="1"/>
    <n v="358"/>
    <n v="499"/>
    <s v=""/>
    <s v=""/>
    <s v=""/>
    <x v="2"/>
    <n v="300"/>
  </r>
  <r>
    <s v="ID00839"/>
    <s v="Director, Wholesale"/>
    <x v="7"/>
    <s v="UK"/>
    <x v="0"/>
    <s v="Victory"/>
    <x v="2"/>
    <d v="2022-05-04T00:00:00"/>
    <d v="2022-11-16T00:00:00"/>
    <x v="0"/>
    <n v="141"/>
    <n v="196"/>
    <n v="2022"/>
    <s v="November"/>
    <s v="Q1"/>
    <x v="8"/>
    <n v="525"/>
  </r>
  <r>
    <s v="ID00840"/>
    <s v="IT Development Lead"/>
    <x v="22"/>
    <s v="USA"/>
    <x v="1"/>
    <s v="Victory"/>
    <x v="3"/>
    <d v="2022-01-30T00:00:00"/>
    <s v=""/>
    <x v="1"/>
    <n v="390"/>
    <n v="544"/>
    <s v=""/>
    <s v=""/>
    <s v=""/>
    <x v="2"/>
    <n v="300"/>
  </r>
  <r>
    <s v="ID00841"/>
    <s v="Director, Business Support"/>
    <x v="7"/>
    <s v="UK"/>
    <x v="0"/>
    <s v="Victory"/>
    <x v="2"/>
    <d v="2022-05-04T00:00:00"/>
    <d v="2022-08-12T00:00:00"/>
    <x v="0"/>
    <n v="73"/>
    <n v="100"/>
    <n v="2022"/>
    <s v="August"/>
    <s v="Q4"/>
    <x v="5"/>
    <n v="525"/>
  </r>
  <r>
    <s v="ID00842"/>
    <s v="Product Delivery Manager"/>
    <x v="24"/>
    <s v="UK"/>
    <x v="0"/>
    <s v="Liburd"/>
    <x v="2"/>
    <d v="2022-02-23T00:00:00"/>
    <d v="2022-03-01T00:00:00"/>
    <x v="0"/>
    <n v="5"/>
    <n v="6"/>
    <n v="2022"/>
    <s v="March"/>
    <s v="Q2"/>
    <x v="5"/>
    <n v="525"/>
  </r>
  <r>
    <s v="ID00843"/>
    <s v="Relationship Director"/>
    <x v="7"/>
    <s v="USA"/>
    <x v="1"/>
    <s v="Victory"/>
    <x v="0"/>
    <d v="2022-03-15T00:00:00"/>
    <d v="2022-05-02T00:00:00"/>
    <x v="0"/>
    <n v="35"/>
    <n v="48"/>
    <n v="2022"/>
    <s v="May"/>
    <s v="Q3"/>
    <x v="5"/>
    <n v="550"/>
  </r>
  <r>
    <s v="ID00844"/>
    <s v="Collections &amp; Recoveries Officer"/>
    <x v="22"/>
    <s v="UK"/>
    <x v="0"/>
    <s v="Liburd"/>
    <x v="2"/>
    <d v="2022-03-27T00:00:00"/>
    <d v="2022-08-29T00:00:00"/>
    <x v="0"/>
    <n v="111"/>
    <n v="155"/>
    <n v="2022"/>
    <s v="August"/>
    <s v="Q4"/>
    <x v="5"/>
    <n v="525"/>
  </r>
  <r>
    <s v="ID00845"/>
    <s v="Development Manager, Marine &amp; Aviation"/>
    <x v="7"/>
    <s v="UK"/>
    <x v="0"/>
    <s v="Victory"/>
    <x v="2"/>
    <d v="2022-05-04T00:00:00"/>
    <d v="2022-09-19T00:00:00"/>
    <x v="0"/>
    <n v="99"/>
    <n v="138"/>
    <n v="2022"/>
    <s v="September"/>
    <s v="Q4"/>
    <x v="5"/>
    <n v="525"/>
  </r>
  <r>
    <s v="ID00846"/>
    <s v="Managing Director, BF"/>
    <x v="7"/>
    <s v="UK"/>
    <x v="0"/>
    <s v="Victory"/>
    <x v="2"/>
    <d v="2022-04-10T00:00:00"/>
    <d v="2022-07-26T00:00:00"/>
    <x v="0"/>
    <n v="77"/>
    <n v="107"/>
    <n v="2022"/>
    <s v="July"/>
    <s v="Q4"/>
    <x v="5"/>
    <n v="525"/>
  </r>
  <r>
    <s v="ID00847"/>
    <s v="Commercial Director"/>
    <x v="7"/>
    <s v="USA"/>
    <x v="1"/>
    <s v="Victory"/>
    <x v="2"/>
    <d v="2022-06-05T00:00:00"/>
    <d v="2022-10-20T00:00:00"/>
    <x v="0"/>
    <n v="99"/>
    <n v="137"/>
    <n v="2022"/>
    <s v="October"/>
    <s v="Q1"/>
    <x v="8"/>
    <n v="550"/>
  </r>
  <r>
    <s v="ID00848"/>
    <s v="Accounts Assistant"/>
    <x v="7"/>
    <s v="UK"/>
    <x v="0"/>
    <s v="Shufflebotham"/>
    <x v="0"/>
    <d v="2022-08-09T00:00:00"/>
    <d v="2022-10-10T00:00:00"/>
    <x v="0"/>
    <n v="45"/>
    <n v="62"/>
    <n v="2022"/>
    <s v="October"/>
    <s v="Q1"/>
    <x v="8"/>
    <n v="525"/>
  </r>
  <r>
    <s v="ID00849"/>
    <s v="BDM - Consumer"/>
    <x v="24"/>
    <s v="USA"/>
    <x v="1"/>
    <s v="Liburd"/>
    <x v="2"/>
    <d v="2022-05-18T00:00:00"/>
    <d v="2022-06-16T00:00:00"/>
    <x v="0"/>
    <n v="22"/>
    <n v="29"/>
    <n v="2022"/>
    <s v="June"/>
    <s v="Q3"/>
    <x v="5"/>
    <n v="550"/>
  </r>
  <r>
    <s v="ID00850"/>
    <s v="Portfolio Manager"/>
    <x v="7"/>
    <s v="UK"/>
    <x v="0"/>
    <s v="Victory"/>
    <x v="1"/>
    <d v="2022-05-02T00:00:00"/>
    <d v="2022-11-09T00:00:00"/>
    <x v="0"/>
    <n v="138"/>
    <n v="191"/>
    <n v="2022"/>
    <s v="November"/>
    <s v="Q1"/>
    <x v="8"/>
    <n v="525"/>
  </r>
  <r>
    <s v="ID00851"/>
    <s v="Client Manager"/>
    <x v="7"/>
    <s v="Puerto Rico"/>
    <x v="2"/>
    <s v="Victory"/>
    <x v="0"/>
    <d v="2022-10-19T00:00:00"/>
    <d v="2022-11-15T00:00:00"/>
    <x v="0"/>
    <n v="20"/>
    <n v="27"/>
    <n v="2022"/>
    <s v="November"/>
    <s v="Q1"/>
    <x v="8"/>
    <n v="475"/>
  </r>
  <r>
    <s v="ID00852"/>
    <s v="Business Development Manager"/>
    <x v="7"/>
    <s v="India"/>
    <x v="3"/>
    <s v="Victory"/>
    <x v="2"/>
    <d v="2022-12-01T00:00:00"/>
    <d v="2022-12-19T00:00:00"/>
    <x v="0"/>
    <n v="13"/>
    <n v="18"/>
    <n v="2022"/>
    <s v="December"/>
    <s v="Q1"/>
    <x v="8"/>
    <n v="300"/>
  </r>
  <r>
    <s v="ID00853"/>
    <s v="Managing Director, Specialist Asset and Structured Finance"/>
    <x v="7"/>
    <s v="UK"/>
    <x v="0"/>
    <s v="Victory"/>
    <x v="2"/>
    <d v="2022-08-22T00:00:00"/>
    <d v="2022-09-06T00:00:00"/>
    <x v="0"/>
    <n v="12"/>
    <n v="15"/>
    <n v="2022"/>
    <s v="September"/>
    <s v="Q4"/>
    <x v="5"/>
    <n v="525"/>
  </r>
  <r>
    <s v="ID00854"/>
    <s v="External Reporting Manager"/>
    <x v="7"/>
    <s v="UK"/>
    <x v="0"/>
    <s v="Shufflebotham"/>
    <x v="2"/>
    <d v="2022-08-14T00:00:00"/>
    <d v="2022-11-24T00:00:00"/>
    <x v="0"/>
    <n v="74"/>
    <n v="102"/>
    <n v="2022"/>
    <s v="November"/>
    <s v="Q1"/>
    <x v="8"/>
    <n v="525"/>
  </r>
  <r>
    <s v="ID00855"/>
    <s v="Analyst, Structured Finance"/>
    <x v="7"/>
    <s v="India"/>
    <x v="3"/>
    <s v="Victory"/>
    <x v="0"/>
    <d v="2022-12-01T00:00:00"/>
    <d v="2022-12-02T00:00:00"/>
    <x v="0"/>
    <n v="2"/>
    <n v="1"/>
    <n v="2022"/>
    <s v="December"/>
    <s v="Q1"/>
    <x v="8"/>
    <n v="300"/>
  </r>
  <r>
    <s v="ID00856"/>
    <s v="Operations Executive"/>
    <x v="22"/>
    <s v="Puerto Rico"/>
    <x v="2"/>
    <s v="Victory"/>
    <x v="1"/>
    <d v="2022-09-29T00:00:00"/>
    <d v="2022-11-06T00:00:00"/>
    <x v="0"/>
    <n v="27"/>
    <n v="38"/>
    <n v="2022"/>
    <s v="November"/>
    <s v="Q1"/>
    <x v="8"/>
    <n v="475"/>
  </r>
  <r>
    <s v="ID00857"/>
    <s v="Operations Executive"/>
    <x v="22"/>
    <s v="Puerto Rico"/>
    <x v="2"/>
    <s v="Victory"/>
    <x v="1"/>
    <d v="2022-09-29T00:00:00"/>
    <d v="2022-12-11T00:00:00"/>
    <x v="0"/>
    <n v="52"/>
    <n v="73"/>
    <n v="2022"/>
    <s v="December"/>
    <s v="Q1"/>
    <x v="8"/>
    <n v="475"/>
  </r>
  <r>
    <s v="ID00858"/>
    <s v="Head of Restructuring"/>
    <x v="22"/>
    <s v="USA"/>
    <x v="1"/>
    <s v="Liburd"/>
    <x v="2"/>
    <d v="2022-02-09T00:00:00"/>
    <d v="2022-02-22T00:00:00"/>
    <x v="0"/>
    <n v="10"/>
    <n v="13"/>
    <n v="2022"/>
    <s v="February"/>
    <s v="Q2"/>
    <x v="5"/>
    <n v="550"/>
  </r>
  <r>
    <s v="ID00859"/>
    <s v="STL Lending Manager"/>
    <x v="7"/>
    <s v="UK"/>
    <x v="0"/>
    <s v="Shufflebotham"/>
    <x v="0"/>
    <d v="2022-05-05T00:00:00"/>
    <d v="2022-05-25T00:00:00"/>
    <x v="0"/>
    <n v="15"/>
    <n v="20"/>
    <n v="2022"/>
    <s v="May"/>
    <s v="Q3"/>
    <x v="5"/>
    <n v="525"/>
  </r>
  <r>
    <s v="ID00860"/>
    <s v="CI &amp; Ops Readiness Lead"/>
    <x v="22"/>
    <s v="UK"/>
    <x v="0"/>
    <s v="Liburd"/>
    <x v="1"/>
    <d v="2022-03-30T00:00:00"/>
    <d v="2022-04-21T00:00:00"/>
    <x v="0"/>
    <n v="17"/>
    <n v="22"/>
    <n v="2022"/>
    <s v="April"/>
    <s v="Q3"/>
    <x v="5"/>
    <n v="525"/>
  </r>
  <r>
    <s v="ID00861"/>
    <s v="Sales Operations Support Administrator"/>
    <x v="7"/>
    <s v="USA"/>
    <x v="1"/>
    <s v="Shufflebotham"/>
    <x v="2"/>
    <d v="2022-03-08T00:00:00"/>
    <d v="2022-05-18T00:00:00"/>
    <x v="0"/>
    <n v="52"/>
    <n v="71"/>
    <n v="2022"/>
    <s v="May"/>
    <s v="Q3"/>
    <x v="5"/>
    <n v="550"/>
  </r>
  <r>
    <s v="ID00862"/>
    <s v="Sales desk Team Leader"/>
    <x v="7"/>
    <s v="UK"/>
    <x v="0"/>
    <s v="Shufflebotham"/>
    <x v="0"/>
    <d v="2022-04-19T00:00:00"/>
    <d v="2022-07-28T00:00:00"/>
    <x v="0"/>
    <n v="73"/>
    <n v="100"/>
    <n v="2022"/>
    <s v="July"/>
    <s v="Q4"/>
    <x v="5"/>
    <n v="525"/>
  </r>
  <r>
    <s v="ID00863"/>
    <s v="Senior ETL Developer"/>
    <x v="22"/>
    <s v="USA"/>
    <x v="1"/>
    <s v="Victory"/>
    <x v="3"/>
    <d v="2022-06-13T00:00:00"/>
    <s v=""/>
    <x v="1"/>
    <n v="295"/>
    <n v="410"/>
    <s v=""/>
    <s v=""/>
    <s v=""/>
    <x v="2"/>
    <n v="300"/>
  </r>
  <r>
    <s v="ID00864"/>
    <s v="Compliance / KYC Analyst"/>
    <x v="7"/>
    <s v="UK"/>
    <x v="0"/>
    <s v="Victory"/>
    <x v="0"/>
    <d v="2022-04-03T00:00:00"/>
    <d v="2022-11-12T00:00:00"/>
    <x v="0"/>
    <n v="160"/>
    <n v="223"/>
    <n v="2022"/>
    <s v="November"/>
    <s v="Q1"/>
    <x v="8"/>
    <n v="525"/>
  </r>
  <r>
    <s v="ID00865"/>
    <s v="Relationship Manager - Development Finance"/>
    <x v="7"/>
    <s v="UK"/>
    <x v="0"/>
    <s v="Shufflebotham"/>
    <x v="2"/>
    <d v="2022-04-07T00:00:00"/>
    <s v=""/>
    <x v="1"/>
    <n v="342"/>
    <n v="477"/>
    <s v=""/>
    <s v=""/>
    <s v=""/>
    <x v="2"/>
    <n v="280"/>
  </r>
  <r>
    <s v="ID00866"/>
    <s v="Business Development Manager - Commercial"/>
    <x v="7"/>
    <s v="USA"/>
    <x v="1"/>
    <s v="Shufflebotham"/>
    <x v="3"/>
    <d v="2022-07-17T00:00:00"/>
    <d v="2022-09-30T00:00:00"/>
    <x v="0"/>
    <n v="55"/>
    <n v="75"/>
    <n v="2022"/>
    <s v="September"/>
    <s v="Q4"/>
    <x v="5"/>
    <n v="550"/>
  </r>
  <r>
    <s v="ID00867"/>
    <s v="Sales Manager"/>
    <x v="7"/>
    <s v="USA"/>
    <x v="1"/>
    <s v="Victory"/>
    <x v="0"/>
    <d v="2022-02-01T00:00:00"/>
    <d v="2022-11-26T00:00:00"/>
    <x v="0"/>
    <n v="214"/>
    <n v="298"/>
    <n v="2022"/>
    <s v="November"/>
    <s v="Q1"/>
    <x v="8"/>
    <n v="550"/>
  </r>
  <r>
    <s v="ID00868"/>
    <s v="Bookkeeper"/>
    <x v="7"/>
    <s v="UK"/>
    <x v="0"/>
    <s v="Shufflebotham"/>
    <x v="3"/>
    <d v="2022-05-02T00:00:00"/>
    <d v="2022-10-11T00:00:00"/>
    <x v="0"/>
    <n v="117"/>
    <n v="162"/>
    <n v="2022"/>
    <s v="October"/>
    <s v="Q1"/>
    <x v="8"/>
    <n v="525"/>
  </r>
  <r>
    <s v="ID00869"/>
    <s v="Product Manager"/>
    <x v="24"/>
    <s v="UK"/>
    <x v="0"/>
    <s v="Liburd"/>
    <x v="1"/>
    <d v="2022-03-28T00:00:00"/>
    <d v="2022-08-31T00:00:00"/>
    <x v="0"/>
    <n v="113"/>
    <n v="156"/>
    <n v="2022"/>
    <s v="August"/>
    <s v="Q4"/>
    <x v="5"/>
    <n v="525"/>
  </r>
  <r>
    <s v="ID00870"/>
    <s v="Finance Analyst Manager"/>
    <x v="7"/>
    <s v="UK"/>
    <x v="0"/>
    <s v="Shufflebotham"/>
    <x v="3"/>
    <d v="2022-05-02T00:00:00"/>
    <d v="2022-10-14T00:00:00"/>
    <x v="0"/>
    <n v="120"/>
    <n v="165"/>
    <n v="2022"/>
    <s v="October"/>
    <s v="Q1"/>
    <x v="8"/>
    <n v="525"/>
  </r>
  <r>
    <s v="ID00871"/>
    <s v="Desk-side Engineer"/>
    <x v="22"/>
    <s v="USA"/>
    <x v="1"/>
    <s v="Victory"/>
    <x v="1"/>
    <d v="2022-07-07T00:00:00"/>
    <d v="2022-10-16T00:00:00"/>
    <x v="0"/>
    <n v="72"/>
    <n v="101"/>
    <n v="2022"/>
    <s v="October"/>
    <s v="Q1"/>
    <x v="8"/>
    <n v="550"/>
  </r>
  <r>
    <s v="ID00872"/>
    <s v="Customer Savings Administrator"/>
    <x v="22"/>
    <s v="UK"/>
    <x v="0"/>
    <s v="Liburd"/>
    <x v="0"/>
    <d v="2022-08-15T00:00:00"/>
    <d v="2022-11-14T00:00:00"/>
    <x v="0"/>
    <n v="66"/>
    <n v="91"/>
    <n v="2022"/>
    <s v="November"/>
    <s v="Q1"/>
    <x v="8"/>
    <n v="525"/>
  </r>
  <r>
    <s v="ID00873"/>
    <s v="Customer Service Representative - Lending"/>
    <x v="22"/>
    <s v="UK"/>
    <x v="0"/>
    <s v="Liburd"/>
    <x v="0"/>
    <d v="2022-09-08T00:00:00"/>
    <d v="2022-10-11T00:00:00"/>
    <x v="0"/>
    <n v="24"/>
    <n v="33"/>
    <n v="2022"/>
    <s v="October"/>
    <s v="Q1"/>
    <x v="8"/>
    <n v="525"/>
  </r>
  <r>
    <s v="ID00874"/>
    <s v="Collections and Recoveries Officer"/>
    <x v="22"/>
    <s v="UK"/>
    <x v="0"/>
    <s v="Liburd"/>
    <x v="0"/>
    <d v="2022-08-24T00:00:00"/>
    <d v="2022-12-14T00:00:00"/>
    <x v="0"/>
    <n v="81"/>
    <n v="112"/>
    <n v="2022"/>
    <s v="December"/>
    <s v="Q1"/>
    <x v="8"/>
    <n v="525"/>
  </r>
  <r>
    <s v="ID00875"/>
    <s v="Customer Service Representative"/>
    <x v="22"/>
    <s v="Puerto Rico"/>
    <x v="2"/>
    <s v="Liburd"/>
    <x v="0"/>
    <d v="2022-09-29T00:00:00"/>
    <d v="2022-10-23T00:00:00"/>
    <x v="0"/>
    <n v="17"/>
    <n v="24"/>
    <n v="2022"/>
    <s v="October"/>
    <s v="Q1"/>
    <x v="8"/>
    <n v="475"/>
  </r>
  <r>
    <s v="ID00876"/>
    <s v="Intermediary Management Executive"/>
    <x v="7"/>
    <s v="USA"/>
    <x v="1"/>
    <s v="Shufflebotham"/>
    <x v="0"/>
    <d v="2022-05-24T00:00:00"/>
    <d v="2022-12-24T00:00:00"/>
    <x v="0"/>
    <n v="154"/>
    <n v="214"/>
    <n v="2022"/>
    <s v="December"/>
    <s v="Q1"/>
    <x v="8"/>
    <n v="550"/>
  </r>
  <r>
    <s v="ID00877"/>
    <s v="BAS Analyst"/>
    <x v="22"/>
    <s v="USA"/>
    <x v="1"/>
    <s v="Victory"/>
    <x v="3"/>
    <d v="2022-06-12T00:00:00"/>
    <d v="2022-11-15T00:00:00"/>
    <x v="0"/>
    <n v="112"/>
    <n v="156"/>
    <n v="2022"/>
    <s v="November"/>
    <s v="Q1"/>
    <x v="8"/>
    <n v="550"/>
  </r>
  <r>
    <s v="ID00878"/>
    <s v="Head of Asset Management"/>
    <x v="7"/>
    <s v="USA"/>
    <x v="1"/>
    <s v="Victory"/>
    <x v="1"/>
    <d v="2022-07-12T00:00:00"/>
    <d v="2022-08-09T00:00:00"/>
    <x v="0"/>
    <n v="21"/>
    <n v="28"/>
    <n v="2022"/>
    <s v="August"/>
    <s v="Q4"/>
    <x v="5"/>
    <n v="550"/>
  </r>
  <r>
    <s v="ID00879"/>
    <s v="Customer Service Representative"/>
    <x v="22"/>
    <s v="UK"/>
    <x v="0"/>
    <s v="Liburd"/>
    <x v="0"/>
    <d v="2022-09-08T00:00:00"/>
    <d v="2022-10-18T00:00:00"/>
    <x v="0"/>
    <n v="29"/>
    <n v="40"/>
    <n v="2022"/>
    <s v="October"/>
    <s v="Q1"/>
    <x v="8"/>
    <n v="525"/>
  </r>
  <r>
    <s v="ID00880"/>
    <s v="Project Analyst"/>
    <x v="22"/>
    <s v="UK"/>
    <x v="0"/>
    <s v="Liburd"/>
    <x v="1"/>
    <d v="2022-09-15T00:00:00"/>
    <d v="2022-11-14T00:00:00"/>
    <x v="0"/>
    <n v="43"/>
    <n v="60"/>
    <n v="2022"/>
    <s v="November"/>
    <s v="Q1"/>
    <x v="8"/>
    <n v="525"/>
  </r>
  <r>
    <s v="ID00881"/>
    <s v="Risk and Compliance Officer"/>
    <x v="22"/>
    <s v="India"/>
    <x v="3"/>
    <s v="Liburd"/>
    <x v="0"/>
    <d v="2022-12-28T00:00:00"/>
    <d v="2022-12-28T00:00:00"/>
    <x v="0"/>
    <n v="1"/>
    <n v="0"/>
    <n v="2022"/>
    <s v="December"/>
    <s v="Q1"/>
    <x v="8"/>
    <n v="300"/>
  </r>
  <r>
    <s v="ID00882"/>
    <s v="Contractor Migration - Bookeeper"/>
    <x v="7"/>
    <s v="USA"/>
    <x v="1"/>
    <s v="Liburd"/>
    <x v="3"/>
    <d v="2022-02-16T00:00:00"/>
    <d v="2022-05-22T00:00:00"/>
    <x v="0"/>
    <n v="68"/>
    <n v="95"/>
    <n v="2022"/>
    <s v="May"/>
    <s v="Q3"/>
    <x v="5"/>
    <n v="550"/>
  </r>
  <r>
    <s v="ID00883"/>
    <s v="Contractor Migration - Business Analyst"/>
    <x v="22"/>
    <s v="UK"/>
    <x v="0"/>
    <s v="Shufflebotham"/>
    <x v="3"/>
    <d v="2022-02-20T00:00:00"/>
    <d v="2022-04-17T00:00:00"/>
    <x v="0"/>
    <n v="40"/>
    <n v="56"/>
    <n v="2022"/>
    <s v="April"/>
    <s v="Q3"/>
    <x v="5"/>
    <n v="525"/>
  </r>
  <r>
    <s v="ID00884"/>
    <s v="Contractor Migration - Complaints Project Manager"/>
    <x v="24"/>
    <s v="USA"/>
    <x v="1"/>
    <s v="Liburd"/>
    <x v="3"/>
    <d v="2022-02-16T00:00:00"/>
    <d v="2022-08-18T00:00:00"/>
    <x v="0"/>
    <n v="132"/>
    <n v="183"/>
    <n v="2022"/>
    <s v="August"/>
    <s v="Q4"/>
    <x v="5"/>
    <n v="550"/>
  </r>
  <r>
    <s v="ID00885"/>
    <s v="Contractor Migration - Compliance Manager"/>
    <x v="7"/>
    <s v="USA"/>
    <x v="1"/>
    <s v="Liburd"/>
    <x v="3"/>
    <d v="2022-02-16T00:00:00"/>
    <d v="2022-07-12T00:00:00"/>
    <x v="0"/>
    <n v="105"/>
    <n v="146"/>
    <n v="2022"/>
    <s v="July"/>
    <s v="Q4"/>
    <x v="5"/>
    <n v="550"/>
  </r>
  <r>
    <s v="ID00886"/>
    <s v="Contractor Migration - External Reporting Accountant"/>
    <x v="7"/>
    <s v="USA"/>
    <x v="1"/>
    <s v="Liburd"/>
    <x v="0"/>
    <d v="2022-02-16T00:00:00"/>
    <d v="2022-09-23T00:00:00"/>
    <x v="0"/>
    <n v="158"/>
    <n v="219"/>
    <n v="2022"/>
    <s v="September"/>
    <s v="Q4"/>
    <x v="5"/>
    <n v="550"/>
  </r>
  <r>
    <s v="ID00887"/>
    <s v="Risk Analytics SAS Programmer"/>
    <x v="23"/>
    <s v="UK"/>
    <x v="0"/>
    <s v="Shufflebotham"/>
    <x v="3"/>
    <d v="2022-01-20T00:00:00"/>
    <d v="2022-07-27T00:00:00"/>
    <x v="0"/>
    <n v="135"/>
    <n v="188"/>
    <n v="2022"/>
    <s v="July"/>
    <s v="Q4"/>
    <x v="5"/>
    <n v="525"/>
  </r>
  <r>
    <s v="ID00888"/>
    <s v="Facilities Coordinator"/>
    <x v="22"/>
    <s v="USA"/>
    <x v="1"/>
    <s v="Liburd"/>
    <x v="0"/>
    <d v="2022-01-26T00:00:00"/>
    <d v="2022-06-04T00:00:00"/>
    <x v="0"/>
    <n v="93"/>
    <n v="129"/>
    <n v="2022"/>
    <s v="June"/>
    <s v="Q3"/>
    <x v="5"/>
    <n v="550"/>
  </r>
  <r>
    <s v="ID00889"/>
    <s v="Contractor Migration - Project Manager"/>
    <x v="22"/>
    <s v="USA"/>
    <x v="1"/>
    <s v="Victory"/>
    <x v="3"/>
    <d v="2022-02-16T00:00:00"/>
    <d v="2022-09-28T00:00:00"/>
    <x v="0"/>
    <n v="161"/>
    <n v="224"/>
    <n v="2022"/>
    <s v="September"/>
    <s v="Q4"/>
    <x v="5"/>
    <n v="550"/>
  </r>
  <r>
    <s v="ID00890"/>
    <s v="Contractor Migration - ETL Developer"/>
    <x v="22"/>
    <s v="UK"/>
    <x v="0"/>
    <s v="Victory"/>
    <x v="3"/>
    <d v="2022-02-21T00:00:00"/>
    <d v="2022-04-18T00:00:00"/>
    <x v="0"/>
    <n v="41"/>
    <n v="56"/>
    <n v="2022"/>
    <s v="April"/>
    <s v="Q3"/>
    <x v="5"/>
    <n v="525"/>
  </r>
  <r>
    <s v="ID00891"/>
    <s v="Contractor Migration - IT Solutions Architect"/>
    <x v="22"/>
    <s v="UK"/>
    <x v="0"/>
    <s v="Shufflebotham"/>
    <x v="3"/>
    <d v="2022-03-02T00:00:00"/>
    <d v="2022-06-30T00:00:00"/>
    <x v="0"/>
    <n v="87"/>
    <n v="120"/>
    <n v="2022"/>
    <s v="June"/>
    <s v="Q3"/>
    <x v="5"/>
    <n v="525"/>
  </r>
  <r>
    <s v="ID00892"/>
    <s v="ETL Developer"/>
    <x v="22"/>
    <s v="USA"/>
    <x v="1"/>
    <s v="Victory"/>
    <x v="0"/>
    <d v="2022-02-10T00:00:00"/>
    <d v="2022-11-10T00:00:00"/>
    <x v="0"/>
    <n v="196"/>
    <n v="273"/>
    <n v="2022"/>
    <s v="November"/>
    <s v="Q1"/>
    <x v="8"/>
    <n v="550"/>
  </r>
  <r>
    <s v="ID00893"/>
    <s v="ETL Developer"/>
    <x v="22"/>
    <s v="USA"/>
    <x v="1"/>
    <s v="Victory"/>
    <x v="3"/>
    <d v="2022-02-08T00:00:00"/>
    <d v="2022-03-27T00:00:00"/>
    <x v="0"/>
    <n v="34"/>
    <n v="47"/>
    <n v="2022"/>
    <s v="March"/>
    <s v="Q2"/>
    <x v="5"/>
    <n v="550"/>
  </r>
  <r>
    <s v="ID00894"/>
    <s v="ETL Developer"/>
    <x v="22"/>
    <s v="USA"/>
    <x v="1"/>
    <s v="Victory"/>
    <x v="3"/>
    <d v="2022-03-07T00:00:00"/>
    <d v="2022-12-01T00:00:00"/>
    <x v="0"/>
    <n v="194"/>
    <n v="269"/>
    <n v="2022"/>
    <s v="December"/>
    <s v="Q1"/>
    <x v="8"/>
    <n v="550"/>
  </r>
  <r>
    <s v="ID00895"/>
    <s v="Contractor Migration - Test Lead"/>
    <x v="22"/>
    <s v="USA"/>
    <x v="1"/>
    <s v="Shufflebotham"/>
    <x v="3"/>
    <d v="2022-02-17T00:00:00"/>
    <d v="2022-08-04T00:00:00"/>
    <x v="0"/>
    <n v="121"/>
    <n v="168"/>
    <n v="2022"/>
    <s v="August"/>
    <s v="Q4"/>
    <x v="5"/>
    <n v="550"/>
  </r>
  <r>
    <s v="ID00896"/>
    <s v="SAS Contractor"/>
    <x v="23"/>
    <s v="UK"/>
    <x v="0"/>
    <s v="Shufflebotham"/>
    <x v="3"/>
    <d v="2022-04-04T00:00:00"/>
    <d v="2022-12-01T00:00:00"/>
    <x v="0"/>
    <n v="174"/>
    <n v="241"/>
    <n v="2022"/>
    <s v="December"/>
    <s v="Q1"/>
    <x v="8"/>
    <n v="525"/>
  </r>
  <r>
    <s v="ID00897"/>
    <s v="Tax Consultant"/>
    <x v="7"/>
    <s v="USA"/>
    <x v="1"/>
    <s v="Shufflebotham"/>
    <x v="2"/>
    <d v="2022-01-30T00:00:00"/>
    <d v="2022-06-14T00:00:00"/>
    <x v="0"/>
    <n v="97"/>
    <n v="135"/>
    <n v="2022"/>
    <s v="June"/>
    <s v="Q3"/>
    <x v="5"/>
    <n v="550"/>
  </r>
  <r>
    <s v="ID00898"/>
    <s v="Tester"/>
    <x v="22"/>
    <s v="UK"/>
    <x v="0"/>
    <s v="Liburd"/>
    <x v="3"/>
    <d v="2022-02-27T00:00:00"/>
    <d v="2022-06-27T00:00:00"/>
    <x v="0"/>
    <n v="86"/>
    <n v="120"/>
    <n v="2022"/>
    <s v="June"/>
    <s v="Q3"/>
    <x v="5"/>
    <n v="525"/>
  </r>
  <r>
    <s v="ID00899"/>
    <s v="Contractor Migration - IT Developer"/>
    <x v="7"/>
    <s v="USA"/>
    <x v="1"/>
    <s v="Liburd"/>
    <x v="3"/>
    <d v="2022-02-16T00:00:00"/>
    <d v="2022-07-29T00:00:00"/>
    <x v="0"/>
    <n v="118"/>
    <n v="163"/>
    <n v="2022"/>
    <s v="July"/>
    <s v="Q4"/>
    <x v="5"/>
    <n v="550"/>
  </r>
  <r>
    <s v="ID00900"/>
    <s v="Senior Solution Architect"/>
    <x v="22"/>
    <s v="UK"/>
    <x v="0"/>
    <s v="Victory"/>
    <x v="3"/>
    <d v="2022-04-11T00:00:00"/>
    <d v="2022-12-03T00:00:00"/>
    <x v="0"/>
    <n v="170"/>
    <n v="236"/>
    <n v="2022"/>
    <s v="December"/>
    <s v="Q1"/>
    <x v="8"/>
    <n v="525"/>
  </r>
  <r>
    <s v="ID00901"/>
    <s v="ETL Developer"/>
    <x v="22"/>
    <s v="USA"/>
    <x v="1"/>
    <s v="Victory"/>
    <x v="0"/>
    <d v="2022-02-10T00:00:00"/>
    <s v=""/>
    <x v="1"/>
    <n v="382"/>
    <n v="533"/>
    <s v=""/>
    <s v=""/>
    <s v=""/>
    <x v="2"/>
    <n v="300"/>
  </r>
  <r>
    <s v="ID00902"/>
    <s v="Contractor Migration - Business Analyst"/>
    <x v="22"/>
    <s v="USA"/>
    <x v="1"/>
    <s v="Victory"/>
    <x v="3"/>
    <d v="2022-02-16T00:00:00"/>
    <d v="2022-05-10T00:00:00"/>
    <x v="0"/>
    <n v="60"/>
    <n v="83"/>
    <n v="2022"/>
    <s v="May"/>
    <s v="Q3"/>
    <x v="5"/>
    <n v="550"/>
  </r>
  <r>
    <s v="ID00903"/>
    <s v="Contractor Migration - Project Manager"/>
    <x v="22"/>
    <s v="USA"/>
    <x v="1"/>
    <s v="Victory"/>
    <x v="3"/>
    <d v="2022-02-16T00:00:00"/>
    <d v="2022-02-18T00:00:00"/>
    <x v="0"/>
    <n v="3"/>
    <n v="2"/>
    <n v="2022"/>
    <s v="February"/>
    <s v="Q2"/>
    <x v="5"/>
    <n v="550"/>
  </r>
  <r>
    <s v="ID00904"/>
    <s v="IFRS9 Developer"/>
    <x v="22"/>
    <s v="USA"/>
    <x v="1"/>
    <s v="Liburd"/>
    <x v="3"/>
    <d v="2022-03-20T00:00:00"/>
    <d v="2022-07-30T00:00:00"/>
    <x v="0"/>
    <n v="95"/>
    <n v="132"/>
    <n v="2022"/>
    <s v="July"/>
    <s v="Q4"/>
    <x v="5"/>
    <n v="550"/>
  </r>
  <r>
    <s v="ID00905"/>
    <s v="Risk Analytics SAS Programmer"/>
    <x v="22"/>
    <s v="USA"/>
    <x v="1"/>
    <s v="Shufflebotham"/>
    <x v="3"/>
    <d v="2022-06-06T00:00:00"/>
    <d v="2022-06-24T00:00:00"/>
    <x v="0"/>
    <n v="15"/>
    <n v="18"/>
    <n v="2022"/>
    <s v="June"/>
    <s v="Q3"/>
    <x v="5"/>
    <n v="550"/>
  </r>
  <r>
    <s v="ID00906"/>
    <s v="Project Buffalo Contractor"/>
    <x v="7"/>
    <s v="USA"/>
    <x v="1"/>
    <s v="Shufflebotham"/>
    <x v="0"/>
    <d v="2022-08-04T00:00:00"/>
    <d v="2022-12-01T00:00:00"/>
    <x v="0"/>
    <n v="86"/>
    <n v="119"/>
    <n v="2022"/>
    <s v="December"/>
    <s v="Q1"/>
    <x v="8"/>
    <n v="550"/>
  </r>
  <r>
    <s v="ID00907"/>
    <s v="Work Experience"/>
    <x v="7"/>
    <s v="USA"/>
    <x v="1"/>
    <s v="Shufflebotham"/>
    <x v="0"/>
    <d v="2022-08-03T00:00:00"/>
    <d v="2022-11-04T00:00:00"/>
    <x v="0"/>
    <n v="68"/>
    <n v="93"/>
    <n v="2022"/>
    <s v="November"/>
    <s v="Q1"/>
    <x v="8"/>
    <n v="550"/>
  </r>
  <r>
    <s v="ID00908"/>
    <s v="HRIS Consultant"/>
    <x v="25"/>
    <s v="USA"/>
    <x v="1"/>
    <s v="Liburd"/>
    <x v="0"/>
    <d v="2022-06-07T00:00:00"/>
    <d v="2022-10-16T00:00:00"/>
    <x v="0"/>
    <n v="94"/>
    <n v="131"/>
    <n v="2022"/>
    <s v="October"/>
    <s v="Q1"/>
    <x v="8"/>
    <n v="550"/>
  </r>
  <r>
    <s v="ID00909"/>
    <s v="Complaint Handler - 5"/>
    <x v="22"/>
    <s v="UK"/>
    <x v="0"/>
    <s v="Liburd"/>
    <x v="3"/>
    <d v="2022-08-24T00:00:00"/>
    <d v="2022-11-02T00:00:00"/>
    <x v="0"/>
    <n v="51"/>
    <n v="70"/>
    <n v="2022"/>
    <s v="November"/>
    <s v="Q1"/>
    <x v="8"/>
    <n v="525"/>
  </r>
  <r>
    <s v="ID00910"/>
    <s v="Compliance Business Partner - Consumer (Contractor)"/>
    <x v="23"/>
    <s v="Puerto Rico"/>
    <x v="2"/>
    <s v="Shufflebotham"/>
    <x v="0"/>
    <d v="2022-09-28T00:00:00"/>
    <d v="2022-10-13T00:00:00"/>
    <x v="0"/>
    <n v="12"/>
    <n v="15"/>
    <n v="2022"/>
    <s v="October"/>
    <s v="Q1"/>
    <x v="8"/>
    <n v="475"/>
  </r>
  <r>
    <s v="ID00911"/>
    <s v="IFRS 9 Contractor"/>
    <x v="23"/>
    <s v="UK"/>
    <x v="0"/>
    <s v="Shufflebotham"/>
    <x v="0"/>
    <d v="2022-09-14T00:00:00"/>
    <d v="2022-11-22T00:00:00"/>
    <x v="0"/>
    <n v="50"/>
    <n v="69"/>
    <n v="2022"/>
    <s v="November"/>
    <s v="Q1"/>
    <x v="8"/>
    <n v="525"/>
  </r>
  <r>
    <s v="ID00912"/>
    <s v="Complaint Handler - 3"/>
    <x v="22"/>
    <s v="UK"/>
    <x v="0"/>
    <s v="Liburd"/>
    <x v="3"/>
    <d v="2022-08-29T00:00:00"/>
    <d v="2022-10-07T00:00:00"/>
    <x v="0"/>
    <n v="30"/>
    <n v="39"/>
    <n v="2022"/>
    <s v="October"/>
    <s v="Q1"/>
    <x v="8"/>
    <n v="525"/>
  </r>
  <r>
    <s v="ID00913"/>
    <s v="ETL Developer"/>
    <x v="22"/>
    <s v="India"/>
    <x v="3"/>
    <s v="Victory"/>
    <x v="3"/>
    <d v="2022-11-02T00:00:00"/>
    <d v="2022-12-12T00:00:00"/>
    <x v="0"/>
    <n v="29"/>
    <n v="40"/>
    <n v="2022"/>
    <s v="December"/>
    <s v="Q1"/>
    <x v="8"/>
    <n v="300"/>
  </r>
  <r>
    <s v="ID00914"/>
    <s v="Data Protection Consultant"/>
    <x v="23"/>
    <s v="India"/>
    <x v="3"/>
    <s v="Shufflebotham"/>
    <x v="3"/>
    <d v="2022-11-24T00:00:00"/>
    <d v="2022-12-04T00:00:00"/>
    <x v="0"/>
    <n v="7"/>
    <n v="10"/>
    <n v="2022"/>
    <s v="December"/>
    <s v="Q1"/>
    <x v="8"/>
    <n v="300"/>
  </r>
  <r>
    <s v="ID00915"/>
    <s v="Complaint Handler - 4"/>
    <x v="22"/>
    <s v="UK"/>
    <x v="0"/>
    <s v="Liburd"/>
    <x v="3"/>
    <d v="2022-08-17T00:00:00"/>
    <d v="2022-10-18T00:00:00"/>
    <x v="0"/>
    <n v="45"/>
    <n v="62"/>
    <n v="2022"/>
    <s v="October"/>
    <s v="Q1"/>
    <x v="8"/>
    <n v="525"/>
  </r>
  <r>
    <s v="ID00916"/>
    <s v="Compliance Business Partner - Property Finance (Contractor)"/>
    <x v="23"/>
    <s v="Puerto Rico"/>
    <x v="2"/>
    <s v="Shufflebotham"/>
    <x v="0"/>
    <d v="2022-09-29T00:00:00"/>
    <d v="2022-12-21T00:00:00"/>
    <x v="0"/>
    <n v="60"/>
    <n v="83"/>
    <n v="2022"/>
    <s v="December"/>
    <s v="Q1"/>
    <x v="8"/>
    <n v="475"/>
  </r>
  <r>
    <s v="ID00917"/>
    <s v="Complaint Handler - 2"/>
    <x v="22"/>
    <s v="UK"/>
    <x v="0"/>
    <s v="Liburd"/>
    <x v="3"/>
    <d v="2022-09-15T00:00:00"/>
    <d v="2022-12-19T00:00:00"/>
    <x v="0"/>
    <n v="68"/>
    <n v="95"/>
    <n v="2022"/>
    <s v="December"/>
    <s v="Q1"/>
    <x v="8"/>
    <n v="525"/>
  </r>
  <r>
    <s v="ID00918"/>
    <s v="IT Developer"/>
    <x v="22"/>
    <s v="India"/>
    <x v="3"/>
    <s v="Liburd"/>
    <x v="3"/>
    <d v="2022-11-17T00:00:00"/>
    <d v="2022-12-07T00:00:00"/>
    <x v="0"/>
    <n v="15"/>
    <n v="20"/>
    <n v="2022"/>
    <s v="December"/>
    <s v="Q1"/>
    <x v="8"/>
    <n v="300"/>
  </r>
  <r>
    <s v="ID00919"/>
    <s v="IT Developer"/>
    <x v="22"/>
    <s v="Puerto Rico"/>
    <x v="2"/>
    <s v="Liburd"/>
    <x v="3"/>
    <d v="2022-09-29T00:00:00"/>
    <d v="2022-09-29T00:00:00"/>
    <x v="0"/>
    <n v="1"/>
    <n v="0"/>
    <n v="2022"/>
    <s v="September"/>
    <s v="Q4"/>
    <x v="5"/>
    <n v="475"/>
  </r>
  <r>
    <s v="ID00920"/>
    <s v="Complaint Handler - 6"/>
    <x v="22"/>
    <s v="India"/>
    <x v="3"/>
    <s v="Liburd"/>
    <x v="3"/>
    <d v="2022-11-06T00:00:00"/>
    <s v=""/>
    <x v="1"/>
    <n v="190"/>
    <n v="264"/>
    <s v=""/>
    <s v=""/>
    <s v=""/>
    <x v="2"/>
    <n v="160"/>
  </r>
  <r>
    <s v="ID00921"/>
    <s v="Project Manager - GDPR"/>
    <x v="22"/>
    <s v="India"/>
    <x v="3"/>
    <s v="Liburd"/>
    <x v="0"/>
    <d v="2022-12-11T00:00:00"/>
    <d v="2022-12-14T00:00:00"/>
    <x v="0"/>
    <n v="3"/>
    <n v="3"/>
    <n v="2022"/>
    <s v="December"/>
    <s v="Q1"/>
    <x v="8"/>
    <n v="300"/>
  </r>
  <r>
    <s v="ID00922"/>
    <s v="Contractor Migration - IT Developer"/>
    <x v="22"/>
    <s v="India"/>
    <x v="3"/>
    <s v="Liburd"/>
    <x v="3"/>
    <d v="2022-12-18T00:00:00"/>
    <s v=""/>
    <x v="1"/>
    <n v="160"/>
    <n v="222"/>
    <s v=""/>
    <s v=""/>
    <s v=""/>
    <x v="2"/>
    <n v="16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92">
  <r>
    <x v="0"/>
    <s v="Central Data Team Analyst"/>
    <x v="0"/>
    <x v="0"/>
    <x v="0"/>
    <s v="Soh, Anja"/>
    <s v="Direct"/>
    <d v="2020-09-21T00:00:00"/>
    <x v="0"/>
    <x v="0"/>
    <n v="64"/>
    <n v="87"/>
    <n v="2020"/>
    <s v="December"/>
    <x v="0"/>
    <s v="FY 2021"/>
    <n v="525"/>
    <x v="0"/>
    <x v="0"/>
    <x v="0"/>
  </r>
  <r>
    <x v="1"/>
    <s v="Copywriter 1"/>
    <x v="0"/>
    <x v="0"/>
    <x v="0"/>
    <s v="sarah Parnell"/>
    <s v="Direct"/>
    <d v="2020-05-14T00:00:00"/>
    <x v="1"/>
    <x v="0"/>
    <n v="100"/>
    <n v="139"/>
    <n v="2020"/>
    <s v="September"/>
    <x v="1"/>
    <s v="FY 2020"/>
    <n v="525"/>
    <x v="1"/>
    <x v="1"/>
    <x v="1"/>
  </r>
  <r>
    <x v="2"/>
    <s v="PA/Administrative Assistant"/>
    <x v="0"/>
    <x v="1"/>
    <x v="1"/>
    <s v="sarah Parnell"/>
    <s v="Direct"/>
    <d v="2019-12-12T00:00:00"/>
    <x v="2"/>
    <x v="1"/>
    <n v="947"/>
    <n v="1325"/>
    <s v=""/>
    <s v=""/>
    <x v="2"/>
    <s v=""/>
    <n v="300"/>
    <x v="1"/>
    <x v="2"/>
    <x v="0"/>
  </r>
  <r>
    <x v="3"/>
    <s v="Category Manager (m/w)"/>
    <x v="1"/>
    <x v="2"/>
    <x v="0"/>
    <s v="Hugh Campbell"/>
    <s v="Direct"/>
    <d v="2020-03-19T00:00:00"/>
    <x v="3"/>
    <x v="0"/>
    <n v="144"/>
    <n v="201"/>
    <n v="2020"/>
    <s v="October"/>
    <x v="0"/>
    <s v="FY 2021"/>
    <n v="525"/>
    <x v="0"/>
    <x v="3"/>
    <x v="0"/>
  </r>
  <r>
    <x v="4"/>
    <s v="Head of Category Management (m/w)"/>
    <x v="1"/>
    <x v="2"/>
    <x v="0"/>
    <s v="sarah Parnell"/>
    <s v="Direct"/>
    <d v="2020-03-19T00:00:00"/>
    <x v="4"/>
    <x v="0"/>
    <n v="22"/>
    <n v="31"/>
    <n v="2020"/>
    <s v="April"/>
    <x v="3"/>
    <s v="FY 2020"/>
    <n v="525"/>
    <x v="1"/>
    <x v="4"/>
    <x v="2"/>
  </r>
  <r>
    <x v="5"/>
    <s v="CatMan Lead (Band VIB)"/>
    <x v="1"/>
    <x v="3"/>
    <x v="2"/>
    <s v="sarah Parnell"/>
    <s v="Direct"/>
    <d v="2019-11-01T00:00:00"/>
    <x v="5"/>
    <x v="0"/>
    <n v="24"/>
    <n v="33"/>
    <n v="2019"/>
    <s v="December"/>
    <x v="0"/>
    <s v="FY 2020"/>
    <n v="475"/>
    <x v="1"/>
    <x v="5"/>
    <x v="0"/>
  </r>
  <r>
    <x v="6"/>
    <s v="Pricing Analyst (BU UKI) (Band VIB)"/>
    <x v="1"/>
    <x v="0"/>
    <x v="0"/>
    <s v="Keane"/>
    <s v="Internal"/>
    <d v="2018-01-21T00:00:00"/>
    <x v="6"/>
    <x v="0"/>
    <n v="118"/>
    <n v="164"/>
    <n v="2018"/>
    <s v="July"/>
    <x v="1"/>
    <s v="FY 2018"/>
    <n v="525"/>
    <x v="2"/>
    <x v="6"/>
    <x v="1"/>
  </r>
  <r>
    <x v="7"/>
    <s v="Space Planning Executive - Luton (Band VIIa)"/>
    <x v="1"/>
    <x v="1"/>
    <x v="1"/>
    <s v="sarah Parnell"/>
    <s v="Direct"/>
    <d v="2020-02-26T00:00:00"/>
    <x v="7"/>
    <x v="0"/>
    <n v="163"/>
    <n v="228"/>
    <n v="2020"/>
    <s v="October"/>
    <x v="0"/>
    <s v="FY 2021"/>
    <n v="550"/>
    <x v="0"/>
    <x v="7"/>
    <x v="0"/>
  </r>
  <r>
    <x v="8"/>
    <s v="APBP JR"/>
    <x v="2"/>
    <x v="1"/>
    <x v="1"/>
    <s v="sarah Parnell"/>
    <s v="Internal"/>
    <d v="2020-01-07T00:00:00"/>
    <x v="8"/>
    <x v="0"/>
    <n v="19"/>
    <n v="25"/>
    <n v="2020"/>
    <s v="February"/>
    <x v="4"/>
    <s v="FY 2020"/>
    <n v="550"/>
    <x v="1"/>
    <x v="8"/>
    <x v="3"/>
  </r>
  <r>
    <x v="9"/>
    <s v="Cash application analyst"/>
    <x v="2"/>
    <x v="1"/>
    <x v="1"/>
    <s v="Soh, Anja"/>
    <s v="Referral"/>
    <d v="2020-11-16T00:00:00"/>
    <x v="9"/>
    <x v="0"/>
    <n v="30"/>
    <n v="39"/>
    <n v="2020"/>
    <s v="December"/>
    <x v="0"/>
    <s v="FY 2021"/>
    <n v="550"/>
    <x v="0"/>
    <x v="9"/>
    <x v="0"/>
  </r>
  <r>
    <x v="10"/>
    <s v="Designer"/>
    <x v="2"/>
    <x v="1"/>
    <x v="1"/>
    <s v="Soh, Anja"/>
    <s v="Referral"/>
    <d v="2020-12-07T00:00:00"/>
    <x v="10"/>
    <x v="0"/>
    <n v="7"/>
    <n v="8"/>
    <n v="2020"/>
    <s v="December"/>
    <x v="0"/>
    <s v="FY 2021"/>
    <n v="550"/>
    <x v="0"/>
    <x v="10"/>
    <x v="0"/>
  </r>
  <r>
    <x v="11"/>
    <s v="ECTL Engineer"/>
    <x v="2"/>
    <x v="1"/>
    <x v="1"/>
    <s v="Soh, Anja"/>
    <s v="Referral"/>
    <d v="2020-12-03T00:00:00"/>
    <x v="2"/>
    <x v="1"/>
    <n v="692"/>
    <n v="968"/>
    <s v=""/>
    <s v=""/>
    <x v="2"/>
    <s v=""/>
    <n v="300"/>
    <x v="0"/>
    <x v="11"/>
    <x v="0"/>
  </r>
  <r>
    <x v="12"/>
    <s v="Financial analyst "/>
    <x v="2"/>
    <x v="1"/>
    <x v="1"/>
    <s v="Sorensen, Jonas"/>
    <s v="Direct"/>
    <d v="2019-10-27T00:00:00"/>
    <x v="11"/>
    <x v="0"/>
    <n v="19"/>
    <n v="25"/>
    <n v="2019"/>
    <s v="November"/>
    <x v="0"/>
    <s v="FY 2020"/>
    <n v="550"/>
    <x v="1"/>
    <x v="12"/>
    <x v="0"/>
  </r>
  <r>
    <x v="13"/>
    <s v="Electrical Engineer IV - One Subsea"/>
    <x v="2"/>
    <x v="4"/>
    <x v="0"/>
    <s v="Sorensen, Jonas"/>
    <s v="Referral"/>
    <d v="2019-09-24T00:00:00"/>
    <x v="2"/>
    <x v="1"/>
    <n v="1004"/>
    <n v="1404"/>
    <s v=""/>
    <s v=""/>
    <x v="2"/>
    <s v=""/>
    <n v="280"/>
    <x v="3"/>
    <x v="13"/>
    <x v="1"/>
  </r>
  <r>
    <x v="14"/>
    <s v="Engineering Technologist"/>
    <x v="2"/>
    <x v="1"/>
    <x v="1"/>
    <s v="Soh, Anja"/>
    <s v="Referral"/>
    <d v="2020-10-19T00:00:00"/>
    <x v="12"/>
    <x v="0"/>
    <n v="52"/>
    <n v="71"/>
    <n v="2020"/>
    <s v="December"/>
    <x v="0"/>
    <s v="FY 2021"/>
    <n v="550"/>
    <x v="0"/>
    <x v="14"/>
    <x v="0"/>
  </r>
  <r>
    <x v="15"/>
    <s v="Master Data Specialist"/>
    <x v="3"/>
    <x v="5"/>
    <x v="3"/>
    <s v="Sorensen, Jonas"/>
    <s v="Direct"/>
    <d v="2019-10-06T00:00:00"/>
    <x v="13"/>
    <x v="0"/>
    <n v="22"/>
    <n v="30"/>
    <n v="2019"/>
    <s v="November"/>
    <x v="0"/>
    <s v="FY 2020"/>
    <n v="300"/>
    <x v="1"/>
    <x v="15"/>
    <x v="0"/>
  </r>
  <r>
    <x v="16"/>
    <s v="Customer Service Representative"/>
    <x v="3"/>
    <x v="1"/>
    <x v="1"/>
    <s v="Soh, Anja"/>
    <s v="Direct"/>
    <d v="2020-12-14T00:00:00"/>
    <x v="14"/>
    <x v="0"/>
    <n v="6"/>
    <n v="7"/>
    <n v="2020"/>
    <s v="December"/>
    <x v="0"/>
    <s v="FY 2021"/>
    <n v="550"/>
    <x v="0"/>
    <x v="16"/>
    <x v="0"/>
  </r>
  <r>
    <x v="17"/>
    <s v="Customer Service Manager (m/f)"/>
    <x v="3"/>
    <x v="2"/>
    <x v="0"/>
    <s v="sarah Parnell"/>
    <s v="Referral"/>
    <d v="2020-04-08T00:00:00"/>
    <x v="15"/>
    <x v="0"/>
    <n v="62"/>
    <n v="85"/>
    <n v="2020"/>
    <s v="July"/>
    <x v="1"/>
    <s v="FY 2020"/>
    <n v="525"/>
    <x v="1"/>
    <x v="17"/>
    <x v="1"/>
  </r>
  <r>
    <x v="18"/>
    <s v="Order Entry Team Leader"/>
    <x v="3"/>
    <x v="5"/>
    <x v="3"/>
    <s v="sarah Parnell"/>
    <s v="Internal"/>
    <d v="2020-04-08T00:00:00"/>
    <x v="16"/>
    <x v="0"/>
    <n v="131"/>
    <n v="182"/>
    <n v="2020"/>
    <s v="October"/>
    <x v="0"/>
    <s v="FY 2021"/>
    <n v="300"/>
    <x v="0"/>
    <x v="18"/>
    <x v="0"/>
  </r>
  <r>
    <x v="19"/>
    <s v="Customer Care representative"/>
    <x v="3"/>
    <x v="0"/>
    <x v="0"/>
    <s v="Robson"/>
    <s v="Direct"/>
    <d v="2017-12-03T00:00:00"/>
    <x v="17"/>
    <x v="0"/>
    <n v="7"/>
    <n v="9"/>
    <n v="2017"/>
    <s v="December"/>
    <x v="0"/>
    <s v="FY 2018"/>
    <n v="525"/>
    <x v="2"/>
    <x v="19"/>
    <x v="0"/>
  </r>
  <r>
    <x v="20"/>
    <s v="Order Entry Agent with English and another European language (Filled)"/>
    <x v="3"/>
    <x v="5"/>
    <x v="3"/>
    <s v="Robson"/>
    <s v="Direct"/>
    <d v="2018-03-14T00:00:00"/>
    <x v="18"/>
    <x v="0"/>
    <n v="118"/>
    <n v="165"/>
    <n v="2018"/>
    <s v="August"/>
    <x v="1"/>
    <s v="FY 2018"/>
    <n v="300"/>
    <x v="2"/>
    <x v="20"/>
    <x v="1"/>
  </r>
  <r>
    <x v="21"/>
    <s v="Master Data Specialist (Filled)"/>
    <x v="3"/>
    <x v="5"/>
    <x v="3"/>
    <s v="Keane"/>
    <s v="Direct"/>
    <d v="2018-07-30T00:00:00"/>
    <x v="2"/>
    <x v="1"/>
    <n v="1305"/>
    <n v="1825"/>
    <s v=""/>
    <s v=""/>
    <x v="2"/>
    <s v=""/>
    <n v="160"/>
    <x v="2"/>
    <x v="21"/>
    <x v="1"/>
  </r>
  <r>
    <x v="22"/>
    <s v="Customer Service Complaints Representative with French"/>
    <x v="3"/>
    <x v="5"/>
    <x v="3"/>
    <s v="Kimerina, Daria"/>
    <s v="Referral"/>
    <d v="2019-07-14T00:00:00"/>
    <x v="19"/>
    <x v="0"/>
    <n v="21"/>
    <n v="29"/>
    <n v="2019"/>
    <s v="August"/>
    <x v="1"/>
    <s v="FY 2019"/>
    <n v="300"/>
    <x v="3"/>
    <x v="22"/>
    <x v="1"/>
  </r>
  <r>
    <x v="23"/>
    <s v="Technical Service Complaints Representative with German"/>
    <x v="3"/>
    <x v="5"/>
    <x v="3"/>
    <s v="Sorensen, Jonas"/>
    <s v="Direct"/>
    <d v="2019-10-28T00:00:00"/>
    <x v="20"/>
    <x v="0"/>
    <n v="11"/>
    <n v="14"/>
    <n v="2019"/>
    <s v="November"/>
    <x v="0"/>
    <s v="FY 2020"/>
    <n v="300"/>
    <x v="1"/>
    <x v="23"/>
    <x v="0"/>
  </r>
  <r>
    <x v="24"/>
    <s v="Product Complaints Agent with Italian"/>
    <x v="3"/>
    <x v="5"/>
    <x v="3"/>
    <s v="Ritzke, Christoph"/>
    <s v="Direct"/>
    <d v="2020-05-07T00:00:00"/>
    <x v="2"/>
    <x v="1"/>
    <n v="842"/>
    <n v="1178"/>
    <s v=""/>
    <s v=""/>
    <x v="2"/>
    <s v=""/>
    <n v="160"/>
    <x v="1"/>
    <x v="24"/>
    <x v="2"/>
  </r>
  <r>
    <x v="25"/>
    <s v="Product Complaints Agent with English and German"/>
    <x v="3"/>
    <x v="5"/>
    <x v="3"/>
    <s v="Keane"/>
    <s v="Direct"/>
    <d v="2019-09-08T00:00:00"/>
    <x v="21"/>
    <x v="0"/>
    <n v="20"/>
    <n v="27"/>
    <n v="2019"/>
    <s v="October"/>
    <x v="0"/>
    <s v="FY 2020"/>
    <n v="300"/>
    <x v="1"/>
    <x v="25"/>
    <x v="0"/>
  </r>
  <r>
    <x v="26"/>
    <s v="Nordic Price &amp; Tender Specialist, Anesthesia &amp; Respiratory Disposables"/>
    <x v="3"/>
    <x v="6"/>
    <x v="3"/>
    <s v="Ritzke, Christoph"/>
    <s v="Internal"/>
    <d v="2020-07-30T00:00:00"/>
    <x v="22"/>
    <x v="0"/>
    <n v="92"/>
    <n v="128"/>
    <n v="2020"/>
    <s v="December"/>
    <x v="0"/>
    <s v="FY 2021"/>
    <n v="300"/>
    <x v="0"/>
    <x v="26"/>
    <x v="0"/>
  </r>
  <r>
    <x v="27"/>
    <s v="Order Entry WSSC Manager"/>
    <x v="3"/>
    <x v="5"/>
    <x v="3"/>
    <s v="Sorensen, Jonas"/>
    <s v="Internal"/>
    <d v="2019-02-26T00:00:00"/>
    <x v="23"/>
    <x v="0"/>
    <n v="84"/>
    <n v="117"/>
    <n v="2019"/>
    <s v="June"/>
    <x v="3"/>
    <s v="FY 2019"/>
    <n v="300"/>
    <x v="3"/>
    <x v="27"/>
    <x v="2"/>
  </r>
  <r>
    <x v="28"/>
    <s v="Implementation Consultant"/>
    <x v="4"/>
    <x v="6"/>
    <x v="3"/>
    <s v="Robson"/>
    <s v="Referral"/>
    <d v="2017-10-12T00:00:00"/>
    <x v="2"/>
    <x v="1"/>
    <n v="1512"/>
    <n v="2116"/>
    <s v=""/>
    <s v=""/>
    <x v="2"/>
    <s v=""/>
    <n v="160"/>
    <x v="2"/>
    <x v="28"/>
    <x v="0"/>
  </r>
  <r>
    <x v="29"/>
    <s v="Implementation Engineer South Africa"/>
    <x v="4"/>
    <x v="6"/>
    <x v="3"/>
    <s v="Robson"/>
    <s v="Referral"/>
    <d v="2017-11-29T00:00:00"/>
    <x v="24"/>
    <x v="0"/>
    <n v="3"/>
    <n v="4"/>
    <n v="2017"/>
    <s v="December"/>
    <x v="0"/>
    <s v="FY 2018"/>
    <n v="300"/>
    <x v="2"/>
    <x v="29"/>
    <x v="0"/>
  </r>
  <r>
    <x v="30"/>
    <s v="Product Manager - Fizzback"/>
    <x v="4"/>
    <x v="1"/>
    <x v="1"/>
    <s v="Ritzke, Christoph"/>
    <s v="Direct"/>
    <d v="2019-10-27T00:00:00"/>
    <x v="25"/>
    <x v="0"/>
    <n v="13"/>
    <n v="17"/>
    <n v="2019"/>
    <s v="November"/>
    <x v="0"/>
    <s v="FY 2020"/>
    <n v="550"/>
    <x v="1"/>
    <x v="30"/>
    <x v="0"/>
  </r>
  <r>
    <x v="31"/>
    <s v="QA Engineer"/>
    <x v="4"/>
    <x v="1"/>
    <x v="1"/>
    <s v="Sorensen, Jonas"/>
    <s v="Direct"/>
    <d v="2020-12-08T00:00:00"/>
    <x v="9"/>
    <x v="0"/>
    <n v="14"/>
    <n v="17"/>
    <n v="2020"/>
    <s v="December"/>
    <x v="0"/>
    <s v="FY 2021"/>
    <n v="550"/>
    <x v="0"/>
    <x v="9"/>
    <x v="0"/>
  </r>
  <r>
    <x v="32"/>
    <s v="PPC Manager"/>
    <x v="5"/>
    <x v="0"/>
    <x v="0"/>
    <s v="Robson"/>
    <s v="Direct"/>
    <d v="2017-10-12T00:00:00"/>
    <x v="26"/>
    <x v="0"/>
    <n v="27"/>
    <n v="36"/>
    <n v="2017"/>
    <s v="November"/>
    <x v="0"/>
    <s v="FY 2018"/>
    <n v="525"/>
    <x v="2"/>
    <x v="31"/>
    <x v="0"/>
  </r>
  <r>
    <x v="33"/>
    <s v="UCP Sr Technical Manager"/>
    <x v="6"/>
    <x v="0"/>
    <x v="0"/>
    <s v="Robson"/>
    <s v="Internal"/>
    <d v="2017-12-20T00:00:00"/>
    <x v="27"/>
    <x v="0"/>
    <n v="1"/>
    <n v="0"/>
    <n v="2017"/>
    <s v="December"/>
    <x v="0"/>
    <s v="FY 2018"/>
    <n v="525"/>
    <x v="2"/>
    <x v="32"/>
    <x v="0"/>
  </r>
  <r>
    <x v="34"/>
    <s v="Chemical Engineer"/>
    <x v="6"/>
    <x v="1"/>
    <x v="1"/>
    <s v="Machado"/>
    <s v="Direct"/>
    <d v="2018-11-26T00:00:00"/>
    <x v="28"/>
    <x v="0"/>
    <n v="2"/>
    <n v="1"/>
    <n v="2018"/>
    <s v="November"/>
    <x v="0"/>
    <s v="FY 2019"/>
    <n v="550"/>
    <x v="3"/>
    <x v="33"/>
    <x v="0"/>
  </r>
  <r>
    <x v="35"/>
    <s v="ACS - Senior Engineer"/>
    <x v="6"/>
    <x v="1"/>
    <x v="1"/>
    <s v="Nae"/>
    <s v="Direct"/>
    <d v="2018-11-25T09:11:20"/>
    <x v="29"/>
    <x v="0"/>
    <n v="7"/>
    <n v="8.6171296296306537"/>
    <n v="2018"/>
    <s v="December"/>
    <x v="0"/>
    <s v="FY 2019"/>
    <n v="550"/>
    <x v="3"/>
    <x v="34"/>
    <x v="0"/>
  </r>
  <r>
    <x v="36"/>
    <s v="UCP Sr Engineer"/>
    <x v="6"/>
    <x v="1"/>
    <x v="1"/>
    <s v="Tom Moore"/>
    <s v="Internal"/>
    <d v="2019-01-23T11:20:14"/>
    <x v="30"/>
    <x v="0"/>
    <n v="68"/>
    <n v="94.527615740742476"/>
    <n v="2019"/>
    <s v="April"/>
    <x v="3"/>
    <s v="FY 2019"/>
    <n v="550"/>
    <x v="3"/>
    <x v="35"/>
    <x v="2"/>
  </r>
  <r>
    <x v="37"/>
    <s v="Product Engineer III"/>
    <x v="6"/>
    <x v="1"/>
    <x v="1"/>
    <s v="Nae"/>
    <s v="Internal"/>
    <d v="2019-01-02T04:25:58"/>
    <x v="31"/>
    <x v="0"/>
    <n v="143"/>
    <n v="199.81530092592584"/>
    <n v="2019"/>
    <s v="July"/>
    <x v="1"/>
    <s v="FY 2019"/>
    <n v="550"/>
    <x v="3"/>
    <x v="36"/>
    <x v="1"/>
  </r>
  <r>
    <x v="38"/>
    <s v="Engineer Project"/>
    <x v="6"/>
    <x v="1"/>
    <x v="1"/>
    <s v="Tom Moore"/>
    <s v="Direct"/>
    <d v="2018-10-18T09:46:39"/>
    <x v="32"/>
    <x v="0"/>
    <n v="21"/>
    <n v="27.592604166668025"/>
    <n v="2018"/>
    <s v="November"/>
    <x v="0"/>
    <s v="FY 2019"/>
    <n v="550"/>
    <x v="3"/>
    <x v="37"/>
    <x v="0"/>
  </r>
  <r>
    <x v="39"/>
    <s v="Career Development Engineer"/>
    <x v="6"/>
    <x v="1"/>
    <x v="1"/>
    <s v="Tom Moore"/>
    <s v="Direct"/>
    <d v="2019-01-31T05:57:40"/>
    <x v="33"/>
    <x v="0"/>
    <n v="8"/>
    <n v="10.751620370370802"/>
    <n v="2019"/>
    <s v="February"/>
    <x v="4"/>
    <s v="FY 2019"/>
    <n v="550"/>
    <x v="3"/>
    <x v="38"/>
    <x v="3"/>
  </r>
  <r>
    <x v="40"/>
    <s v="Project Engineer"/>
    <x v="6"/>
    <x v="1"/>
    <x v="1"/>
    <s v="Nae"/>
    <s v="Agency"/>
    <d v="2019-01-14T08:55:45"/>
    <x v="34"/>
    <x v="0"/>
    <n v="129"/>
    <n v="177.6279513888876"/>
    <n v="2019"/>
    <s v="July"/>
    <x v="1"/>
    <s v="FY 2019"/>
    <n v="550"/>
    <x v="3"/>
    <x v="39"/>
    <x v="1"/>
  </r>
  <r>
    <x v="41"/>
    <s v="Product Application Support Specialist"/>
    <x v="6"/>
    <x v="1"/>
    <x v="1"/>
    <s v="Tom Moore"/>
    <s v="Internal"/>
    <d v="2019-01-09T05:21:33"/>
    <x v="35"/>
    <x v="0"/>
    <n v="81"/>
    <n v="111.77670138888789"/>
    <n v="2019"/>
    <s v="May"/>
    <x v="3"/>
    <s v="FY 2019"/>
    <n v="550"/>
    <x v="3"/>
    <x v="40"/>
    <x v="2"/>
  </r>
  <r>
    <x v="42"/>
    <s v="Application Engineer II"/>
    <x v="6"/>
    <x v="1"/>
    <x v="1"/>
    <s v="Tom Moore"/>
    <s v="Direct"/>
    <d v="2019-03-11T11:32:03"/>
    <x v="36"/>
    <x v="0"/>
    <n v="58"/>
    <n v="78.51940972221928"/>
    <n v="2019"/>
    <s v="May"/>
    <x v="3"/>
    <s v="FY 2019"/>
    <n v="550"/>
    <x v="3"/>
    <x v="41"/>
    <x v="2"/>
  </r>
  <r>
    <x v="43"/>
    <s v="Application Eng Manager"/>
    <x v="6"/>
    <x v="1"/>
    <x v="1"/>
    <s v="Tom Moore"/>
    <s v="Direct"/>
    <d v="2019-03-13T11:19:49"/>
    <x v="37"/>
    <x v="0"/>
    <n v="118"/>
    <n v="164.52790509258921"/>
    <n v="2019"/>
    <s v="August"/>
    <x v="1"/>
    <s v="FY 2019"/>
    <n v="550"/>
    <x v="3"/>
    <x v="42"/>
    <x v="1"/>
  </r>
  <r>
    <x v="44"/>
    <s v="Quality/Calibration Engineer"/>
    <x v="6"/>
    <x v="1"/>
    <x v="1"/>
    <s v="Nae"/>
    <s v="Direct"/>
    <d v="2019-02-25T12:23:27"/>
    <x v="2"/>
    <x v="1"/>
    <n v="1155"/>
    <n v="1614.4837152777764"/>
    <s v=""/>
    <s v=""/>
    <x v="2"/>
    <s v=""/>
    <n v="300"/>
    <x v="3"/>
    <x v="43"/>
    <x v="3"/>
  </r>
  <r>
    <x v="45"/>
    <s v="UCP Technical Manager"/>
    <x v="6"/>
    <x v="1"/>
    <x v="1"/>
    <s v="Nae"/>
    <s v="Direct"/>
    <d v="2019-03-11T11:39:48"/>
    <x v="38"/>
    <x v="0"/>
    <n v="54"/>
    <n v="72.514027777775482"/>
    <n v="2019"/>
    <s v="May"/>
    <x v="3"/>
    <s v="FY 2019"/>
    <n v="550"/>
    <x v="3"/>
    <x v="44"/>
    <x v="2"/>
  </r>
  <r>
    <x v="46"/>
    <s v="Programme Manager"/>
    <x v="6"/>
    <x v="1"/>
    <x v="1"/>
    <s v="Nae"/>
    <s v="Agency"/>
    <d v="2019-01-26T18:36:42"/>
    <x v="39"/>
    <x v="0"/>
    <n v="14"/>
    <n v="18.224513888890215"/>
    <n v="2019"/>
    <s v="February"/>
    <x v="4"/>
    <s v="FY 2019"/>
    <n v="550"/>
    <x v="3"/>
    <x v="45"/>
    <x v="3"/>
  </r>
  <r>
    <x v="47"/>
    <s v="Junior Technician"/>
    <x v="6"/>
    <x v="1"/>
    <x v="1"/>
    <s v="Nae"/>
    <s v="Admin"/>
    <d v="2019-03-27T10:34:53"/>
    <x v="40"/>
    <x v="0"/>
    <n v="63"/>
    <n v="86.559108796296641"/>
    <n v="2019"/>
    <s v="June"/>
    <x v="3"/>
    <s v="FY 2019"/>
    <n v="550"/>
    <x v="3"/>
    <x v="46"/>
    <x v="2"/>
  </r>
  <r>
    <x v="48"/>
    <s v="Snr Mechanical Design Engineer"/>
    <x v="6"/>
    <x v="1"/>
    <x v="1"/>
    <s v="Nae"/>
    <s v="Internal"/>
    <d v="2019-04-07T09:55:07"/>
    <x v="41"/>
    <x v="0"/>
    <n v="169"/>
    <n v="234.58672453703912"/>
    <n v="2019"/>
    <s v="November"/>
    <x v="0"/>
    <s v="FY 2020"/>
    <n v="550"/>
    <x v="1"/>
    <x v="47"/>
    <x v="0"/>
  </r>
  <r>
    <x v="49"/>
    <s v="Project Manager"/>
    <x v="6"/>
    <x v="0"/>
    <x v="0"/>
    <s v="Nae"/>
    <s v="Direct"/>
    <d v="2018-09-17T09:53:16"/>
    <x v="42"/>
    <x v="0"/>
    <n v="15"/>
    <n v="19.588009259256069"/>
    <n v="2018"/>
    <s v="October"/>
    <x v="0"/>
    <s v="FY 2019"/>
    <n v="525"/>
    <x v="3"/>
    <x v="48"/>
    <x v="0"/>
  </r>
  <r>
    <x v="50"/>
    <s v="Development Engineer"/>
    <x v="6"/>
    <x v="1"/>
    <x v="1"/>
    <s v="Nae"/>
    <s v="Direct"/>
    <d v="2019-02-05T04:26:35"/>
    <x v="43"/>
    <x v="0"/>
    <n v="150"/>
    <n v="208.81487268518686"/>
    <n v="2019"/>
    <s v="September"/>
    <x v="1"/>
    <s v="FY 2019"/>
    <n v="550"/>
    <x v="3"/>
    <x v="49"/>
    <x v="1"/>
  </r>
  <r>
    <x v="51"/>
    <s v="Product Engineer I"/>
    <x v="6"/>
    <x v="1"/>
    <x v="1"/>
    <s v="Nae"/>
    <s v="Direct"/>
    <d v="2019-02-25T15:34:29"/>
    <x v="44"/>
    <x v="0"/>
    <n v="36"/>
    <n v="48.351053240738111"/>
    <n v="2019"/>
    <s v="April"/>
    <x v="3"/>
    <s v="FY 2019"/>
    <n v="550"/>
    <x v="3"/>
    <x v="50"/>
    <x v="2"/>
  </r>
  <r>
    <x v="52"/>
    <s v="Princ Technical Sales Engineer"/>
    <x v="6"/>
    <x v="0"/>
    <x v="0"/>
    <s v="Nae"/>
    <s v="Agency"/>
    <d v="2018-09-10T08:17:21"/>
    <x v="45"/>
    <x v="0"/>
    <n v="40"/>
    <n v="53.654618055552419"/>
    <n v="2018"/>
    <s v="November"/>
    <x v="0"/>
    <s v="FY 2019"/>
    <n v="525"/>
    <x v="3"/>
    <x v="51"/>
    <x v="0"/>
  </r>
  <r>
    <x v="53"/>
    <s v="ACS - Senior Software Engineer"/>
    <x v="6"/>
    <x v="1"/>
    <x v="1"/>
    <s v="Nae"/>
    <s v="Agency"/>
    <d v="2019-04-22T20:29:18"/>
    <x v="46"/>
    <x v="0"/>
    <n v="170"/>
    <n v="236.14631944444409"/>
    <n v="2019"/>
    <s v="December"/>
    <x v="0"/>
    <s v="FY 2020"/>
    <n v="550"/>
    <x v="1"/>
    <x v="52"/>
    <x v="0"/>
  </r>
  <r>
    <x v="54"/>
    <s v="Engineering Manager"/>
    <x v="6"/>
    <x v="1"/>
    <x v="1"/>
    <s v="Nae"/>
    <s v="Direct"/>
    <d v="2019-02-09T14:21:34"/>
    <x v="2"/>
    <x v="1"/>
    <n v="1165"/>
    <n v="1630.4016898148184"/>
    <s v=""/>
    <s v=""/>
    <x v="2"/>
    <s v=""/>
    <n v="300"/>
    <x v="3"/>
    <x v="53"/>
    <x v="3"/>
  </r>
  <r>
    <x v="55"/>
    <s v="Principle Project Engineer"/>
    <x v="6"/>
    <x v="1"/>
    <x v="1"/>
    <s v="Nae"/>
    <s v="Internal"/>
    <d v="2019-05-19T09:32:48"/>
    <x v="47"/>
    <x v="0"/>
    <n v="100"/>
    <n v="137.60222222222365"/>
    <n v="2019"/>
    <s v="October"/>
    <x v="0"/>
    <s v="FY 2020"/>
    <n v="550"/>
    <x v="1"/>
    <x v="54"/>
    <x v="0"/>
  </r>
  <r>
    <x v="56"/>
    <s v="Senior Technical Supervisor"/>
    <x v="6"/>
    <x v="1"/>
    <x v="1"/>
    <s v="Nae"/>
    <s v="Internal"/>
    <d v="2019-03-21T16:06:23"/>
    <x v="48"/>
    <x v="0"/>
    <n v="147"/>
    <n v="204.32890046296234"/>
    <n v="2019"/>
    <s v="October"/>
    <x v="0"/>
    <s v="FY 2020"/>
    <n v="550"/>
    <x v="1"/>
    <x v="55"/>
    <x v="0"/>
  </r>
  <r>
    <x v="57"/>
    <s v="UCP Principal Engineer"/>
    <x v="6"/>
    <x v="1"/>
    <x v="1"/>
    <s v="Nae"/>
    <s v="Internal"/>
    <d v="2019-04-29T16:05:37"/>
    <x v="49"/>
    <x v="0"/>
    <n v="79"/>
    <n v="107.32943287037051"/>
    <n v="2019"/>
    <s v="August"/>
    <x v="1"/>
    <s v="FY 2019"/>
    <n v="550"/>
    <x v="3"/>
    <x v="56"/>
    <x v="1"/>
  </r>
  <r>
    <x v="58"/>
    <s v="Senior Project Manager (m/f)"/>
    <x v="6"/>
    <x v="1"/>
    <x v="1"/>
    <s v="Nae"/>
    <s v="Direct"/>
    <d v="2018-09-30T14:09:59"/>
    <x v="50"/>
    <x v="0"/>
    <n v="3"/>
    <n v="2.4097337962957681"/>
    <n v="2018"/>
    <s v="October"/>
    <x v="0"/>
    <s v="FY 2019"/>
    <n v="550"/>
    <x v="3"/>
    <x v="57"/>
    <x v="0"/>
  </r>
  <r>
    <x v="59"/>
    <s v="Principal Staff Engineer"/>
    <x v="6"/>
    <x v="1"/>
    <x v="1"/>
    <s v="Nae"/>
    <s v="Internal"/>
    <d v="2019-05-01T19:47:18"/>
    <x v="51"/>
    <x v="0"/>
    <n v="28"/>
    <n v="36.17548611111124"/>
    <n v="2019"/>
    <s v="June"/>
    <x v="3"/>
    <s v="FY 2019"/>
    <n v="550"/>
    <x v="3"/>
    <x v="58"/>
    <x v="2"/>
  </r>
  <r>
    <x v="60"/>
    <s v="Principal Systems Engineer"/>
    <x v="6"/>
    <x v="1"/>
    <x v="1"/>
    <s v="Nae"/>
    <s v="Agency"/>
    <d v="2019-02-28T04:46:57"/>
    <x v="52"/>
    <x v="0"/>
    <n v="153"/>
    <n v="213.80072916666541"/>
    <n v="2019"/>
    <s v="September"/>
    <x v="1"/>
    <s v="FY 2019"/>
    <n v="550"/>
    <x v="3"/>
    <x v="59"/>
    <x v="1"/>
  </r>
  <r>
    <x v="61"/>
    <s v="FCC Technology Manager"/>
    <x v="6"/>
    <x v="1"/>
    <x v="1"/>
    <s v="Nae"/>
    <s v="Internal"/>
    <d v="2019-06-17T15:25:51"/>
    <x v="31"/>
    <x v="0"/>
    <n v="25"/>
    <n v="33.357048611112987"/>
    <n v="2019"/>
    <s v="July"/>
    <x v="1"/>
    <s v="FY 2019"/>
    <n v="550"/>
    <x v="3"/>
    <x v="36"/>
    <x v="1"/>
  </r>
  <r>
    <x v="62"/>
    <s v="Sr Systems Engineering Manager"/>
    <x v="6"/>
    <x v="0"/>
    <x v="0"/>
    <s v="Martin Szczypka"/>
    <s v="Internal"/>
    <d v="2020-07-22T10:18:26"/>
    <x v="53"/>
    <x v="0"/>
    <n v="68"/>
    <n v="92.570532407407882"/>
    <n v="2020"/>
    <s v="October"/>
    <x v="0"/>
    <s v="FY 2021"/>
    <n v="525"/>
    <x v="0"/>
    <x v="60"/>
    <x v="0"/>
  </r>
  <r>
    <x v="63"/>
    <s v="Director, Aero E&amp;T EMEA Advanced Technology"/>
    <x v="6"/>
    <x v="3"/>
    <x v="2"/>
    <s v="Martin Szczypka"/>
    <s v="Internal"/>
    <d v="2020-10-01T10:05:13"/>
    <x v="54"/>
    <x v="0"/>
    <n v="2"/>
    <n v="2.5797106481477385"/>
    <n v="2020"/>
    <s v="October"/>
    <x v="0"/>
    <s v="FY 2021"/>
    <n v="475"/>
    <x v="0"/>
    <x v="61"/>
    <x v="0"/>
  </r>
  <r>
    <x v="64"/>
    <s v="Senior Technical Sales Enginee"/>
    <x v="6"/>
    <x v="0"/>
    <x v="0"/>
    <s v="Martin Szczypka"/>
    <s v="Internal"/>
    <d v="2020-09-25T09:05:19"/>
    <x v="55"/>
    <x v="0"/>
    <n v="14"/>
    <n v="18.62130787037313"/>
    <n v="2020"/>
    <s v="October"/>
    <x v="0"/>
    <s v="FY 2021"/>
    <n v="525"/>
    <x v="0"/>
    <x v="62"/>
    <x v="0"/>
  </r>
  <r>
    <x v="65"/>
    <s v="Sr Technical Manager, BA CoE"/>
    <x v="6"/>
    <x v="1"/>
    <x v="1"/>
    <s v="Martin Szczypka"/>
    <s v="Internal"/>
    <d v="2020-08-26T12:12:14"/>
    <x v="56"/>
    <x v="0"/>
    <n v="88"/>
    <n v="122.49150462963007"/>
    <n v="2020"/>
    <s v="December"/>
    <x v="0"/>
    <s v="FY 2021"/>
    <n v="550"/>
    <x v="0"/>
    <x v="63"/>
    <x v="0"/>
  </r>
  <r>
    <x v="66"/>
    <s v="Sr Technical Manager, CWF and PP&amp;C CoE"/>
    <x v="6"/>
    <x v="7"/>
    <x v="2"/>
    <s v="Martin Szczypka"/>
    <s v="Internal"/>
    <d v="2020-08-26T12:12:47"/>
    <x v="57"/>
    <x v="0"/>
    <n v="9"/>
    <n v="11.491122685183655"/>
    <n v="2020"/>
    <s v="September"/>
    <x v="1"/>
    <s v="FY 2020"/>
    <n v="475"/>
    <x v="1"/>
    <x v="64"/>
    <x v="1"/>
  </r>
  <r>
    <x v="67"/>
    <s v="Intern Bachelors"/>
    <x v="6"/>
    <x v="0"/>
    <x v="0"/>
    <s v="Martin Szczypka"/>
    <s v="Direct"/>
    <d v="2020-09-03T07:20:57"/>
    <x v="2"/>
    <x v="1"/>
    <n v="757"/>
    <n v="1058.6937847222216"/>
    <s v=""/>
    <s v=""/>
    <x v="2"/>
    <s v=""/>
    <n v="280"/>
    <x v="1"/>
    <x v="65"/>
    <x v="1"/>
  </r>
  <r>
    <x v="68"/>
    <s v="Development Manager"/>
    <x v="6"/>
    <x v="0"/>
    <x v="0"/>
    <s v="Martin Szczypka"/>
    <s v="Internal"/>
    <d v="2020-08-13T07:31:24"/>
    <x v="58"/>
    <x v="0"/>
    <n v="67"/>
    <n v="92.686527777776064"/>
    <n v="2020"/>
    <s v="November"/>
    <x v="0"/>
    <s v="FY 2021"/>
    <n v="525"/>
    <x v="0"/>
    <x v="66"/>
    <x v="0"/>
  </r>
  <r>
    <x v="69"/>
    <s v="Manager Sr Technical"/>
    <x v="6"/>
    <x v="8"/>
    <x v="2"/>
    <s v="Charly Melia"/>
    <s v="Internal"/>
    <d v="2020-09-01T21:56:14"/>
    <x v="59"/>
    <x v="0"/>
    <n v="85"/>
    <n v="117.08594907407678"/>
    <n v="2020"/>
    <s v="December"/>
    <x v="0"/>
    <s v="FY 2021"/>
    <n v="475"/>
    <x v="0"/>
    <x v="67"/>
    <x v="0"/>
  </r>
  <r>
    <x v="70"/>
    <s v="Field Service Engineer 1"/>
    <x v="6"/>
    <x v="1"/>
    <x v="1"/>
    <s v="Charly Melia"/>
    <s v="Direct"/>
    <d v="2020-11-13T04:36:01"/>
    <x v="22"/>
    <x v="0"/>
    <n v="16"/>
    <n v="21.808321759257524"/>
    <n v="2020"/>
    <s v="December"/>
    <x v="0"/>
    <s v="FY 2021"/>
    <n v="550"/>
    <x v="0"/>
    <x v="26"/>
    <x v="0"/>
  </r>
  <r>
    <x v="71"/>
    <s v="Electrical/Mechanical Technician"/>
    <x v="6"/>
    <x v="3"/>
    <x v="2"/>
    <s v="Bonnett, Sarah"/>
    <s v="Direct"/>
    <d v="2021-10-12T00:00:00"/>
    <x v="60"/>
    <x v="0"/>
    <n v="49"/>
    <n v="67"/>
    <n v="2021"/>
    <s v="December"/>
    <x v="0"/>
    <s v="FY 2022"/>
    <n v="475"/>
    <x v="4"/>
    <x v="68"/>
    <x v="0"/>
  </r>
  <r>
    <x v="72"/>
    <s v="Investigation Engineer (Electronics), Infusion Instruments - Basingstoke"/>
    <x v="6"/>
    <x v="0"/>
    <x v="0"/>
    <s v="Chandar, Neil"/>
    <s v="Referral"/>
    <d v="2020-09-17T00:00:00"/>
    <x v="61"/>
    <x v="0"/>
    <n v="25"/>
    <n v="34"/>
    <n v="2020"/>
    <s v="October"/>
    <x v="0"/>
    <s v="FY 2021"/>
    <n v="525"/>
    <x v="0"/>
    <x v="69"/>
    <x v="0"/>
  </r>
  <r>
    <x v="73"/>
    <s v="Senior Product Engineer – Project Lead"/>
    <x v="6"/>
    <x v="7"/>
    <x v="2"/>
    <s v="Chandar, Neil"/>
    <s v="Direct"/>
    <d v="2021-06-14T00:00:00"/>
    <x v="62"/>
    <x v="0"/>
    <n v="79"/>
    <n v="108"/>
    <n v="2021"/>
    <s v="September"/>
    <x v="1"/>
    <s v="FY 2021"/>
    <n v="475"/>
    <x v="0"/>
    <x v="70"/>
    <x v="1"/>
  </r>
  <r>
    <x v="74"/>
    <s v="Electrical/Electronic Engineer"/>
    <x v="6"/>
    <x v="8"/>
    <x v="2"/>
    <s v="Bonnett, Sarah"/>
    <s v="Direct"/>
    <d v="2021-09-09T00:00:00"/>
    <x v="63"/>
    <x v="0"/>
    <n v="54"/>
    <n v="75"/>
    <n v="2021"/>
    <s v="November"/>
    <x v="0"/>
    <s v="FY 2022"/>
    <n v="475"/>
    <x v="4"/>
    <x v="71"/>
    <x v="0"/>
  </r>
  <r>
    <x v="75"/>
    <s v="Regulatory Affairs Specialist"/>
    <x v="6"/>
    <x v="3"/>
    <x v="2"/>
    <s v="Marshall-Conn, Stephanie"/>
    <s v="Agency"/>
    <d v="2021-09-13T00:00:00"/>
    <x v="64"/>
    <x v="0"/>
    <n v="32"/>
    <n v="43"/>
    <n v="2021"/>
    <s v="October"/>
    <x v="0"/>
    <s v="FY 2022"/>
    <n v="475"/>
    <x v="4"/>
    <x v="72"/>
    <x v="0"/>
  </r>
  <r>
    <x v="76"/>
    <s v="Investigation Engineer – Disposables"/>
    <x v="6"/>
    <x v="9"/>
    <x v="2"/>
    <s v="Bonnett, Sarah"/>
    <s v="Direct"/>
    <d v="2021-07-20T00:00:00"/>
    <x v="2"/>
    <x v="1"/>
    <n v="529"/>
    <n v="739"/>
    <s v=""/>
    <s v=""/>
    <x v="2"/>
    <s v=""/>
    <n v="250"/>
    <x v="0"/>
    <x v="73"/>
    <x v="1"/>
  </r>
  <r>
    <x v="77"/>
    <s v="Senior Electrical/Electronic Engineer - Project Lead - Basingstoke"/>
    <x v="6"/>
    <x v="1"/>
    <x v="1"/>
    <s v="Chandar, Neil"/>
    <s v="Agency"/>
    <d v="2021-03-18T00:00:00"/>
    <x v="65"/>
    <x v="0"/>
    <n v="72"/>
    <n v="99"/>
    <n v="2021"/>
    <s v="June"/>
    <x v="3"/>
    <s v="FY 2021"/>
    <n v="550"/>
    <x v="0"/>
    <x v="74"/>
    <x v="2"/>
  </r>
  <r>
    <x v="78"/>
    <s v="Product Discipline Engineer - Hydraulic Systems"/>
    <x v="6"/>
    <x v="8"/>
    <x v="2"/>
    <s v="Marshall-Conn, Stephanie"/>
    <s v="Direct"/>
    <d v="2021-12-09T00:00:00"/>
    <x v="66"/>
    <x v="0"/>
    <n v="2"/>
    <n v="3"/>
    <n v="2021"/>
    <s v="December"/>
    <x v="0"/>
    <s v="FY 2022"/>
    <n v="475"/>
    <x v="4"/>
    <x v="75"/>
    <x v="0"/>
  </r>
  <r>
    <x v="79"/>
    <s v="BBP Analyst"/>
    <x v="7"/>
    <x v="1"/>
    <x v="1"/>
    <s v="Marshall-Conn, Stephanie"/>
    <s v="Direct"/>
    <d v="2020-10-21T00:00:00"/>
    <x v="67"/>
    <x v="0"/>
    <n v="9"/>
    <n v="12"/>
    <n v="2020"/>
    <s v="November"/>
    <x v="0"/>
    <s v="FY 2021"/>
    <n v="550"/>
    <x v="0"/>
    <x v="76"/>
    <x v="0"/>
  </r>
  <r>
    <x v="80"/>
    <s v="Internal Auditor"/>
    <x v="7"/>
    <x v="1"/>
    <x v="1"/>
    <s v="Bogaert, Dianna"/>
    <s v="Direct"/>
    <d v="2020-11-10T00:00:00"/>
    <x v="68"/>
    <x v="0"/>
    <n v="9"/>
    <n v="11"/>
    <n v="2020"/>
    <s v="November"/>
    <x v="0"/>
    <s v="FY 2021"/>
    <n v="550"/>
    <x v="0"/>
    <x v="77"/>
    <x v="0"/>
  </r>
  <r>
    <x v="81"/>
    <s v="Reporting Analyst (GBS)"/>
    <x v="7"/>
    <x v="1"/>
    <x v="1"/>
    <s v="Bonnett, Sarah"/>
    <s v="Internal"/>
    <d v="2018-12-12T11:32:01"/>
    <x v="69"/>
    <x v="0"/>
    <n v="2"/>
    <n v="0.51943287037283881"/>
    <n v="2018"/>
    <s v="December"/>
    <x v="0"/>
    <s v="FY 2019"/>
    <n v="550"/>
    <x v="3"/>
    <x v="78"/>
    <x v="0"/>
  </r>
  <r>
    <x v="82"/>
    <s v="Analyst"/>
    <x v="7"/>
    <x v="1"/>
    <x v="1"/>
    <s v="Bogaert, Dianna"/>
    <s v="Referral"/>
    <d v="2019-02-20T04:43:30"/>
    <x v="70"/>
    <x v="0"/>
    <n v="98"/>
    <n v="134.80312499999854"/>
    <n v="2019"/>
    <s v="July"/>
    <x v="1"/>
    <s v="FY 2019"/>
    <n v="550"/>
    <x v="3"/>
    <x v="79"/>
    <x v="1"/>
  </r>
  <r>
    <x v="83"/>
    <s v="Bournemouth ISC Finance Lead"/>
    <x v="7"/>
    <x v="1"/>
    <x v="1"/>
    <s v="Bogaert, Dianna"/>
    <s v="Internal"/>
    <d v="2019-04-16T15:03:42"/>
    <x v="2"/>
    <x v="1"/>
    <n v="1119"/>
    <n v="1564.3724305555588"/>
    <s v=""/>
    <s v=""/>
    <x v="2"/>
    <s v=""/>
    <n v="300"/>
    <x v="3"/>
    <x v="80"/>
    <x v="2"/>
  </r>
  <r>
    <x v="84"/>
    <s v="Statutory accountant"/>
    <x v="7"/>
    <x v="1"/>
    <x v="1"/>
    <s v="Bonnett, Sarah"/>
    <s v="Internal"/>
    <d v="2019-07-08T21:24:53"/>
    <x v="71"/>
    <x v="0"/>
    <n v="60"/>
    <n v="80.107719907406135"/>
    <n v="2019"/>
    <s v="September"/>
    <x v="1"/>
    <s v="FY 2019"/>
    <n v="550"/>
    <x v="3"/>
    <x v="81"/>
    <x v="1"/>
  </r>
  <r>
    <x v="85"/>
    <s v="ACS - Finance Leader"/>
    <x v="7"/>
    <x v="1"/>
    <x v="1"/>
    <s v="Chandar, Neil"/>
    <s v="Internal"/>
    <d v="2019-05-01T15:57:53"/>
    <x v="72"/>
    <x v="0"/>
    <n v="138"/>
    <n v="190.33480324073753"/>
    <n v="2019"/>
    <s v="November"/>
    <x v="0"/>
    <s v="FY 2020"/>
    <n v="550"/>
    <x v="1"/>
    <x v="82"/>
    <x v="0"/>
  </r>
  <r>
    <x v="86"/>
    <s v="FP&amp;A Manager"/>
    <x v="7"/>
    <x v="1"/>
    <x v="1"/>
    <s v="Marshall-Conn, Stephanie"/>
    <s v="Internal"/>
    <d v="2019-07-30T21:40:12"/>
    <x v="73"/>
    <x v="0"/>
    <n v="11"/>
    <n v="13.097083333334012"/>
    <n v="2019"/>
    <s v="August"/>
    <x v="1"/>
    <s v="FY 2019"/>
    <n v="550"/>
    <x v="3"/>
    <x v="83"/>
    <x v="1"/>
  </r>
  <r>
    <x v="87"/>
    <s v="Sr. Financial Analyst"/>
    <x v="7"/>
    <x v="6"/>
    <x v="3"/>
    <s v="Clements, Michael"/>
    <s v="Internal"/>
    <d v="2019-07-18T14:53:42"/>
    <x v="74"/>
    <x v="0"/>
    <n v="97"/>
    <n v="134.3793749999968"/>
    <n v="2019"/>
    <s v="November"/>
    <x v="0"/>
    <s v="FY 2020"/>
    <n v="300"/>
    <x v="1"/>
    <x v="84"/>
    <x v="0"/>
  </r>
  <r>
    <x v="88"/>
    <s v="Senior Treasury Analsyt"/>
    <x v="7"/>
    <x v="1"/>
    <x v="1"/>
    <s v="Chandar, Neil"/>
    <s v="Internal"/>
    <d v="2019-08-20T21:20:17"/>
    <x v="75"/>
    <x v="0"/>
    <n v="35"/>
    <n v="47.110914351855172"/>
    <n v="2019"/>
    <s v="October"/>
    <x v="0"/>
    <s v="FY 2020"/>
    <n v="550"/>
    <x v="1"/>
    <x v="85"/>
    <x v="0"/>
  </r>
  <r>
    <x v="89"/>
    <s v="Senior Finance Analyst"/>
    <x v="7"/>
    <x v="1"/>
    <x v="1"/>
    <s v="Clements, Michael"/>
    <s v="Internal"/>
    <d v="2019-11-25T12:32:03"/>
    <x v="76"/>
    <x v="0"/>
    <n v="15"/>
    <n v="18.477743055555038"/>
    <n v="2019"/>
    <s v="December"/>
    <x v="0"/>
    <s v="FY 2020"/>
    <n v="550"/>
    <x v="1"/>
    <x v="86"/>
    <x v="0"/>
  </r>
  <r>
    <x v="90"/>
    <s v="Principal Financial Analyst"/>
    <x v="7"/>
    <x v="1"/>
    <x v="1"/>
    <s v="Williams, Clare"/>
    <s v="Internal"/>
    <d v="2019-11-11T13:53:55"/>
    <x v="77"/>
    <x v="0"/>
    <n v="12"/>
    <n v="14.42089120370656"/>
    <n v="2019"/>
    <s v="November"/>
    <x v="0"/>
    <s v="FY 2020"/>
    <n v="550"/>
    <x v="1"/>
    <x v="87"/>
    <x v="0"/>
  </r>
  <r>
    <x v="91"/>
    <s v="Financial Analyst II"/>
    <x v="7"/>
    <x v="1"/>
    <x v="1"/>
    <s v="Bonnett, Sarah"/>
    <s v="Internal"/>
    <d v="2019-11-20T10:27:28"/>
    <x v="78"/>
    <x v="0"/>
    <n v="10"/>
    <n v="12.564259259255778"/>
    <n v="2019"/>
    <s v="December"/>
    <x v="0"/>
    <s v="FY 2020"/>
    <n v="550"/>
    <x v="1"/>
    <x v="88"/>
    <x v="0"/>
  </r>
  <r>
    <x v="92"/>
    <s v="Assistante de Direction"/>
    <x v="7"/>
    <x v="1"/>
    <x v="1"/>
    <s v="Bonnett, Sarah"/>
    <s v="Internal"/>
    <d v="2020-01-19T06:31:42"/>
    <x v="79"/>
    <x v="0"/>
    <n v="130"/>
    <n v="181.7279861111092"/>
    <n v="2020"/>
    <s v="July"/>
    <x v="1"/>
    <s v="FY 2020"/>
    <n v="550"/>
    <x v="1"/>
    <x v="89"/>
    <x v="1"/>
  </r>
  <r>
    <x v="93"/>
    <s v="HFS Northern Europe Finance Leader"/>
    <x v="7"/>
    <x v="1"/>
    <x v="1"/>
    <s v="Bonnett, Sarah"/>
    <s v="Internal"/>
    <d v="2020-03-04T10:19:52"/>
    <x v="80"/>
    <x v="0"/>
    <n v="47"/>
    <n v="63.569537037037662"/>
    <n v="2020"/>
    <s v="May"/>
    <x v="3"/>
    <s v="FY 2020"/>
    <n v="550"/>
    <x v="1"/>
    <x v="24"/>
    <x v="2"/>
  </r>
  <r>
    <x v="94"/>
    <s v="Credit Control Manager"/>
    <x v="7"/>
    <x v="1"/>
    <x v="1"/>
    <s v="Bonnett, Sarah"/>
    <s v="Direct"/>
    <d v="2020-03-10T07:22:56"/>
    <x v="81"/>
    <x v="0"/>
    <n v="61"/>
    <n v="83.692407407404971"/>
    <n v="2020"/>
    <s v="June"/>
    <x v="3"/>
    <s v="FY 2020"/>
    <n v="550"/>
    <x v="1"/>
    <x v="90"/>
    <x v="2"/>
  </r>
  <r>
    <x v="95"/>
    <s v="Finance Analyst"/>
    <x v="7"/>
    <x v="1"/>
    <x v="1"/>
    <s v="Bonnett, Sarah"/>
    <s v="Agency"/>
    <d v="2019-11-27T03:01:21"/>
    <x v="46"/>
    <x v="0"/>
    <n v="13"/>
    <n v="17.874062499999127"/>
    <n v="2019"/>
    <s v="December"/>
    <x v="0"/>
    <s v="FY 2020"/>
    <n v="550"/>
    <x v="1"/>
    <x v="52"/>
    <x v="0"/>
  </r>
  <r>
    <x v="96"/>
    <s v="Principal Financial Planning A"/>
    <x v="7"/>
    <x v="1"/>
    <x v="1"/>
    <s v="Bonnett, Sarah"/>
    <s v="Internal"/>
    <d v="2020-01-20T17:22:28"/>
    <x v="82"/>
    <x v="0"/>
    <n v="107"/>
    <n v="147.2760648148178"/>
    <n v="2020"/>
    <s v="June"/>
    <x v="3"/>
    <s v="FY 2020"/>
    <n v="550"/>
    <x v="1"/>
    <x v="91"/>
    <x v="2"/>
  </r>
  <r>
    <x v="97"/>
    <s v="BBP Consolidation Specialist BNFL (Band VIIIA)"/>
    <x v="7"/>
    <x v="4"/>
    <x v="0"/>
    <s v="Clements, Michael"/>
    <s v="Direct"/>
    <d v="2016-06-22T00:00:00"/>
    <x v="83"/>
    <x v="0"/>
    <n v="8"/>
    <n v="9"/>
    <n v="2016"/>
    <s v="July"/>
    <x v="1"/>
    <s v="FY 2016"/>
    <n v="525"/>
    <x v="5"/>
    <x v="92"/>
    <x v="1"/>
  </r>
  <r>
    <x v="98"/>
    <s v="Corporate Audit Manager (Band VA)"/>
    <x v="7"/>
    <x v="10"/>
    <x v="3"/>
    <s v="Bonnett, Sarah"/>
    <s v="Direct"/>
    <d v="2016-10-20T00:00:00"/>
    <x v="84"/>
    <x v="0"/>
    <n v="3"/>
    <n v="4"/>
    <n v="2016"/>
    <s v="October"/>
    <x v="0"/>
    <s v="FY 2017"/>
    <n v="300"/>
    <x v="6"/>
    <x v="93"/>
    <x v="0"/>
  </r>
  <r>
    <x v="99"/>
    <s v="CSC Commercial Reporting Senior Team Member (Band VIIIB) - Dutch speaking."/>
    <x v="7"/>
    <x v="4"/>
    <x v="0"/>
    <s v="Chandar, Neil"/>
    <s v="Direct"/>
    <d v="2016-07-06T00:00:00"/>
    <x v="85"/>
    <x v="0"/>
    <n v="58"/>
    <n v="80"/>
    <n v="2016"/>
    <s v="September"/>
    <x v="1"/>
    <s v="FY 2016"/>
    <n v="525"/>
    <x v="5"/>
    <x v="94"/>
    <x v="1"/>
  </r>
  <r>
    <x v="100"/>
    <s v="Financial Accounting Specialist (Band VIIIA)"/>
    <x v="7"/>
    <x v="4"/>
    <x v="0"/>
    <s v="Bonnett, Sarah"/>
    <s v="Direct"/>
    <d v="2016-08-15T00:00:00"/>
    <x v="86"/>
    <x v="0"/>
    <n v="45"/>
    <n v="61"/>
    <n v="2016"/>
    <s v="October"/>
    <x v="0"/>
    <s v="FY 2017"/>
    <n v="525"/>
    <x v="6"/>
    <x v="95"/>
    <x v="0"/>
  </r>
  <r>
    <x v="101"/>
    <s v="Senior Internal IT Auditor"/>
    <x v="7"/>
    <x v="10"/>
    <x v="3"/>
    <s v="Bonnett, Sarah"/>
    <s v="Direct"/>
    <d v="2017-11-15T00:00:00"/>
    <x v="87"/>
    <x v="0"/>
    <n v="9"/>
    <n v="12"/>
    <n v="2017"/>
    <s v="November"/>
    <x v="0"/>
    <s v="FY 2018"/>
    <n v="300"/>
    <x v="2"/>
    <x v="96"/>
    <x v="0"/>
  </r>
  <r>
    <x v="102"/>
    <s v="BBP Reporting Specialist (Band VIIIA)"/>
    <x v="7"/>
    <x v="4"/>
    <x v="0"/>
    <s v="Chandar, Neil"/>
    <s v="Internal"/>
    <d v="2016-03-31T00:00:00"/>
    <x v="88"/>
    <x v="0"/>
    <n v="117"/>
    <n v="163"/>
    <n v="2016"/>
    <s v="September"/>
    <x v="1"/>
    <s v="FY 2016"/>
    <n v="525"/>
    <x v="5"/>
    <x v="97"/>
    <x v="1"/>
  </r>
  <r>
    <x v="103"/>
    <s v="Tax Specialist (m/w)"/>
    <x v="7"/>
    <x v="2"/>
    <x v="0"/>
    <s v="Bonnett, Sarah"/>
    <s v="Direct"/>
    <d v="2016-07-04T00:00:00"/>
    <x v="89"/>
    <x v="0"/>
    <n v="17"/>
    <n v="22"/>
    <n v="2016"/>
    <s v="July"/>
    <x v="1"/>
    <s v="FY 2016"/>
    <n v="525"/>
    <x v="5"/>
    <x v="98"/>
    <x v="1"/>
  </r>
  <r>
    <x v="104"/>
    <s v="Finance Control Manager"/>
    <x v="7"/>
    <x v="0"/>
    <x v="0"/>
    <s v="Chandar, Neil"/>
    <s v="Internal"/>
    <d v="2018-06-03T00:00:00"/>
    <x v="90"/>
    <x v="0"/>
    <n v="41"/>
    <n v="57"/>
    <n v="2018"/>
    <s v="July"/>
    <x v="1"/>
    <s v="FY 2018"/>
    <n v="525"/>
    <x v="2"/>
    <x v="21"/>
    <x v="1"/>
  </r>
  <r>
    <x v="105"/>
    <s v="Manager Treasury Operations"/>
    <x v="7"/>
    <x v="5"/>
    <x v="3"/>
    <s v="Bonnett, Sarah"/>
    <s v="Direct"/>
    <d v="2018-09-02T00:00:00"/>
    <x v="91"/>
    <x v="0"/>
    <n v="25"/>
    <n v="33"/>
    <n v="2018"/>
    <s v="October"/>
    <x v="0"/>
    <s v="FY 2019"/>
    <n v="300"/>
    <x v="3"/>
    <x v="99"/>
    <x v="0"/>
  </r>
  <r>
    <x v="106"/>
    <s v="Financial Accounting Expert (Band VIIB)"/>
    <x v="7"/>
    <x v="4"/>
    <x v="0"/>
    <s v="Bogaert, Dianna"/>
    <s v="Direct"/>
    <d v="2016-09-13T00:00:00"/>
    <x v="92"/>
    <x v="0"/>
    <n v="53"/>
    <n v="72"/>
    <n v="2016"/>
    <s v="November"/>
    <x v="0"/>
    <s v="FY 2017"/>
    <n v="525"/>
    <x v="6"/>
    <x v="100"/>
    <x v="0"/>
  </r>
  <r>
    <x v="107"/>
    <s v="Finance Control Manager UK (VI B)"/>
    <x v="7"/>
    <x v="0"/>
    <x v="0"/>
    <s v="Bogaert, Dianna"/>
    <s v="Direct"/>
    <d v="2016-02-08T00:00:00"/>
    <x v="93"/>
    <x v="0"/>
    <n v="60"/>
    <n v="83"/>
    <n v="2016"/>
    <s v="May"/>
    <x v="3"/>
    <s v="FY 2016"/>
    <n v="525"/>
    <x v="5"/>
    <x v="101"/>
    <x v="2"/>
  </r>
  <r>
    <x v="108"/>
    <s v="Tax Specialist NL (Band VIB)"/>
    <x v="7"/>
    <x v="11"/>
    <x v="3"/>
    <s v="Bogaert, Dianna"/>
    <s v="Direct"/>
    <d v="2017-07-03T00:00:00"/>
    <x v="94"/>
    <x v="0"/>
    <n v="13"/>
    <n v="16"/>
    <n v="2017"/>
    <s v="July"/>
    <x v="1"/>
    <s v="FY 2017"/>
    <n v="300"/>
    <x v="6"/>
    <x v="102"/>
    <x v="1"/>
  </r>
  <r>
    <x v="109"/>
    <s v="BSC Finance Manager Czech Republic and Hungary (Band VB) – Temporary position"/>
    <x v="7"/>
    <x v="4"/>
    <x v="0"/>
    <s v="Bogaert, Dianna"/>
    <s v="Direct"/>
    <d v="2016-10-20T00:00:00"/>
    <x v="2"/>
    <x v="1"/>
    <n v="1767"/>
    <n v="2473"/>
    <s v=""/>
    <s v=""/>
    <x v="2"/>
    <s v=""/>
    <n v="280"/>
    <x v="6"/>
    <x v="103"/>
    <x v="0"/>
  </r>
  <r>
    <x v="110"/>
    <s v="ATR Team Member BENEFRALUX GA 9 (Band VIIIA)"/>
    <x v="7"/>
    <x v="4"/>
    <x v="0"/>
    <s v="Bogaert, Dianna"/>
    <s v="Direct"/>
    <d v="2016-05-03T00:00:00"/>
    <x v="95"/>
    <x v="0"/>
    <n v="76"/>
    <n v="105"/>
    <n v="2016"/>
    <s v="August"/>
    <x v="1"/>
    <s v="FY 2016"/>
    <n v="525"/>
    <x v="5"/>
    <x v="104"/>
    <x v="1"/>
  </r>
  <r>
    <x v="111"/>
    <s v="BBP and Revenue Management Analyst Sales NL (Band VIIB)"/>
    <x v="7"/>
    <x v="11"/>
    <x v="3"/>
    <s v="Bogaert, Dianna"/>
    <s v="Direct"/>
    <d v="2017-04-05T00:00:00"/>
    <x v="96"/>
    <x v="0"/>
    <n v="121"/>
    <n v="168"/>
    <n v="2017"/>
    <s v="September"/>
    <x v="1"/>
    <s v="FY 2017"/>
    <n v="300"/>
    <x v="6"/>
    <x v="105"/>
    <x v="1"/>
  </r>
  <r>
    <x v="112"/>
    <s v="ABII PPM"/>
    <x v="7"/>
    <x v="10"/>
    <x v="3"/>
    <s v="Clements, Michael"/>
    <s v="Internal"/>
    <d v="2019-02-21T00:00:00"/>
    <x v="2"/>
    <x v="1"/>
    <n v="1157"/>
    <n v="1619"/>
    <s v=""/>
    <s v=""/>
    <x v="2"/>
    <s v=""/>
    <n v="160"/>
    <x v="3"/>
    <x v="106"/>
    <x v="3"/>
  </r>
  <r>
    <x v="113"/>
    <s v="IM Swat Team Member (Band IXA)"/>
    <x v="7"/>
    <x v="4"/>
    <x v="0"/>
    <s v="Bonnett, Sarah"/>
    <s v="Direct"/>
    <d v="2016-09-21T00:00:00"/>
    <x v="97"/>
    <x v="0"/>
    <n v="27"/>
    <n v="36"/>
    <n v="2016"/>
    <s v="October"/>
    <x v="0"/>
    <s v="FY 2017"/>
    <n v="525"/>
    <x v="6"/>
    <x v="107"/>
    <x v="0"/>
  </r>
  <r>
    <x v="114"/>
    <s v="Statutory Accounting Controller "/>
    <x v="7"/>
    <x v="4"/>
    <x v="0"/>
    <s v="Bonnett, Sarah"/>
    <s v="Direct"/>
    <d v="2017-05-25T00:00:00"/>
    <x v="98"/>
    <x v="0"/>
    <n v="77"/>
    <n v="107"/>
    <n v="2017"/>
    <s v="September"/>
    <x v="1"/>
    <s v="FY 2017"/>
    <n v="525"/>
    <x v="6"/>
    <x v="108"/>
    <x v="1"/>
  </r>
  <r>
    <x v="115"/>
    <s v="Cash-Flow and Core Working Capital Manager (Band VIIA)"/>
    <x v="7"/>
    <x v="4"/>
    <x v="0"/>
    <s v="Bogaert, Dianna"/>
    <s v="Direct"/>
    <d v="2017-04-18T00:00:00"/>
    <x v="2"/>
    <x v="1"/>
    <n v="1639"/>
    <n v="2293"/>
    <s v=""/>
    <s v=""/>
    <x v="2"/>
    <s v=""/>
    <n v="280"/>
    <x v="6"/>
    <x v="109"/>
    <x v="2"/>
  </r>
  <r>
    <x v="116"/>
    <s v="Collector for the German market"/>
    <x v="8"/>
    <x v="5"/>
    <x v="3"/>
    <s v="Thakrar, Sweta"/>
    <s v="Direct"/>
    <d v="2020-05-27T00:00:00"/>
    <x v="99"/>
    <x v="0"/>
    <n v="83"/>
    <n v="114"/>
    <n v="2020"/>
    <s v="September"/>
    <x v="1"/>
    <s v="FY 2020"/>
    <n v="300"/>
    <x v="1"/>
    <x v="110"/>
    <x v="1"/>
  </r>
  <r>
    <x v="117"/>
    <s v="Country Analyst Deutschland/Österreich"/>
    <x v="8"/>
    <x v="2"/>
    <x v="0"/>
    <s v="Bogaert, Dianna"/>
    <s v="Agency"/>
    <d v="2019-06-18T00:00:00"/>
    <x v="100"/>
    <x v="0"/>
    <n v="82"/>
    <n v="113"/>
    <n v="2019"/>
    <s v="October"/>
    <x v="0"/>
    <s v="FY 2020"/>
    <n v="525"/>
    <x v="1"/>
    <x v="111"/>
    <x v="0"/>
  </r>
  <r>
    <x v="118"/>
    <s v="Country Controller"/>
    <x v="8"/>
    <x v="6"/>
    <x v="3"/>
    <s v="Hamlin, Paul"/>
    <s v="Direct"/>
    <d v="2019-04-11T00:00:00"/>
    <x v="101"/>
    <x v="0"/>
    <n v="137"/>
    <n v="190"/>
    <n v="2019"/>
    <s v="October"/>
    <x v="0"/>
    <s v="FY 2020"/>
    <n v="300"/>
    <x v="1"/>
    <x v="112"/>
    <x v="0"/>
  </r>
  <r>
    <x v="119"/>
    <s v="Country Legal/HR Manager"/>
    <x v="8"/>
    <x v="6"/>
    <x v="3"/>
    <s v="Bonnett, Sarah"/>
    <s v="Direct"/>
    <d v="2019-06-17T00:00:00"/>
    <x v="102"/>
    <x v="0"/>
    <n v="40"/>
    <n v="55"/>
    <n v="2019"/>
    <s v="August"/>
    <x v="1"/>
    <s v="FY 2019"/>
    <n v="300"/>
    <x v="3"/>
    <x v="113"/>
    <x v="1"/>
  </r>
  <r>
    <x v="120"/>
    <s v="Country Process Manager"/>
    <x v="8"/>
    <x v="6"/>
    <x v="3"/>
    <s v="Bonnett, Sarah"/>
    <s v="Direct"/>
    <d v="2019-04-10T00:00:00"/>
    <x v="40"/>
    <x v="0"/>
    <n v="53"/>
    <n v="73"/>
    <n v="2019"/>
    <s v="June"/>
    <x v="3"/>
    <s v="FY 2019"/>
    <n v="300"/>
    <x v="3"/>
    <x v="46"/>
    <x v="2"/>
  </r>
  <r>
    <x v="121"/>
    <s v="Credit Analyst"/>
    <x v="8"/>
    <x v="5"/>
    <x v="3"/>
    <s v="Thakrar, Sweta"/>
    <s v="Internal"/>
    <d v="2019-12-10T00:00:00"/>
    <x v="103"/>
    <x v="0"/>
    <n v="3"/>
    <n v="2"/>
    <n v="2019"/>
    <s v="December"/>
    <x v="0"/>
    <s v="FY 2020"/>
    <n v="300"/>
    <x v="1"/>
    <x v="2"/>
    <x v="0"/>
  </r>
  <r>
    <x v="122"/>
    <s v="Customer Service Coordinator (m/w)"/>
    <x v="8"/>
    <x v="2"/>
    <x v="0"/>
    <s v="Bonnett, Sarah"/>
    <s v="Referral"/>
    <d v="2018-12-13T00:00:00"/>
    <x v="69"/>
    <x v="0"/>
    <n v="1"/>
    <n v="0"/>
    <n v="2018"/>
    <s v="December"/>
    <x v="0"/>
    <s v="FY 2019"/>
    <n v="525"/>
    <x v="3"/>
    <x v="78"/>
    <x v="0"/>
  </r>
  <r>
    <x v="123"/>
    <s v="Customs classification Specialist"/>
    <x v="8"/>
    <x v="2"/>
    <x v="0"/>
    <s v="Bonnett, Sarah"/>
    <s v="Referral"/>
    <d v="2019-11-20T00:00:00"/>
    <x v="2"/>
    <x v="1"/>
    <n v="963"/>
    <n v="1347"/>
    <s v=""/>
    <s v=""/>
    <x v="2"/>
    <s v=""/>
    <n v="280"/>
    <x v="1"/>
    <x v="114"/>
    <x v="0"/>
  </r>
  <r>
    <x v="124"/>
    <s v="Department Manager QA"/>
    <x v="8"/>
    <x v="12"/>
    <x v="0"/>
    <s v="Bonnett, Sarah"/>
    <s v="Direct"/>
    <d v="2019-04-14T00:00:00"/>
    <x v="49"/>
    <x v="0"/>
    <n v="89"/>
    <n v="123"/>
    <n v="2019"/>
    <s v="August"/>
    <x v="1"/>
    <s v="FY 2019"/>
    <n v="525"/>
    <x v="3"/>
    <x v="56"/>
    <x v="1"/>
  </r>
  <r>
    <x v="125"/>
    <s v="Document &amp; Change Control Team leader"/>
    <x v="8"/>
    <x v="12"/>
    <x v="0"/>
    <s v="Hamlin, Paul"/>
    <s v="Agency"/>
    <d v="2020-04-29T00:00:00"/>
    <x v="2"/>
    <x v="1"/>
    <n v="848"/>
    <n v="1186"/>
    <s v=""/>
    <s v=""/>
    <x v="2"/>
    <s v=""/>
    <n v="280"/>
    <x v="1"/>
    <x v="115"/>
    <x v="2"/>
  </r>
  <r>
    <x v="126"/>
    <s v="Document Release - Change Analyst"/>
    <x v="8"/>
    <x v="12"/>
    <x v="0"/>
    <s v="Thakrar, Sweta"/>
    <s v="Direct"/>
    <d v="2019-10-08T00:00:00"/>
    <x v="2"/>
    <x v="1"/>
    <n v="994"/>
    <n v="1390"/>
    <s v=""/>
    <s v=""/>
    <x v="2"/>
    <s v=""/>
    <n v="280"/>
    <x v="1"/>
    <x v="116"/>
    <x v="0"/>
  </r>
  <r>
    <x v="127"/>
    <s v="EHS Manager"/>
    <x v="8"/>
    <x v="11"/>
    <x v="3"/>
    <s v="Beck, James"/>
    <s v="Direct"/>
    <d v="2020-10-13T00:00:00"/>
    <x v="2"/>
    <x v="1"/>
    <n v="729"/>
    <n v="1019"/>
    <s v=""/>
    <s v=""/>
    <x v="2"/>
    <s v=""/>
    <n v="160"/>
    <x v="0"/>
    <x v="117"/>
    <x v="0"/>
  </r>
  <r>
    <x v="128"/>
    <s v="Electrical CAD Tools Architect (m/f)"/>
    <x v="8"/>
    <x v="2"/>
    <x v="0"/>
    <s v="Thakrar, Sweta"/>
    <s v="Agency"/>
    <d v="2019-07-04T00:00:00"/>
    <x v="46"/>
    <x v="0"/>
    <n v="117"/>
    <n v="164"/>
    <n v="2019"/>
    <s v="December"/>
    <x v="0"/>
    <s v="FY 2020"/>
    <n v="525"/>
    <x v="1"/>
    <x v="52"/>
    <x v="0"/>
  </r>
  <r>
    <x v="129"/>
    <s v="Facility &amp; EHS Manager (m/w)"/>
    <x v="8"/>
    <x v="2"/>
    <x v="0"/>
    <s v="Bonnett, Sarah"/>
    <s v="Direct"/>
    <d v="2020-05-06T00:00:00"/>
    <x v="104"/>
    <x v="0"/>
    <n v="48"/>
    <n v="65"/>
    <n v="2020"/>
    <s v="July"/>
    <x v="1"/>
    <s v="FY 2020"/>
    <n v="525"/>
    <x v="1"/>
    <x v="118"/>
    <x v="1"/>
  </r>
  <r>
    <x v="130"/>
    <s v="Facility Specialist"/>
    <x v="8"/>
    <x v="1"/>
    <x v="1"/>
    <s v="Bonnett, Sarah"/>
    <s v="Direct"/>
    <d v="2020-12-09T00:00:00"/>
    <x v="105"/>
    <x v="0"/>
    <n v="1"/>
    <n v="0"/>
    <n v="2020"/>
    <s v="December"/>
    <x v="0"/>
    <s v="FY 2021"/>
    <n v="550"/>
    <x v="0"/>
    <x v="119"/>
    <x v="0"/>
  </r>
  <r>
    <x v="131"/>
    <s v="Field Financial Analyst"/>
    <x v="8"/>
    <x v="6"/>
    <x v="3"/>
    <s v="Bonnett, Sarah"/>
    <s v="Direct"/>
    <d v="2020-05-27T00:00:00"/>
    <x v="106"/>
    <x v="0"/>
    <n v="58"/>
    <n v="80"/>
    <n v="2020"/>
    <s v="August"/>
    <x v="1"/>
    <s v="FY 2020"/>
    <n v="300"/>
    <x v="1"/>
    <x v="120"/>
    <x v="1"/>
  </r>
  <r>
    <x v="132"/>
    <s v="Dental Hygienist"/>
    <x v="9"/>
    <x v="0"/>
    <x v="0"/>
    <s v="Thakrar, Sweta"/>
    <s v="Direct"/>
    <d v="2020-05-07T00:00:00"/>
    <x v="107"/>
    <x v="0"/>
    <n v="138"/>
    <n v="193"/>
    <n v="2020"/>
    <s v="November"/>
    <x v="0"/>
    <s v="FY 2021"/>
    <n v="525"/>
    <x v="0"/>
    <x v="121"/>
    <x v="0"/>
  </r>
  <r>
    <x v="133"/>
    <s v="float dental nurse"/>
    <x v="9"/>
    <x v="1"/>
    <x v="1"/>
    <s v="Bogaert, Dianna"/>
    <s v="Direct"/>
    <d v="2020-03-26T00:00:00"/>
    <x v="108"/>
    <x v="0"/>
    <n v="74"/>
    <n v="103"/>
    <n v="2020"/>
    <s v="July"/>
    <x v="1"/>
    <s v="FY 2020"/>
    <n v="550"/>
    <x v="1"/>
    <x v="122"/>
    <x v="1"/>
  </r>
  <r>
    <x v="134"/>
    <s v="Support Coordinator"/>
    <x v="9"/>
    <x v="1"/>
    <x v="1"/>
    <s v="Hamlin, Paul"/>
    <s v="Direct"/>
    <d v="2020-04-17T00:00:00"/>
    <x v="109"/>
    <x v="0"/>
    <n v="108"/>
    <n v="151"/>
    <n v="2020"/>
    <s v="September"/>
    <x v="1"/>
    <s v="FY 2020"/>
    <n v="550"/>
    <x v="1"/>
    <x v="123"/>
    <x v="1"/>
  </r>
  <r>
    <x v="135"/>
    <s v="Health Adviser "/>
    <x v="9"/>
    <x v="0"/>
    <x v="0"/>
    <s v="Bonnett, Sarah"/>
    <s v="Direct"/>
    <d v="2020-04-28T00:00:00"/>
    <x v="110"/>
    <x v="0"/>
    <n v="114"/>
    <n v="157"/>
    <n v="2020"/>
    <s v="October"/>
    <x v="0"/>
    <s v="FY 2021"/>
    <n v="525"/>
    <x v="0"/>
    <x v="124"/>
    <x v="0"/>
  </r>
  <r>
    <x v="136"/>
    <s v="Lead Dental Nurse-Mat Cover"/>
    <x v="9"/>
    <x v="1"/>
    <x v="1"/>
    <s v="Beck, James"/>
    <s v="Direct"/>
    <d v="2020-04-07T00:00:00"/>
    <x v="2"/>
    <x v="1"/>
    <n v="864"/>
    <n v="1208"/>
    <s v=""/>
    <s v=""/>
    <x v="2"/>
    <s v=""/>
    <n v="300"/>
    <x v="1"/>
    <x v="125"/>
    <x v="2"/>
  </r>
  <r>
    <x v="137"/>
    <s v="Qualified Dental Nurse"/>
    <x v="9"/>
    <x v="1"/>
    <x v="1"/>
    <s v="Ghedia, Deesha"/>
    <s v="Direct"/>
    <d v="2020-04-15T00:00:00"/>
    <x v="111"/>
    <x v="0"/>
    <n v="146"/>
    <n v="203"/>
    <n v="2020"/>
    <s v="November"/>
    <x v="0"/>
    <s v="FY 2021"/>
    <n v="550"/>
    <x v="0"/>
    <x v="126"/>
    <x v="0"/>
  </r>
  <r>
    <x v="138"/>
    <s v="Information Governance and Compliance "/>
    <x v="9"/>
    <x v="1"/>
    <x v="1"/>
    <s v="Hamlin, Paul"/>
    <s v="Direct"/>
    <d v="2020-02-24T00:00:00"/>
    <x v="112"/>
    <x v="0"/>
    <n v="200"/>
    <n v="277"/>
    <n v="2020"/>
    <s v="November"/>
    <x v="0"/>
    <s v="FY 2021"/>
    <n v="550"/>
    <x v="0"/>
    <x v="127"/>
    <x v="0"/>
  </r>
  <r>
    <x v="139"/>
    <s v="Associate Dentist"/>
    <x v="9"/>
    <x v="1"/>
    <x v="1"/>
    <s v="Thakrar, Sweta"/>
    <s v="Direct"/>
    <d v="2020-03-13T00:00:00"/>
    <x v="113"/>
    <x v="0"/>
    <n v="47"/>
    <n v="66"/>
    <n v="2020"/>
    <s v="May"/>
    <x v="3"/>
    <s v="FY 2020"/>
    <n v="550"/>
    <x v="1"/>
    <x v="128"/>
    <x v="2"/>
  </r>
  <r>
    <x v="140"/>
    <s v="Bank Cosmetic Nurse"/>
    <x v="9"/>
    <x v="0"/>
    <x v="0"/>
    <s v="Bonnett, Sarah"/>
    <s v="Direct"/>
    <d v="2020-05-15T00:00:00"/>
    <x v="57"/>
    <x v="0"/>
    <n v="82"/>
    <n v="115"/>
    <n v="2020"/>
    <s v="September"/>
    <x v="1"/>
    <s v="FY 2020"/>
    <n v="525"/>
    <x v="1"/>
    <x v="64"/>
    <x v="1"/>
  </r>
  <r>
    <x v="141"/>
    <s v="Physiotherapist Telephone Triage"/>
    <x v="9"/>
    <x v="0"/>
    <x v="0"/>
    <s v="Bonnett, Sarah"/>
    <s v="Direct"/>
    <d v="2020-04-24T00:00:00"/>
    <x v="114"/>
    <x v="0"/>
    <n v="76"/>
    <n v="107"/>
    <n v="2020"/>
    <s v="August"/>
    <x v="1"/>
    <s v="FY 2020"/>
    <n v="525"/>
    <x v="1"/>
    <x v="129"/>
    <x v="1"/>
  </r>
  <r>
    <x v="142"/>
    <s v="Dental Receptionist"/>
    <x v="9"/>
    <x v="0"/>
    <x v="0"/>
    <s v="Hamlin, Paul"/>
    <s v="Direct"/>
    <d v="2020-05-05T00:00:00"/>
    <x v="53"/>
    <x v="0"/>
    <n v="124"/>
    <n v="171"/>
    <n v="2020"/>
    <s v="October"/>
    <x v="0"/>
    <s v="FY 2021"/>
    <n v="525"/>
    <x v="0"/>
    <x v="60"/>
    <x v="0"/>
  </r>
  <r>
    <x v="143"/>
    <s v="Hygienist"/>
    <x v="9"/>
    <x v="0"/>
    <x v="0"/>
    <s v="Beck, James"/>
    <s v="Direct"/>
    <d v="2020-05-05T00:00:00"/>
    <x v="115"/>
    <x v="0"/>
    <n v="78"/>
    <n v="107"/>
    <n v="2020"/>
    <s v="August"/>
    <x v="1"/>
    <s v="FY 2020"/>
    <n v="525"/>
    <x v="1"/>
    <x v="130"/>
    <x v="1"/>
  </r>
  <r>
    <x v="144"/>
    <s v="Admin Team Leader"/>
    <x v="9"/>
    <x v="0"/>
    <x v="0"/>
    <s v="Hamlin, Paul"/>
    <s v="Direct"/>
    <d v="2020-05-07T00:00:00"/>
    <x v="116"/>
    <x v="0"/>
    <n v="16"/>
    <n v="21"/>
    <n v="2020"/>
    <s v="May"/>
    <x v="3"/>
    <s v="FY 2020"/>
    <n v="525"/>
    <x v="1"/>
    <x v="131"/>
    <x v="2"/>
  </r>
  <r>
    <x v="145"/>
    <s v="Dental Treatment Co-Ordinator/Reception"/>
    <x v="9"/>
    <x v="0"/>
    <x v="0"/>
    <s v="Thakrar, Sweta"/>
    <s v="Direct"/>
    <d v="2020-04-30T00:00:00"/>
    <x v="117"/>
    <x v="0"/>
    <n v="165"/>
    <n v="230"/>
    <n v="2020"/>
    <s v="December"/>
    <x v="0"/>
    <s v="FY 2021"/>
    <n v="525"/>
    <x v="0"/>
    <x v="132"/>
    <x v="0"/>
  </r>
  <r>
    <x v="146"/>
    <s v="Health Adviser"/>
    <x v="9"/>
    <x v="0"/>
    <x v="0"/>
    <s v="Thakrar, Sweta"/>
    <s v="Direct"/>
    <d v="2020-05-07T00:00:00"/>
    <x v="118"/>
    <x v="0"/>
    <n v="53"/>
    <n v="74"/>
    <n v="2020"/>
    <s v="July"/>
    <x v="1"/>
    <s v="FY 2020"/>
    <n v="525"/>
    <x v="1"/>
    <x v="133"/>
    <x v="1"/>
  </r>
  <r>
    <x v="147"/>
    <s v="OH Practice Nurse"/>
    <x v="9"/>
    <x v="0"/>
    <x v="0"/>
    <s v="Hamlin, Paul"/>
    <s v="Direct"/>
    <d v="2020-04-28T00:00:00"/>
    <x v="119"/>
    <x v="0"/>
    <n v="5"/>
    <n v="6"/>
    <n v="2020"/>
    <s v="May"/>
    <x v="3"/>
    <s v="FY 2020"/>
    <n v="525"/>
    <x v="1"/>
    <x v="134"/>
    <x v="2"/>
  </r>
  <r>
    <x v="148"/>
    <s v="Clinical Services Team Manager"/>
    <x v="9"/>
    <x v="0"/>
    <x v="0"/>
    <s v="Hamlin, Paul"/>
    <s v="Direct"/>
    <d v="2020-04-27T00:00:00"/>
    <x v="120"/>
    <x v="0"/>
    <n v="25"/>
    <n v="32"/>
    <n v="2020"/>
    <s v="May"/>
    <x v="3"/>
    <s v="FY 2020"/>
    <n v="525"/>
    <x v="1"/>
    <x v="135"/>
    <x v="2"/>
  </r>
  <r>
    <x v="149"/>
    <s v="Lead Physician"/>
    <x v="9"/>
    <x v="1"/>
    <x v="1"/>
    <s v="Bonnett, Sarah"/>
    <s v="Direct"/>
    <d v="2020-04-17T00:00:00"/>
    <x v="2"/>
    <x v="1"/>
    <n v="856"/>
    <n v="1198"/>
    <s v=""/>
    <s v=""/>
    <x v="2"/>
    <s v=""/>
    <n v="300"/>
    <x v="1"/>
    <x v="136"/>
    <x v="2"/>
  </r>
  <r>
    <x v="150"/>
    <s v="Bank OH Practice Nurse"/>
    <x v="9"/>
    <x v="0"/>
    <x v="0"/>
    <s v="Hamlin, Paul"/>
    <s v="Direct"/>
    <d v="2020-06-10T00:00:00"/>
    <x v="105"/>
    <x v="0"/>
    <n v="131"/>
    <n v="182"/>
    <n v="2020"/>
    <s v="December"/>
    <x v="0"/>
    <s v="FY 2021"/>
    <n v="525"/>
    <x v="0"/>
    <x v="119"/>
    <x v="0"/>
  </r>
  <r>
    <x v="151"/>
    <s v="Bank Health Adviser"/>
    <x v="9"/>
    <x v="0"/>
    <x v="0"/>
    <s v="Ghedia, Deesha"/>
    <s v="Direct"/>
    <d v="2020-05-21T00:00:00"/>
    <x v="121"/>
    <x v="0"/>
    <n v="155"/>
    <n v="216"/>
    <n v="2020"/>
    <s v="December"/>
    <x v="0"/>
    <s v="FY 2021"/>
    <n v="525"/>
    <x v="0"/>
    <x v="137"/>
    <x v="0"/>
  </r>
  <r>
    <x v="152"/>
    <s v="Health Services Manager"/>
    <x v="9"/>
    <x v="0"/>
    <x v="0"/>
    <s v="Bogaert, Dianna"/>
    <s v="Direct"/>
    <d v="2020-05-08T00:00:00"/>
    <x v="122"/>
    <x v="0"/>
    <n v="49"/>
    <n v="68"/>
    <n v="2020"/>
    <s v="July"/>
    <x v="1"/>
    <s v="FY 2020"/>
    <n v="525"/>
    <x v="1"/>
    <x v="138"/>
    <x v="1"/>
  </r>
  <r>
    <x v="153"/>
    <s v="Senior Physiotherapist"/>
    <x v="9"/>
    <x v="0"/>
    <x v="0"/>
    <s v="Bogaert, Dianna"/>
    <s v="Direct"/>
    <d v="2020-05-13T00:00:00"/>
    <x v="123"/>
    <x v="0"/>
    <n v="83"/>
    <n v="115"/>
    <n v="2020"/>
    <s v="September"/>
    <x v="1"/>
    <s v="FY 2020"/>
    <n v="525"/>
    <x v="1"/>
    <x v="139"/>
    <x v="1"/>
  </r>
  <r>
    <x v="154"/>
    <s v="Dental Nurse Onsite PT"/>
    <x v="9"/>
    <x v="0"/>
    <x v="0"/>
    <s v="Bogaert, Dianna"/>
    <s v="Direct"/>
    <d v="2020-05-11T00:00:00"/>
    <x v="2"/>
    <x v="1"/>
    <n v="840"/>
    <n v="1174"/>
    <s v=""/>
    <s v=""/>
    <x v="2"/>
    <s v=""/>
    <n v="280"/>
    <x v="1"/>
    <x v="140"/>
    <x v="2"/>
  </r>
  <r>
    <x v="155"/>
    <s v="Associate Dentist (SAT)"/>
    <x v="9"/>
    <x v="1"/>
    <x v="1"/>
    <s v="Bonnett, Sarah"/>
    <s v="Direct"/>
    <d v="2021-02-25T00:00:00"/>
    <x v="124"/>
    <x v="0"/>
    <n v="129"/>
    <n v="180"/>
    <n v="2021"/>
    <s v="August"/>
    <x v="1"/>
    <s v="FY 2021"/>
    <n v="550"/>
    <x v="0"/>
    <x v="141"/>
    <x v="1"/>
  </r>
  <r>
    <x v="156"/>
    <s v="Central Sterilisation Assistant"/>
    <x v="9"/>
    <x v="1"/>
    <x v="1"/>
    <s v="Bonnett, Sarah"/>
    <s v="Direct"/>
    <d v="2021-05-23T00:00:00"/>
    <x v="125"/>
    <x v="0"/>
    <n v="50"/>
    <n v="69"/>
    <n v="2021"/>
    <s v="July"/>
    <x v="1"/>
    <s v="FY 2021"/>
    <n v="550"/>
    <x v="0"/>
    <x v="142"/>
    <x v="1"/>
  </r>
  <r>
    <x v="157"/>
    <s v="Clinical and Operations System Improvement Lead"/>
    <x v="9"/>
    <x v="1"/>
    <x v="1"/>
    <s v="Bonnett, Sarah"/>
    <s v="Internal"/>
    <d v="2021-05-26T00:00:00"/>
    <x v="126"/>
    <x v="0"/>
    <n v="44"/>
    <n v="61"/>
    <n v="2021"/>
    <s v="July"/>
    <x v="1"/>
    <s v="FY 2021"/>
    <n v="550"/>
    <x v="0"/>
    <x v="143"/>
    <x v="1"/>
  </r>
  <r>
    <x v="158"/>
    <s v="Senior Radiographer-Internal only"/>
    <x v="9"/>
    <x v="1"/>
    <x v="1"/>
    <s v="Bonnett, Sarah"/>
    <s v="Internal"/>
    <d v="2021-05-26T00:00:00"/>
    <x v="127"/>
    <x v="0"/>
    <n v="144"/>
    <n v="201"/>
    <n v="2021"/>
    <s v="December"/>
    <x v="0"/>
    <s v="FY 2022"/>
    <n v="550"/>
    <x v="4"/>
    <x v="144"/>
    <x v="0"/>
  </r>
  <r>
    <x v="159"/>
    <s v="Dental Nurse-Mat Cover-Part Time"/>
    <x v="9"/>
    <x v="1"/>
    <x v="1"/>
    <s v="Bonnett, Sarah"/>
    <s v="Internal"/>
    <d v="2021-06-06T00:00:00"/>
    <x v="128"/>
    <x v="0"/>
    <n v="7"/>
    <n v="9"/>
    <n v="2021"/>
    <s v="June"/>
    <x v="3"/>
    <s v="FY 2021"/>
    <n v="550"/>
    <x v="0"/>
    <x v="145"/>
    <x v="2"/>
  </r>
  <r>
    <x v="160"/>
    <s v="Dermatology Nurse- Part Time West End"/>
    <x v="9"/>
    <x v="1"/>
    <x v="1"/>
    <s v="Bogaert, Dianna"/>
    <s v="Referral"/>
    <d v="2021-04-28T00:00:00"/>
    <x v="129"/>
    <x v="0"/>
    <n v="71"/>
    <n v="98"/>
    <n v="2021"/>
    <s v="August"/>
    <x v="1"/>
    <s v="FY 2021"/>
    <n v="550"/>
    <x v="0"/>
    <x v="146"/>
    <x v="1"/>
  </r>
  <r>
    <x v="161"/>
    <s v="Health Advisor Bank"/>
    <x v="9"/>
    <x v="7"/>
    <x v="2"/>
    <s v="Bonnett, Sarah"/>
    <s v="Direct"/>
    <d v="2021-06-08T00:00:00"/>
    <x v="130"/>
    <x v="0"/>
    <n v="23"/>
    <n v="30"/>
    <n v="2021"/>
    <s v="July"/>
    <x v="1"/>
    <s v="FY 2021"/>
    <n v="475"/>
    <x v="0"/>
    <x v="147"/>
    <x v="1"/>
  </r>
  <r>
    <x v="162"/>
    <s v="Dental Nurse-Maternity Cover"/>
    <x v="9"/>
    <x v="1"/>
    <x v="1"/>
    <s v="Bogaert, Dianna"/>
    <s v="Referral"/>
    <d v="2021-04-15T00:00:00"/>
    <x v="131"/>
    <x v="0"/>
    <n v="76"/>
    <n v="105"/>
    <n v="2021"/>
    <s v="July"/>
    <x v="1"/>
    <s v="FY 2021"/>
    <n v="550"/>
    <x v="0"/>
    <x v="148"/>
    <x v="1"/>
  </r>
  <r>
    <x v="163"/>
    <s v="Dental Nurse-Saturdays"/>
    <x v="9"/>
    <x v="1"/>
    <x v="1"/>
    <s v="Beck, James"/>
    <s v="Direct"/>
    <d v="2021-05-23T00:00:00"/>
    <x v="132"/>
    <x v="0"/>
    <n v="90"/>
    <n v="124"/>
    <n v="2021"/>
    <s v="September"/>
    <x v="1"/>
    <s v="FY 2021"/>
    <n v="550"/>
    <x v="0"/>
    <x v="149"/>
    <x v="1"/>
  </r>
  <r>
    <x v="164"/>
    <s v="Adminstrator - Bank"/>
    <x v="9"/>
    <x v="7"/>
    <x v="2"/>
    <s v="Bonnett, Sarah"/>
    <s v="Referral"/>
    <d v="2021-06-21T00:00:00"/>
    <x v="133"/>
    <x v="0"/>
    <n v="125"/>
    <n v="172"/>
    <n v="2021"/>
    <s v="December"/>
    <x v="0"/>
    <s v="FY 2022"/>
    <n v="475"/>
    <x v="4"/>
    <x v="150"/>
    <x v="0"/>
  </r>
  <r>
    <x v="165"/>
    <s v="PA to Healthcare Director"/>
    <x v="9"/>
    <x v="1"/>
    <x v="1"/>
    <s v="Thakrar, Sweta"/>
    <s v="Internal"/>
    <d v="2021-05-24T00:00:00"/>
    <x v="134"/>
    <x v="0"/>
    <n v="110"/>
    <n v="152"/>
    <n v="2021"/>
    <s v="October"/>
    <x v="0"/>
    <s v="FY 2022"/>
    <n v="550"/>
    <x v="4"/>
    <x v="151"/>
    <x v="0"/>
  </r>
  <r>
    <x v="166"/>
    <s v="Centre Manager - Gough Square"/>
    <x v="9"/>
    <x v="1"/>
    <x v="1"/>
    <s v="Beck, James"/>
    <s v="Internal"/>
    <d v="2021-05-13T00:00:00"/>
    <x v="135"/>
    <x v="0"/>
    <n v="142"/>
    <n v="199"/>
    <n v="2021"/>
    <s v="November"/>
    <x v="0"/>
    <s v="FY 2022"/>
    <n v="550"/>
    <x v="4"/>
    <x v="152"/>
    <x v="0"/>
  </r>
  <r>
    <x v="167"/>
    <s v="Part time Practice Nurse, Citi Bank"/>
    <x v="9"/>
    <x v="7"/>
    <x v="2"/>
    <s v="Bonnett, Sarah"/>
    <s v="Direct"/>
    <d v="2021-06-28T00:00:00"/>
    <x v="136"/>
    <x v="0"/>
    <n v="70"/>
    <n v="97"/>
    <n v="2021"/>
    <s v="October"/>
    <x v="0"/>
    <s v="FY 2022"/>
    <n v="475"/>
    <x v="4"/>
    <x v="153"/>
    <x v="0"/>
  </r>
  <r>
    <x v="168"/>
    <s v="Float Nurse"/>
    <x v="9"/>
    <x v="7"/>
    <x v="2"/>
    <s v="Parsons, Laura"/>
    <s v="Direct"/>
    <d v="2021-06-14T00:00:00"/>
    <x v="137"/>
    <x v="0"/>
    <n v="43"/>
    <n v="58"/>
    <n v="2021"/>
    <s v="August"/>
    <x v="1"/>
    <s v="FY 2021"/>
    <n v="475"/>
    <x v="0"/>
    <x v="154"/>
    <x v="1"/>
  </r>
  <r>
    <x v="169"/>
    <s v="Specialist Dental Nurse-Part Time"/>
    <x v="9"/>
    <x v="9"/>
    <x v="2"/>
    <s v="Beck, James"/>
    <s v="Admin"/>
    <d v="2021-07-22T00:00:00"/>
    <x v="138"/>
    <x v="0"/>
    <n v="79"/>
    <n v="110"/>
    <n v="2021"/>
    <s v="November"/>
    <x v="0"/>
    <s v="FY 2022"/>
    <n v="475"/>
    <x v="4"/>
    <x v="155"/>
    <x v="0"/>
  </r>
  <r>
    <x v="170"/>
    <s v="Health Clinics Contracting Manager"/>
    <x v="9"/>
    <x v="7"/>
    <x v="2"/>
    <s v="Bonnett, Sarah"/>
    <s v="Internal"/>
    <d v="2021-06-28T00:00:00"/>
    <x v="139"/>
    <x v="0"/>
    <n v="25"/>
    <n v="32"/>
    <n v="2021"/>
    <s v="July"/>
    <x v="1"/>
    <s v="FY 2021"/>
    <n v="475"/>
    <x v="0"/>
    <x v="156"/>
    <x v="1"/>
  </r>
  <r>
    <x v="171"/>
    <s v="Adminstrator BBH"/>
    <x v="9"/>
    <x v="9"/>
    <x v="2"/>
    <s v="Thakrar, Sweta"/>
    <s v="Internal"/>
    <d v="2021-07-26T00:00:00"/>
    <x v="140"/>
    <x v="0"/>
    <n v="65"/>
    <n v="88"/>
    <n v="2021"/>
    <s v="October"/>
    <x v="0"/>
    <s v="FY 2022"/>
    <n v="475"/>
    <x v="4"/>
    <x v="157"/>
    <x v="0"/>
  </r>
  <r>
    <x v="172"/>
    <s v="Senior Physio Fixed Term Contract Part Time"/>
    <x v="9"/>
    <x v="7"/>
    <x v="2"/>
    <s v="Bogaert, Dianna"/>
    <s v="Direct"/>
    <d v="2021-06-22T00:00:00"/>
    <x v="2"/>
    <x v="1"/>
    <n v="549"/>
    <n v="767"/>
    <s v=""/>
    <s v=""/>
    <x v="2"/>
    <s v=""/>
    <n v="250"/>
    <x v="0"/>
    <x v="158"/>
    <x v="2"/>
  </r>
  <r>
    <x v="173"/>
    <s v="Physiotherapist-Sessional"/>
    <x v="9"/>
    <x v="1"/>
    <x v="1"/>
    <s v="Bonnett, Sarah"/>
    <s v="Direct"/>
    <d v="2021-05-31T00:00:00"/>
    <x v="141"/>
    <x v="0"/>
    <n v="15"/>
    <n v="19"/>
    <n v="2021"/>
    <s v="June"/>
    <x v="3"/>
    <s v="FY 2021"/>
    <n v="550"/>
    <x v="0"/>
    <x v="159"/>
    <x v="2"/>
  </r>
  <r>
    <x v="174"/>
    <s v="Associate Dentist PT"/>
    <x v="9"/>
    <x v="9"/>
    <x v="2"/>
    <s v="Beck, James"/>
    <s v="Direct"/>
    <d v="2021-07-29T00:00:00"/>
    <x v="142"/>
    <x v="0"/>
    <n v="16"/>
    <n v="21"/>
    <n v="2021"/>
    <s v="August"/>
    <x v="1"/>
    <s v="FY 2021"/>
    <n v="475"/>
    <x v="0"/>
    <x v="160"/>
    <x v="1"/>
  </r>
  <r>
    <x v="175"/>
    <s v="Systems and Operations Support Advisor"/>
    <x v="9"/>
    <x v="9"/>
    <x v="2"/>
    <s v="Bonnett, Sarah"/>
    <s v="Internal"/>
    <d v="2021-06-30T00:00:00"/>
    <x v="143"/>
    <x v="0"/>
    <n v="63"/>
    <n v="88"/>
    <n v="2021"/>
    <s v="September"/>
    <x v="1"/>
    <s v="FY 2021"/>
    <n v="475"/>
    <x v="0"/>
    <x v="161"/>
    <x v="1"/>
  </r>
  <r>
    <x v="176"/>
    <s v="Dental Nurse-Mat Cover"/>
    <x v="9"/>
    <x v="1"/>
    <x v="1"/>
    <s v="Bogaert, Dianna"/>
    <s v="Direct"/>
    <d v="2021-06-06T00:00:00"/>
    <x v="2"/>
    <x v="1"/>
    <n v="560"/>
    <n v="783"/>
    <s v=""/>
    <s v=""/>
    <x v="2"/>
    <s v=""/>
    <n v="300"/>
    <x v="0"/>
    <x v="162"/>
    <x v="2"/>
  </r>
  <r>
    <x v="177"/>
    <s v="Senior MSK Physiotherapist"/>
    <x v="9"/>
    <x v="9"/>
    <x v="2"/>
    <s v="Ghedia, Deesha"/>
    <s v="Direct"/>
    <d v="2021-07-01T00:00:00"/>
    <x v="144"/>
    <x v="0"/>
    <n v="108"/>
    <n v="151"/>
    <n v="2021"/>
    <s v="November"/>
    <x v="0"/>
    <s v="FY 2022"/>
    <n v="475"/>
    <x v="4"/>
    <x v="163"/>
    <x v="0"/>
  </r>
  <r>
    <x v="178"/>
    <s v="Dermatologist sessional- Solihull"/>
    <x v="9"/>
    <x v="7"/>
    <x v="2"/>
    <s v="Bonnett, Sarah"/>
    <s v="Direct"/>
    <d v="2021-06-15T00:00:00"/>
    <x v="145"/>
    <x v="0"/>
    <n v="67"/>
    <n v="92"/>
    <n v="2021"/>
    <s v="September"/>
    <x v="1"/>
    <s v="FY 2021"/>
    <n v="475"/>
    <x v="0"/>
    <x v="164"/>
    <x v="1"/>
  </r>
  <r>
    <x v="179"/>
    <s v="Health Advisor Kings Cross"/>
    <x v="9"/>
    <x v="9"/>
    <x v="2"/>
    <s v="Beck, James"/>
    <s v="Direct"/>
    <d v="2021-07-28T00:00:00"/>
    <x v="144"/>
    <x v="0"/>
    <n v="89"/>
    <n v="124"/>
    <n v="2021"/>
    <s v="November"/>
    <x v="0"/>
    <s v="FY 2022"/>
    <n v="475"/>
    <x v="4"/>
    <x v="163"/>
    <x v="0"/>
  </r>
  <r>
    <x v="180"/>
    <s v="HSBC Centre Manager-C.Wharf"/>
    <x v="9"/>
    <x v="9"/>
    <x v="2"/>
    <s v="Bonnett, Sarah"/>
    <s v="Internal"/>
    <d v="2021-07-12T00:00:00"/>
    <x v="146"/>
    <x v="0"/>
    <n v="60"/>
    <n v="81"/>
    <n v="2021"/>
    <s v="October"/>
    <x v="0"/>
    <s v="FY 2022"/>
    <n v="475"/>
    <x v="4"/>
    <x v="165"/>
    <x v="0"/>
  </r>
  <r>
    <x v="181"/>
    <s v="OHA Plymouth"/>
    <x v="9"/>
    <x v="1"/>
    <x v="1"/>
    <s v="Bonnett, Sarah"/>
    <s v="Admin"/>
    <d v="2021-01-28T00:00:00"/>
    <x v="2"/>
    <x v="1"/>
    <n v="652"/>
    <n v="912"/>
    <s v=""/>
    <s v=""/>
    <x v="2"/>
    <s v=""/>
    <n v="300"/>
    <x v="0"/>
    <x v="166"/>
    <x v="3"/>
  </r>
  <r>
    <x v="182"/>
    <s v="Dental Administrator/Receptionist"/>
    <x v="9"/>
    <x v="9"/>
    <x v="2"/>
    <s v="Parsons, Laura"/>
    <s v="Direct"/>
    <d v="2021-07-28T00:00:00"/>
    <x v="147"/>
    <x v="0"/>
    <n v="48"/>
    <n v="66"/>
    <n v="2021"/>
    <s v="October"/>
    <x v="0"/>
    <s v="FY 2022"/>
    <n v="475"/>
    <x v="4"/>
    <x v="167"/>
    <x v="0"/>
  </r>
  <r>
    <x v="183"/>
    <s v="Dermatology Nurse- Part Time   "/>
    <x v="9"/>
    <x v="1"/>
    <x v="1"/>
    <s v="Parsons, Laura"/>
    <s v="Direct"/>
    <d v="2021-06-01T00:00:00"/>
    <x v="148"/>
    <x v="0"/>
    <n v="74"/>
    <n v="101"/>
    <n v="2021"/>
    <s v="September"/>
    <x v="1"/>
    <s v="FY 2021"/>
    <n v="550"/>
    <x v="0"/>
    <x v="168"/>
    <x v="1"/>
  </r>
  <r>
    <x v="184"/>
    <s v="Dermatology Nurse-Solihull"/>
    <x v="9"/>
    <x v="7"/>
    <x v="2"/>
    <s v="Bogaert, Dianna"/>
    <s v="Direct"/>
    <d v="2021-06-15T00:00:00"/>
    <x v="149"/>
    <x v="0"/>
    <n v="39"/>
    <n v="53"/>
    <n v="2021"/>
    <s v="August"/>
    <x v="1"/>
    <s v="FY 2021"/>
    <n v="475"/>
    <x v="0"/>
    <x v="169"/>
    <x v="1"/>
  </r>
  <r>
    <x v="185"/>
    <s v="Dental/Decon Nurse-Multi Site"/>
    <x v="9"/>
    <x v="7"/>
    <x v="2"/>
    <s v="Bonnett, Sarah"/>
    <s v="Direct"/>
    <d v="2021-06-20T00:00:00"/>
    <x v="150"/>
    <x v="0"/>
    <n v="69"/>
    <n v="95"/>
    <n v="2021"/>
    <s v="September"/>
    <x v="1"/>
    <s v="FY 2021"/>
    <n v="475"/>
    <x v="0"/>
    <x v="170"/>
    <x v="1"/>
  </r>
  <r>
    <x v="186"/>
    <s v="Aesthetic Nurse Prescriber"/>
    <x v="9"/>
    <x v="1"/>
    <x v="1"/>
    <s v="Beck, James"/>
    <s v="Direct"/>
    <d v="2021-04-25T00:00:00"/>
    <x v="2"/>
    <x v="1"/>
    <n v="590"/>
    <n v="825"/>
    <s v=""/>
    <s v=""/>
    <x v="2"/>
    <s v=""/>
    <n v="300"/>
    <x v="0"/>
    <x v="171"/>
    <x v="2"/>
  </r>
  <r>
    <x v="187"/>
    <s v="Adminstrator"/>
    <x v="9"/>
    <x v="8"/>
    <x v="2"/>
    <s v="Ghedia, Deesha"/>
    <s v="Direct"/>
    <d v="2021-08-04T00:00:00"/>
    <x v="151"/>
    <x v="0"/>
    <n v="85"/>
    <n v="118"/>
    <n v="2021"/>
    <s v="November"/>
    <x v="0"/>
    <s v="FY 2022"/>
    <n v="475"/>
    <x v="4"/>
    <x v="172"/>
    <x v="0"/>
  </r>
  <r>
    <x v="188"/>
    <s v="Support Co-ordinator- FTC 6 months"/>
    <x v="9"/>
    <x v="9"/>
    <x v="2"/>
    <s v="Bonnett, Sarah"/>
    <s v="Internal"/>
    <d v="2021-08-02T00:00:00"/>
    <x v="152"/>
    <x v="0"/>
    <n v="23"/>
    <n v="30"/>
    <n v="2021"/>
    <s v="September"/>
    <x v="1"/>
    <s v="FY 2021"/>
    <n v="475"/>
    <x v="0"/>
    <x v="173"/>
    <x v="1"/>
  </r>
  <r>
    <x v="189"/>
    <s v="Bank OHA role, National"/>
    <x v="9"/>
    <x v="9"/>
    <x v="2"/>
    <s v="Ghedia, Deesha"/>
    <s v="Direct"/>
    <d v="2021-07-29T00:00:00"/>
    <x v="153"/>
    <x v="0"/>
    <n v="18"/>
    <n v="25"/>
    <n v="2021"/>
    <s v="August"/>
    <x v="1"/>
    <s v="FY 2021"/>
    <n v="475"/>
    <x v="0"/>
    <x v="174"/>
    <x v="1"/>
  </r>
  <r>
    <x v="190"/>
    <s v="FTC- CPT Pharmacist"/>
    <x v="9"/>
    <x v="8"/>
    <x v="2"/>
    <s v="Salles, Carli"/>
    <s v="Direct"/>
    <d v="2021-08-08T00:00:00"/>
    <x v="136"/>
    <x v="0"/>
    <n v="40"/>
    <n v="56"/>
    <n v="2021"/>
    <s v="October"/>
    <x v="0"/>
    <s v="FY 2022"/>
    <n v="475"/>
    <x v="4"/>
    <x v="153"/>
    <x v="0"/>
  </r>
  <r>
    <x v="191"/>
    <s v="Admin -  3 days Nottingham"/>
    <x v="9"/>
    <x v="8"/>
    <x v="2"/>
    <s v="Beck, James"/>
    <s v="Direct"/>
    <d v="2021-08-22T00:00:00"/>
    <x v="2"/>
    <x v="1"/>
    <n v="505"/>
    <n v="706"/>
    <s v=""/>
    <s v=""/>
    <x v="2"/>
    <s v=""/>
    <n v="250"/>
    <x v="0"/>
    <x v="175"/>
    <x v="1"/>
  </r>
  <r>
    <x v="192"/>
    <s v="Dermatologist Sessional-Reading"/>
    <x v="9"/>
    <x v="1"/>
    <x v="1"/>
    <s v="Bonnett, Sarah"/>
    <s v="Direct"/>
    <d v="2021-06-06T00:00:00"/>
    <x v="139"/>
    <x v="0"/>
    <n v="40"/>
    <n v="54"/>
    <n v="2021"/>
    <s v="July"/>
    <x v="1"/>
    <s v="FY 2021"/>
    <n v="550"/>
    <x v="0"/>
    <x v="156"/>
    <x v="1"/>
  </r>
  <r>
    <x v="193"/>
    <s v="Health Promotion/ London Float Health Adviser"/>
    <x v="9"/>
    <x v="8"/>
    <x v="2"/>
    <s v="Parsons, Laura"/>
    <s v="Direct"/>
    <d v="2021-08-31T00:00:00"/>
    <x v="144"/>
    <x v="0"/>
    <n v="65"/>
    <n v="90"/>
    <n v="2021"/>
    <s v="November"/>
    <x v="0"/>
    <s v="FY 2022"/>
    <n v="475"/>
    <x v="4"/>
    <x v="163"/>
    <x v="0"/>
  </r>
  <r>
    <x v="194"/>
    <s v="Dermatologist-West End"/>
    <x v="9"/>
    <x v="9"/>
    <x v="2"/>
    <s v="Bonnett, Sarah"/>
    <s v="Direct"/>
    <d v="2021-08-03T00:00:00"/>
    <x v="136"/>
    <x v="0"/>
    <n v="44"/>
    <n v="61"/>
    <n v="2021"/>
    <s v="October"/>
    <x v="0"/>
    <s v="FY 2022"/>
    <n v="475"/>
    <x v="4"/>
    <x v="153"/>
    <x v="0"/>
  </r>
  <r>
    <x v="195"/>
    <s v="Dental Nurse FTC"/>
    <x v="9"/>
    <x v="3"/>
    <x v="2"/>
    <s v="Ghedia, Deesha"/>
    <s v="Direct"/>
    <d v="2021-09-14T00:00:00"/>
    <x v="154"/>
    <x v="0"/>
    <n v="7"/>
    <n v="8"/>
    <n v="2021"/>
    <s v="September"/>
    <x v="1"/>
    <s v="FY 2021"/>
    <n v="475"/>
    <x v="0"/>
    <x v="176"/>
    <x v="1"/>
  </r>
  <r>
    <x v="196"/>
    <s v="Trainee Laboratory Technician"/>
    <x v="9"/>
    <x v="3"/>
    <x v="2"/>
    <s v="Beck, James"/>
    <s v="Admin"/>
    <d v="2021-09-14T00:00:00"/>
    <x v="150"/>
    <x v="0"/>
    <n v="8"/>
    <n v="9"/>
    <n v="2021"/>
    <s v="September"/>
    <x v="1"/>
    <s v="FY 2021"/>
    <n v="475"/>
    <x v="0"/>
    <x v="170"/>
    <x v="1"/>
  </r>
  <r>
    <x v="197"/>
    <s v="Centre Manager-Reading- FTC 6months"/>
    <x v="9"/>
    <x v="8"/>
    <x v="2"/>
    <s v="Beck, James"/>
    <s v="Internal"/>
    <d v="2021-08-19T00:00:00"/>
    <x v="155"/>
    <x v="0"/>
    <n v="6"/>
    <n v="7"/>
    <n v="2021"/>
    <s v="August"/>
    <x v="1"/>
    <s v="FY 2021"/>
    <n v="475"/>
    <x v="0"/>
    <x v="177"/>
    <x v="1"/>
  </r>
  <r>
    <x v="198"/>
    <s v="OHA part time, Glasgow "/>
    <x v="9"/>
    <x v="8"/>
    <x v="2"/>
    <s v="Salles, Carli"/>
    <s v="Direct"/>
    <d v="2021-08-05T00:00:00"/>
    <x v="156"/>
    <x v="0"/>
    <n v="37"/>
    <n v="51"/>
    <n v="2021"/>
    <s v="September"/>
    <x v="1"/>
    <s v="FY 2021"/>
    <n v="475"/>
    <x v="0"/>
    <x v="178"/>
    <x v="1"/>
  </r>
  <r>
    <x v="199"/>
    <s v="Radiographer"/>
    <x v="9"/>
    <x v="7"/>
    <x v="2"/>
    <s v="Salles, Carli"/>
    <s v="Direct"/>
    <d v="2021-06-22T00:00:00"/>
    <x v="157"/>
    <x v="0"/>
    <n v="131"/>
    <n v="182"/>
    <n v="2021"/>
    <s v="December"/>
    <x v="0"/>
    <s v="FY 2022"/>
    <n v="475"/>
    <x v="4"/>
    <x v="179"/>
    <x v="0"/>
  </r>
  <r>
    <x v="200"/>
    <s v="Health Promotion Co-ordinator "/>
    <x v="9"/>
    <x v="8"/>
    <x v="2"/>
    <s v="Bonnett, Sarah"/>
    <s v="Internal"/>
    <d v="2021-08-31T00:00:00"/>
    <x v="147"/>
    <x v="0"/>
    <n v="24"/>
    <n v="32"/>
    <n v="2021"/>
    <s v="October"/>
    <x v="0"/>
    <s v="FY 2022"/>
    <n v="475"/>
    <x v="4"/>
    <x v="167"/>
    <x v="0"/>
  </r>
  <r>
    <x v="201"/>
    <s v="Dental Receptionist/Administrator"/>
    <x v="9"/>
    <x v="8"/>
    <x v="2"/>
    <s v="Bonnett, Sarah"/>
    <s v="Direct"/>
    <d v="2021-08-17T00:00:00"/>
    <x v="157"/>
    <x v="0"/>
    <n v="91"/>
    <n v="126"/>
    <n v="2021"/>
    <s v="December"/>
    <x v="0"/>
    <s v="FY 2022"/>
    <n v="475"/>
    <x v="4"/>
    <x v="179"/>
    <x v="0"/>
  </r>
  <r>
    <x v="202"/>
    <s v="Senior Physiotherapist "/>
    <x v="9"/>
    <x v="8"/>
    <x v="2"/>
    <s v="Bonnett, Sarah"/>
    <s v="Direct"/>
    <d v="2021-08-31T00:00:00"/>
    <x v="158"/>
    <x v="0"/>
    <n v="21"/>
    <n v="28"/>
    <n v="2021"/>
    <s v="September"/>
    <x v="1"/>
    <s v="FY 2021"/>
    <n v="475"/>
    <x v="0"/>
    <x v="180"/>
    <x v="1"/>
  </r>
  <r>
    <x v="203"/>
    <s v="Occupational Health Advisor"/>
    <x v="9"/>
    <x v="8"/>
    <x v="2"/>
    <s v="Bonnett, Sarah"/>
    <s v="Internal"/>
    <d v="2021-09-07T00:00:00"/>
    <x v="2"/>
    <x v="1"/>
    <n v="494"/>
    <n v="690"/>
    <s v=""/>
    <s v=""/>
    <x v="2"/>
    <s v=""/>
    <n v="250"/>
    <x v="0"/>
    <x v="181"/>
    <x v="1"/>
  </r>
  <r>
    <x v="204"/>
    <s v="Dental Nurse / Receptionist "/>
    <x v="9"/>
    <x v="3"/>
    <x v="2"/>
    <s v="Bonnett, Sarah"/>
    <s v="Direct"/>
    <d v="2021-09-12T00:00:00"/>
    <x v="159"/>
    <x v="0"/>
    <n v="61"/>
    <n v="85"/>
    <n v="2021"/>
    <s v="December"/>
    <x v="0"/>
    <s v="FY 2022"/>
    <n v="475"/>
    <x v="4"/>
    <x v="182"/>
    <x v="0"/>
  </r>
  <r>
    <x v="205"/>
    <s v="OHA - Bank Nurse"/>
    <x v="9"/>
    <x v="3"/>
    <x v="2"/>
    <s v="Beck, James"/>
    <s v="Direct"/>
    <d v="2021-09-13T00:00:00"/>
    <x v="160"/>
    <x v="0"/>
    <n v="36"/>
    <n v="49"/>
    <n v="2021"/>
    <s v="November"/>
    <x v="0"/>
    <s v="FY 2022"/>
    <n v="475"/>
    <x v="4"/>
    <x v="183"/>
    <x v="0"/>
  </r>
  <r>
    <x v="206"/>
    <s v="Qualified Dental Nurse x 2"/>
    <x v="9"/>
    <x v="8"/>
    <x v="2"/>
    <s v="Beck, James"/>
    <s v="Direct"/>
    <d v="2021-09-06T00:00:00"/>
    <x v="161"/>
    <x v="0"/>
    <n v="74"/>
    <n v="101"/>
    <n v="2021"/>
    <s v="December"/>
    <x v="0"/>
    <s v="FY 2022"/>
    <n v="475"/>
    <x v="4"/>
    <x v="184"/>
    <x v="0"/>
  </r>
  <r>
    <x v="207"/>
    <s v="Hygienist-32 hours per month"/>
    <x v="9"/>
    <x v="9"/>
    <x v="2"/>
    <s v="Bonnett, Sarah"/>
    <s v="Direct"/>
    <d v="2021-07-18T00:00:00"/>
    <x v="63"/>
    <x v="0"/>
    <n v="92"/>
    <n v="128"/>
    <n v="2021"/>
    <s v="November"/>
    <x v="0"/>
    <s v="FY 2022"/>
    <n v="475"/>
    <x v="4"/>
    <x v="71"/>
    <x v="0"/>
  </r>
  <r>
    <x v="208"/>
    <s v="Receptionist Administrator"/>
    <x v="9"/>
    <x v="3"/>
    <x v="2"/>
    <s v="Bonnett, Sarah"/>
    <s v="Direct"/>
    <d v="2021-09-14T00:00:00"/>
    <x v="162"/>
    <x v="0"/>
    <n v="48"/>
    <n v="65"/>
    <n v="2021"/>
    <s v="November"/>
    <x v="0"/>
    <s v="FY 2022"/>
    <n v="475"/>
    <x v="4"/>
    <x v="185"/>
    <x v="0"/>
  </r>
  <r>
    <x v="209"/>
    <s v="Central Admin Team Leader"/>
    <x v="9"/>
    <x v="3"/>
    <x v="2"/>
    <s v="Parsons, Laura"/>
    <s v="Internal"/>
    <d v="2021-09-23T00:00:00"/>
    <x v="2"/>
    <x v="1"/>
    <n v="482"/>
    <n v="674"/>
    <s v=""/>
    <s v=""/>
    <x v="2"/>
    <s v=""/>
    <n v="250"/>
    <x v="0"/>
    <x v="170"/>
    <x v="1"/>
  </r>
  <r>
    <x v="210"/>
    <s v="Practice Nurse"/>
    <x v="9"/>
    <x v="3"/>
    <x v="2"/>
    <s v="Beck, James"/>
    <s v="Direct"/>
    <d v="2021-09-20T00:00:00"/>
    <x v="143"/>
    <x v="0"/>
    <n v="5"/>
    <n v="6"/>
    <n v="2021"/>
    <s v="September"/>
    <x v="1"/>
    <s v="FY 2021"/>
    <n v="475"/>
    <x v="0"/>
    <x v="161"/>
    <x v="1"/>
  </r>
  <r>
    <x v="211"/>
    <s v="Receptionist/Administrator "/>
    <x v="9"/>
    <x v="3"/>
    <x v="2"/>
    <s v="Bonnett, Sarah"/>
    <s v="Direct"/>
    <d v="2021-10-17T00:00:00"/>
    <x v="2"/>
    <x v="1"/>
    <n v="465"/>
    <n v="650"/>
    <s v=""/>
    <s v=""/>
    <x v="2"/>
    <s v=""/>
    <n v="250"/>
    <x v="4"/>
    <x v="186"/>
    <x v="0"/>
  </r>
  <r>
    <x v="212"/>
    <s v="Trainee Dental Nurse"/>
    <x v="9"/>
    <x v="0"/>
    <x v="0"/>
    <s v="Parsons, Laura"/>
    <s v="Admin"/>
    <d v="2021-10-31T00:00:00"/>
    <x v="2"/>
    <x v="1"/>
    <n v="455"/>
    <n v="636"/>
    <s v=""/>
    <s v=""/>
    <x v="2"/>
    <s v=""/>
    <n v="280"/>
    <x v="4"/>
    <x v="187"/>
    <x v="0"/>
  </r>
  <r>
    <x v="213"/>
    <s v="Operational Process Manager"/>
    <x v="9"/>
    <x v="3"/>
    <x v="2"/>
    <s v="Beck, James"/>
    <s v="Internal"/>
    <d v="2021-09-19T00:00:00"/>
    <x v="163"/>
    <x v="0"/>
    <n v="66"/>
    <n v="92"/>
    <n v="2021"/>
    <s v="December"/>
    <x v="0"/>
    <s v="FY 2022"/>
    <n v="475"/>
    <x v="4"/>
    <x v="188"/>
    <x v="0"/>
  </r>
  <r>
    <x v="214"/>
    <s v="Primary care Dr Glasgow"/>
    <x v="9"/>
    <x v="3"/>
    <x v="2"/>
    <s v="Parsons, Laura"/>
    <s v="Referral"/>
    <d v="2021-10-07T00:00:00"/>
    <x v="164"/>
    <x v="0"/>
    <n v="6"/>
    <n v="7"/>
    <n v="2021"/>
    <s v="October"/>
    <x v="0"/>
    <s v="FY 2022"/>
    <n v="475"/>
    <x v="4"/>
    <x v="189"/>
    <x v="0"/>
  </r>
  <r>
    <x v="215"/>
    <s v="Bank – OHA/OH Practice Nurse"/>
    <x v="9"/>
    <x v="0"/>
    <x v="0"/>
    <s v="Bonnett, Sarah"/>
    <s v="Direct"/>
    <d v="2021-11-18T00:00:00"/>
    <x v="2"/>
    <x v="1"/>
    <n v="442"/>
    <n v="618"/>
    <s v=""/>
    <s v=""/>
    <x v="2"/>
    <s v=""/>
    <n v="280"/>
    <x v="4"/>
    <x v="185"/>
    <x v="0"/>
  </r>
  <r>
    <x v="216"/>
    <s v="Administrator / Receptionist"/>
    <x v="9"/>
    <x v="3"/>
    <x v="2"/>
    <s v="Clements, Michael"/>
    <s v="Direct"/>
    <d v="2021-10-14T00:00:00"/>
    <x v="165"/>
    <x v="0"/>
    <n v="27"/>
    <n v="37"/>
    <n v="2021"/>
    <s v="November"/>
    <x v="0"/>
    <s v="FY 2022"/>
    <n v="475"/>
    <x v="4"/>
    <x v="190"/>
    <x v="0"/>
  </r>
  <r>
    <x v="217"/>
    <s v="Dental Receptionist "/>
    <x v="9"/>
    <x v="8"/>
    <x v="2"/>
    <s v="Parsons, Laura"/>
    <s v="Direct"/>
    <d v="2021-09-06T00:00:00"/>
    <x v="151"/>
    <x v="0"/>
    <n v="62"/>
    <n v="85"/>
    <n v="2021"/>
    <s v="November"/>
    <x v="0"/>
    <s v="FY 2022"/>
    <n v="475"/>
    <x v="4"/>
    <x v="172"/>
    <x v="0"/>
  </r>
  <r>
    <x v="218"/>
    <s v="Dermatology Nurse"/>
    <x v="9"/>
    <x v="3"/>
    <x v="2"/>
    <s v="Bonnett, Sarah"/>
    <s v="Direct"/>
    <d v="2021-09-26T00:00:00"/>
    <x v="2"/>
    <x v="1"/>
    <n v="480"/>
    <n v="671"/>
    <s v=""/>
    <s v=""/>
    <x v="2"/>
    <s v=""/>
    <n v="250"/>
    <x v="0"/>
    <x v="161"/>
    <x v="1"/>
  </r>
  <r>
    <x v="219"/>
    <s v="Dental  Nurse"/>
    <x v="9"/>
    <x v="0"/>
    <x v="0"/>
    <s v="Clements, Michael"/>
    <s v="Direct"/>
    <d v="2021-11-15T00:00:00"/>
    <x v="66"/>
    <x v="0"/>
    <n v="20"/>
    <n v="27"/>
    <n v="2021"/>
    <s v="December"/>
    <x v="0"/>
    <s v="FY 2022"/>
    <n v="525"/>
    <x v="4"/>
    <x v="75"/>
    <x v="0"/>
  </r>
  <r>
    <x v="220"/>
    <s v="Advanced Physiotherapy Practitioner"/>
    <x v="9"/>
    <x v="3"/>
    <x v="2"/>
    <s v="Beck, James"/>
    <s v="Direct"/>
    <d v="2021-10-10T00:00:00"/>
    <x v="166"/>
    <x v="0"/>
    <n v="34"/>
    <n v="46"/>
    <n v="2021"/>
    <s v="November"/>
    <x v="0"/>
    <s v="FY 2022"/>
    <n v="475"/>
    <x v="4"/>
    <x v="191"/>
    <x v="0"/>
  </r>
  <r>
    <x v="221"/>
    <s v="Resource Support Coordinator"/>
    <x v="9"/>
    <x v="1"/>
    <x v="1"/>
    <s v="Beck, James"/>
    <s v="Internal"/>
    <d v="2021-10-25T00:00:00"/>
    <x v="160"/>
    <x v="0"/>
    <n v="6"/>
    <n v="7"/>
    <n v="2021"/>
    <s v="November"/>
    <x v="0"/>
    <s v="FY 2022"/>
    <n v="550"/>
    <x v="4"/>
    <x v="183"/>
    <x v="0"/>
  </r>
  <r>
    <x v="222"/>
    <s v="Health Advisor - Citi"/>
    <x v="9"/>
    <x v="0"/>
    <x v="0"/>
    <s v="Beck, James"/>
    <s v="Internal"/>
    <d v="2021-11-15T00:00:00"/>
    <x v="133"/>
    <x v="0"/>
    <n v="20"/>
    <n v="25"/>
    <n v="2021"/>
    <s v="December"/>
    <x v="0"/>
    <s v="FY 2022"/>
    <n v="525"/>
    <x v="4"/>
    <x v="150"/>
    <x v="0"/>
  </r>
  <r>
    <x v="223"/>
    <s v="MSK Physician (Sessional)"/>
    <x v="9"/>
    <x v="3"/>
    <x v="2"/>
    <s v="Bonnett, Sarah"/>
    <s v="Direct"/>
    <d v="2021-10-06T00:00:00"/>
    <x v="162"/>
    <x v="0"/>
    <n v="32"/>
    <n v="43"/>
    <n v="2021"/>
    <s v="November"/>
    <x v="0"/>
    <s v="FY 2022"/>
    <n v="475"/>
    <x v="4"/>
    <x v="185"/>
    <x v="0"/>
  </r>
  <r>
    <x v="224"/>
    <s v="Dental Health clinic receptionist"/>
    <x v="9"/>
    <x v="3"/>
    <x v="2"/>
    <s v="Parsons, Laura"/>
    <s v="Direct"/>
    <d v="2021-10-17T00:00:00"/>
    <x v="2"/>
    <x v="1"/>
    <n v="465"/>
    <n v="650"/>
    <s v=""/>
    <s v=""/>
    <x v="2"/>
    <s v=""/>
    <n v="250"/>
    <x v="4"/>
    <x v="186"/>
    <x v="0"/>
  </r>
  <r>
    <x v="225"/>
    <s v="EMEA Analytics Lead"/>
    <x v="10"/>
    <x v="0"/>
    <x v="0"/>
    <s v="Beck, James"/>
    <s v="Internal"/>
    <d v="2020-06-05T11:05:52"/>
    <x v="55"/>
    <x v="0"/>
    <n v="94"/>
    <n v="130.53759259259095"/>
    <n v="2020"/>
    <s v="October"/>
    <x v="0"/>
    <s v="FY 2021"/>
    <n v="525"/>
    <x v="0"/>
    <x v="62"/>
    <x v="0"/>
  </r>
  <r>
    <x v="226"/>
    <s v="AERO IT Manager - EMEAI Region"/>
    <x v="10"/>
    <x v="0"/>
    <x v="0"/>
    <s v="Parsons, Laura"/>
    <s v="Internal"/>
    <d v="2020-07-27T08:51:08"/>
    <x v="167"/>
    <x v="0"/>
    <n v="20"/>
    <n v="25.631157407406135"/>
    <n v="2020"/>
    <s v="August"/>
    <x v="1"/>
    <s v="FY 2020"/>
    <n v="525"/>
    <x v="1"/>
    <x v="192"/>
    <x v="1"/>
  </r>
  <r>
    <x v="227"/>
    <s v="IT Leader- UK North"/>
    <x v="10"/>
    <x v="0"/>
    <x v="0"/>
    <s v="Bonnett, Sarah"/>
    <s v="Internal"/>
    <d v="2020-06-08T10:06:56"/>
    <x v="112"/>
    <x v="0"/>
    <n v="125"/>
    <n v="171.57851851851592"/>
    <n v="2020"/>
    <s v="November"/>
    <x v="0"/>
    <s v="FY 2021"/>
    <n v="525"/>
    <x v="0"/>
    <x v="127"/>
    <x v="0"/>
  </r>
  <r>
    <x v="228"/>
    <s v="HFS Deployment Leader"/>
    <x v="10"/>
    <x v="1"/>
    <x v="1"/>
    <s v="Bonnett, Sarah"/>
    <s v="Internal"/>
    <d v="2020-01-15T17:35:09"/>
    <x v="68"/>
    <x v="0"/>
    <n v="223"/>
    <n v="310.26725694444758"/>
    <n v="2020"/>
    <s v="November"/>
    <x v="0"/>
    <s v="FY 2021"/>
    <n v="550"/>
    <x v="0"/>
    <x v="77"/>
    <x v="0"/>
  </r>
  <r>
    <x v="229"/>
    <s v="IT Leader- UK South"/>
    <x v="10"/>
    <x v="0"/>
    <x v="0"/>
    <s v="Bonnett, Sarah"/>
    <s v="Internal"/>
    <d v="2020-06-08T04:44:21"/>
    <x v="3"/>
    <x v="0"/>
    <n v="87"/>
    <n v="119.80253472222103"/>
    <n v="2020"/>
    <s v="October"/>
    <x v="0"/>
    <s v="FY 2021"/>
    <n v="525"/>
    <x v="0"/>
    <x v="3"/>
    <x v="0"/>
  </r>
  <r>
    <x v="230"/>
    <s v="IT Leader- Central UK &amp; Ire"/>
    <x v="10"/>
    <x v="0"/>
    <x v="0"/>
    <s v="Sanghavi, Shruti"/>
    <s v="Internal"/>
    <d v="2020-06-08T10:06:05"/>
    <x v="168"/>
    <x v="0"/>
    <n v="44"/>
    <n v="58.57910879629344"/>
    <n v="2020"/>
    <s v="August"/>
    <x v="1"/>
    <s v="FY 2020"/>
    <n v="525"/>
    <x v="1"/>
    <x v="193"/>
    <x v="1"/>
  </r>
  <r>
    <x v="231"/>
    <s v="Consultant Sales Supt Sr"/>
    <x v="10"/>
    <x v="0"/>
    <x v="0"/>
    <s v="Bogaert, Dianna"/>
    <s v="Direct"/>
    <d v="2020-07-27T11:41:51"/>
    <x v="169"/>
    <x v="0"/>
    <n v="15"/>
    <n v="19.512604166666279"/>
    <n v="2020"/>
    <s v="August"/>
    <x v="1"/>
    <s v="FY 2020"/>
    <n v="525"/>
    <x v="1"/>
    <x v="194"/>
    <x v="1"/>
  </r>
  <r>
    <x v="232"/>
    <s v="Infrastructure Architect Lead"/>
    <x v="10"/>
    <x v="1"/>
    <x v="1"/>
    <s v="Bogaert, Dianna"/>
    <s v="Internal"/>
    <d v="2020-08-18T16:17:53"/>
    <x v="170"/>
    <x v="0"/>
    <n v="25"/>
    <n v="33.320914351854299"/>
    <n v="2020"/>
    <s v="September"/>
    <x v="1"/>
    <s v="FY 2020"/>
    <n v="550"/>
    <x v="1"/>
    <x v="195"/>
    <x v="1"/>
  </r>
  <r>
    <x v="233"/>
    <s v="Solution Architect"/>
    <x v="10"/>
    <x v="1"/>
    <x v="1"/>
    <s v="Bonnett, Sarah"/>
    <s v="Referral"/>
    <d v="2019-08-05T05:57:54"/>
    <x v="171"/>
    <x v="0"/>
    <n v="64"/>
    <n v="86.751458333332266"/>
    <n v="2019"/>
    <s v="October"/>
    <x v="0"/>
    <s v="FY 2020"/>
    <n v="550"/>
    <x v="1"/>
    <x v="196"/>
    <x v="0"/>
  </r>
  <r>
    <x v="234"/>
    <s v="IT Director (EMEA)"/>
    <x v="10"/>
    <x v="0"/>
    <x v="0"/>
    <s v="Bogaert, Dianna"/>
    <s v="Internal"/>
    <d v="2020-09-15T10:21:40"/>
    <x v="14"/>
    <x v="0"/>
    <n v="70"/>
    <n v="96.568287037036498"/>
    <n v="2020"/>
    <s v="December"/>
    <x v="0"/>
    <s v="FY 2021"/>
    <n v="525"/>
    <x v="0"/>
    <x v="16"/>
    <x v="0"/>
  </r>
  <r>
    <x v="235"/>
    <s v="Effectiveness Leader"/>
    <x v="10"/>
    <x v="5"/>
    <x v="3"/>
    <s v="Salles, Carli"/>
    <s v="Internal"/>
    <d v="2020-08-25T12:01:50"/>
    <x v="172"/>
    <x v="0"/>
    <n v="78"/>
    <n v="106.49872685185255"/>
    <n v="2020"/>
    <s v="December"/>
    <x v="0"/>
    <s v="FY 2021"/>
    <n v="300"/>
    <x v="0"/>
    <x v="197"/>
    <x v="0"/>
  </r>
  <r>
    <x v="236"/>
    <s v="Incident Management Supervisor"/>
    <x v="10"/>
    <x v="1"/>
    <x v="1"/>
    <s v="Bonnett, Sarah"/>
    <s v="Admin"/>
    <d v="2020-09-02T11:04:43"/>
    <x v="170"/>
    <x v="0"/>
    <n v="14"/>
    <n v="18.538391203706851"/>
    <n v="2020"/>
    <s v="September"/>
    <x v="1"/>
    <s v="FY 2020"/>
    <n v="550"/>
    <x v="1"/>
    <x v="195"/>
    <x v="1"/>
  </r>
  <r>
    <x v="237"/>
    <s v="APAC Monitoring Supervisor"/>
    <x v="10"/>
    <x v="5"/>
    <x v="3"/>
    <s v="Bonnett, Sarah"/>
    <s v="Internal"/>
    <d v="2020-10-13T16:00:49"/>
    <x v="173"/>
    <x v="0"/>
    <n v="34"/>
    <n v="45.332766203704523"/>
    <n v="2020"/>
    <s v="November"/>
    <x v="0"/>
    <s v="FY 2021"/>
    <n v="300"/>
    <x v="0"/>
    <x v="198"/>
    <x v="0"/>
  </r>
  <r>
    <x v="238"/>
    <s v="Senior IT Project Leader"/>
    <x v="10"/>
    <x v="1"/>
    <x v="1"/>
    <s v="Bonnett, Sarah"/>
    <s v="Internal"/>
    <d v="2020-10-12T08:48:44"/>
    <x v="174"/>
    <x v="0"/>
    <n v="10"/>
    <n v="11.63282407407678"/>
    <n v="2020"/>
    <s v="October"/>
    <x v="0"/>
    <s v="FY 2021"/>
    <n v="550"/>
    <x v="0"/>
    <x v="199"/>
    <x v="0"/>
  </r>
  <r>
    <x v="239"/>
    <s v="Collab &amp; Mobility Analyst"/>
    <x v="10"/>
    <x v="1"/>
    <x v="1"/>
    <s v="Beck, James"/>
    <s v="Internal"/>
    <d v="2020-09-29T11:59:56"/>
    <x v="16"/>
    <x v="0"/>
    <n v="7"/>
    <n v="7.5000462962998427"/>
    <n v="2020"/>
    <s v="October"/>
    <x v="0"/>
    <s v="FY 2021"/>
    <n v="550"/>
    <x v="0"/>
    <x v="18"/>
    <x v="0"/>
  </r>
  <r>
    <x v="240"/>
    <s v="Global Data &amp; Analytic Ops Ldr"/>
    <x v="10"/>
    <x v="1"/>
    <x v="1"/>
    <s v="Bonnett, Sarah"/>
    <s v="Internal"/>
    <d v="2020-10-21T06:57:16"/>
    <x v="175"/>
    <x v="0"/>
    <n v="13"/>
    <n v="16.710231481483788"/>
    <n v="2020"/>
    <s v="November"/>
    <x v="0"/>
    <s v="FY 2021"/>
    <n v="550"/>
    <x v="0"/>
    <x v="200"/>
    <x v="0"/>
  </r>
  <r>
    <x v="241"/>
    <s v="HSF Europe IT Business Partner"/>
    <x v="10"/>
    <x v="1"/>
    <x v="1"/>
    <s v="Beck, James"/>
    <s v="Internal"/>
    <d v="2020-11-10T16:16:18"/>
    <x v="2"/>
    <x v="1"/>
    <n v="709"/>
    <n v="990.32201388888643"/>
    <s v=""/>
    <s v=""/>
    <x v="2"/>
    <s v=""/>
    <n v="300"/>
    <x v="0"/>
    <x v="201"/>
    <x v="0"/>
  </r>
  <r>
    <x v="242"/>
    <s v="Database Administrator Lead"/>
    <x v="10"/>
    <x v="5"/>
    <x v="3"/>
    <s v="Sanghavi, Shruti"/>
    <s v="Direct"/>
    <d v="2020-11-12T07:17:20"/>
    <x v="176"/>
    <x v="0"/>
    <n v="7"/>
    <n v="9.6962962962934398"/>
    <n v="2020"/>
    <s v="November"/>
    <x v="0"/>
    <s v="FY 2021"/>
    <n v="300"/>
    <x v="0"/>
    <x v="202"/>
    <x v="0"/>
  </r>
  <r>
    <x v="243"/>
    <s v="CT Global IT Finance Ldr"/>
    <x v="10"/>
    <x v="5"/>
    <x v="3"/>
    <s v="Beck, James"/>
    <s v="Direct"/>
    <d v="2020-10-21T06:58:40"/>
    <x v="177"/>
    <x v="0"/>
    <n v="28"/>
    <n v="38.709259259259852"/>
    <n v="2020"/>
    <s v="November"/>
    <x v="0"/>
    <s v="FY 2021"/>
    <n v="300"/>
    <x v="0"/>
    <x v="203"/>
    <x v="0"/>
  </r>
  <r>
    <x v="244"/>
    <s v="Indirect Spend Operations Leader – Hardware/Software, Telecom"/>
    <x v="10"/>
    <x v="1"/>
    <x v="1"/>
    <s v="Beck, James"/>
    <s v="Internal"/>
    <d v="2020-12-08T09:47:03"/>
    <x v="59"/>
    <x v="0"/>
    <n v="15"/>
    <n v="19.592326388890797"/>
    <n v="2020"/>
    <s v="December"/>
    <x v="0"/>
    <s v="FY 2021"/>
    <n v="550"/>
    <x v="0"/>
    <x v="67"/>
    <x v="0"/>
  </r>
  <r>
    <x v="245"/>
    <s v="BI&amp;A Solutions Design Lead"/>
    <x v="10"/>
    <x v="1"/>
    <x v="1"/>
    <s v="Bogaert, Dianna"/>
    <s v="Internal"/>
    <d v="2020-10-23T06:43:42"/>
    <x v="178"/>
    <x v="0"/>
    <n v="36"/>
    <n v="48.71965277777781"/>
    <n v="2020"/>
    <s v="December"/>
    <x v="0"/>
    <s v="FY 2021"/>
    <n v="550"/>
    <x v="0"/>
    <x v="204"/>
    <x v="0"/>
  </r>
  <r>
    <x v="246"/>
    <s v="Infrastructure Support Lead"/>
    <x v="10"/>
    <x v="5"/>
    <x v="3"/>
    <s v="Bogaert, Dianna"/>
    <s v="Direct"/>
    <d v="2020-11-12T07:17:38"/>
    <x v="2"/>
    <x v="1"/>
    <n v="707"/>
    <n v="988.69608796296234"/>
    <s v=""/>
    <s v=""/>
    <x v="2"/>
    <s v=""/>
    <n v="160"/>
    <x v="0"/>
    <x v="205"/>
    <x v="0"/>
  </r>
  <r>
    <x v="247"/>
    <s v="Data Report &amp; Dashboard Lead"/>
    <x v="10"/>
    <x v="5"/>
    <x v="3"/>
    <s v="Beck, James"/>
    <s v="Direct"/>
    <d v="2020-11-12T07:17:45"/>
    <x v="179"/>
    <x v="0"/>
    <n v="32"/>
    <n v="43.696006944446708"/>
    <n v="2020"/>
    <s v="December"/>
    <x v="0"/>
    <s v="FY 2021"/>
    <n v="300"/>
    <x v="0"/>
    <x v="206"/>
    <x v="0"/>
  </r>
  <r>
    <x v="248"/>
    <s v="Release Supervisor"/>
    <x v="10"/>
    <x v="5"/>
    <x v="3"/>
    <s v="Ghedia, Deesha"/>
    <s v="Direct"/>
    <d v="2020-09-02T11:03:26"/>
    <x v="180"/>
    <x v="0"/>
    <n v="78"/>
    <n v="106.53928240740788"/>
    <n v="2020"/>
    <s v="December"/>
    <x v="0"/>
    <s v="FY 2021"/>
    <n v="300"/>
    <x v="0"/>
    <x v="207"/>
    <x v="0"/>
  </r>
  <r>
    <x v="249"/>
    <s v="Project Lead"/>
    <x v="10"/>
    <x v="5"/>
    <x v="3"/>
    <s v="Bogaert, Dianna"/>
    <s v="Internal"/>
    <d v="2020-10-15T07:29:53"/>
    <x v="181"/>
    <x v="0"/>
    <n v="3"/>
    <n v="3.6875810185156297"/>
    <n v="2020"/>
    <s v="October"/>
    <x v="0"/>
    <s v="FY 2021"/>
    <n v="300"/>
    <x v="0"/>
    <x v="208"/>
    <x v="0"/>
  </r>
  <r>
    <x v="250"/>
    <s v="Order to Cash Process Lead"/>
    <x v="10"/>
    <x v="1"/>
    <x v="1"/>
    <s v="Vanessa Gramlow"/>
    <s v="Internal"/>
    <d v="2021-01-20T17:20:47"/>
    <x v="182"/>
    <x v="0"/>
    <n v="58"/>
    <n v="80.277233796296059"/>
    <n v="2021"/>
    <s v="April"/>
    <x v="3"/>
    <s v="FY 2021"/>
    <n v="550"/>
    <x v="0"/>
    <x v="209"/>
    <x v="2"/>
  </r>
  <r>
    <x v="251"/>
    <s v="Desktop Antivirus Specialist"/>
    <x v="10"/>
    <x v="1"/>
    <x v="1"/>
    <s v="Other"/>
    <s v="Internal"/>
    <d v="2020-11-03T08:58:03"/>
    <x v="183"/>
    <x v="0"/>
    <n v="13"/>
    <n v="15.626354166663077"/>
    <n v="2020"/>
    <s v="November"/>
    <x v="0"/>
    <s v="FY 2021"/>
    <n v="550"/>
    <x v="0"/>
    <x v="210"/>
    <x v="0"/>
  </r>
  <r>
    <x v="252"/>
    <s v="Global Security Controls &amp; Compliance Leader"/>
    <x v="10"/>
    <x v="5"/>
    <x v="3"/>
    <s v="Other"/>
    <s v="Internal"/>
    <d v="2020-11-23T07:58:11"/>
    <x v="56"/>
    <x v="0"/>
    <n v="25"/>
    <n v="33.667928240742185"/>
    <n v="2020"/>
    <s v="December"/>
    <x v="0"/>
    <s v="FY 2021"/>
    <n v="300"/>
    <x v="0"/>
    <x v="63"/>
    <x v="0"/>
  </r>
  <r>
    <x v="253"/>
    <s v="Administrator/Secretarial Support"/>
    <x v="11"/>
    <x v="1"/>
    <x v="1"/>
    <s v="Other"/>
    <s v="Direct"/>
    <d v="2020-10-14T10:54:00"/>
    <x v="184"/>
    <x v="0"/>
    <n v="18"/>
    <n v="24.545833333329938"/>
    <n v="2020"/>
    <s v="November"/>
    <x v="0"/>
    <s v="FY 2021"/>
    <n v="550"/>
    <x v="0"/>
    <x v="211"/>
    <x v="0"/>
  </r>
  <r>
    <x v="254"/>
    <s v="Auto-Enrolment Administrator"/>
    <x v="11"/>
    <x v="1"/>
    <x v="1"/>
    <s v="Other"/>
    <s v="Direct"/>
    <d v="2020-10-19T16:15:00"/>
    <x v="185"/>
    <x v="0"/>
    <n v="37"/>
    <n v="49.322916666664241"/>
    <n v="2020"/>
    <s v="December"/>
    <x v="0"/>
    <s v="FY 2021"/>
    <n v="550"/>
    <x v="0"/>
    <x v="212"/>
    <x v="0"/>
  </r>
  <r>
    <x v="255"/>
    <s v="Correspondence Advisor"/>
    <x v="11"/>
    <x v="0"/>
    <x v="0"/>
    <s v="Other"/>
    <s v="Direct"/>
    <d v="2020-09-11T09:58:00"/>
    <x v="186"/>
    <x v="0"/>
    <n v="60"/>
    <n v="82.584722222221899"/>
    <n v="2020"/>
    <s v="December"/>
    <x v="0"/>
    <s v="FY 2021"/>
    <n v="525"/>
    <x v="0"/>
    <x v="11"/>
    <x v="0"/>
  </r>
  <r>
    <x v="256"/>
    <s v="Legal Clerk"/>
    <x v="11"/>
    <x v="0"/>
    <x v="0"/>
    <s v="Vanessa Gramlow"/>
    <s v="Direct"/>
    <d v="2020-10-01T11:10:00"/>
    <x v="187"/>
    <x v="0"/>
    <n v="43"/>
    <n v="59.534722222218988"/>
    <n v="2020"/>
    <s v="November"/>
    <x v="0"/>
    <s v="FY 2021"/>
    <n v="525"/>
    <x v="0"/>
    <x v="213"/>
    <x v="0"/>
  </r>
  <r>
    <x v="257"/>
    <s v="Legal Counsel"/>
    <x v="11"/>
    <x v="1"/>
    <x v="1"/>
    <s v="Other"/>
    <s v="Direct"/>
    <d v="2019-04-03T00:00:00"/>
    <x v="2"/>
    <x v="1"/>
    <n v="1128"/>
    <n v="1578"/>
    <s v=""/>
    <s v=""/>
    <x v="2"/>
    <s v=""/>
    <n v="300"/>
    <x v="3"/>
    <x v="214"/>
    <x v="2"/>
  </r>
  <r>
    <x v="258"/>
    <s v="Corporate Counsel"/>
    <x v="11"/>
    <x v="11"/>
    <x v="3"/>
    <s v="Other"/>
    <s v="Direct"/>
    <d v="2020-11-30T00:00:00"/>
    <x v="2"/>
    <x v="1"/>
    <n v="695"/>
    <n v="971"/>
    <s v=""/>
    <s v=""/>
    <x v="2"/>
    <s v=""/>
    <n v="160"/>
    <x v="0"/>
    <x v="213"/>
    <x v="0"/>
  </r>
  <r>
    <x v="259"/>
    <s v="&lt;b&gt;Legal Counsel, Novartis, Prague, Czech Republic&lt;/b&gt;"/>
    <x v="11"/>
    <x v="9"/>
    <x v="2"/>
    <s v="Other"/>
    <s v="Direct"/>
    <d v="2022-01-02T00:00:00"/>
    <x v="188"/>
    <x v="0"/>
    <n v="224"/>
    <n v="312"/>
    <n v="2022"/>
    <s v="November"/>
    <x v="0"/>
    <s v="FY 2023"/>
    <n v="475"/>
    <x v="7"/>
    <x v="215"/>
    <x v="0"/>
  </r>
  <r>
    <x v="260"/>
    <s v="Assistant Company Secretary"/>
    <x v="11"/>
    <x v="3"/>
    <x v="2"/>
    <s v="Other"/>
    <s v="Direct"/>
    <d v="2021-10-20T00:00:00"/>
    <x v="189"/>
    <x v="0"/>
    <n v="8"/>
    <n v="10"/>
    <n v="2021"/>
    <s v="October"/>
    <x v="0"/>
    <s v="FY 2022"/>
    <n v="475"/>
    <x v="4"/>
    <x v="216"/>
    <x v="0"/>
  </r>
  <r>
    <x v="261"/>
    <s v="Lawyer - Business Finance"/>
    <x v="11"/>
    <x v="3"/>
    <x v="2"/>
    <s v="Other"/>
    <s v="Direct"/>
    <d v="2021-09-26T00:00:00"/>
    <x v="190"/>
    <x v="0"/>
    <n v="34"/>
    <n v="46"/>
    <n v="2021"/>
    <s v="November"/>
    <x v="0"/>
    <s v="FY 2022"/>
    <n v="475"/>
    <x v="4"/>
    <x v="217"/>
    <x v="0"/>
  </r>
  <r>
    <x v="262"/>
    <s v="Welder (2nd Shift)"/>
    <x v="12"/>
    <x v="1"/>
    <x v="1"/>
    <s v="Other"/>
    <s v="Direct"/>
    <d v="2021-11-20T00:00:00"/>
    <x v="191"/>
    <x v="0"/>
    <n v="14"/>
    <n v="19"/>
    <n v="2021"/>
    <s v="December"/>
    <x v="0"/>
    <s v="FY 2022"/>
    <n v="550"/>
    <x v="4"/>
    <x v="218"/>
    <x v="0"/>
  </r>
  <r>
    <x v="263"/>
    <s v="Shipper Receiver"/>
    <x v="12"/>
    <x v="1"/>
    <x v="1"/>
    <s v="Other"/>
    <s v="Referral"/>
    <d v="2021-11-08T00:00:00"/>
    <x v="63"/>
    <x v="0"/>
    <n v="12"/>
    <n v="15"/>
    <n v="2021"/>
    <s v="November"/>
    <x v="0"/>
    <s v="FY 2022"/>
    <n v="550"/>
    <x v="4"/>
    <x v="71"/>
    <x v="0"/>
  </r>
  <r>
    <x v="264"/>
    <s v="Electrical Technician"/>
    <x v="12"/>
    <x v="1"/>
    <x v="1"/>
    <s v="Other"/>
    <s v="Referral"/>
    <d v="2021-12-16T00:00:00"/>
    <x v="192"/>
    <x v="0"/>
    <n v="6"/>
    <n v="7"/>
    <n v="2021"/>
    <s v="December"/>
    <x v="0"/>
    <s v="FY 2022"/>
    <n v="550"/>
    <x v="4"/>
    <x v="219"/>
    <x v="0"/>
  </r>
  <r>
    <x v="265"/>
    <s v="Manufacturing Lead Sr. - 2nd Shift"/>
    <x v="12"/>
    <x v="1"/>
    <x v="1"/>
    <s v="Other"/>
    <s v="Admin"/>
    <d v="2021-12-21T00:00:00"/>
    <x v="2"/>
    <x v="1"/>
    <n v="419"/>
    <n v="585"/>
    <s v=""/>
    <s v=""/>
    <x v="2"/>
    <s v=""/>
    <n v="300"/>
    <x v="4"/>
    <x v="179"/>
    <x v="0"/>
  </r>
  <r>
    <x v="266"/>
    <s v="Welder 2nd Shift (2:30 - 11:00 p.m.)"/>
    <x v="12"/>
    <x v="1"/>
    <x v="1"/>
    <s v="Other"/>
    <s v="Direct"/>
    <d v="2022-01-12T00:00:00"/>
    <x v="193"/>
    <x v="0"/>
    <n v="12"/>
    <n v="15"/>
    <n v="2022"/>
    <s v="January"/>
    <x v="4"/>
    <s v="FY 2022"/>
    <n v="550"/>
    <x v="4"/>
    <x v="220"/>
    <x v="3"/>
  </r>
  <r>
    <x v="267"/>
    <s v="Welder"/>
    <x v="12"/>
    <x v="1"/>
    <x v="1"/>
    <s v="Other"/>
    <s v="Direct"/>
    <d v="2021-12-02T00:00:00"/>
    <x v="60"/>
    <x v="0"/>
    <n v="12"/>
    <n v="16"/>
    <n v="2021"/>
    <s v="December"/>
    <x v="0"/>
    <s v="FY 2022"/>
    <n v="550"/>
    <x v="4"/>
    <x v="68"/>
    <x v="0"/>
  </r>
  <r>
    <x v="268"/>
    <s v="WAREHOUSE COORD I"/>
    <x v="12"/>
    <x v="1"/>
    <x v="1"/>
    <s v="Vanessa Gramlow"/>
    <s v="Admin"/>
    <d v="2022-01-09T00:00:00"/>
    <x v="194"/>
    <x v="0"/>
    <n v="218"/>
    <n v="304"/>
    <n v="2022"/>
    <s v="November"/>
    <x v="0"/>
    <s v="FY 2023"/>
    <n v="550"/>
    <x v="7"/>
    <x v="221"/>
    <x v="0"/>
  </r>
  <r>
    <x v="269"/>
    <s v="Machinist 2nd Shift (2:30 - 11 p.m.)"/>
    <x v="12"/>
    <x v="1"/>
    <x v="1"/>
    <s v="Laurene Delelis"/>
    <s v="Referral"/>
    <d v="2022-01-13T00:00:00"/>
    <x v="195"/>
    <x v="0"/>
    <n v="197"/>
    <n v="274"/>
    <n v="2022"/>
    <s v="October"/>
    <x v="0"/>
    <s v="FY 2023"/>
    <n v="550"/>
    <x v="7"/>
    <x v="222"/>
    <x v="0"/>
  </r>
  <r>
    <x v="270"/>
    <s v="Product Development Manager"/>
    <x v="13"/>
    <x v="0"/>
    <x v="0"/>
    <s v="Vanessa Gramlow"/>
    <s v="Internal"/>
    <d v="2020-04-23T06:18:35"/>
    <x v="187"/>
    <x v="0"/>
    <n v="158"/>
    <n v="220.73709490741021"/>
    <n v="2020"/>
    <s v="November"/>
    <x v="0"/>
    <s v="FY 2021"/>
    <n v="525"/>
    <x v="0"/>
    <x v="213"/>
    <x v="0"/>
  </r>
  <r>
    <x v="271"/>
    <s v="Marketing Intern"/>
    <x v="13"/>
    <x v="6"/>
    <x v="3"/>
    <s v="Other"/>
    <s v="Direct"/>
    <d v="2020-04-10T05:44:19"/>
    <x v="169"/>
    <x v="0"/>
    <n v="91"/>
    <n v="127.76089120370307"/>
    <n v="2020"/>
    <s v="August"/>
    <x v="1"/>
    <s v="FY 2020"/>
    <n v="300"/>
    <x v="1"/>
    <x v="194"/>
    <x v="1"/>
  </r>
  <r>
    <x v="272"/>
    <s v="Global Marketing Manager"/>
    <x v="13"/>
    <x v="0"/>
    <x v="0"/>
    <s v="Other"/>
    <s v="Internal"/>
    <d v="2020-06-09T05:45:18"/>
    <x v="196"/>
    <x v="0"/>
    <n v="69"/>
    <n v="94.760208333333139"/>
    <n v="2020"/>
    <s v="September"/>
    <x v="1"/>
    <s v="FY 2020"/>
    <n v="525"/>
    <x v="1"/>
    <x v="223"/>
    <x v="1"/>
  </r>
  <r>
    <x v="273"/>
    <s v="EMEA Product Manager"/>
    <x v="13"/>
    <x v="0"/>
    <x v="0"/>
    <s v="Other"/>
    <s v="Direct"/>
    <d v="2020-05-19T05:50:00"/>
    <x v="197"/>
    <x v="0"/>
    <n v="78"/>
    <n v="106.75694444444525"/>
    <n v="2020"/>
    <s v="September"/>
    <x v="1"/>
    <s v="FY 2020"/>
    <n v="525"/>
    <x v="1"/>
    <x v="224"/>
    <x v="1"/>
  </r>
  <r>
    <x v="274"/>
    <s v="Marketing Communications Mgr"/>
    <x v="13"/>
    <x v="0"/>
    <x v="0"/>
    <s v="Other"/>
    <s v="Internal"/>
    <d v="2020-06-05T12:30:59"/>
    <x v="198"/>
    <x v="0"/>
    <n v="66"/>
    <n v="90.478483796294313"/>
    <n v="2020"/>
    <s v="September"/>
    <x v="1"/>
    <s v="FY 2020"/>
    <n v="525"/>
    <x v="1"/>
    <x v="225"/>
    <x v="1"/>
  </r>
  <r>
    <x v="275"/>
    <s v="Product Manager - Connectivity"/>
    <x v="13"/>
    <x v="0"/>
    <x v="0"/>
    <s v="Laurene Delelis"/>
    <s v="Agency"/>
    <d v="2020-05-27T10:15:20"/>
    <x v="2"/>
    <x v="1"/>
    <n v="828"/>
    <n v="1157.5726851851869"/>
    <s v=""/>
    <s v=""/>
    <x v="2"/>
    <s v=""/>
    <n v="280"/>
    <x v="1"/>
    <x v="226"/>
    <x v="2"/>
  </r>
  <r>
    <x v="276"/>
    <s v="Mkt Mgr – New Business Develop"/>
    <x v="13"/>
    <x v="0"/>
    <x v="0"/>
    <s v="Other"/>
    <s v="Internal"/>
    <d v="2020-05-20T11:42:11"/>
    <x v="199"/>
    <x v="0"/>
    <n v="92"/>
    <n v="126.51237268518162"/>
    <n v="2020"/>
    <s v="September"/>
    <x v="1"/>
    <s v="FY 2020"/>
    <n v="525"/>
    <x v="1"/>
    <x v="227"/>
    <x v="1"/>
  </r>
  <r>
    <x v="277"/>
    <s v="Snr Product Marketing Manager"/>
    <x v="13"/>
    <x v="1"/>
    <x v="1"/>
    <s v="Other"/>
    <s v="Internal"/>
    <d v="2020-02-04T14:02:51"/>
    <x v="119"/>
    <x v="0"/>
    <n v="65"/>
    <n v="89.414687500000582"/>
    <n v="2020"/>
    <s v="May"/>
    <x v="3"/>
    <s v="FY 2020"/>
    <n v="550"/>
    <x v="1"/>
    <x v="134"/>
    <x v="2"/>
  </r>
  <r>
    <x v="278"/>
    <s v="Strategic Marketing Manager"/>
    <x v="13"/>
    <x v="0"/>
    <x v="0"/>
    <s v="Other"/>
    <s v="Agency"/>
    <d v="2020-06-16T12:09:25"/>
    <x v="200"/>
    <x v="0"/>
    <n v="104"/>
    <n v="142.49346064814745"/>
    <n v="2020"/>
    <s v="November"/>
    <x v="0"/>
    <s v="FY 2021"/>
    <n v="525"/>
    <x v="0"/>
    <x v="228"/>
    <x v="0"/>
  </r>
  <r>
    <x v="279"/>
    <s v="Sr. Manager, Marcom"/>
    <x v="13"/>
    <x v="0"/>
    <x v="0"/>
    <s v="Other"/>
    <s v="Internal"/>
    <d v="2020-06-24T11:04:03"/>
    <x v="187"/>
    <x v="0"/>
    <n v="114"/>
    <n v="158.5388541666689"/>
    <n v="2020"/>
    <s v="November"/>
    <x v="0"/>
    <s v="FY 2021"/>
    <n v="525"/>
    <x v="0"/>
    <x v="213"/>
    <x v="0"/>
  </r>
  <r>
    <x v="280"/>
    <s v="DIY Security Product Manager GRADUATE- 23 Months FTC"/>
    <x v="13"/>
    <x v="0"/>
    <x v="0"/>
    <s v="Vanessa Gramlow"/>
    <s v="Internal"/>
    <d v="2020-07-13T06:55:29"/>
    <x v="201"/>
    <x v="0"/>
    <n v="79"/>
    <n v="107.71146990740817"/>
    <n v="2020"/>
    <s v="October"/>
    <x v="0"/>
    <s v="FY 2021"/>
    <n v="525"/>
    <x v="0"/>
    <x v="229"/>
    <x v="0"/>
  </r>
  <r>
    <x v="281"/>
    <s v="Marcom Digital CoE Program Mgr"/>
    <x v="13"/>
    <x v="0"/>
    <x v="0"/>
    <s v="Other"/>
    <s v="Internal"/>
    <d v="2020-09-14T12:19:19"/>
    <x v="202"/>
    <x v="0"/>
    <n v="53"/>
    <n v="71.486585648148321"/>
    <n v="2020"/>
    <s v="November"/>
    <x v="0"/>
    <s v="FY 2021"/>
    <n v="525"/>
    <x v="0"/>
    <x v="230"/>
    <x v="0"/>
  </r>
  <r>
    <x v="282"/>
    <s v="Graduate Product Manager"/>
    <x v="13"/>
    <x v="0"/>
    <x v="0"/>
    <s v="Other"/>
    <s v="Agency"/>
    <d v="2020-09-23T11:59:30"/>
    <x v="203"/>
    <x v="0"/>
    <n v="35"/>
    <n v="47.500347222223354"/>
    <n v="2020"/>
    <s v="November"/>
    <x v="0"/>
    <s v="FY 2021"/>
    <n v="525"/>
    <x v="0"/>
    <x v="231"/>
    <x v="0"/>
  </r>
  <r>
    <x v="283"/>
    <s v="Industrial Marketing Leader"/>
    <x v="13"/>
    <x v="0"/>
    <x v="0"/>
    <s v="Other"/>
    <s v="Internal"/>
    <d v="2020-07-23T18:29:08"/>
    <x v="10"/>
    <x v="0"/>
    <n v="104"/>
    <n v="144.22976851851854"/>
    <n v="2020"/>
    <s v="December"/>
    <x v="0"/>
    <s v="FY 2021"/>
    <n v="525"/>
    <x v="0"/>
    <x v="10"/>
    <x v="0"/>
  </r>
  <r>
    <x v="284"/>
    <s v="Event Manager"/>
    <x v="13"/>
    <x v="1"/>
    <x v="1"/>
    <s v="Other"/>
    <s v="Internal"/>
    <d v="2020-10-07T15:11:36"/>
    <x v="2"/>
    <x v="1"/>
    <n v="733"/>
    <n v="1024.3669444444458"/>
    <s v=""/>
    <s v=""/>
    <x v="2"/>
    <s v=""/>
    <n v="300"/>
    <x v="0"/>
    <x v="232"/>
    <x v="0"/>
  </r>
  <r>
    <x v="285"/>
    <s v="Specialist Product Mrktg"/>
    <x v="13"/>
    <x v="1"/>
    <x v="1"/>
    <s v="Other"/>
    <s v="Internal"/>
    <d v="2020-10-02T06:46:12"/>
    <x v="204"/>
    <x v="0"/>
    <n v="51"/>
    <n v="70.717916666668316"/>
    <n v="2020"/>
    <s v="December"/>
    <x v="0"/>
    <s v="FY 2021"/>
    <n v="550"/>
    <x v="0"/>
    <x v="233"/>
    <x v="0"/>
  </r>
  <r>
    <x v="286"/>
    <s v="Product Mkting Mgr, Software"/>
    <x v="13"/>
    <x v="0"/>
    <x v="0"/>
    <s v="Other"/>
    <s v="Agency"/>
    <d v="2020-06-29T02:48:38"/>
    <x v="205"/>
    <x v="0"/>
    <n v="25"/>
    <n v="33.88289351851563"/>
    <n v="2020"/>
    <s v="August"/>
    <x v="1"/>
    <s v="FY 2020"/>
    <n v="525"/>
    <x v="1"/>
    <x v="234"/>
    <x v="1"/>
  </r>
  <r>
    <x v="287"/>
    <s v="S&amp;PS Europe - Product Marketing Director"/>
    <x v="13"/>
    <x v="1"/>
    <x v="1"/>
    <s v="Other"/>
    <s v="Internal"/>
    <d v="2020-11-06T08:42:09"/>
    <x v="206"/>
    <x v="0"/>
    <n v="4"/>
    <n v="4.6373958333351766"/>
    <n v="2020"/>
    <s v="November"/>
    <x v="0"/>
    <s v="FY 2021"/>
    <n v="550"/>
    <x v="0"/>
    <x v="235"/>
    <x v="0"/>
  </r>
  <r>
    <x v="288"/>
    <s v="Senior Product Manager VAPA EMEA (Voice, Alarm, Public Address)"/>
    <x v="13"/>
    <x v="0"/>
    <x v="0"/>
    <s v="Other"/>
    <s v="Agency"/>
    <d v="2020-04-21T05:19:17"/>
    <x v="207"/>
    <x v="0"/>
    <n v="125"/>
    <n v="173.77827546296612"/>
    <n v="2020"/>
    <s v="October"/>
    <x v="0"/>
    <s v="FY 2021"/>
    <n v="525"/>
    <x v="0"/>
    <x v="236"/>
    <x v="0"/>
  </r>
  <r>
    <x v="289"/>
    <s v="Graduate Marketing &amp; Communications; 12 months FTC"/>
    <x v="13"/>
    <x v="0"/>
    <x v="0"/>
    <s v="Other"/>
    <s v="Direct"/>
    <d v="2020-09-03T07:20:57"/>
    <x v="176"/>
    <x v="0"/>
    <n v="57"/>
    <n v="79.693784722221608"/>
    <n v="2020"/>
    <s v="November"/>
    <x v="0"/>
    <s v="FY 2021"/>
    <n v="525"/>
    <x v="0"/>
    <x v="202"/>
    <x v="0"/>
  </r>
  <r>
    <x v="290"/>
    <s v="Printer Product Marketing Manager"/>
    <x v="13"/>
    <x v="1"/>
    <x v="1"/>
    <s v="Other"/>
    <s v="Referral"/>
    <d v="2020-10-29T05:38:21"/>
    <x v="208"/>
    <x v="0"/>
    <n v="14"/>
    <n v="18.765034722222481"/>
    <n v="2020"/>
    <s v="November"/>
    <x v="0"/>
    <s v="FY 2021"/>
    <n v="550"/>
    <x v="0"/>
    <x v="237"/>
    <x v="0"/>
  </r>
  <r>
    <x v="291"/>
    <s v="HSF Europe Regional Marketing Leader"/>
    <x v="13"/>
    <x v="1"/>
    <x v="1"/>
    <s v="Other"/>
    <s v="Internal"/>
    <d v="2020-11-26T11:58:58"/>
    <x v="121"/>
    <x v="0"/>
    <n v="20"/>
    <n v="26.500717592592991"/>
    <n v="2020"/>
    <s v="December"/>
    <x v="0"/>
    <s v="FY 2021"/>
    <n v="550"/>
    <x v="0"/>
    <x v="137"/>
    <x v="0"/>
  </r>
  <r>
    <x v="292"/>
    <s v="E-commerce Category Manager - Footwear"/>
    <x v="13"/>
    <x v="0"/>
    <x v="0"/>
    <s v="Other"/>
    <s v="Direct"/>
    <d v="2020-10-01T12:41:07"/>
    <x v="201"/>
    <x v="0"/>
    <n v="21"/>
    <n v="27.471446759256651"/>
    <n v="2020"/>
    <s v="October"/>
    <x v="0"/>
    <s v="FY 2021"/>
    <n v="525"/>
    <x v="0"/>
    <x v="229"/>
    <x v="0"/>
  </r>
  <r>
    <x v="293"/>
    <s v="Sr Product Mktg Mgr Electrical"/>
    <x v="13"/>
    <x v="6"/>
    <x v="3"/>
    <s v="Other"/>
    <s v="Internal"/>
    <d v="2020-11-24T10:48:35"/>
    <x v="209"/>
    <x v="0"/>
    <n v="19"/>
    <n v="25.54959490741021"/>
    <n v="2020"/>
    <s v="December"/>
    <x v="0"/>
    <s v="FY 2021"/>
    <n v="300"/>
    <x v="0"/>
    <x v="238"/>
    <x v="0"/>
  </r>
  <r>
    <x v="294"/>
    <s v="Access Control Product Manager"/>
    <x v="13"/>
    <x v="1"/>
    <x v="1"/>
    <s v="Other"/>
    <s v="Direct"/>
    <d v="2020-10-26T10:52:57"/>
    <x v="210"/>
    <x v="0"/>
    <n v="31"/>
    <n v="41.546562499999709"/>
    <n v="2020"/>
    <s v="December"/>
    <x v="0"/>
    <s v="FY 2021"/>
    <n v="550"/>
    <x v="0"/>
    <x v="239"/>
    <x v="0"/>
  </r>
  <r>
    <x v="295"/>
    <s v="Senior Marketing Director - ADI"/>
    <x v="13"/>
    <x v="6"/>
    <x v="3"/>
    <s v="Other"/>
    <s v="Agency"/>
    <d v="2020-11-16T06:59:11"/>
    <x v="177"/>
    <x v="0"/>
    <n v="10"/>
    <n v="12.708900462959718"/>
    <n v="2020"/>
    <s v="November"/>
    <x v="0"/>
    <s v="FY 2021"/>
    <n v="300"/>
    <x v="0"/>
    <x v="203"/>
    <x v="0"/>
  </r>
  <r>
    <x v="296"/>
    <s v="Director of Commercial Excellence"/>
    <x v="13"/>
    <x v="1"/>
    <x v="1"/>
    <s v="Other"/>
    <s v="Internal"/>
    <d v="2020-12-04T10:48:48"/>
    <x v="180"/>
    <x v="0"/>
    <n v="11"/>
    <n v="13.549444444441178"/>
    <n v="2020"/>
    <s v="December"/>
    <x v="0"/>
    <s v="FY 2021"/>
    <n v="550"/>
    <x v="0"/>
    <x v="207"/>
    <x v="0"/>
  </r>
  <r>
    <x v="297"/>
    <s v="System Software Product Manager"/>
    <x v="13"/>
    <x v="5"/>
    <x v="3"/>
    <s v="Vanessa Gramlow"/>
    <s v="Internal"/>
    <d v="2020-09-16T12:42:57"/>
    <x v="211"/>
    <x v="0"/>
    <n v="68"/>
    <n v="93.470173611109203"/>
    <n v="2020"/>
    <s v="December"/>
    <x v="0"/>
    <s v="FY 2021"/>
    <n v="300"/>
    <x v="0"/>
    <x v="240"/>
    <x v="0"/>
  </r>
  <r>
    <x v="298"/>
    <s v="Director of Product Management"/>
    <x v="13"/>
    <x v="1"/>
    <x v="1"/>
    <s v="Other"/>
    <s v="Internal"/>
    <d v="2020-11-02T16:18:08"/>
    <x v="212"/>
    <x v="0"/>
    <n v="19"/>
    <n v="23.320740740738984"/>
    <n v="2020"/>
    <s v="November"/>
    <x v="0"/>
    <s v="FY 2021"/>
    <n v="550"/>
    <x v="0"/>
    <x v="241"/>
    <x v="0"/>
  </r>
  <r>
    <x v="299"/>
    <s v="Trade Channel Manager"/>
    <x v="13"/>
    <x v="1"/>
    <x v="1"/>
    <s v="Other"/>
    <s v="Direct"/>
    <d v="2021-01-13T04:30:12"/>
    <x v="213"/>
    <x v="0"/>
    <n v="163"/>
    <n v="225.81236111110775"/>
    <n v="2021"/>
    <s v="August"/>
    <x v="1"/>
    <s v="FY 2021"/>
    <n v="550"/>
    <x v="0"/>
    <x v="242"/>
    <x v="1"/>
  </r>
  <r>
    <x v="300"/>
    <s v="Embedded Products Leader - Packaged Solutions"/>
    <x v="13"/>
    <x v="1"/>
    <x v="1"/>
    <s v="Laurene Delelis"/>
    <s v="Internal"/>
    <d v="2021-01-27T03:56:00"/>
    <x v="214"/>
    <x v="0"/>
    <n v="86"/>
    <n v="118.83611111110804"/>
    <n v="2021"/>
    <s v="May"/>
    <x v="3"/>
    <s v="FY 2021"/>
    <n v="550"/>
    <x v="0"/>
    <x v="243"/>
    <x v="2"/>
  </r>
  <r>
    <x v="301"/>
    <s v="Product Category Manager - IP/Video/Networking"/>
    <x v="13"/>
    <x v="1"/>
    <x v="1"/>
    <s v="Annelies Verbruggen"/>
    <s v="Agency"/>
    <d v="2020-11-03T08:47:32"/>
    <x v="210"/>
    <x v="0"/>
    <n v="25"/>
    <n v="33.633657407408464"/>
    <n v="2020"/>
    <s v="December"/>
    <x v="0"/>
    <s v="FY 2021"/>
    <n v="550"/>
    <x v="0"/>
    <x v="239"/>
    <x v="0"/>
  </r>
  <r>
    <x v="302"/>
    <s v="Product Marketing Specialist"/>
    <x v="13"/>
    <x v="6"/>
    <x v="3"/>
    <s v="Other"/>
    <s v="Internal"/>
    <d v="2021-03-04T11:12:24"/>
    <x v="128"/>
    <x v="0"/>
    <n v="74"/>
    <n v="102.53305555555562"/>
    <n v="2021"/>
    <s v="June"/>
    <x v="3"/>
    <s v="FY 2021"/>
    <n v="300"/>
    <x v="0"/>
    <x v="145"/>
    <x v="2"/>
  </r>
  <r>
    <x v="303"/>
    <s v="Channel Marketing Leader - Honeywell Security &amp; Fire Europe (North &amp; Nordics)"/>
    <x v="13"/>
    <x v="1"/>
    <x v="1"/>
    <s v="Other"/>
    <s v="Internal"/>
    <d v="2021-02-16T06:54:21"/>
    <x v="215"/>
    <x v="0"/>
    <n v="69"/>
    <n v="94.71225694444729"/>
    <n v="2021"/>
    <s v="May"/>
    <x v="3"/>
    <s v="FY 2021"/>
    <n v="550"/>
    <x v="0"/>
    <x v="244"/>
    <x v="2"/>
  </r>
  <r>
    <x v="304"/>
    <s v="Strategic Marketing Leader"/>
    <x v="13"/>
    <x v="1"/>
    <x v="1"/>
    <s v="Other"/>
    <s v="Internal"/>
    <d v="2021-02-16T06:55:51"/>
    <x v="216"/>
    <x v="0"/>
    <n v="28"/>
    <n v="36.711215277777228"/>
    <n v="2021"/>
    <s v="March"/>
    <x v="4"/>
    <s v="FY 2021"/>
    <n v="550"/>
    <x v="0"/>
    <x v="245"/>
    <x v="3"/>
  </r>
  <r>
    <x v="305"/>
    <s v="Residential Marketing Leader"/>
    <x v="13"/>
    <x v="1"/>
    <x v="1"/>
    <s v="Annelies Verbruggen"/>
    <s v="Internal"/>
    <d v="2021-02-16T06:55:32"/>
    <x v="217"/>
    <x v="0"/>
    <n v="114"/>
    <n v="158.71143518518511"/>
    <n v="2021"/>
    <s v="July"/>
    <x v="1"/>
    <s v="FY 2021"/>
    <n v="550"/>
    <x v="0"/>
    <x v="246"/>
    <x v="1"/>
  </r>
  <r>
    <x v="306"/>
    <s v="Customer Marketing Manager UK"/>
    <x v="13"/>
    <x v="1"/>
    <x v="1"/>
    <s v="Annelies Verbruggen"/>
    <s v="Internal"/>
    <d v="2021-03-21T05:48:40"/>
    <x v="2"/>
    <x v="1"/>
    <n v="615"/>
    <n v="859.75787037036935"/>
    <s v=""/>
    <s v=""/>
    <x v="2"/>
    <s v=""/>
    <n v="300"/>
    <x v="0"/>
    <x v="247"/>
    <x v="3"/>
  </r>
  <r>
    <x v="307"/>
    <s v="ICT Strategic Marketing Director"/>
    <x v="13"/>
    <x v="1"/>
    <x v="1"/>
    <s v="Other"/>
    <s v="Internal"/>
    <d v="2021-01-28T14:44:21"/>
    <x v="218"/>
    <x v="0"/>
    <n v="175"/>
    <n v="243.38586805555678"/>
    <n v="2021"/>
    <s v="September"/>
    <x v="1"/>
    <s v="FY 2021"/>
    <n v="550"/>
    <x v="0"/>
    <x v="248"/>
    <x v="1"/>
  </r>
  <r>
    <x v="308"/>
    <s v="HSF Global Product Manager - Access Control Enterprise Software"/>
    <x v="13"/>
    <x v="1"/>
    <x v="1"/>
    <s v="Other"/>
    <s v="Internal"/>
    <d v="2021-03-10T07:57:29"/>
    <x v="219"/>
    <x v="0"/>
    <n v="198"/>
    <n v="275.66841435185052"/>
    <n v="2021"/>
    <s v="December"/>
    <x v="0"/>
    <s v="FY 2022"/>
    <n v="550"/>
    <x v="4"/>
    <x v="249"/>
    <x v="0"/>
  </r>
  <r>
    <x v="309"/>
    <s v="HSF Global Product Manager - Commercial Intrusion SMB Systems"/>
    <x v="13"/>
    <x v="6"/>
    <x v="3"/>
    <s v="Other"/>
    <s v="Internal"/>
    <d v="2021-03-10T07:59:02"/>
    <x v="220"/>
    <x v="0"/>
    <n v="22"/>
    <n v="28.667337962964666"/>
    <n v="2021"/>
    <s v="April"/>
    <x v="3"/>
    <s v="FY 2021"/>
    <n v="300"/>
    <x v="0"/>
    <x v="250"/>
    <x v="2"/>
  </r>
  <r>
    <x v="310"/>
    <s v="Product Marketing Manager - Stationary Refrigeration"/>
    <x v="13"/>
    <x v="0"/>
    <x v="0"/>
    <s v="Other"/>
    <s v="Agency"/>
    <d v="2020-09-23T12:42:22"/>
    <x v="203"/>
    <x v="0"/>
    <n v="35"/>
    <n v="47.470578703701904"/>
    <n v="2020"/>
    <s v="November"/>
    <x v="0"/>
    <s v="FY 2021"/>
    <n v="525"/>
    <x v="0"/>
    <x v="231"/>
    <x v="0"/>
  </r>
  <r>
    <x v="311"/>
    <s v="Especialista de Produto de Marketing"/>
    <x v="13"/>
    <x v="3"/>
    <x v="2"/>
    <s v="Other"/>
    <s v="Direct"/>
    <d v="2021-02-11T17:29:30"/>
    <x v="221"/>
    <x v="0"/>
    <n v="102"/>
    <n v="142.27118055555911"/>
    <n v="2021"/>
    <s v="July"/>
    <x v="1"/>
    <s v="FY 2021"/>
    <n v="475"/>
    <x v="0"/>
    <x v="251"/>
    <x v="1"/>
  </r>
  <r>
    <x v="312"/>
    <s v="Marketing Leader, Medium Enterprise &amp; Distribution, Honeywell Security &amp; Fire Europe"/>
    <x v="13"/>
    <x v="1"/>
    <x v="1"/>
    <s v="Other"/>
    <s v="Internal"/>
    <d v="2021-02-16T06:56:23"/>
    <x v="2"/>
    <x v="1"/>
    <n v="639"/>
    <n v="892.71084490740759"/>
    <s v=""/>
    <s v=""/>
    <x v="2"/>
    <s v=""/>
    <n v="300"/>
    <x v="0"/>
    <x v="252"/>
    <x v="3"/>
  </r>
  <r>
    <x v="313"/>
    <s v="HSF Global Product Manager - Access Control SMB Software"/>
    <x v="13"/>
    <x v="1"/>
    <x v="1"/>
    <s v="Vanessa Gramlow"/>
    <s v="Internal"/>
    <d v="2021-03-10T07:57:52"/>
    <x v="222"/>
    <x v="0"/>
    <n v="67"/>
    <n v="91.668148148150067"/>
    <n v="2021"/>
    <s v="June"/>
    <x v="3"/>
    <s v="FY 2021"/>
    <n v="550"/>
    <x v="0"/>
    <x v="253"/>
    <x v="2"/>
  </r>
  <r>
    <x v="314"/>
    <s v="Regional Marketing Manager EMEA - Workflow Solutions"/>
    <x v="13"/>
    <x v="6"/>
    <x v="3"/>
    <s v="Other"/>
    <s v="Internal"/>
    <d v="2021-02-26T00:00:00"/>
    <x v="223"/>
    <x v="0"/>
    <n v="61"/>
    <n v="86"/>
    <n v="2021"/>
    <s v="May"/>
    <x v="3"/>
    <s v="FY 2021"/>
    <n v="300"/>
    <x v="0"/>
    <x v="254"/>
    <x v="2"/>
  </r>
  <r>
    <x v="315"/>
    <s v="Strategic Marketing Leader - BreakThrough"/>
    <x v="13"/>
    <x v="1"/>
    <x v="1"/>
    <s v="Other"/>
    <s v="Internal"/>
    <d v="2021-05-01T00:00:00"/>
    <x v="2"/>
    <x v="1"/>
    <n v="585"/>
    <n v="819"/>
    <s v=""/>
    <s v=""/>
    <x v="2"/>
    <s v=""/>
    <n v="300"/>
    <x v="0"/>
    <x v="255"/>
    <x v="2"/>
  </r>
  <r>
    <x v="316"/>
    <s v="HSF Global Product Manager - Access Control Edge Devices"/>
    <x v="13"/>
    <x v="6"/>
    <x v="3"/>
    <s v="Other"/>
    <s v="Internal"/>
    <d v="2021-03-10T00:00:00"/>
    <x v="224"/>
    <x v="0"/>
    <n v="48"/>
    <n v="65"/>
    <n v="2021"/>
    <s v="May"/>
    <x v="3"/>
    <s v="FY 2021"/>
    <n v="300"/>
    <x v="0"/>
    <x v="256"/>
    <x v="2"/>
  </r>
  <r>
    <x v="317"/>
    <s v="Global Product Manager - Lead Sensors"/>
    <x v="13"/>
    <x v="1"/>
    <x v="1"/>
    <s v="Other"/>
    <s v="Internal"/>
    <d v="2021-04-08T00:00:00"/>
    <x v="225"/>
    <x v="0"/>
    <n v="27"/>
    <n v="37"/>
    <n v="2021"/>
    <s v="May"/>
    <x v="3"/>
    <s v="FY 2021"/>
    <n v="550"/>
    <x v="0"/>
    <x v="257"/>
    <x v="2"/>
  </r>
  <r>
    <x v="318"/>
    <s v="Marketing Leader – Integrated Systems, Security &amp; Fire Europe"/>
    <x v="13"/>
    <x v="10"/>
    <x v="3"/>
    <s v="Other"/>
    <s v="Internal"/>
    <d v="2021-02-16T00:00:00"/>
    <x v="146"/>
    <x v="0"/>
    <n v="164"/>
    <n v="227"/>
    <n v="2021"/>
    <s v="October"/>
    <x v="0"/>
    <s v="FY 2022"/>
    <n v="300"/>
    <x v="4"/>
    <x v="165"/>
    <x v="0"/>
  </r>
  <r>
    <x v="319"/>
    <s v="Product Category Manager"/>
    <x v="13"/>
    <x v="6"/>
    <x v="3"/>
    <s v="Other"/>
    <s v="Agency"/>
    <d v="2021-03-16T00:00:00"/>
    <x v="226"/>
    <x v="0"/>
    <n v="189"/>
    <n v="264"/>
    <n v="2021"/>
    <s v="December"/>
    <x v="0"/>
    <s v="FY 2022"/>
    <n v="300"/>
    <x v="4"/>
    <x v="258"/>
    <x v="0"/>
  </r>
  <r>
    <x v="320"/>
    <s v="HSF Global Product Management Leader SMB SaaS"/>
    <x v="13"/>
    <x v="1"/>
    <x v="1"/>
    <s v="Other"/>
    <s v="Internal"/>
    <d v="2021-03-10T00:00:00"/>
    <x v="227"/>
    <x v="0"/>
    <n v="170"/>
    <n v="237"/>
    <n v="2021"/>
    <s v="November"/>
    <x v="0"/>
    <s v="FY 2022"/>
    <n v="550"/>
    <x v="4"/>
    <x v="259"/>
    <x v="0"/>
  </r>
  <r>
    <x v="321"/>
    <s v="Global Category Leader - Hearing"/>
    <x v="13"/>
    <x v="7"/>
    <x v="2"/>
    <s v="Other"/>
    <s v="Internal"/>
    <d v="2021-06-11T00:00:00"/>
    <x v="134"/>
    <x v="0"/>
    <n v="96"/>
    <n v="134"/>
    <n v="2021"/>
    <s v="October"/>
    <x v="0"/>
    <s v="FY 2022"/>
    <n v="475"/>
    <x v="4"/>
    <x v="151"/>
    <x v="0"/>
  </r>
  <r>
    <x v="322"/>
    <s v="Marketing and Communications Manager"/>
    <x v="13"/>
    <x v="11"/>
    <x v="3"/>
    <s v="Other"/>
    <s v="Internal"/>
    <d v="2021-03-21T00:00:00"/>
    <x v="228"/>
    <x v="0"/>
    <n v="108"/>
    <n v="150"/>
    <n v="2021"/>
    <s v="August"/>
    <x v="1"/>
    <s v="FY 2021"/>
    <n v="300"/>
    <x v="0"/>
    <x v="260"/>
    <x v="1"/>
  </r>
  <r>
    <x v="323"/>
    <s v="Global Pricing Leader"/>
    <x v="13"/>
    <x v="1"/>
    <x v="1"/>
    <s v="Vanessa Gramlow"/>
    <s v="Internal"/>
    <d v="2021-02-09T00:00:00"/>
    <x v="225"/>
    <x v="0"/>
    <n v="69"/>
    <n v="95"/>
    <n v="2021"/>
    <s v="May"/>
    <x v="3"/>
    <s v="FY 2021"/>
    <n v="550"/>
    <x v="0"/>
    <x v="257"/>
    <x v="2"/>
  </r>
  <r>
    <x v="324"/>
    <s v="Global Product Manager"/>
    <x v="13"/>
    <x v="1"/>
    <x v="1"/>
    <s v="Other"/>
    <s v="Internal"/>
    <d v="2021-04-14T00:00:00"/>
    <x v="229"/>
    <x v="0"/>
    <n v="167"/>
    <n v="232"/>
    <n v="2021"/>
    <s v="December"/>
    <x v="0"/>
    <s v="FY 2022"/>
    <n v="550"/>
    <x v="4"/>
    <x v="261"/>
    <x v="0"/>
  </r>
  <r>
    <x v="325"/>
    <s v="Lead Pricing Analyst"/>
    <x v="13"/>
    <x v="6"/>
    <x v="3"/>
    <s v="Other"/>
    <s v="Direct"/>
    <d v="2021-03-10T00:00:00"/>
    <x v="230"/>
    <x v="0"/>
    <n v="64"/>
    <n v="89"/>
    <n v="2021"/>
    <s v="June"/>
    <x v="3"/>
    <s v="FY 2021"/>
    <n v="300"/>
    <x v="0"/>
    <x v="262"/>
    <x v="2"/>
  </r>
  <r>
    <x v="326"/>
    <s v="OEM/Private Label Prod Mgr"/>
    <x v="13"/>
    <x v="9"/>
    <x v="2"/>
    <s v="Other"/>
    <s v="Internal"/>
    <d v="2021-06-30T00:00:00"/>
    <x v="125"/>
    <x v="0"/>
    <n v="23"/>
    <n v="31"/>
    <n v="2021"/>
    <s v="July"/>
    <x v="1"/>
    <s v="FY 2021"/>
    <n v="475"/>
    <x v="0"/>
    <x v="142"/>
    <x v="1"/>
  </r>
  <r>
    <x v="327"/>
    <s v="Strategic Marketing Manager IIOT"/>
    <x v="13"/>
    <x v="1"/>
    <x v="1"/>
    <s v="Other"/>
    <s v="Internal"/>
    <d v="2021-04-15T00:00:00"/>
    <x v="2"/>
    <x v="1"/>
    <n v="597"/>
    <n v="835"/>
    <s v=""/>
    <s v=""/>
    <x v="2"/>
    <s v=""/>
    <n v="300"/>
    <x v="0"/>
    <x v="263"/>
    <x v="2"/>
  </r>
  <r>
    <x v="328"/>
    <s v="Vertical Marketing Manager"/>
    <x v="13"/>
    <x v="9"/>
    <x v="2"/>
    <s v="Other"/>
    <s v="Internal"/>
    <d v="2021-07-08T00:00:00"/>
    <x v="2"/>
    <x v="1"/>
    <n v="537"/>
    <n v="751"/>
    <s v=""/>
    <s v=""/>
    <x v="2"/>
    <s v=""/>
    <n v="250"/>
    <x v="0"/>
    <x v="147"/>
    <x v="1"/>
  </r>
  <r>
    <x v="329"/>
    <s v="Product Manager Advanced Planning &amp; Scheduling"/>
    <x v="13"/>
    <x v="5"/>
    <x v="3"/>
    <s v="Other"/>
    <s v="Internal"/>
    <d v="2021-07-04T00:00:00"/>
    <x v="231"/>
    <x v="0"/>
    <n v="110"/>
    <n v="152"/>
    <n v="2021"/>
    <s v="December"/>
    <x v="0"/>
    <s v="FY 2022"/>
    <n v="300"/>
    <x v="4"/>
    <x v="264"/>
    <x v="0"/>
  </r>
  <r>
    <x v="330"/>
    <s v="Product Marketing Manager"/>
    <x v="13"/>
    <x v="9"/>
    <x v="2"/>
    <s v="Other"/>
    <s v="Internal"/>
    <d v="2021-07-29T00:00:00"/>
    <x v="2"/>
    <x v="1"/>
    <n v="522"/>
    <n v="730"/>
    <s v=""/>
    <s v=""/>
    <x v="2"/>
    <s v=""/>
    <n v="250"/>
    <x v="0"/>
    <x v="148"/>
    <x v="1"/>
  </r>
  <r>
    <x v="331"/>
    <s v="Senior Brand Manager (Band VIB)"/>
    <x v="13"/>
    <x v="0"/>
    <x v="0"/>
    <s v="Other"/>
    <s v="Agency"/>
    <d v="2017-03-02T00:00:00"/>
    <x v="232"/>
    <x v="0"/>
    <n v="198"/>
    <n v="277"/>
    <n v="2017"/>
    <s v="December"/>
    <x v="0"/>
    <s v="FY 2018"/>
    <n v="525"/>
    <x v="2"/>
    <x v="265"/>
    <x v="0"/>
  </r>
  <r>
    <x v="332"/>
    <s v="Business Leader WE Commercial Processes &amp; Tool (band VB)"/>
    <x v="13"/>
    <x v="10"/>
    <x v="3"/>
    <s v="Other"/>
    <s v="Direct"/>
    <d v="2016-03-11T00:00:00"/>
    <x v="92"/>
    <x v="0"/>
    <n v="185"/>
    <n v="258"/>
    <n v="2016"/>
    <s v="November"/>
    <x v="0"/>
    <s v="FY 2017"/>
    <n v="300"/>
    <x v="6"/>
    <x v="100"/>
    <x v="0"/>
  </r>
  <r>
    <x v="333"/>
    <s v="Regional Activation Manager North East"/>
    <x v="13"/>
    <x v="6"/>
    <x v="3"/>
    <s v="Laurene Delelis"/>
    <s v="Internal"/>
    <d v="2019-09-25T00:00:00"/>
    <x v="2"/>
    <x v="1"/>
    <n v="1003"/>
    <n v="1403"/>
    <s v=""/>
    <s v=""/>
    <x v="2"/>
    <s v=""/>
    <n v="160"/>
    <x v="3"/>
    <x v="266"/>
    <x v="1"/>
  </r>
  <r>
    <x v="334"/>
    <s v="Innovation Manager (m/w)"/>
    <x v="13"/>
    <x v="2"/>
    <x v="0"/>
    <s v="Vanessa Gramlow"/>
    <s v="Direct"/>
    <d v="2018-02-12T00:00:00"/>
    <x v="233"/>
    <x v="0"/>
    <n v="177"/>
    <n v="246"/>
    <n v="2018"/>
    <s v="October"/>
    <x v="0"/>
    <s v="FY 2019"/>
    <n v="525"/>
    <x v="3"/>
    <x v="267"/>
    <x v="0"/>
  </r>
  <r>
    <x v="335"/>
    <s v="Brand Manager Hertog Jan &amp; Dommelsch (Band VIIA)"/>
    <x v="13"/>
    <x v="11"/>
    <x v="3"/>
    <s v="Other"/>
    <s v="Direct"/>
    <d v="2017-06-20T00:00:00"/>
    <x v="234"/>
    <x v="0"/>
    <n v="77"/>
    <n v="106"/>
    <n v="2017"/>
    <s v="October"/>
    <x v="0"/>
    <s v="FY 2018"/>
    <n v="300"/>
    <x v="2"/>
    <x v="268"/>
    <x v="0"/>
  </r>
  <r>
    <x v="336"/>
    <s v="Consumer Activation Manager On Trade"/>
    <x v="13"/>
    <x v="10"/>
    <x v="3"/>
    <s v="Other"/>
    <s v="Agency"/>
    <d v="2020-04-27T00:00:00"/>
    <x v="235"/>
    <x v="0"/>
    <n v="145"/>
    <n v="200"/>
    <n v="2020"/>
    <s v="November"/>
    <x v="0"/>
    <s v="FY 2021"/>
    <n v="300"/>
    <x v="0"/>
    <x v="269"/>
    <x v="0"/>
  </r>
  <r>
    <x v="337"/>
    <s v="AB InBev Regional Activation Manager (m/f)"/>
    <x v="13"/>
    <x v="6"/>
    <x v="3"/>
    <s v="Vanessa Gramlow"/>
    <s v="Internal"/>
    <d v="2019-09-25T00:00:00"/>
    <x v="236"/>
    <x v="0"/>
    <n v="33"/>
    <n v="45"/>
    <n v="2019"/>
    <s v="November"/>
    <x v="0"/>
    <s v="FY 2020"/>
    <n v="300"/>
    <x v="1"/>
    <x v="270"/>
    <x v="0"/>
  </r>
  <r>
    <x v="338"/>
    <s v="Consumer Activation Executive Western Europe (Band VIIB)"/>
    <x v="13"/>
    <x v="10"/>
    <x v="3"/>
    <s v="Other"/>
    <s v="Direct"/>
    <d v="2016-12-09T00:00:00"/>
    <x v="237"/>
    <x v="0"/>
    <n v="11"/>
    <n v="15"/>
    <n v="2016"/>
    <s v="December"/>
    <x v="0"/>
    <s v="FY 2017"/>
    <n v="300"/>
    <x v="6"/>
    <x v="271"/>
    <x v="0"/>
  </r>
  <r>
    <x v="339"/>
    <s v="Jupiler Marketing Manager"/>
    <x v="13"/>
    <x v="11"/>
    <x v="3"/>
    <s v="Other"/>
    <s v="Direct"/>
    <d v="2017-11-09T00:00:00"/>
    <x v="238"/>
    <x v="0"/>
    <n v="22"/>
    <n v="30"/>
    <n v="2017"/>
    <s v="December"/>
    <x v="0"/>
    <s v="FY 2018"/>
    <n v="300"/>
    <x v="2"/>
    <x v="272"/>
    <x v="0"/>
  </r>
  <r>
    <x v="340"/>
    <s v="Budweiser Marketing Manager"/>
    <x v="13"/>
    <x v="0"/>
    <x v="0"/>
    <s v="Other"/>
    <s v="Agency"/>
    <d v="2017-05-24T00:00:00"/>
    <x v="239"/>
    <x v="0"/>
    <n v="113"/>
    <n v="156"/>
    <n v="2017"/>
    <s v="October"/>
    <x v="0"/>
    <s v="FY 2018"/>
    <n v="525"/>
    <x v="2"/>
    <x v="273"/>
    <x v="0"/>
  </r>
  <r>
    <x v="341"/>
    <s v="Activation Executive WEZ on trade"/>
    <x v="13"/>
    <x v="10"/>
    <x v="3"/>
    <s v="Other"/>
    <s v="Internal"/>
    <d v="2018-02-01T00:00:00"/>
    <x v="240"/>
    <x v="0"/>
    <n v="168"/>
    <n v="235"/>
    <n v="2018"/>
    <s v="September"/>
    <x v="1"/>
    <s v="FY 2018"/>
    <n v="300"/>
    <x v="2"/>
    <x v="274"/>
    <x v="1"/>
  </r>
  <r>
    <x v="342"/>
    <s v="Senior Brand Manager Leffe"/>
    <x v="13"/>
    <x v="3"/>
    <x v="2"/>
    <s v="Other"/>
    <s v="Internal"/>
    <d v="2020-02-18T00:00:00"/>
    <x v="241"/>
    <x v="0"/>
    <n v="135"/>
    <n v="188"/>
    <n v="2020"/>
    <s v="August"/>
    <x v="1"/>
    <s v="FY 2020"/>
    <n v="475"/>
    <x v="1"/>
    <x v="275"/>
    <x v="1"/>
  </r>
  <r>
    <x v="343"/>
    <s v="Global Sales WCCP &amp; Trade Marketing Coordinator (VIB)"/>
    <x v="13"/>
    <x v="10"/>
    <x v="3"/>
    <s v="Other"/>
    <s v="Direct"/>
    <d v="2016-02-25T00:00:00"/>
    <x v="242"/>
    <x v="0"/>
    <n v="159"/>
    <n v="222"/>
    <n v="2016"/>
    <s v="October"/>
    <x v="0"/>
    <s v="FY 2017"/>
    <n v="300"/>
    <x v="6"/>
    <x v="276"/>
    <x v="0"/>
  </r>
  <r>
    <x v="344"/>
    <s v="Space Planning Executive UK (Band VIIA)"/>
    <x v="13"/>
    <x v="0"/>
    <x v="0"/>
    <s v="Other"/>
    <s v="Direct"/>
    <d v="2016-03-16T00:00:00"/>
    <x v="243"/>
    <x v="0"/>
    <n v="168"/>
    <n v="234"/>
    <n v="2016"/>
    <s v="November"/>
    <x v="0"/>
    <s v="FY 2017"/>
    <n v="525"/>
    <x v="6"/>
    <x v="277"/>
    <x v="0"/>
  </r>
  <r>
    <x v="345"/>
    <s v="Senior Brand Manager Hoegaarden &amp; Corona"/>
    <x v="13"/>
    <x v="10"/>
    <x v="3"/>
    <s v="Other"/>
    <s v="Direct"/>
    <d v="2020-01-02T00:00:00"/>
    <x v="244"/>
    <x v="0"/>
    <n v="207"/>
    <n v="289"/>
    <n v="2020"/>
    <s v="October"/>
    <x v="0"/>
    <s v="FY 2021"/>
    <n v="300"/>
    <x v="0"/>
    <x v="278"/>
    <x v="0"/>
  </r>
  <r>
    <x v="346"/>
    <s v="Head of Consumer Activation NL (Band VIB)"/>
    <x v="13"/>
    <x v="11"/>
    <x v="3"/>
    <s v="Other"/>
    <s v="Direct"/>
    <d v="2017-04-13T00:00:00"/>
    <x v="245"/>
    <x v="0"/>
    <n v="117"/>
    <n v="162"/>
    <n v="2017"/>
    <s v="September"/>
    <x v="1"/>
    <s v="FY 2017"/>
    <n v="300"/>
    <x v="6"/>
    <x v="279"/>
    <x v="1"/>
  </r>
  <r>
    <x v="347"/>
    <s v="Event Manager Beck's (m/w)"/>
    <x v="13"/>
    <x v="10"/>
    <x v="3"/>
    <s v="Vanessa Gramlow"/>
    <s v="Direct"/>
    <d v="2018-12-04T00:00:00"/>
    <x v="246"/>
    <x v="0"/>
    <n v="4"/>
    <n v="3"/>
    <n v="2018"/>
    <s v="December"/>
    <x v="0"/>
    <s v="FY 2019"/>
    <n v="300"/>
    <x v="3"/>
    <x v="280"/>
    <x v="0"/>
  </r>
  <r>
    <x v="348"/>
    <s v="(ECommerce) Head of ECommerce Logistics"/>
    <x v="13"/>
    <x v="0"/>
    <x v="0"/>
    <s v="Vanessa Gramlow"/>
    <s v="Direct"/>
    <d v="2020-05-22T00:00:00"/>
    <x v="247"/>
    <x v="0"/>
    <n v="25"/>
    <n v="34"/>
    <n v="2020"/>
    <s v="June"/>
    <x v="3"/>
    <s v="FY 2020"/>
    <n v="525"/>
    <x v="1"/>
    <x v="281"/>
    <x v="2"/>
  </r>
  <r>
    <x v="349"/>
    <s v="Connections Manager FRITS"/>
    <x v="13"/>
    <x v="3"/>
    <x v="2"/>
    <s v="Other"/>
    <s v="Direct"/>
    <d v="2020-01-16T00:00:00"/>
    <x v="248"/>
    <x v="0"/>
    <n v="120"/>
    <n v="167"/>
    <n v="2020"/>
    <s v="July"/>
    <x v="1"/>
    <s v="FY 2020"/>
    <n v="475"/>
    <x v="1"/>
    <x v="282"/>
    <x v="1"/>
  </r>
  <r>
    <x v="350"/>
    <s v="Trade Marketing Project Manager"/>
    <x v="13"/>
    <x v="10"/>
    <x v="3"/>
    <s v="Other"/>
    <s v="Internal"/>
    <d v="2020-01-27T00:00:00"/>
    <x v="249"/>
    <x v="0"/>
    <n v="82"/>
    <n v="113"/>
    <n v="2020"/>
    <s v="May"/>
    <x v="3"/>
    <s v="FY 2020"/>
    <n v="300"/>
    <x v="1"/>
    <x v="283"/>
    <x v="2"/>
  </r>
  <r>
    <x v="351"/>
    <s v="Category Manager Delhaize, Makro, Lidl &amp; Albert Heijn"/>
    <x v="13"/>
    <x v="10"/>
    <x v="3"/>
    <s v="Other"/>
    <s v="Agency"/>
    <d v="2020-08-10T00:00:00"/>
    <x v="250"/>
    <x v="0"/>
    <n v="49"/>
    <n v="66"/>
    <n v="2020"/>
    <s v="October"/>
    <x v="0"/>
    <s v="FY 2021"/>
    <n v="300"/>
    <x v="0"/>
    <x v="284"/>
    <x v="0"/>
  </r>
  <r>
    <x v="352"/>
    <s v="Senior Innovations Manager FRITS"/>
    <x v="13"/>
    <x v="3"/>
    <x v="2"/>
    <s v="Other"/>
    <s v="Internal"/>
    <d v="2020-01-16T00:00:00"/>
    <x v="251"/>
    <x v="0"/>
    <n v="132"/>
    <n v="183"/>
    <n v="2020"/>
    <s v="July"/>
    <x v="1"/>
    <s v="FY 2020"/>
    <n v="475"/>
    <x v="1"/>
    <x v="285"/>
    <x v="1"/>
  </r>
  <r>
    <x v="353"/>
    <s v="Activation Executive (Band VIIB)"/>
    <x v="13"/>
    <x v="0"/>
    <x v="0"/>
    <s v="Vanessa Gramlow"/>
    <s v="Direct"/>
    <d v="2016-04-26T00:00:00"/>
    <x v="252"/>
    <x v="0"/>
    <n v="152"/>
    <n v="211"/>
    <n v="2016"/>
    <s v="November"/>
    <x v="0"/>
    <s v="FY 2017"/>
    <n v="525"/>
    <x v="6"/>
    <x v="286"/>
    <x v="0"/>
  </r>
  <r>
    <x v="354"/>
    <s v="Budweiser Brand Manager (Band VIIA)"/>
    <x v="13"/>
    <x v="0"/>
    <x v="0"/>
    <s v="Other"/>
    <s v="Direct"/>
    <d v="2016-04-27T00:00:00"/>
    <x v="253"/>
    <x v="0"/>
    <n v="124"/>
    <n v="173"/>
    <n v="2016"/>
    <s v="October"/>
    <x v="0"/>
    <s v="FY 2017"/>
    <n v="525"/>
    <x v="6"/>
    <x v="287"/>
    <x v="0"/>
  </r>
  <r>
    <x v="355"/>
    <s v="Senior Brand Manager Beck's"/>
    <x v="13"/>
    <x v="2"/>
    <x v="0"/>
    <s v="Other"/>
    <s v="Direct"/>
    <d v="2019-12-12T00:00:00"/>
    <x v="46"/>
    <x v="0"/>
    <n v="2"/>
    <n v="3"/>
    <n v="2019"/>
    <s v="December"/>
    <x v="0"/>
    <s v="FY 2020"/>
    <n v="525"/>
    <x v="1"/>
    <x v="52"/>
    <x v="0"/>
  </r>
  <r>
    <x v="356"/>
    <s v="(ECommerce) Head of eCommerce Marketing"/>
    <x v="13"/>
    <x v="0"/>
    <x v="0"/>
    <s v="Other"/>
    <s v="Internal"/>
    <d v="2020-05-22T00:00:00"/>
    <x v="254"/>
    <x v="0"/>
    <n v="69"/>
    <n v="96"/>
    <n v="2020"/>
    <s v="August"/>
    <x v="1"/>
    <s v="FY 2020"/>
    <n v="525"/>
    <x v="1"/>
    <x v="288"/>
    <x v="1"/>
  </r>
  <r>
    <x v="357"/>
    <s v="Senior Brand Manager - Stella Artois (Band VIa)"/>
    <x v="13"/>
    <x v="0"/>
    <x v="0"/>
    <s v="Other"/>
    <s v="Direct"/>
    <d v="2016-05-02T00:00:00"/>
    <x v="85"/>
    <x v="0"/>
    <n v="105"/>
    <n v="145"/>
    <n v="2016"/>
    <s v="September"/>
    <x v="1"/>
    <s v="FY 2016"/>
    <n v="525"/>
    <x v="5"/>
    <x v="94"/>
    <x v="1"/>
  </r>
  <r>
    <x v="358"/>
    <s v="Consumer Insights Executive BNFL"/>
    <x v="13"/>
    <x v="10"/>
    <x v="3"/>
    <s v="Laurene Delelis"/>
    <s v="Referral"/>
    <d v="2018-10-11T00:00:00"/>
    <x v="255"/>
    <x v="0"/>
    <n v="17"/>
    <n v="22"/>
    <n v="2018"/>
    <s v="November"/>
    <x v="0"/>
    <s v="FY 2019"/>
    <n v="300"/>
    <x v="3"/>
    <x v="289"/>
    <x v="0"/>
  </r>
  <r>
    <x v="359"/>
    <s v="Brand Manager Hoegaarden"/>
    <x v="13"/>
    <x v="3"/>
    <x v="2"/>
    <s v="Other"/>
    <s v="Direct"/>
    <d v="2020-01-09T00:00:00"/>
    <x v="256"/>
    <x v="0"/>
    <n v="67"/>
    <n v="93"/>
    <n v="2020"/>
    <s v="April"/>
    <x v="3"/>
    <s v="FY 2020"/>
    <n v="475"/>
    <x v="1"/>
    <x v="290"/>
    <x v="2"/>
  </r>
  <r>
    <x v="360"/>
    <s v="Head of Consumer Insights (m/w)"/>
    <x v="13"/>
    <x v="10"/>
    <x v="3"/>
    <s v="Vanessa Gramlow"/>
    <s v="Direct"/>
    <d v="2018-10-29T00:00:00"/>
    <x v="257"/>
    <x v="0"/>
    <n v="8"/>
    <n v="9"/>
    <n v="2018"/>
    <s v="November"/>
    <x v="0"/>
    <s v="FY 2019"/>
    <n v="300"/>
    <x v="3"/>
    <x v="291"/>
    <x v="0"/>
  </r>
  <r>
    <x v="361"/>
    <s v="(Ecommerce) Campaign and Merchandise Manager"/>
    <x v="13"/>
    <x v="0"/>
    <x v="0"/>
    <s v="Other"/>
    <s v="Internal"/>
    <d v="2020-05-26T00:00:00"/>
    <x v="258"/>
    <x v="0"/>
    <n v="80"/>
    <n v="111"/>
    <n v="2020"/>
    <s v="September"/>
    <x v="1"/>
    <s v="FY 2020"/>
    <n v="525"/>
    <x v="1"/>
    <x v="292"/>
    <x v="1"/>
  </r>
  <r>
    <x v="362"/>
    <s v="Corona Brand Manager ABI International"/>
    <x v="13"/>
    <x v="10"/>
    <x v="3"/>
    <s v="Other"/>
    <s v="Internal"/>
    <d v="2018-11-22T00:00:00"/>
    <x v="259"/>
    <x v="0"/>
    <n v="14"/>
    <n v="19"/>
    <n v="2018"/>
    <s v="December"/>
    <x v="0"/>
    <s v="FY 2019"/>
    <n v="300"/>
    <x v="3"/>
    <x v="293"/>
    <x v="0"/>
  </r>
  <r>
    <x v="363"/>
    <s v="Brand Manager Jupiler (Band VIIA)"/>
    <x v="13"/>
    <x v="10"/>
    <x v="3"/>
    <s v="Other"/>
    <s v="Direct"/>
    <d v="2017-03-29T00:00:00"/>
    <x v="2"/>
    <x v="1"/>
    <n v="1653"/>
    <n v="2313"/>
    <s v=""/>
    <s v=""/>
    <x v="2"/>
    <s v=""/>
    <n v="160"/>
    <x v="6"/>
    <x v="294"/>
    <x v="3"/>
  </r>
  <r>
    <x v="364"/>
    <s v="Innovation Manager BNL"/>
    <x v="13"/>
    <x v="10"/>
    <x v="3"/>
    <s v="Laurene Delelis"/>
    <s v="Internal"/>
    <d v="2020-05-11T00:00:00"/>
    <x v="260"/>
    <x v="0"/>
    <n v="1"/>
    <n v="0"/>
    <n v="2020"/>
    <s v="May"/>
    <x v="3"/>
    <s v="FY 2020"/>
    <n v="300"/>
    <x v="1"/>
    <x v="140"/>
    <x v="2"/>
  </r>
  <r>
    <x v="365"/>
    <s v="Stella Artois Brand Manager (Band VIIA)"/>
    <x v="13"/>
    <x v="0"/>
    <x v="0"/>
    <s v="Other"/>
    <s v="Direct"/>
    <d v="2016-02-29T00:00:00"/>
    <x v="261"/>
    <x v="0"/>
    <n v="1407"/>
    <n v="1968"/>
    <n v="2021"/>
    <s v="July"/>
    <x v="1"/>
    <s v="FY 2021"/>
    <n v="525"/>
    <x v="0"/>
    <x v="73"/>
    <x v="1"/>
  </r>
  <r>
    <x v="366"/>
    <s v="(ECommerce) Data Scientist"/>
    <x v="13"/>
    <x v="0"/>
    <x v="0"/>
    <s v="Other"/>
    <s v="Internal"/>
    <d v="2020-05-22T00:00:00"/>
    <x v="174"/>
    <x v="0"/>
    <n v="111"/>
    <n v="155"/>
    <n v="2020"/>
    <s v="October"/>
    <x v="0"/>
    <s v="FY 2021"/>
    <n v="525"/>
    <x v="0"/>
    <x v="199"/>
    <x v="0"/>
  </r>
  <r>
    <x v="367"/>
    <s v="Media Manager"/>
    <x v="13"/>
    <x v="1"/>
    <x v="1"/>
    <s v="Laurene Delelis"/>
    <s v="Agency"/>
    <d v="2020-02-02T00:00:00"/>
    <x v="197"/>
    <x v="0"/>
    <n v="154"/>
    <n v="214"/>
    <n v="2020"/>
    <s v="September"/>
    <x v="1"/>
    <s v="FY 2020"/>
    <n v="550"/>
    <x v="1"/>
    <x v="224"/>
    <x v="1"/>
  </r>
  <r>
    <x v="368"/>
    <s v="I-Sell Lead Western Europe (Band VB)"/>
    <x v="13"/>
    <x v="10"/>
    <x v="3"/>
    <s v="Vanessa Gramlow"/>
    <s v="Direct"/>
    <d v="2016-09-30T00:00:00"/>
    <x v="262"/>
    <x v="0"/>
    <n v="34"/>
    <n v="47"/>
    <n v="2016"/>
    <s v="November"/>
    <x v="0"/>
    <s v="FY 2017"/>
    <n v="300"/>
    <x v="6"/>
    <x v="295"/>
    <x v="0"/>
  </r>
  <r>
    <x v="369"/>
    <s v="Trade Marketing Executive (m/w)"/>
    <x v="13"/>
    <x v="2"/>
    <x v="0"/>
    <s v="Other"/>
    <s v="Internal"/>
    <d v="2019-12-08T00:00:00"/>
    <x v="2"/>
    <x v="1"/>
    <n v="950"/>
    <n v="1329"/>
    <s v=""/>
    <s v=""/>
    <x v="2"/>
    <s v=""/>
    <n v="280"/>
    <x v="1"/>
    <x v="296"/>
    <x v="0"/>
  </r>
  <r>
    <x v="370"/>
    <s v="Connections (media) Manager BNFL"/>
    <x v="13"/>
    <x v="10"/>
    <x v="3"/>
    <s v="Other"/>
    <s v="Direct"/>
    <d v="2018-12-06T00:00:00"/>
    <x v="246"/>
    <x v="0"/>
    <n v="2"/>
    <n v="1"/>
    <n v="2018"/>
    <s v="December"/>
    <x v="0"/>
    <s v="FY 2019"/>
    <n v="300"/>
    <x v="3"/>
    <x v="280"/>
    <x v="0"/>
  </r>
  <r>
    <x v="371"/>
    <s v="Snr Brand Manager (Band VIB)"/>
    <x v="13"/>
    <x v="0"/>
    <x v="0"/>
    <s v="Other"/>
    <s v="Agency"/>
    <d v="2017-06-18T00:00:00"/>
    <x v="263"/>
    <x v="0"/>
    <n v="50"/>
    <n v="70"/>
    <n v="2017"/>
    <s v="August"/>
    <x v="1"/>
    <s v="FY 2017"/>
    <n v="525"/>
    <x v="6"/>
    <x v="297"/>
    <x v="1"/>
  </r>
  <r>
    <x v="372"/>
    <s v="Sponsoring Manager Deutschland (m/w)"/>
    <x v="13"/>
    <x v="2"/>
    <x v="0"/>
    <s v="Vanessa Gramlow"/>
    <s v="Direct"/>
    <d v="2016-11-14T00:00:00"/>
    <x v="252"/>
    <x v="0"/>
    <n v="8"/>
    <n v="9"/>
    <n v="2016"/>
    <s v="November"/>
    <x v="0"/>
    <s v="FY 2017"/>
    <n v="525"/>
    <x v="6"/>
    <x v="286"/>
    <x v="0"/>
  </r>
  <r>
    <x v="373"/>
    <s v="Consumer Activation Executive Off Trade Belgium (Band VIIB)"/>
    <x v="13"/>
    <x v="10"/>
    <x v="3"/>
    <s v="Other"/>
    <s v="Direct"/>
    <d v="2017-03-16T00:00:00"/>
    <x v="264"/>
    <x v="0"/>
    <n v="7"/>
    <n v="8"/>
    <n v="2017"/>
    <s v="March"/>
    <x v="4"/>
    <s v="FY 2017"/>
    <n v="300"/>
    <x v="6"/>
    <x v="298"/>
    <x v="3"/>
  </r>
  <r>
    <x v="374"/>
    <s v="Consumer Connections Manager (m/w)"/>
    <x v="13"/>
    <x v="2"/>
    <x v="0"/>
    <s v="Other"/>
    <s v="Direct"/>
    <d v="2018-01-28T00:00:00"/>
    <x v="265"/>
    <x v="0"/>
    <n v="111"/>
    <n v="155"/>
    <n v="2018"/>
    <s v="July"/>
    <x v="1"/>
    <s v="FY 2018"/>
    <n v="525"/>
    <x v="2"/>
    <x v="299"/>
    <x v="1"/>
  </r>
  <r>
    <x v="375"/>
    <s v="Brand Manager (Band VIIA)"/>
    <x v="13"/>
    <x v="0"/>
    <x v="0"/>
    <s v="Other"/>
    <s v="Direct"/>
    <d v="2016-06-21T00:00:00"/>
    <x v="2"/>
    <x v="1"/>
    <n v="1854"/>
    <n v="2594"/>
    <s v=""/>
    <s v=""/>
    <x v="2"/>
    <s v=""/>
    <n v="280"/>
    <x v="5"/>
    <x v="300"/>
    <x v="2"/>
  </r>
  <r>
    <x v="376"/>
    <s v="Media Manager UK (Band VB)"/>
    <x v="13"/>
    <x v="0"/>
    <x v="0"/>
    <s v="Other"/>
    <s v="Direct"/>
    <d v="2016-06-20T00:00:00"/>
    <x v="95"/>
    <x v="0"/>
    <n v="42"/>
    <n v="57"/>
    <n v="2016"/>
    <s v="August"/>
    <x v="1"/>
    <s v="FY 2016"/>
    <n v="525"/>
    <x v="5"/>
    <x v="104"/>
    <x v="1"/>
  </r>
  <r>
    <x v="377"/>
    <s v="Digital Content Manager"/>
    <x v="13"/>
    <x v="1"/>
    <x v="1"/>
    <s v="Other"/>
    <s v="Direct"/>
    <d v="2020-04-02T00:00:00"/>
    <x v="2"/>
    <x v="1"/>
    <n v="867"/>
    <n v="1213"/>
    <s v=""/>
    <s v=""/>
    <x v="2"/>
    <s v=""/>
    <n v="300"/>
    <x v="1"/>
    <x v="301"/>
    <x v="2"/>
  </r>
  <r>
    <x v="378"/>
    <s v="Packaging Manager FRITS"/>
    <x v="13"/>
    <x v="3"/>
    <x v="2"/>
    <s v="Other"/>
    <s v="Direct"/>
    <d v="2020-01-16T00:00:00"/>
    <x v="266"/>
    <x v="0"/>
    <n v="137"/>
    <n v="191"/>
    <n v="2020"/>
    <s v="July"/>
    <x v="1"/>
    <s v="FY 2020"/>
    <n v="475"/>
    <x v="1"/>
    <x v="302"/>
    <x v="1"/>
  </r>
  <r>
    <x v="379"/>
    <s v="Expansion Manager France"/>
    <x v="13"/>
    <x v="3"/>
    <x v="2"/>
    <s v="Other"/>
    <s v="Internal"/>
    <d v="2020-07-03T00:00:00"/>
    <x v="267"/>
    <x v="0"/>
    <n v="51"/>
    <n v="70"/>
    <n v="2020"/>
    <s v="September"/>
    <x v="1"/>
    <s v="FY 2020"/>
    <n v="475"/>
    <x v="1"/>
    <x v="303"/>
    <x v="1"/>
  </r>
  <r>
    <x v="380"/>
    <s v="Senior Consumer Insights Manager"/>
    <x v="13"/>
    <x v="1"/>
    <x v="1"/>
    <s v="Other"/>
    <s v="Referral"/>
    <d v="2019-09-11T00:00:00"/>
    <x v="268"/>
    <x v="0"/>
    <n v="22"/>
    <n v="29"/>
    <n v="2019"/>
    <s v="October"/>
    <x v="0"/>
    <s v="FY 2020"/>
    <n v="550"/>
    <x v="1"/>
    <x v="304"/>
    <x v="0"/>
  </r>
  <r>
    <x v="381"/>
    <s v="POCM Executive UKI (Band VIIA)"/>
    <x v="13"/>
    <x v="0"/>
    <x v="0"/>
    <s v="Other"/>
    <s v="Direct"/>
    <d v="2016-12-30T00:00:00"/>
    <x v="269"/>
    <x v="0"/>
    <n v="1"/>
    <n v="0"/>
    <n v="2016"/>
    <s v="December"/>
    <x v="0"/>
    <s v="FY 2017"/>
    <n v="525"/>
    <x v="6"/>
    <x v="305"/>
    <x v="0"/>
  </r>
  <r>
    <x v="382"/>
    <s v="Brand Manager (m/w)"/>
    <x v="13"/>
    <x v="2"/>
    <x v="0"/>
    <s v="Annelies Verbruggen"/>
    <s v="Internal"/>
    <d v="2018-01-11T00:00:00"/>
    <x v="270"/>
    <x v="0"/>
    <n v="134"/>
    <n v="187"/>
    <n v="2018"/>
    <s v="July"/>
    <x v="1"/>
    <s v="FY 2018"/>
    <n v="525"/>
    <x v="2"/>
    <x v="306"/>
    <x v="1"/>
  </r>
  <r>
    <x v="383"/>
    <s v="Category Insights Manager"/>
    <x v="13"/>
    <x v="2"/>
    <x v="0"/>
    <s v="Other"/>
    <s v="Direct"/>
    <d v="2016-07-04T00:00:00"/>
    <x v="271"/>
    <x v="0"/>
    <n v="109"/>
    <n v="150"/>
    <n v="2016"/>
    <s v="December"/>
    <x v="0"/>
    <s v="FY 2017"/>
    <n v="525"/>
    <x v="6"/>
    <x v="307"/>
    <x v="0"/>
  </r>
  <r>
    <x v="384"/>
    <s v="Activation Manager (m/w)"/>
    <x v="13"/>
    <x v="2"/>
    <x v="0"/>
    <s v="Vanessa Gramlow"/>
    <s v="Direct"/>
    <d v="2016-07-04T00:00:00"/>
    <x v="272"/>
    <x v="0"/>
    <n v="80"/>
    <n v="110"/>
    <n v="2016"/>
    <s v="October"/>
    <x v="0"/>
    <s v="FY 2017"/>
    <n v="525"/>
    <x v="6"/>
    <x v="308"/>
    <x v="0"/>
  </r>
  <r>
    <x v="385"/>
    <s v="Activation Manager (Band VIA)"/>
    <x v="13"/>
    <x v="0"/>
    <x v="0"/>
    <s v="Vanessa Gramlow"/>
    <s v="Direct"/>
    <d v="2016-12-14T00:00:00"/>
    <x v="273"/>
    <x v="0"/>
    <n v="3"/>
    <n v="2"/>
    <n v="2016"/>
    <s v="December"/>
    <x v="0"/>
    <s v="FY 2017"/>
    <n v="525"/>
    <x v="6"/>
    <x v="309"/>
    <x v="0"/>
  </r>
  <r>
    <x v="386"/>
    <s v="Insight Analyst (Band VIIB)"/>
    <x v="13"/>
    <x v="0"/>
    <x v="0"/>
    <s v="Other"/>
    <s v="Direct"/>
    <d v="2017-02-21T00:00:00"/>
    <x v="274"/>
    <x v="0"/>
    <n v="84"/>
    <n v="116"/>
    <n v="2017"/>
    <s v="June"/>
    <x v="3"/>
    <s v="FY 2017"/>
    <n v="525"/>
    <x v="6"/>
    <x v="310"/>
    <x v="2"/>
  </r>
  <r>
    <x v="387"/>
    <s v="Category Manger (Band VIB)"/>
    <x v="13"/>
    <x v="0"/>
    <x v="0"/>
    <s v="Other"/>
    <s v="Direct"/>
    <d v="2016-08-25T00:00:00"/>
    <x v="275"/>
    <x v="0"/>
    <n v="77"/>
    <n v="107"/>
    <n v="2016"/>
    <s v="December"/>
    <x v="0"/>
    <s v="FY 2017"/>
    <n v="525"/>
    <x v="6"/>
    <x v="311"/>
    <x v="0"/>
  </r>
  <r>
    <x v="388"/>
    <s v="Content Media Manager (m/w)"/>
    <x v="13"/>
    <x v="10"/>
    <x v="3"/>
    <s v="Other"/>
    <s v="Direct"/>
    <d v="2019-01-22T00:00:00"/>
    <x v="276"/>
    <x v="0"/>
    <n v="119"/>
    <n v="165"/>
    <n v="2019"/>
    <s v="July"/>
    <x v="1"/>
    <s v="FY 2019"/>
    <n v="300"/>
    <x v="3"/>
    <x v="312"/>
    <x v="1"/>
  </r>
  <r>
    <x v="389"/>
    <s v="(ECommerce) eCommerce Strategy Manager"/>
    <x v="13"/>
    <x v="0"/>
    <x v="0"/>
    <s v="Other"/>
    <s v="Admin"/>
    <d v="2020-05-22T00:00:00"/>
    <x v="277"/>
    <x v="0"/>
    <n v="68"/>
    <n v="95"/>
    <n v="2020"/>
    <s v="August"/>
    <x v="1"/>
    <s v="FY 2020"/>
    <n v="525"/>
    <x v="1"/>
    <x v="313"/>
    <x v="1"/>
  </r>
  <r>
    <x v="390"/>
    <s v="Category Management Executive (m/w)"/>
    <x v="13"/>
    <x v="2"/>
    <x v="0"/>
    <s v="Other"/>
    <s v="Direct"/>
    <d v="2017-03-13T00:00:00"/>
    <x v="278"/>
    <x v="0"/>
    <n v="166"/>
    <n v="231"/>
    <n v="2017"/>
    <s v="October"/>
    <x v="0"/>
    <s v="FY 2018"/>
    <n v="525"/>
    <x v="2"/>
    <x v="314"/>
    <x v="0"/>
  </r>
  <r>
    <x v="391"/>
    <s v="Regional Activation Manager (Rome/South)"/>
    <x v="13"/>
    <x v="6"/>
    <x v="3"/>
    <s v="Other"/>
    <s v="Internal"/>
    <d v="2019-09-25T00:00:00"/>
    <x v="279"/>
    <x v="0"/>
    <n v="31"/>
    <n v="42"/>
    <n v="2019"/>
    <s v="November"/>
    <x v="0"/>
    <s v="FY 2020"/>
    <n v="300"/>
    <x v="1"/>
    <x v="315"/>
    <x v="0"/>
  </r>
  <r>
    <x v="392"/>
    <s v="Senior Media Manager (m/w)"/>
    <x v="13"/>
    <x v="2"/>
    <x v="0"/>
    <s v="Vanessa Gramlow"/>
    <s v="Direct"/>
    <d v="2020-02-10T00:00:00"/>
    <x v="280"/>
    <x v="0"/>
    <n v="37"/>
    <n v="50"/>
    <n v="2020"/>
    <s v="March"/>
    <x v="4"/>
    <s v="FY 2020"/>
    <n v="525"/>
    <x v="1"/>
    <x v="316"/>
    <x v="3"/>
  </r>
  <r>
    <x v="393"/>
    <s v="RTM Director (Band VA)"/>
    <x v="13"/>
    <x v="0"/>
    <x v="0"/>
    <s v="Other"/>
    <s v="Direct"/>
    <d v="2016-03-17T00:00:00"/>
    <x v="281"/>
    <x v="0"/>
    <n v="38"/>
    <n v="53"/>
    <n v="2016"/>
    <s v="May"/>
    <x v="3"/>
    <s v="FY 2016"/>
    <n v="525"/>
    <x v="5"/>
    <x v="317"/>
    <x v="2"/>
  </r>
  <r>
    <x v="394"/>
    <s v="Assistant Brand Manager (Band VIIB)"/>
    <x v="13"/>
    <x v="0"/>
    <x v="0"/>
    <s v="Other"/>
    <s v="Direct"/>
    <d v="2016-06-14T00:00:00"/>
    <x v="282"/>
    <x v="0"/>
    <n v="104"/>
    <n v="145"/>
    <n v="2016"/>
    <s v="November"/>
    <x v="0"/>
    <s v="FY 2017"/>
    <n v="525"/>
    <x v="6"/>
    <x v="318"/>
    <x v="0"/>
  </r>
  <r>
    <x v="395"/>
    <s v="Jr Brand Manager Jupiler"/>
    <x v="13"/>
    <x v="11"/>
    <x v="3"/>
    <s v="Other"/>
    <s v="Admin"/>
    <d v="2019-12-08T00:00:00"/>
    <x v="283"/>
    <x v="0"/>
    <n v="2"/>
    <n v="2"/>
    <n v="2019"/>
    <s v="December"/>
    <x v="0"/>
    <s v="FY 2020"/>
    <n v="300"/>
    <x v="1"/>
    <x v="319"/>
    <x v="0"/>
  </r>
  <r>
    <x v="396"/>
    <s v="Activation Executive On Trade (replacement)"/>
    <x v="13"/>
    <x v="3"/>
    <x v="2"/>
    <s v="Laurene Delelis"/>
    <s v="Internal"/>
    <d v="2020-03-27T00:00:00"/>
    <x v="187"/>
    <x v="0"/>
    <n v="177"/>
    <n v="248"/>
    <n v="2020"/>
    <s v="November"/>
    <x v="0"/>
    <s v="FY 2021"/>
    <n v="475"/>
    <x v="0"/>
    <x v="213"/>
    <x v="0"/>
  </r>
  <r>
    <x v="397"/>
    <s v="Tech Sales Manager (Band VIB)"/>
    <x v="13"/>
    <x v="0"/>
    <x v="0"/>
    <s v="Other"/>
    <s v="Direct"/>
    <d v="2016-09-20T00:00:00"/>
    <x v="284"/>
    <x v="0"/>
    <n v="72"/>
    <n v="99"/>
    <n v="2016"/>
    <s v="December"/>
    <x v="0"/>
    <s v="FY 2017"/>
    <n v="525"/>
    <x v="6"/>
    <x v="320"/>
    <x v="0"/>
  </r>
  <r>
    <x v="398"/>
    <s v="Brand Manager Beck's"/>
    <x v="13"/>
    <x v="10"/>
    <x v="3"/>
    <s v="Other"/>
    <s v="Direct"/>
    <d v="2018-12-04T00:00:00"/>
    <x v="285"/>
    <x v="0"/>
    <n v="4"/>
    <n v="4"/>
    <n v="2018"/>
    <s v="December"/>
    <x v="0"/>
    <s v="FY 2019"/>
    <n v="300"/>
    <x v="3"/>
    <x v="321"/>
    <x v="0"/>
  </r>
  <r>
    <x v="399"/>
    <s v="Innovation Manager UK"/>
    <x v="13"/>
    <x v="1"/>
    <x v="1"/>
    <s v="Other"/>
    <s v="Internal"/>
    <d v="2020-03-16T00:00:00"/>
    <x v="286"/>
    <x v="0"/>
    <n v="112"/>
    <n v="155"/>
    <n v="2020"/>
    <s v="August"/>
    <x v="1"/>
    <s v="FY 2020"/>
    <n v="550"/>
    <x v="1"/>
    <x v="322"/>
    <x v="1"/>
  </r>
  <r>
    <x v="400"/>
    <s v="Marketing Manager (Band VB)"/>
    <x v="13"/>
    <x v="0"/>
    <x v="0"/>
    <s v="Other"/>
    <s v="Direct"/>
    <d v="2016-04-08T00:00:00"/>
    <x v="287"/>
    <x v="0"/>
    <n v="17"/>
    <n v="24"/>
    <n v="2016"/>
    <s v="May"/>
    <x v="3"/>
    <s v="FY 2016"/>
    <n v="525"/>
    <x v="5"/>
    <x v="323"/>
    <x v="2"/>
  </r>
  <r>
    <x v="401"/>
    <s v="Brand Manager Jupiler"/>
    <x v="13"/>
    <x v="10"/>
    <x v="3"/>
    <s v="Other"/>
    <s v="Internal"/>
    <d v="2019-06-13T00:00:00"/>
    <x v="37"/>
    <x v="0"/>
    <n v="52"/>
    <n v="73"/>
    <n v="2019"/>
    <s v="August"/>
    <x v="1"/>
    <s v="FY 2019"/>
    <n v="300"/>
    <x v="3"/>
    <x v="42"/>
    <x v="1"/>
  </r>
  <r>
    <x v="402"/>
    <s v="Head of Category Management NL"/>
    <x v="13"/>
    <x v="11"/>
    <x v="3"/>
    <s v="Other"/>
    <s v="Direct"/>
    <d v="2020-01-16T00:00:00"/>
    <x v="107"/>
    <x v="0"/>
    <n v="218"/>
    <n v="305"/>
    <n v="2020"/>
    <s v="November"/>
    <x v="0"/>
    <s v="FY 2021"/>
    <n v="300"/>
    <x v="0"/>
    <x v="121"/>
    <x v="0"/>
  </r>
  <r>
    <x v="403"/>
    <s v="Event Manager (m/w)"/>
    <x v="13"/>
    <x v="2"/>
    <x v="0"/>
    <s v="Other"/>
    <s v="Direct"/>
    <d v="2020-07-06T00:00:00"/>
    <x v="177"/>
    <x v="0"/>
    <n v="105"/>
    <n v="146"/>
    <n v="2020"/>
    <s v="November"/>
    <x v="0"/>
    <s v="FY 2021"/>
    <n v="525"/>
    <x v="0"/>
    <x v="203"/>
    <x v="0"/>
  </r>
  <r>
    <x v="404"/>
    <s v="Consumer Activation Manager Western Europe (Band VIB)"/>
    <x v="13"/>
    <x v="10"/>
    <x v="3"/>
    <s v="Other"/>
    <s v="Direct"/>
    <d v="2016-09-30T00:00:00"/>
    <x v="288"/>
    <x v="0"/>
    <n v="6"/>
    <n v="7"/>
    <n v="2016"/>
    <s v="October"/>
    <x v="0"/>
    <s v="FY 2017"/>
    <n v="300"/>
    <x v="6"/>
    <x v="324"/>
    <x v="0"/>
  </r>
  <r>
    <x v="405"/>
    <s v="Insight Analyst"/>
    <x v="13"/>
    <x v="1"/>
    <x v="1"/>
    <s v="Other"/>
    <s v="Agency"/>
    <d v="2019-12-15T00:00:00"/>
    <x v="46"/>
    <x v="0"/>
    <n v="0"/>
    <n v="0"/>
    <n v="2019"/>
    <s v="December"/>
    <x v="0"/>
    <s v="FY 2020"/>
    <n v="550"/>
    <x v="1"/>
    <x v="52"/>
    <x v="0"/>
  </r>
  <r>
    <x v="406"/>
    <s v="Head of Category Management - Off Trade (Band VA)"/>
    <x v="13"/>
    <x v="0"/>
    <x v="0"/>
    <s v="Other"/>
    <s v="Direct"/>
    <d v="2016-06-20T00:00:00"/>
    <x v="289"/>
    <x v="0"/>
    <n v="90"/>
    <n v="125"/>
    <n v="2016"/>
    <s v="October"/>
    <x v="0"/>
    <s v="FY 2017"/>
    <n v="525"/>
    <x v="6"/>
    <x v="325"/>
    <x v="0"/>
  </r>
  <r>
    <x v="407"/>
    <s v="Trade Marketing - Marques Tendances"/>
    <x v="13"/>
    <x v="10"/>
    <x v="3"/>
    <s v="Vanessa Gramlow"/>
    <s v="Direct"/>
    <d v="2018-10-11T00:00:00"/>
    <x v="290"/>
    <x v="0"/>
    <n v="9"/>
    <n v="12"/>
    <n v="2018"/>
    <s v="October"/>
    <x v="0"/>
    <s v="FY 2019"/>
    <n v="300"/>
    <x v="3"/>
    <x v="326"/>
    <x v="0"/>
  </r>
  <r>
    <x v="408"/>
    <s v="Shopper Insights Manager"/>
    <x v="13"/>
    <x v="10"/>
    <x v="3"/>
    <s v="Other"/>
    <s v="Internal"/>
    <d v="2019-06-06T00:00:00"/>
    <x v="23"/>
    <x v="0"/>
    <n v="12"/>
    <n v="17"/>
    <n v="2019"/>
    <s v="June"/>
    <x v="3"/>
    <s v="FY 2019"/>
    <n v="300"/>
    <x v="3"/>
    <x v="27"/>
    <x v="2"/>
  </r>
  <r>
    <x v="409"/>
    <s v="Trade marketing executive Off Trade Jumbo and On Trade Corona"/>
    <x v="13"/>
    <x v="11"/>
    <x v="3"/>
    <s v="Other"/>
    <s v="Admin"/>
    <d v="2019-12-08T00:00:00"/>
    <x v="291"/>
    <x v="0"/>
    <n v="3"/>
    <n v="3"/>
    <n v="2019"/>
    <s v="December"/>
    <x v="0"/>
    <s v="FY 2020"/>
    <n v="300"/>
    <x v="1"/>
    <x v="327"/>
    <x v="0"/>
  </r>
  <r>
    <x v="410"/>
    <s v="Category Manager Off Trade NL"/>
    <x v="13"/>
    <x v="11"/>
    <x v="3"/>
    <s v="Vanessa Gramlow"/>
    <s v="Internal"/>
    <d v="2019-12-08T00:00:00"/>
    <x v="46"/>
    <x v="0"/>
    <n v="5"/>
    <n v="7"/>
    <n v="2019"/>
    <s v="December"/>
    <x v="0"/>
    <s v="FY 2020"/>
    <n v="300"/>
    <x v="1"/>
    <x v="52"/>
    <x v="0"/>
  </r>
  <r>
    <x v="411"/>
    <s v="Head of POCM WE (Band VIA) - Zone role"/>
    <x v="13"/>
    <x v="10"/>
    <x v="3"/>
    <s v="Other"/>
    <s v="Direct"/>
    <d v="2016-07-27T00:00:00"/>
    <x v="2"/>
    <x v="1"/>
    <n v="1828"/>
    <n v="2558"/>
    <s v=""/>
    <s v=""/>
    <x v="2"/>
    <s v=""/>
    <n v="160"/>
    <x v="5"/>
    <x v="328"/>
    <x v="1"/>
  </r>
  <r>
    <x v="412"/>
    <s v="Brand Manager Leffe"/>
    <x v="13"/>
    <x v="10"/>
    <x v="3"/>
    <s v="Vanessa Gramlow"/>
    <s v="Internal"/>
    <d v="2019-01-15T00:00:00"/>
    <x v="292"/>
    <x v="0"/>
    <n v="22"/>
    <n v="29"/>
    <n v="2019"/>
    <s v="February"/>
    <x v="4"/>
    <s v="FY 2019"/>
    <n v="300"/>
    <x v="3"/>
    <x v="329"/>
    <x v="3"/>
  </r>
  <r>
    <x v="413"/>
    <s v="Consumer Activation Manager"/>
    <x v="13"/>
    <x v="10"/>
    <x v="3"/>
    <s v="Other"/>
    <s v="Direct"/>
    <d v="2019-04-11T00:00:00"/>
    <x v="293"/>
    <x v="0"/>
    <n v="105"/>
    <n v="146"/>
    <n v="2019"/>
    <s v="September"/>
    <x v="1"/>
    <s v="FY 2019"/>
    <n v="300"/>
    <x v="3"/>
    <x v="330"/>
    <x v="1"/>
  </r>
  <r>
    <x v="414"/>
    <s v="Assistant Brand Manager"/>
    <x v="13"/>
    <x v="1"/>
    <x v="1"/>
    <s v="Other"/>
    <s v="Referral"/>
    <d v="2020-01-27T00:00:00"/>
    <x v="294"/>
    <x v="0"/>
    <n v="168"/>
    <n v="233"/>
    <n v="2020"/>
    <s v="September"/>
    <x v="1"/>
    <s v="FY 2020"/>
    <n v="550"/>
    <x v="1"/>
    <x v="331"/>
    <x v="1"/>
  </r>
  <r>
    <x v="415"/>
    <s v="Marketing Manager Imported Brands"/>
    <x v="13"/>
    <x v="1"/>
    <x v="1"/>
    <s v="Other"/>
    <s v="Internal"/>
    <d v="2020-10-15T00:00:00"/>
    <x v="295"/>
    <x v="0"/>
    <n v="37"/>
    <n v="52"/>
    <n v="2020"/>
    <s v="December"/>
    <x v="0"/>
    <s v="FY 2021"/>
    <n v="550"/>
    <x v="0"/>
    <x v="332"/>
    <x v="0"/>
  </r>
  <r>
    <x v="416"/>
    <s v="Trade Marketing Executive Western Europe (band VIB)"/>
    <x v="13"/>
    <x v="10"/>
    <x v="3"/>
    <s v="Other"/>
    <s v="Direct"/>
    <d v="2016-02-03T00:00:00"/>
    <x v="2"/>
    <x v="1"/>
    <n v="1953"/>
    <n v="2733"/>
    <s v=""/>
    <s v=""/>
    <x v="2"/>
    <s v=""/>
    <n v="160"/>
    <x v="5"/>
    <x v="333"/>
    <x v="3"/>
  </r>
  <r>
    <x v="417"/>
    <s v="Senior Brand Manager Hoegaarden/Bud France"/>
    <x v="13"/>
    <x v="10"/>
    <x v="3"/>
    <s v="Other"/>
    <s v="Direct"/>
    <d v="2019-02-14T00:00:00"/>
    <x v="296"/>
    <x v="0"/>
    <n v="82"/>
    <n v="114"/>
    <n v="2019"/>
    <s v="June"/>
    <x v="3"/>
    <s v="FY 2019"/>
    <n v="300"/>
    <x v="3"/>
    <x v="334"/>
    <x v="2"/>
  </r>
  <r>
    <x v="418"/>
    <s v="Content Planner"/>
    <x v="13"/>
    <x v="10"/>
    <x v="3"/>
    <s v="Other"/>
    <s v="Direct"/>
    <d v="2019-02-07T00:00:00"/>
    <x v="297"/>
    <x v="0"/>
    <n v="174"/>
    <n v="243"/>
    <n v="2019"/>
    <s v="October"/>
    <x v="0"/>
    <s v="FY 2020"/>
    <n v="300"/>
    <x v="1"/>
    <x v="116"/>
    <x v="0"/>
  </r>
  <r>
    <x v="419"/>
    <s v="Brand Manager Hasser./Franz./Loc. Br"/>
    <x v="13"/>
    <x v="2"/>
    <x v="0"/>
    <s v="Other"/>
    <s v="Admin"/>
    <d v="2020-09-09T00:00:00"/>
    <x v="176"/>
    <x v="0"/>
    <n v="53"/>
    <n v="74"/>
    <n v="2020"/>
    <s v="November"/>
    <x v="0"/>
    <s v="FY 2021"/>
    <n v="525"/>
    <x v="0"/>
    <x v="202"/>
    <x v="0"/>
  </r>
  <r>
    <x v="420"/>
    <s v="Activation Executive"/>
    <x v="13"/>
    <x v="1"/>
    <x v="1"/>
    <s v="Other"/>
    <s v="Direct"/>
    <d v="2019-10-10T00:00:00"/>
    <x v="298"/>
    <x v="0"/>
    <n v="32"/>
    <n v="43"/>
    <n v="2019"/>
    <s v="November"/>
    <x v="0"/>
    <s v="FY 2020"/>
    <n v="550"/>
    <x v="1"/>
    <x v="335"/>
    <x v="0"/>
  </r>
  <r>
    <x v="421"/>
    <s v="Sr Brand Manager Hertog Jan"/>
    <x v="13"/>
    <x v="11"/>
    <x v="3"/>
    <s v="Other"/>
    <s v="Internal"/>
    <d v="2019-10-24T00:00:00"/>
    <x v="299"/>
    <x v="0"/>
    <n v="2"/>
    <n v="2"/>
    <n v="2019"/>
    <s v="October"/>
    <x v="0"/>
    <s v="FY 2020"/>
    <n v="300"/>
    <x v="1"/>
    <x v="336"/>
    <x v="0"/>
  </r>
  <r>
    <x v="422"/>
    <s v="Senior Brand Manager"/>
    <x v="13"/>
    <x v="10"/>
    <x v="3"/>
    <s v="Other"/>
    <s v="Direct"/>
    <d v="2019-05-11T00:00:00"/>
    <x v="300"/>
    <x v="0"/>
    <n v="60"/>
    <n v="85"/>
    <n v="2019"/>
    <s v="August"/>
    <x v="1"/>
    <s v="FY 2019"/>
    <n v="300"/>
    <x v="3"/>
    <x v="337"/>
    <x v="1"/>
  </r>
  <r>
    <x v="423"/>
    <s v="Insights Project &amp; Data Manager Europe (MEP / PMO)"/>
    <x v="13"/>
    <x v="10"/>
    <x v="3"/>
    <s v="Other"/>
    <s v="Internal"/>
    <d v="2019-05-09T00:00:00"/>
    <x v="301"/>
    <x v="0"/>
    <n v="43"/>
    <n v="60"/>
    <n v="2019"/>
    <s v="July"/>
    <x v="1"/>
    <s v="FY 2019"/>
    <n v="300"/>
    <x v="3"/>
    <x v="338"/>
    <x v="1"/>
  </r>
  <r>
    <x v="424"/>
    <s v="Senior Innovation Manager (Band VB)"/>
    <x v="13"/>
    <x v="0"/>
    <x v="0"/>
    <s v="Other"/>
    <s v="Direct"/>
    <d v="2016-12-19T00:00:00"/>
    <x v="302"/>
    <x v="0"/>
    <n v="2"/>
    <n v="1"/>
    <n v="2016"/>
    <s v="December"/>
    <x v="0"/>
    <s v="FY 2017"/>
    <n v="525"/>
    <x v="6"/>
    <x v="339"/>
    <x v="0"/>
  </r>
  <r>
    <x v="425"/>
    <s v="Leffe Brewpub Creator"/>
    <x v="13"/>
    <x v="10"/>
    <x v="3"/>
    <s v="Other"/>
    <s v="Internal"/>
    <d v="2020-09-28T00:00:00"/>
    <x v="303"/>
    <x v="0"/>
    <n v="35"/>
    <n v="48"/>
    <n v="2020"/>
    <s v="November"/>
    <x v="0"/>
    <s v="FY 2021"/>
    <n v="300"/>
    <x v="0"/>
    <x v="340"/>
    <x v="0"/>
  </r>
  <r>
    <x v="426"/>
    <s v="Tech Sales Support CHR"/>
    <x v="13"/>
    <x v="3"/>
    <x v="2"/>
    <s v="Other"/>
    <s v="Internal"/>
    <d v="2020-04-03T00:00:00"/>
    <x v="2"/>
    <x v="1"/>
    <n v="866"/>
    <n v="1212"/>
    <s v=""/>
    <s v=""/>
    <x v="2"/>
    <s v=""/>
    <n v="250"/>
    <x v="1"/>
    <x v="341"/>
    <x v="2"/>
  </r>
  <r>
    <x v="427"/>
    <s v="Brand Manager Leffe (Jr)"/>
    <x v="13"/>
    <x v="3"/>
    <x v="2"/>
    <s v="Other"/>
    <s v="Internal"/>
    <d v="2020-04-03T00:00:00"/>
    <x v="111"/>
    <x v="0"/>
    <n v="154"/>
    <n v="215"/>
    <n v="2020"/>
    <s v="November"/>
    <x v="0"/>
    <s v="FY 2021"/>
    <n v="475"/>
    <x v="0"/>
    <x v="126"/>
    <x v="0"/>
  </r>
  <r>
    <x v="428"/>
    <s v="Marketing Manager Specialities &amp; Corona"/>
    <x v="13"/>
    <x v="0"/>
    <x v="0"/>
    <s v="Vanessa Gramlow"/>
    <s v="Internal"/>
    <d v="2020-08-10T00:00:00"/>
    <x v="304"/>
    <x v="0"/>
    <n v="10"/>
    <n v="11"/>
    <n v="2020"/>
    <s v="August"/>
    <x v="1"/>
    <s v="FY 2020"/>
    <n v="525"/>
    <x v="1"/>
    <x v="342"/>
    <x v="1"/>
  </r>
  <r>
    <x v="429"/>
    <s v="Brand Manager Jupiler Foot"/>
    <x v="13"/>
    <x v="10"/>
    <x v="3"/>
    <s v="Other"/>
    <s v="Internal"/>
    <d v="2019-12-12T00:00:00"/>
    <x v="76"/>
    <x v="0"/>
    <n v="2"/>
    <n v="2"/>
    <n v="2019"/>
    <s v="December"/>
    <x v="0"/>
    <s v="FY 2020"/>
    <n v="300"/>
    <x v="1"/>
    <x v="86"/>
    <x v="0"/>
  </r>
  <r>
    <x v="430"/>
    <s v="Content Planning Manager BNL"/>
    <x v="13"/>
    <x v="10"/>
    <x v="3"/>
    <s v="Other"/>
    <s v="Referral"/>
    <d v="2020-04-27T00:00:00"/>
    <x v="14"/>
    <x v="0"/>
    <n v="171"/>
    <n v="238"/>
    <n v="2020"/>
    <s v="December"/>
    <x v="0"/>
    <s v="FY 2021"/>
    <n v="300"/>
    <x v="0"/>
    <x v="16"/>
    <x v="0"/>
  </r>
  <r>
    <x v="431"/>
    <s v="Tech Sales and Sales Intelligence Manager"/>
    <x v="13"/>
    <x v="5"/>
    <x v="3"/>
    <s v="Vanessa Gramlow"/>
    <s v="Direct"/>
    <d v="2020-03-13T00:00:00"/>
    <x v="305"/>
    <x v="0"/>
    <n v="6"/>
    <n v="9"/>
    <n v="2020"/>
    <s v="March"/>
    <x v="4"/>
    <s v="FY 2020"/>
    <n v="300"/>
    <x v="1"/>
    <x v="343"/>
    <x v="3"/>
  </r>
  <r>
    <x v="432"/>
    <s v="POCM Executive BENL (Band VIIA)"/>
    <x v="13"/>
    <x v="10"/>
    <x v="3"/>
    <s v="Other"/>
    <s v="Direct"/>
    <d v="2017-04-25T00:00:00"/>
    <x v="306"/>
    <x v="0"/>
    <n v="59"/>
    <n v="80"/>
    <n v="2017"/>
    <s v="July"/>
    <x v="1"/>
    <s v="FY 2017"/>
    <n v="300"/>
    <x v="6"/>
    <x v="344"/>
    <x v="1"/>
  </r>
  <r>
    <x v="433"/>
    <s v="Head of WCCP - Category 7 (WEZ) - (Band VA)"/>
    <x v="13"/>
    <x v="10"/>
    <x v="3"/>
    <s v="Other"/>
    <s v="Internal"/>
    <d v="2016-07-15T00:00:00"/>
    <x v="307"/>
    <x v="0"/>
    <n v="91"/>
    <n v="126"/>
    <n v="2016"/>
    <s v="November"/>
    <x v="0"/>
    <s v="FY 2017"/>
    <n v="300"/>
    <x v="6"/>
    <x v="345"/>
    <x v="0"/>
  </r>
  <r>
    <x v="434"/>
    <s v="Tech sales Analyst Spain"/>
    <x v="13"/>
    <x v="5"/>
    <x v="3"/>
    <s v="Other"/>
    <s v="Referral"/>
    <d v="2020-03-26T00:00:00"/>
    <x v="308"/>
    <x v="0"/>
    <n v="58"/>
    <n v="81"/>
    <n v="2020"/>
    <s v="June"/>
    <x v="3"/>
    <s v="FY 2020"/>
    <n v="300"/>
    <x v="1"/>
    <x v="346"/>
    <x v="2"/>
  </r>
  <r>
    <x v="435"/>
    <s v="Innovation Manager Zone"/>
    <x v="13"/>
    <x v="10"/>
    <x v="3"/>
    <s v="Other"/>
    <s v="Internal"/>
    <d v="2019-08-08T00:00:00"/>
    <x v="309"/>
    <x v="0"/>
    <n v="14"/>
    <n v="19"/>
    <n v="2019"/>
    <s v="August"/>
    <x v="1"/>
    <s v="FY 2019"/>
    <n v="300"/>
    <x v="3"/>
    <x v="347"/>
    <x v="1"/>
  </r>
  <r>
    <x v="436"/>
    <s v="ADM Morrison’s (Band VII B)"/>
    <x v="13"/>
    <x v="0"/>
    <x v="0"/>
    <s v="Vanessa Gramlow"/>
    <s v="Direct"/>
    <d v="2016-02-08T00:00:00"/>
    <x v="310"/>
    <x v="0"/>
    <n v="210"/>
    <n v="293"/>
    <n v="2016"/>
    <s v="November"/>
    <x v="0"/>
    <s v="FY 2017"/>
    <n v="525"/>
    <x v="6"/>
    <x v="348"/>
    <x v="0"/>
  </r>
  <r>
    <x v="437"/>
    <s v="Category Manager Proximity &amp; Convenience"/>
    <x v="13"/>
    <x v="10"/>
    <x v="3"/>
    <s v="Vanessa Gramlow"/>
    <s v="Direct"/>
    <d v="2017-06-14T00:00:00"/>
    <x v="311"/>
    <x v="0"/>
    <n v="8"/>
    <n v="10"/>
    <n v="2017"/>
    <s v="June"/>
    <x v="3"/>
    <s v="FY 2017"/>
    <n v="300"/>
    <x v="6"/>
    <x v="349"/>
    <x v="2"/>
  </r>
  <r>
    <x v="438"/>
    <s v="Jr. Brand Manager"/>
    <x v="13"/>
    <x v="10"/>
    <x v="3"/>
    <s v="Vanessa Gramlow"/>
    <s v="Internal"/>
    <d v="2018-11-29T00:00:00"/>
    <x v="259"/>
    <x v="0"/>
    <n v="9"/>
    <n v="12"/>
    <n v="2018"/>
    <s v="December"/>
    <x v="0"/>
    <s v="FY 2019"/>
    <n v="300"/>
    <x v="3"/>
    <x v="293"/>
    <x v="0"/>
  </r>
  <r>
    <x v="439"/>
    <s v="Category and Space Manager Tesco"/>
    <x v="13"/>
    <x v="1"/>
    <x v="1"/>
    <s v="Other"/>
    <s v="Referral"/>
    <d v="2019-08-29T00:00:00"/>
    <x v="312"/>
    <x v="0"/>
    <n v="24"/>
    <n v="33"/>
    <n v="2019"/>
    <s v="October"/>
    <x v="0"/>
    <s v="FY 2020"/>
    <n v="550"/>
    <x v="1"/>
    <x v="350"/>
    <x v="0"/>
  </r>
  <r>
    <x v="440"/>
    <s v="Bureau Service Engineer"/>
    <x v="14"/>
    <x v="1"/>
    <x v="1"/>
    <s v="Annelies Verbruggen"/>
    <s v="Referral"/>
    <d v="2020-01-05T03:28:22"/>
    <x v="313"/>
    <x v="0"/>
    <n v="170"/>
    <n v="235.85530092592671"/>
    <n v="2020"/>
    <s v="August"/>
    <x v="1"/>
    <s v="FY 2020"/>
    <n v="550"/>
    <x v="1"/>
    <x v="351"/>
    <x v="1"/>
  </r>
  <r>
    <x v="441"/>
    <s v="Technical Buyer"/>
    <x v="14"/>
    <x v="1"/>
    <x v="1"/>
    <s v="Other"/>
    <s v="Direct"/>
    <d v="2020-01-30T15:51:20"/>
    <x v="314"/>
    <x v="0"/>
    <n v="12"/>
    <n v="15.339351851849642"/>
    <n v="2020"/>
    <s v="February"/>
    <x v="4"/>
    <s v="FY 2020"/>
    <n v="550"/>
    <x v="1"/>
    <x v="352"/>
    <x v="3"/>
  </r>
  <r>
    <x v="442"/>
    <s v="Specialist Category"/>
    <x v="14"/>
    <x v="1"/>
    <x v="1"/>
    <s v="Laurene Delelis"/>
    <s v="Agency"/>
    <d v="2020-03-12T13:11:34"/>
    <x v="315"/>
    <x v="0"/>
    <n v="24"/>
    <n v="32.450300925927877"/>
    <n v="2020"/>
    <s v="April"/>
    <x v="3"/>
    <s v="FY 2020"/>
    <n v="550"/>
    <x v="1"/>
    <x v="353"/>
    <x v="2"/>
  </r>
  <r>
    <x v="443"/>
    <s v="Planner / Buyer"/>
    <x v="14"/>
    <x v="6"/>
    <x v="3"/>
    <s v="Other"/>
    <s v="Internal"/>
    <d v="2020-04-08T10:28:49"/>
    <x v="203"/>
    <x v="0"/>
    <n v="155"/>
    <n v="215.56332175926218"/>
    <n v="2020"/>
    <s v="November"/>
    <x v="0"/>
    <s v="FY 2021"/>
    <n v="300"/>
    <x v="0"/>
    <x v="231"/>
    <x v="0"/>
  </r>
  <r>
    <x v="444"/>
    <s v="Tactical Sourcing Team Leader"/>
    <x v="14"/>
    <x v="6"/>
    <x v="3"/>
    <s v="Vanessa Gramlow"/>
    <s v="Internal"/>
    <d v="2020-04-14T05:49:01"/>
    <x v="316"/>
    <x v="0"/>
    <n v="39"/>
    <n v="53.757627314815181"/>
    <n v="2020"/>
    <s v="June"/>
    <x v="3"/>
    <s v="FY 2020"/>
    <n v="300"/>
    <x v="1"/>
    <x v="354"/>
    <x v="2"/>
  </r>
  <r>
    <x v="445"/>
    <s v="Strategic Buyer / Commodity Specialist"/>
    <x v="14"/>
    <x v="6"/>
    <x v="3"/>
    <s v="Vanessa Gramlow"/>
    <s v="Internal"/>
    <d v="2020-04-15T04:01:49"/>
    <x v="317"/>
    <x v="0"/>
    <n v="36"/>
    <n v="48.832071759257815"/>
    <n v="2020"/>
    <s v="June"/>
    <x v="3"/>
    <s v="FY 2020"/>
    <n v="300"/>
    <x v="1"/>
    <x v="355"/>
    <x v="2"/>
  </r>
  <r>
    <x v="446"/>
    <s v="Procurement Leader"/>
    <x v="14"/>
    <x v="6"/>
    <x v="3"/>
    <s v="Vanessa Gramlow"/>
    <s v="Internal"/>
    <d v="2020-04-08T06:44:44"/>
    <x v="318"/>
    <x v="0"/>
    <n v="68"/>
    <n v="94.718935185184819"/>
    <n v="2020"/>
    <s v="July"/>
    <x v="1"/>
    <s v="FY 2020"/>
    <n v="300"/>
    <x v="1"/>
    <x v="356"/>
    <x v="1"/>
  </r>
  <r>
    <x v="447"/>
    <s v="SIOP Supply &amp; Materials Leader"/>
    <x v="14"/>
    <x v="6"/>
    <x v="0"/>
    <s v="Vanessa Gramlow"/>
    <s v="Internal"/>
    <d v="2020-04-13T09:46:22"/>
    <x v="319"/>
    <x v="0"/>
    <n v="23"/>
    <n v="29.592800925922347"/>
    <n v="2020"/>
    <s v="May"/>
    <x v="3"/>
    <s v="FY 2020"/>
    <n v="525"/>
    <x v="1"/>
    <x v="357"/>
    <x v="2"/>
  </r>
  <r>
    <x v="448"/>
    <s v="Expeditor"/>
    <x v="14"/>
    <x v="0"/>
    <x v="0"/>
    <s v="Other"/>
    <s v="Admin"/>
    <d v="2020-06-30T10:19:03"/>
    <x v="112"/>
    <x v="0"/>
    <n v="109"/>
    <n v="149.5701041666689"/>
    <n v="2020"/>
    <s v="November"/>
    <x v="0"/>
    <s v="FY 2021"/>
    <n v="525"/>
    <x v="0"/>
    <x v="127"/>
    <x v="0"/>
  </r>
  <r>
    <x v="449"/>
    <s v="Clerk Procurement"/>
    <x v="14"/>
    <x v="6"/>
    <x v="3"/>
    <s v="Other"/>
    <s v="Direct"/>
    <d v="2020-05-22T12:55:54"/>
    <x v="294"/>
    <x v="0"/>
    <n v="84"/>
    <n v="116.46118055555417"/>
    <n v="2020"/>
    <s v="September"/>
    <x v="1"/>
    <s v="FY 2020"/>
    <n v="300"/>
    <x v="1"/>
    <x v="331"/>
    <x v="1"/>
  </r>
  <r>
    <x v="450"/>
    <s v="Vendor Controller"/>
    <x v="14"/>
    <x v="6"/>
    <x v="3"/>
    <s v="Other"/>
    <s v="Agency"/>
    <d v="2020-05-19T04:00:12"/>
    <x v="320"/>
    <x v="0"/>
    <n v="37"/>
    <n v="49.833194444443507"/>
    <n v="2020"/>
    <s v="July"/>
    <x v="1"/>
    <s v="FY 2020"/>
    <n v="300"/>
    <x v="1"/>
    <x v="358"/>
    <x v="1"/>
  </r>
  <r>
    <x v="451"/>
    <s v="Procurement Team Lead"/>
    <x v="14"/>
    <x v="6"/>
    <x v="3"/>
    <s v="Other"/>
    <s v="Direct"/>
    <d v="2020-06-16T08:28:22"/>
    <x v="254"/>
    <x v="0"/>
    <n v="52"/>
    <n v="70.646967592590954"/>
    <n v="2020"/>
    <s v="August"/>
    <x v="1"/>
    <s v="FY 2020"/>
    <n v="300"/>
    <x v="1"/>
    <x v="288"/>
    <x v="1"/>
  </r>
  <r>
    <x v="452"/>
    <s v="Procurement Manager"/>
    <x v="14"/>
    <x v="6"/>
    <x v="3"/>
    <s v="Other"/>
    <s v="Internal"/>
    <d v="2020-09-15T09:06:08"/>
    <x v="201"/>
    <x v="0"/>
    <n v="33"/>
    <n v="43.620740740741894"/>
    <n v="2020"/>
    <s v="October"/>
    <x v="0"/>
    <s v="FY 2021"/>
    <n v="300"/>
    <x v="0"/>
    <x v="229"/>
    <x v="0"/>
  </r>
  <r>
    <x v="453"/>
    <s v="Corporate Procurement - Functional Transformation Senior Manager"/>
    <x v="14"/>
    <x v="5"/>
    <x v="3"/>
    <s v="Other"/>
    <s v="Internal"/>
    <d v="2020-10-02T13:24:52"/>
    <x v="321"/>
    <x v="0"/>
    <n v="51"/>
    <n v="71.441064814811398"/>
    <n v="2020"/>
    <s v="December"/>
    <x v="0"/>
    <s v="FY 2021"/>
    <n v="300"/>
    <x v="0"/>
    <x v="359"/>
    <x v="0"/>
  </r>
  <r>
    <x v="454"/>
    <s v="Manager Business Operations"/>
    <x v="14"/>
    <x v="1"/>
    <x v="1"/>
    <s v="Other"/>
    <s v="Internal"/>
    <d v="2020-11-12T07:55:53"/>
    <x v="179"/>
    <x v="0"/>
    <n v="32"/>
    <n v="43.669525462959427"/>
    <n v="2020"/>
    <s v="December"/>
    <x v="0"/>
    <s v="FY 2021"/>
    <n v="550"/>
    <x v="0"/>
    <x v="206"/>
    <x v="0"/>
  </r>
  <r>
    <x v="455"/>
    <s v="Commodity Manager"/>
    <x v="14"/>
    <x v="0"/>
    <x v="0"/>
    <s v="Other"/>
    <s v="Internal"/>
    <d v="2020-09-10T13:49:58"/>
    <x v="322"/>
    <x v="0"/>
    <n v="32"/>
    <n v="44.423634259255778"/>
    <n v="2020"/>
    <s v="October"/>
    <x v="0"/>
    <s v="FY 2021"/>
    <n v="525"/>
    <x v="0"/>
    <x v="360"/>
    <x v="0"/>
  </r>
  <r>
    <x v="456"/>
    <s v="HBS HGR/Global Airports ISC Leader"/>
    <x v="14"/>
    <x v="6"/>
    <x v="3"/>
    <s v="Other"/>
    <s v="Internal"/>
    <d v="2020-10-28T22:43:05"/>
    <x v="323"/>
    <x v="0"/>
    <n v="9"/>
    <n v="11.053414351852552"/>
    <n v="2020"/>
    <s v="November"/>
    <x v="0"/>
    <s v="FY 2021"/>
    <n v="300"/>
    <x v="0"/>
    <x v="361"/>
    <x v="0"/>
  </r>
  <r>
    <x v="457"/>
    <s v="CS Solution Consultant - Germany"/>
    <x v="13"/>
    <x v="2"/>
    <x v="0"/>
    <s v="Other"/>
    <s v="Referral"/>
    <d v="2020-05-12T00:00:00"/>
    <x v="185"/>
    <x v="0"/>
    <n v="151"/>
    <n v="210"/>
    <n v="2020"/>
    <s v="December"/>
    <x v="0"/>
    <s v="FY 2021"/>
    <n v="525"/>
    <x v="0"/>
    <x v="212"/>
    <x v="0"/>
  </r>
  <r>
    <x v="458"/>
    <s v="Financial Trading Floor Sales Executive"/>
    <x v="13"/>
    <x v="0"/>
    <x v="0"/>
    <s v="Other"/>
    <s v="Direct"/>
    <d v="2018-04-02T00:00:00"/>
    <x v="324"/>
    <x v="0"/>
    <n v="19"/>
    <n v="24"/>
    <n v="2018"/>
    <s v="April"/>
    <x v="3"/>
    <s v="FY 2018"/>
    <n v="525"/>
    <x v="2"/>
    <x v="362"/>
    <x v="2"/>
  </r>
  <r>
    <x v="459"/>
    <s v="Financial Trading Floor Sales Manager"/>
    <x v="13"/>
    <x v="0"/>
    <x v="0"/>
    <s v="Other"/>
    <s v="Referral"/>
    <d v="2017-10-11T00:00:00"/>
    <x v="325"/>
    <x v="0"/>
    <n v="2"/>
    <n v="1"/>
    <n v="2017"/>
    <s v="October"/>
    <x v="0"/>
    <s v="FY 2018"/>
    <n v="525"/>
    <x v="2"/>
    <x v="28"/>
    <x v="0"/>
  </r>
  <r>
    <x v="460"/>
    <s v="Lead Sales Executive - CEA"/>
    <x v="13"/>
    <x v="1"/>
    <x v="1"/>
    <s v="Annelies Verbruggen"/>
    <s v="Direct"/>
    <d v="2020-04-21T00:00:00"/>
    <x v="197"/>
    <x v="0"/>
    <n v="98"/>
    <n v="135"/>
    <n v="2020"/>
    <s v="September"/>
    <x v="1"/>
    <s v="FY 2020"/>
    <n v="550"/>
    <x v="1"/>
    <x v="224"/>
    <x v="1"/>
  </r>
  <r>
    <x v="461"/>
    <s v="Multi-Channel Analytics Solutions Sales Manager"/>
    <x v="13"/>
    <x v="0"/>
    <x v="0"/>
    <s v="Other"/>
    <s v="Referral"/>
    <d v="2017-10-03T00:00:00"/>
    <x v="326"/>
    <x v="0"/>
    <n v="23"/>
    <n v="30"/>
    <n v="2017"/>
    <s v="November"/>
    <x v="0"/>
    <s v="FY 2018"/>
    <n v="525"/>
    <x v="2"/>
    <x v="363"/>
    <x v="0"/>
  </r>
  <r>
    <x v="462"/>
    <s v="PA - Enterprise"/>
    <x v="13"/>
    <x v="1"/>
    <x v="1"/>
    <s v="Other"/>
    <s v="Direct"/>
    <d v="2020-04-02T00:00:00"/>
    <x v="2"/>
    <x v="1"/>
    <n v="867"/>
    <n v="1213"/>
    <s v=""/>
    <s v=""/>
    <x v="2"/>
    <s v=""/>
    <n v="300"/>
    <x v="1"/>
    <x v="301"/>
    <x v="2"/>
  </r>
  <r>
    <x v="463"/>
    <s v="Presales - France - Remy"/>
    <x v="13"/>
    <x v="3"/>
    <x v="2"/>
    <s v="Other"/>
    <s v="Referral"/>
    <d v="2020-01-19T00:00:00"/>
    <x v="112"/>
    <x v="0"/>
    <n v="225"/>
    <n v="313"/>
    <n v="2020"/>
    <s v="November"/>
    <x v="0"/>
    <s v="FY 2021"/>
    <n v="475"/>
    <x v="0"/>
    <x v="127"/>
    <x v="0"/>
  </r>
  <r>
    <x v="464"/>
    <s v="Presales Netherlands - Remy"/>
    <x v="13"/>
    <x v="11"/>
    <x v="3"/>
    <s v="Other"/>
    <s v="Direct"/>
    <d v="2020-01-19T00:00:00"/>
    <x v="327"/>
    <x v="0"/>
    <n v="50"/>
    <n v="69"/>
    <n v="2020"/>
    <s v="March"/>
    <x v="4"/>
    <s v="FY 2020"/>
    <n v="300"/>
    <x v="1"/>
    <x v="364"/>
    <x v="3"/>
  </r>
  <r>
    <x v="465"/>
    <s v="Sales Development Manager - Fraud &amp; Cybercrime Solutions"/>
    <x v="13"/>
    <x v="0"/>
    <x v="0"/>
    <s v="Other"/>
    <s v="Referral"/>
    <d v="2018-05-14T00:00:00"/>
    <x v="328"/>
    <x v="0"/>
    <n v="3"/>
    <n v="2"/>
    <n v="2018"/>
    <s v="May"/>
    <x v="3"/>
    <s v="FY 2018"/>
    <n v="525"/>
    <x v="2"/>
    <x v="365"/>
    <x v="2"/>
  </r>
  <r>
    <x v="466"/>
    <s v="Sales Director - France"/>
    <x v="13"/>
    <x v="3"/>
    <x v="2"/>
    <s v="Other"/>
    <s v="Direct"/>
    <d v="2020-10-06T00:00:00"/>
    <x v="329"/>
    <x v="0"/>
    <n v="35"/>
    <n v="48"/>
    <n v="2020"/>
    <s v="November"/>
    <x v="0"/>
    <s v="FY 2021"/>
    <n v="475"/>
    <x v="0"/>
    <x v="366"/>
    <x v="0"/>
  </r>
  <r>
    <x v="467"/>
    <s v="Sales Director - Trading Platforms"/>
    <x v="13"/>
    <x v="1"/>
    <x v="1"/>
    <s v="Other"/>
    <s v="Internal"/>
    <d v="2019-01-06T00:00:00"/>
    <x v="330"/>
    <x v="0"/>
    <n v="34"/>
    <n v="46"/>
    <n v="2019"/>
    <s v="February"/>
    <x v="4"/>
    <s v="FY 2019"/>
    <n v="550"/>
    <x v="3"/>
    <x v="106"/>
    <x v="3"/>
  </r>
  <r>
    <x v="468"/>
    <s v="Sales Director South Africa"/>
    <x v="13"/>
    <x v="6"/>
    <x v="3"/>
    <s v="Other"/>
    <s v="Referral"/>
    <d v="2018-03-21T00:00:00"/>
    <x v="331"/>
    <x v="0"/>
    <n v="6"/>
    <n v="7"/>
    <n v="2018"/>
    <s v="March"/>
    <x v="4"/>
    <s v="FY 2018"/>
    <n v="300"/>
    <x v="2"/>
    <x v="367"/>
    <x v="3"/>
  </r>
  <r>
    <x v="469"/>
    <s v="Sales Exec - London"/>
    <x v="13"/>
    <x v="1"/>
    <x v="1"/>
    <s v="Annelies Verbruggen"/>
    <s v="Direct"/>
    <d v="2020-12-02T00:00:00"/>
    <x v="10"/>
    <x v="0"/>
    <n v="10"/>
    <n v="13"/>
    <n v="2020"/>
    <s v="December"/>
    <x v="0"/>
    <s v="FY 2021"/>
    <n v="550"/>
    <x v="0"/>
    <x v="10"/>
    <x v="0"/>
  </r>
  <r>
    <x v="470"/>
    <s v="Sales Executive"/>
    <x v="13"/>
    <x v="6"/>
    <x v="3"/>
    <s v="Other"/>
    <s v="Agency"/>
    <d v="2017-09-05T00:00:00"/>
    <x v="238"/>
    <x v="0"/>
    <n v="69"/>
    <n v="95"/>
    <n v="2017"/>
    <s v="December"/>
    <x v="0"/>
    <s v="FY 2018"/>
    <n v="300"/>
    <x v="2"/>
    <x v="272"/>
    <x v="0"/>
  </r>
  <r>
    <x v="471"/>
    <s v="CSC Front Office Agent On Trade"/>
    <x v="13"/>
    <x v="10"/>
    <x v="3"/>
    <s v="Other"/>
    <s v="Direct"/>
    <d v="2017-10-26T00:00:00"/>
    <x v="332"/>
    <x v="0"/>
    <n v="29"/>
    <n v="40"/>
    <n v="2017"/>
    <s v="December"/>
    <x v="0"/>
    <s v="FY 2018"/>
    <n v="300"/>
    <x v="2"/>
    <x v="368"/>
    <x v="0"/>
  </r>
  <r>
    <x v="472"/>
    <s v="Sales Consultant National Accounts"/>
    <x v="13"/>
    <x v="10"/>
    <x v="3"/>
    <s v="Other"/>
    <s v="Agency"/>
    <d v="2018-01-25T00:00:00"/>
    <x v="333"/>
    <x v="0"/>
    <n v="147"/>
    <n v="206"/>
    <n v="2018"/>
    <s v="August"/>
    <x v="1"/>
    <s v="FY 2018"/>
    <n v="300"/>
    <x v="2"/>
    <x v="369"/>
    <x v="1"/>
  </r>
  <r>
    <x v="473"/>
    <s v="OTC Project Manager (Band VIB)"/>
    <x v="13"/>
    <x v="9"/>
    <x v="2"/>
    <s v="Other"/>
    <s v="Direct"/>
    <d v="2017-05-17T00:00:00"/>
    <x v="334"/>
    <x v="0"/>
    <n v="113"/>
    <n v="156"/>
    <n v="2017"/>
    <s v="October"/>
    <x v="0"/>
    <s v="FY 2018"/>
    <n v="475"/>
    <x v="2"/>
    <x v="370"/>
    <x v="0"/>
  </r>
  <r>
    <x v="474"/>
    <s v="Account Development Manager (ADM, band VIIB)"/>
    <x v="13"/>
    <x v="0"/>
    <x v="0"/>
    <s v="Other"/>
    <s v="Direct"/>
    <d v="2016-03-02T00:00:00"/>
    <x v="335"/>
    <x v="0"/>
    <n v="119"/>
    <n v="166"/>
    <n v="2016"/>
    <s v="August"/>
    <x v="1"/>
    <s v="FY 2016"/>
    <n v="525"/>
    <x v="5"/>
    <x v="371"/>
    <x v="1"/>
  </r>
  <r>
    <x v="475"/>
    <s v="Horeca Account Manager Hoogeveen Apeldoorn"/>
    <x v="13"/>
    <x v="11"/>
    <x v="3"/>
    <s v="Other"/>
    <s v="Direct"/>
    <d v="2018-03-06T00:00:00"/>
    <x v="336"/>
    <x v="0"/>
    <n v="112"/>
    <n v="155"/>
    <n v="2018"/>
    <s v="August"/>
    <x v="1"/>
    <s v="FY 2018"/>
    <n v="300"/>
    <x v="2"/>
    <x v="372"/>
    <x v="1"/>
  </r>
  <r>
    <x v="476"/>
    <s v="Sales Consultant Strategic Accounts"/>
    <x v="13"/>
    <x v="10"/>
    <x v="3"/>
    <s v="Other"/>
    <s v="Agency"/>
    <d v="2018-10-25T00:00:00"/>
    <x v="337"/>
    <x v="0"/>
    <n v="7"/>
    <n v="10"/>
    <n v="2018"/>
    <s v="November"/>
    <x v="0"/>
    <s v="FY 2019"/>
    <n v="300"/>
    <x v="3"/>
    <x v="373"/>
    <x v="0"/>
  </r>
  <r>
    <x v="477"/>
    <s v="Brand Activation Manager - 24 (Bari)"/>
    <x v="13"/>
    <x v="6"/>
    <x v="3"/>
    <s v="Other"/>
    <s v="Direct"/>
    <d v="2020-04-01T00:00:00"/>
    <x v="295"/>
    <x v="0"/>
    <n v="178"/>
    <n v="249"/>
    <n v="2020"/>
    <s v="December"/>
    <x v="0"/>
    <s v="FY 2021"/>
    <n v="300"/>
    <x v="0"/>
    <x v="332"/>
    <x v="0"/>
  </r>
  <r>
    <x v="478"/>
    <s v="M1 Off trade (Band VIIIA)"/>
    <x v="13"/>
    <x v="3"/>
    <x v="2"/>
    <s v="Other"/>
    <s v="Direct"/>
    <d v="2017-08-02T00:00:00"/>
    <x v="338"/>
    <x v="0"/>
    <n v="38"/>
    <n v="53"/>
    <n v="2017"/>
    <s v="September"/>
    <x v="1"/>
    <s v="FY 2017"/>
    <n v="475"/>
    <x v="6"/>
    <x v="374"/>
    <x v="1"/>
  </r>
  <r>
    <x v="479"/>
    <s v="Teleseller Indirect"/>
    <x v="13"/>
    <x v="10"/>
    <x v="3"/>
    <s v="Other"/>
    <s v="Internal"/>
    <d v="2020-01-30T00:00:00"/>
    <x v="339"/>
    <x v="0"/>
    <n v="219"/>
    <n v="306"/>
    <n v="2020"/>
    <s v="December"/>
    <x v="0"/>
    <s v="FY 2021"/>
    <n v="300"/>
    <x v="0"/>
    <x v="375"/>
    <x v="0"/>
  </r>
  <r>
    <x v="480"/>
    <s v="Junior Key Account Manager Off Trade (m/f)"/>
    <x v="13"/>
    <x v="6"/>
    <x v="3"/>
    <s v="Other"/>
    <s v="Internal"/>
    <d v="2020-03-25T00:00:00"/>
    <x v="105"/>
    <x v="0"/>
    <n v="186"/>
    <n v="259"/>
    <n v="2020"/>
    <s v="December"/>
    <x v="0"/>
    <s v="FY 2021"/>
    <n v="300"/>
    <x v="0"/>
    <x v="119"/>
    <x v="0"/>
  </r>
  <r>
    <x v="481"/>
    <s v="KAM GK &amp; Belhaven"/>
    <x v="13"/>
    <x v="0"/>
    <x v="0"/>
    <s v="Other"/>
    <s v="Direct"/>
    <d v="2017-11-22T00:00:00"/>
    <x v="340"/>
    <x v="0"/>
    <n v="13"/>
    <n v="18"/>
    <n v="2017"/>
    <s v="December"/>
    <x v="0"/>
    <s v="FY 2018"/>
    <n v="525"/>
    <x v="2"/>
    <x v="376"/>
    <x v="0"/>
  </r>
  <r>
    <x v="482"/>
    <s v="M1 On trade Orléans"/>
    <x v="13"/>
    <x v="3"/>
    <x v="2"/>
    <s v="Other"/>
    <s v="Direct"/>
    <d v="2018-02-15T00:00:00"/>
    <x v="341"/>
    <x v="0"/>
    <n v="197"/>
    <n v="274"/>
    <n v="2018"/>
    <s v="November"/>
    <x v="0"/>
    <s v="FY 2019"/>
    <n v="475"/>
    <x v="3"/>
    <x v="377"/>
    <x v="0"/>
  </r>
  <r>
    <x v="483"/>
    <s v="HR Manager"/>
    <x v="15"/>
    <x v="1"/>
    <x v="1"/>
    <s v="Liselore DuBois"/>
    <s v="Direct"/>
    <d v="2021-04-19T00:00:00"/>
    <x v="222"/>
    <x v="0"/>
    <n v="39"/>
    <n v="52"/>
    <n v="2021"/>
    <s v="June"/>
    <x v="3"/>
    <s v="FY 2021"/>
    <n v="550"/>
    <x v="0"/>
    <x v="253"/>
    <x v="2"/>
  </r>
  <r>
    <x v="484"/>
    <s v="Inventory Manager (m/w)"/>
    <x v="16"/>
    <x v="2"/>
    <x v="0"/>
    <s v="Laurene Delelis"/>
    <s v="Direct"/>
    <d v="2021-12-22T00:00:00"/>
    <x v="342"/>
    <x v="0"/>
    <n v="3"/>
    <n v="2"/>
    <n v="2021"/>
    <s v="December"/>
    <x v="0"/>
    <s v="FY 2022"/>
    <n v="525"/>
    <x v="4"/>
    <x v="378"/>
    <x v="0"/>
  </r>
  <r>
    <x v="485"/>
    <s v="SCM Daten Manager / Materialstammdaten Manager  (m/w) (Filled)"/>
    <x v="16"/>
    <x v="2"/>
    <x v="0"/>
    <s v="Laurene Delelis"/>
    <s v="Internal"/>
    <d v="2021-12-23T00:00:00"/>
    <x v="343"/>
    <x v="0"/>
    <n v="2"/>
    <n v="2"/>
    <n v="2021"/>
    <s v="December"/>
    <x v="0"/>
    <s v="FY 2022"/>
    <n v="525"/>
    <x v="4"/>
    <x v="379"/>
    <x v="0"/>
  </r>
  <r>
    <x v="486"/>
    <s v="BUYER III"/>
    <x v="16"/>
    <x v="5"/>
    <x v="3"/>
    <s v="Vanessa Gramlow"/>
    <s v="Direct"/>
    <d v="2022-02-24T00:00:00"/>
    <x v="344"/>
    <x v="0"/>
    <n v="2"/>
    <n v="1"/>
    <n v="2022"/>
    <s v="February"/>
    <x v="4"/>
    <s v="FY 2022"/>
    <n v="300"/>
    <x v="4"/>
    <x v="380"/>
    <x v="3"/>
  </r>
  <r>
    <x v="487"/>
    <s v="Purchasing Coordinator"/>
    <x v="16"/>
    <x v="1"/>
    <x v="1"/>
    <s v="Vanessa Gramlow"/>
    <s v="Direct"/>
    <d v="2022-03-03T00:00:00"/>
    <x v="345"/>
    <x v="0"/>
    <n v="62"/>
    <n v="85"/>
    <n v="2022"/>
    <s v="May"/>
    <x v="3"/>
    <s v="FY 2022"/>
    <n v="550"/>
    <x v="4"/>
    <x v="381"/>
    <x v="2"/>
  </r>
  <r>
    <x v="488"/>
    <s v="Shipping Analyst (Contract)"/>
    <x v="16"/>
    <x v="10"/>
    <x v="3"/>
    <s v="Kate Salisbury"/>
    <s v="Direct"/>
    <d v="2021-01-07T20:37:00"/>
    <x v="346"/>
    <x v="0"/>
    <n v="72"/>
    <n v="99.140972222223354"/>
    <n v="2021"/>
    <s v="April"/>
    <x v="3"/>
    <s v="FY 2021"/>
    <n v="300"/>
    <x v="0"/>
    <x v="382"/>
    <x v="2"/>
  </r>
  <r>
    <x v="488"/>
    <s v="Health &amp; Disability Assessor"/>
    <x v="17"/>
    <x v="6"/>
    <x v="3"/>
    <s v="Althea D'Oyley-Bowen"/>
    <s v="Direct"/>
    <d v="2022-02-28T00:00:00"/>
    <x v="347"/>
    <x v="0"/>
    <n v="154"/>
    <n v="213"/>
    <n v="2022"/>
    <s v="September"/>
    <x v="1"/>
    <s v="FY 2022"/>
    <n v="300"/>
    <x v="4"/>
    <x v="383"/>
    <x v="1"/>
  </r>
  <r>
    <x v="489"/>
    <s v="Customer Account Analyst - Poland"/>
    <x v="16"/>
    <x v="5"/>
    <x v="3"/>
    <s v="Other"/>
    <s v="Referral"/>
    <d v="2020-12-29T04:37:00"/>
    <x v="2"/>
    <x v="1"/>
    <n v="674"/>
    <n v="941.8076388888876"/>
    <s v=""/>
    <s v=""/>
    <x v="2"/>
    <s v=""/>
    <n v="160"/>
    <x v="0"/>
    <x v="384"/>
    <x v="0"/>
  </r>
  <r>
    <x v="489"/>
    <s v="Health &amp; Disability Assessor"/>
    <x v="17"/>
    <x v="1"/>
    <x v="1"/>
    <s v="Althea D'Oyley-Bowen"/>
    <s v="Direct"/>
    <d v="2022-02-28T00:00:00"/>
    <x v="2"/>
    <x v="1"/>
    <n v="370"/>
    <n v="516"/>
    <s v=""/>
    <s v=""/>
    <x v="2"/>
    <s v=""/>
    <n v="300"/>
    <x v="4"/>
    <x v="385"/>
    <x v="3"/>
  </r>
  <r>
    <x v="490"/>
    <s v="Customer Account Analyst - High Wycombe"/>
    <x v="16"/>
    <x v="1"/>
    <x v="1"/>
    <s v="Vanessa Gramlow"/>
    <s v="Direct"/>
    <d v="2020-12-29T04:35:00"/>
    <x v="348"/>
    <x v="0"/>
    <n v="2"/>
    <n v="0.80902777778101154"/>
    <n v="2020"/>
    <s v="December"/>
    <x v="0"/>
    <s v="FY 2021"/>
    <n v="550"/>
    <x v="0"/>
    <x v="386"/>
    <x v="0"/>
  </r>
  <r>
    <x v="490"/>
    <s v="Health &amp; Disability Assessor"/>
    <x v="17"/>
    <x v="6"/>
    <x v="3"/>
    <s v="Althea D'Oyley-Bowen"/>
    <s v="Direct"/>
    <d v="2022-02-20T00:00:00"/>
    <x v="349"/>
    <x v="0"/>
    <n v="194"/>
    <n v="270"/>
    <n v="2022"/>
    <s v="November"/>
    <x v="0"/>
    <s v="FY 2023"/>
    <n v="300"/>
    <x v="7"/>
    <x v="387"/>
    <x v="0"/>
  </r>
  <r>
    <x v="491"/>
    <s v="EMEA Planning Analyst (Contract)"/>
    <x v="16"/>
    <x v="1"/>
    <x v="1"/>
    <s v="Liselore DuBois"/>
    <s v="Agency"/>
    <d v="2021-01-04T08:24:00"/>
    <x v="2"/>
    <x v="1"/>
    <n v="670"/>
    <n v="935.65000000000146"/>
    <s v=""/>
    <s v=""/>
    <x v="2"/>
    <s v=""/>
    <n v="300"/>
    <x v="0"/>
    <x v="388"/>
    <x v="3"/>
  </r>
  <r>
    <x v="491"/>
    <s v="Health &amp; Disability Assessor"/>
    <x v="17"/>
    <x v="6"/>
    <x v="0"/>
    <s v="Althea D'Oyley-Bowen"/>
    <s v="Direct"/>
    <d v="2022-02-20T00:00:00"/>
    <x v="350"/>
    <x v="0"/>
    <n v="40"/>
    <n v="54"/>
    <n v="2022"/>
    <s v="April"/>
    <x v="3"/>
    <s v="FY 2022"/>
    <n v="525"/>
    <x v="4"/>
    <x v="389"/>
    <x v="2"/>
  </r>
  <r>
    <x v="492"/>
    <s v="Jr. Planning Coordinator - Distributor (Planeador de Distribuidores)"/>
    <x v="16"/>
    <x v="9"/>
    <x v="2"/>
    <s v="Liselore DuBois"/>
    <s v="Direct"/>
    <d v="2020-12-18T09:46:00"/>
    <x v="351"/>
    <x v="0"/>
    <n v="5"/>
    <n v="5.5930555555532919"/>
    <n v="2020"/>
    <s v="December"/>
    <x v="0"/>
    <s v="FY 2021"/>
    <n v="475"/>
    <x v="0"/>
    <x v="390"/>
    <x v="0"/>
  </r>
  <r>
    <x v="492"/>
    <s v="Health &amp; Disability Assessor"/>
    <x v="17"/>
    <x v="6"/>
    <x v="3"/>
    <s v="Althea D'Oyley-Bowen"/>
    <s v="Direct"/>
    <d v="2022-02-20T00:00:00"/>
    <x v="352"/>
    <x v="0"/>
    <n v="50"/>
    <n v="70"/>
    <n v="2022"/>
    <s v="May"/>
    <x v="3"/>
    <s v="FY 2022"/>
    <n v="300"/>
    <x v="4"/>
    <x v="391"/>
    <x v="2"/>
  </r>
  <r>
    <x v="493"/>
    <s v="Customer Service Manager"/>
    <x v="16"/>
    <x v="11"/>
    <x v="3"/>
    <s v="Liselore DuBois"/>
    <s v="Direct"/>
    <d v="2021-01-21T23:12:00"/>
    <x v="353"/>
    <x v="0"/>
    <n v="210"/>
    <n v="292.03333333333285"/>
    <n v="2021"/>
    <s v="November"/>
    <x v="0"/>
    <s v="FY 2022"/>
    <n v="300"/>
    <x v="4"/>
    <x v="392"/>
    <x v="0"/>
  </r>
  <r>
    <x v="493"/>
    <s v="Health &amp; Disability Assessor"/>
    <x v="18"/>
    <x v="6"/>
    <x v="3"/>
    <s v="Althea D'Oyley-Bowen"/>
    <s v="Direct"/>
    <d v="2022-02-20T00:00:00"/>
    <x v="354"/>
    <x v="0"/>
    <n v="35"/>
    <n v="48"/>
    <n v="2022"/>
    <s v="April"/>
    <x v="3"/>
    <s v="FY 2022"/>
    <n v="300"/>
    <x v="4"/>
    <x v="393"/>
    <x v="2"/>
  </r>
  <r>
    <x v="494"/>
    <s v="Master Scheduler Singapore"/>
    <x v="16"/>
    <x v="10"/>
    <x v="3"/>
    <s v="Laurene Delelis"/>
    <s v="Internal"/>
    <d v="2021-03-01T19:23:00"/>
    <x v="2"/>
    <x v="1"/>
    <n v="630"/>
    <n v="879.1923611111124"/>
    <s v=""/>
    <s v=""/>
    <x v="2"/>
    <s v=""/>
    <n v="160"/>
    <x v="0"/>
    <x v="394"/>
    <x v="3"/>
  </r>
  <r>
    <x v="494"/>
    <s v="Health &amp; Disability Assessor"/>
    <x v="17"/>
    <x v="1"/>
    <x v="1"/>
    <s v="Althea D'Oyley-Bowen"/>
    <s v="Direct"/>
    <d v="2022-02-20T00:00:00"/>
    <x v="355"/>
    <x v="0"/>
    <n v="75"/>
    <n v="103"/>
    <n v="2022"/>
    <s v="June"/>
    <x v="3"/>
    <s v="FY 2022"/>
    <n v="550"/>
    <x v="4"/>
    <x v="395"/>
    <x v="2"/>
  </r>
  <r>
    <x v="495"/>
    <s v="Transport European Supervisor"/>
    <x v="16"/>
    <x v="5"/>
    <x v="3"/>
    <s v="Vanessa Gramlow"/>
    <s v="Internal"/>
    <d v="2021-01-08T05:26:00"/>
    <x v="356"/>
    <x v="0"/>
    <n v="26"/>
    <n v="34.773611111108039"/>
    <n v="2021"/>
    <s v="February"/>
    <x v="4"/>
    <s v="FY 2021"/>
    <n v="300"/>
    <x v="0"/>
    <x v="396"/>
    <x v="3"/>
  </r>
  <r>
    <x v="495"/>
    <s v="Health &amp; Disability Assessor"/>
    <x v="18"/>
    <x v="6"/>
    <x v="3"/>
    <s v="Althea D'Oyley-Bowen"/>
    <s v="Direct"/>
    <d v="2022-02-20T00:00:00"/>
    <x v="357"/>
    <x v="0"/>
    <n v="19"/>
    <n v="25"/>
    <n v="2022"/>
    <s v="March"/>
    <x v="4"/>
    <s v="FY 2022"/>
    <n v="300"/>
    <x v="4"/>
    <x v="397"/>
    <x v="3"/>
  </r>
  <r>
    <x v="496"/>
    <s v="Logistics Analyst"/>
    <x v="16"/>
    <x v="5"/>
    <x v="3"/>
    <s v="Vanessa Gramlow"/>
    <s v="Internal"/>
    <d v="2021-02-23T11:16:00"/>
    <x v="2"/>
    <x v="1"/>
    <n v="634"/>
    <n v="885.53055555555329"/>
    <s v=""/>
    <s v=""/>
    <x v="2"/>
    <s v=""/>
    <n v="160"/>
    <x v="0"/>
    <x v="398"/>
    <x v="3"/>
  </r>
  <r>
    <x v="496"/>
    <s v="Health &amp; Disability Assessor"/>
    <x v="18"/>
    <x v="6"/>
    <x v="3"/>
    <s v="Althea D'Oyley-Bowen"/>
    <s v="Direct"/>
    <d v="2022-02-20T00:00:00"/>
    <x v="358"/>
    <x v="0"/>
    <n v="115"/>
    <n v="161"/>
    <n v="2022"/>
    <s v="July"/>
    <x v="1"/>
    <s v="FY 2022"/>
    <n v="300"/>
    <x v="4"/>
    <x v="399"/>
    <x v="1"/>
  </r>
  <r>
    <x v="497"/>
    <s v="Customer Service Analyst (Night Shift-New Zealand)"/>
    <x v="16"/>
    <x v="11"/>
    <x v="3"/>
    <s v="Borbala Pap"/>
    <s v="Direct"/>
    <d v="2021-01-27T18:47:00"/>
    <x v="135"/>
    <x v="0"/>
    <n v="218"/>
    <n v="304.21736111111386"/>
    <n v="2021"/>
    <s v="November"/>
    <x v="0"/>
    <s v="FY 2022"/>
    <n v="300"/>
    <x v="4"/>
    <x v="152"/>
    <x v="0"/>
  </r>
  <r>
    <x v="497"/>
    <s v="Health &amp; Disability Assessor"/>
    <x v="19"/>
    <x v="1"/>
    <x v="1"/>
    <s v="Althea D'Oyley-Bowen"/>
    <s v="Direct"/>
    <d v="2022-02-20T00:00:00"/>
    <x v="359"/>
    <x v="0"/>
    <n v="220"/>
    <n v="307"/>
    <n v="2022"/>
    <s v="December"/>
    <x v="0"/>
    <s v="FY 2023"/>
    <n v="550"/>
    <x v="7"/>
    <x v="400"/>
    <x v="0"/>
  </r>
  <r>
    <x v="498"/>
    <s v="Customer Service Analyst (Night Shift-Australia))"/>
    <x v="16"/>
    <x v="11"/>
    <x v="3"/>
    <s v="Laurene Delelis"/>
    <s v="Direct"/>
    <d v="2021-01-21T23:08:00"/>
    <x v="360"/>
    <x v="0"/>
    <n v="184"/>
    <n v="256.0361111111124"/>
    <n v="2021"/>
    <s v="October"/>
    <x v="0"/>
    <s v="FY 2022"/>
    <n v="300"/>
    <x v="4"/>
    <x v="401"/>
    <x v="0"/>
  </r>
  <r>
    <x v="498"/>
    <s v="Health &amp; Disability Assessor"/>
    <x v="17"/>
    <x v="1"/>
    <x v="1"/>
    <s v="Sushiel Summan"/>
    <s v="Direct"/>
    <d v="2022-02-20T00:00:00"/>
    <x v="361"/>
    <x v="0"/>
    <n v="44"/>
    <n v="60"/>
    <n v="2022"/>
    <s v="April"/>
    <x v="3"/>
    <s v="FY 2022"/>
    <n v="550"/>
    <x v="4"/>
    <x v="402"/>
    <x v="2"/>
  </r>
  <r>
    <x v="499"/>
    <s v="Finite Scheduler (Singapore)"/>
    <x v="16"/>
    <x v="10"/>
    <x v="3"/>
    <s v="Miguel Costa"/>
    <s v="Direct"/>
    <d v="2021-03-04T00:05:00"/>
    <x v="2"/>
    <x v="1"/>
    <n v="627"/>
    <n v="876.99652777778101"/>
    <s v=""/>
    <s v=""/>
    <x v="2"/>
    <s v=""/>
    <n v="160"/>
    <x v="0"/>
    <x v="403"/>
    <x v="3"/>
  </r>
  <r>
    <x v="499"/>
    <s v="Health &amp; Disability Assessor"/>
    <x v="17"/>
    <x v="6"/>
    <x v="3"/>
    <s v="Althea D'Oyley-Bowen"/>
    <s v="Direct"/>
    <d v="2022-02-20T00:00:00"/>
    <x v="362"/>
    <x v="0"/>
    <n v="130"/>
    <n v="181"/>
    <n v="2022"/>
    <s v="August"/>
    <x v="1"/>
    <s v="FY 2022"/>
    <n v="300"/>
    <x v="4"/>
    <x v="404"/>
    <x v="1"/>
  </r>
  <r>
    <x v="500"/>
    <s v="Customer Service Analyst (Day Shift)"/>
    <x v="16"/>
    <x v="11"/>
    <x v="3"/>
    <s v="Laurene Delelis"/>
    <s v="Referral"/>
    <d v="2021-03-08T06:59:00"/>
    <x v="363"/>
    <x v="0"/>
    <n v="160"/>
    <n v="221.70902777777519"/>
    <n v="2021"/>
    <s v="October"/>
    <x v="0"/>
    <s v="FY 2022"/>
    <n v="300"/>
    <x v="4"/>
    <x v="405"/>
    <x v="0"/>
  </r>
  <r>
    <x v="500"/>
    <s v="Health &amp; Disability Assessor"/>
    <x v="18"/>
    <x v="1"/>
    <x v="1"/>
    <s v="Sushiel Summan"/>
    <s v="Direct"/>
    <d v="2022-03-28T00:00:00"/>
    <x v="364"/>
    <x v="0"/>
    <n v="60"/>
    <n v="82"/>
    <n v="2022"/>
    <s v="June"/>
    <x v="3"/>
    <s v="FY 2022"/>
    <n v="550"/>
    <x v="4"/>
    <x v="406"/>
    <x v="2"/>
  </r>
  <r>
    <x v="501"/>
    <s v="Tax Manager"/>
    <x v="7"/>
    <x v="11"/>
    <x v="3"/>
    <s v="Rita Varga"/>
    <s v="Agency"/>
    <d v="2022-07-19T00:00:00"/>
    <x v="2"/>
    <x v="1"/>
    <n v="269"/>
    <n v="375"/>
    <s v=""/>
    <s v=""/>
    <x v="2"/>
    <s v=""/>
    <n v="160"/>
    <x v="4"/>
    <x v="407"/>
    <x v="1"/>
  </r>
  <r>
    <x v="502"/>
    <s v="Assistant Production Manager"/>
    <x v="20"/>
    <x v="11"/>
    <x v="3"/>
    <s v="Rita Varga"/>
    <s v="Direct"/>
    <d v="2022-07-31T00:00:00"/>
    <x v="365"/>
    <x v="0"/>
    <n v="32"/>
    <n v="44"/>
    <n v="2022"/>
    <s v="September"/>
    <x v="1"/>
    <s v="FY 2022"/>
    <n v="300"/>
    <x v="4"/>
    <x v="408"/>
    <x v="1"/>
  </r>
  <r>
    <x v="503"/>
    <s v="Senior Accountant"/>
    <x v="21"/>
    <x v="2"/>
    <x v="0"/>
    <s v="Rita Varga"/>
    <s v="Direct"/>
    <d v="2022-08-25T00:00:00"/>
    <x v="366"/>
    <x v="0"/>
    <n v="11"/>
    <n v="14"/>
    <n v="2022"/>
    <s v="September"/>
    <x v="1"/>
    <s v="FY 2022"/>
    <n v="525"/>
    <x v="4"/>
    <x v="409"/>
    <x v="1"/>
  </r>
  <r>
    <x v="504"/>
    <s v="Technical Application Engineer"/>
    <x v="13"/>
    <x v="2"/>
    <x v="0"/>
    <s v="Rita Varga"/>
    <s v="Direct"/>
    <d v="2022-07-19T00:00:00"/>
    <x v="367"/>
    <x v="0"/>
    <n v="7"/>
    <n v="8"/>
    <n v="2022"/>
    <s v="July"/>
    <x v="1"/>
    <s v="FY 2022"/>
    <n v="525"/>
    <x v="4"/>
    <x v="410"/>
    <x v="1"/>
  </r>
  <r>
    <x v="505"/>
    <s v="Relationship Director, North West"/>
    <x v="7"/>
    <x v="0"/>
    <x v="0"/>
    <s v="Victory"/>
    <s v="Referral"/>
    <d v="2022-01-11T00:00:00"/>
    <x v="368"/>
    <x v="0"/>
    <n v="189"/>
    <n v="264"/>
    <n v="2022"/>
    <s v="October"/>
    <x v="0"/>
    <s v="FY 2023"/>
    <n v="525"/>
    <x v="7"/>
    <x v="411"/>
    <x v="0"/>
  </r>
  <r>
    <x v="506"/>
    <s v="IT Developer"/>
    <x v="22"/>
    <x v="1"/>
    <x v="1"/>
    <s v="Victory"/>
    <s v="Agency"/>
    <d v="2022-03-14T00:00:00"/>
    <x v="369"/>
    <x v="0"/>
    <n v="77"/>
    <n v="106"/>
    <n v="2022"/>
    <s v="June"/>
    <x v="3"/>
    <s v="FY 2022"/>
    <n v="550"/>
    <x v="4"/>
    <x v="412"/>
    <x v="2"/>
  </r>
  <r>
    <x v="507"/>
    <s v="Lawyer - Business Finance"/>
    <x v="11"/>
    <x v="3"/>
    <x v="2"/>
    <s v="Liburd"/>
    <s v="Agency"/>
    <d v="2021-09-26T00:00:00"/>
    <x v="2"/>
    <x v="1"/>
    <n v="480"/>
    <n v="671"/>
    <s v=""/>
    <s v=""/>
    <x v="2"/>
    <s v=""/>
    <n v="250"/>
    <x v="0"/>
    <x v="161"/>
    <x v="1"/>
  </r>
  <r>
    <x v="508"/>
    <s v="Assistant Financial Accountant"/>
    <x v="7"/>
    <x v="0"/>
    <x v="0"/>
    <s v="Shufflebotham"/>
    <s v="Agency"/>
    <d v="2021-11-22T00:00:00"/>
    <x v="343"/>
    <x v="0"/>
    <n v="25"/>
    <n v="33"/>
    <n v="2021"/>
    <s v="December"/>
    <x v="0"/>
    <s v="FY 2022"/>
    <n v="525"/>
    <x v="4"/>
    <x v="379"/>
    <x v="0"/>
  </r>
  <r>
    <x v="509"/>
    <s v="Senior Analyst, Model Governance"/>
    <x v="23"/>
    <x v="0"/>
    <x v="0"/>
    <s v="Shufflebotham"/>
    <s v="Agency"/>
    <d v="2022-02-21T00:00:00"/>
    <x v="370"/>
    <x v="0"/>
    <n v="137"/>
    <n v="190"/>
    <n v="2022"/>
    <s v="August"/>
    <x v="1"/>
    <s v="FY 2022"/>
    <n v="525"/>
    <x v="4"/>
    <x v="413"/>
    <x v="1"/>
  </r>
  <r>
    <x v="510"/>
    <s v="Senior Finance Manager"/>
    <x v="7"/>
    <x v="1"/>
    <x v="1"/>
    <s v="Shufflebotham"/>
    <s v="Agency"/>
    <d v="2022-02-01T00:00:00"/>
    <x v="371"/>
    <x v="0"/>
    <n v="194"/>
    <n v="269"/>
    <n v="2022"/>
    <s v="October"/>
    <x v="0"/>
    <s v="FY 2023"/>
    <n v="550"/>
    <x v="7"/>
    <x v="414"/>
    <x v="0"/>
  </r>
  <r>
    <x v="511"/>
    <s v="Head of ALM Middle Office"/>
    <x v="7"/>
    <x v="1"/>
    <x v="1"/>
    <s v="Shufflebotham"/>
    <s v="Agency"/>
    <d v="2022-02-07T00:00:00"/>
    <x v="372"/>
    <x v="0"/>
    <n v="75"/>
    <n v="104"/>
    <n v="2022"/>
    <s v="May"/>
    <x v="3"/>
    <s v="FY 2022"/>
    <n v="550"/>
    <x v="4"/>
    <x v="415"/>
    <x v="2"/>
  </r>
  <r>
    <x v="512"/>
    <s v="ETL Developer"/>
    <x v="22"/>
    <x v="1"/>
    <x v="1"/>
    <s v="Victory"/>
    <s v="Agency"/>
    <d v="2022-03-13T00:00:00"/>
    <x v="373"/>
    <x v="0"/>
    <n v="202"/>
    <n v="282"/>
    <n v="2022"/>
    <s v="December"/>
    <x v="0"/>
    <s v="FY 2023"/>
    <n v="550"/>
    <x v="7"/>
    <x v="416"/>
    <x v="0"/>
  </r>
  <r>
    <x v="513"/>
    <s v="IT Developer"/>
    <x v="22"/>
    <x v="3"/>
    <x v="2"/>
    <s v="Victory"/>
    <s v="Agency"/>
    <d v="2021-10-03T00:00:00"/>
    <x v="374"/>
    <x v="0"/>
    <n v="35"/>
    <n v="47"/>
    <n v="2021"/>
    <s v="November"/>
    <x v="0"/>
    <s v="FY 2022"/>
    <n v="475"/>
    <x v="4"/>
    <x v="417"/>
    <x v="0"/>
  </r>
  <r>
    <x v="514"/>
    <s v="BAS Analyst"/>
    <x v="22"/>
    <x v="1"/>
    <x v="1"/>
    <s v="Victory"/>
    <s v="Agency"/>
    <d v="2022-05-19T00:00:00"/>
    <x v="375"/>
    <x v="0"/>
    <n v="52"/>
    <n v="72"/>
    <n v="2022"/>
    <s v="July"/>
    <x v="1"/>
    <s v="FY 2022"/>
    <n v="550"/>
    <x v="4"/>
    <x v="418"/>
    <x v="1"/>
  </r>
  <r>
    <x v="515"/>
    <s v="Relationship Director - North East"/>
    <x v="7"/>
    <x v="1"/>
    <x v="1"/>
    <s v="Victory"/>
    <s v="Agency"/>
    <d v="2022-07-04T00:00:00"/>
    <x v="376"/>
    <x v="0"/>
    <n v="87"/>
    <n v="120"/>
    <n v="2022"/>
    <s v="November"/>
    <x v="0"/>
    <s v="FY 2023"/>
    <n v="550"/>
    <x v="7"/>
    <x v="419"/>
    <x v="0"/>
  </r>
  <r>
    <x v="516"/>
    <s v="Assistant Company Secretary"/>
    <x v="11"/>
    <x v="3"/>
    <x v="2"/>
    <s v="Liburd"/>
    <s v="Direct"/>
    <d v="2021-10-20T00:00:00"/>
    <x v="377"/>
    <x v="0"/>
    <n v="1"/>
    <n v="0"/>
    <n v="2021"/>
    <s v="October"/>
    <x v="0"/>
    <s v="FY 2022"/>
    <n v="475"/>
    <x v="4"/>
    <x v="420"/>
    <x v="0"/>
  </r>
  <r>
    <x v="517"/>
    <s v="Insights Analyst"/>
    <x v="24"/>
    <x v="0"/>
    <x v="0"/>
    <s v="Liburd"/>
    <s v="Internal"/>
    <d v="2021-11-01T00:00:00"/>
    <x v="353"/>
    <x v="0"/>
    <n v="8"/>
    <n v="9"/>
    <n v="2021"/>
    <s v="November"/>
    <x v="0"/>
    <s v="FY 2022"/>
    <n v="525"/>
    <x v="4"/>
    <x v="392"/>
    <x v="0"/>
  </r>
  <r>
    <x v="518"/>
    <s v="Buyer"/>
    <x v="22"/>
    <x v="0"/>
    <x v="0"/>
    <s v="Shufflebotham"/>
    <s v="Direct"/>
    <d v="2021-12-07T00:00:00"/>
    <x v="378"/>
    <x v="0"/>
    <n v="1"/>
    <n v="0"/>
    <n v="2021"/>
    <s v="December"/>
    <x v="0"/>
    <s v="FY 2022"/>
    <n v="525"/>
    <x v="4"/>
    <x v="421"/>
    <x v="0"/>
  </r>
  <r>
    <x v="519"/>
    <s v="Senior Analyst - Risk Analytics"/>
    <x v="23"/>
    <x v="3"/>
    <x v="2"/>
    <s v="Shufflebotham"/>
    <s v="Agency"/>
    <d v="2021-10-24T00:00:00"/>
    <x v="231"/>
    <x v="0"/>
    <n v="30"/>
    <n v="40"/>
    <n v="2021"/>
    <s v="December"/>
    <x v="0"/>
    <s v="FY 2022"/>
    <n v="475"/>
    <x v="4"/>
    <x v="264"/>
    <x v="0"/>
  </r>
  <r>
    <x v="520"/>
    <s v="BAS Analyst"/>
    <x v="22"/>
    <x v="1"/>
    <x v="1"/>
    <s v="Victory"/>
    <s v="Agency"/>
    <d v="2022-05-16T00:00:00"/>
    <x v="379"/>
    <x v="0"/>
    <n v="75"/>
    <n v="102"/>
    <n v="2022"/>
    <s v="August"/>
    <x v="1"/>
    <s v="FY 2022"/>
    <n v="550"/>
    <x v="4"/>
    <x v="422"/>
    <x v="1"/>
  </r>
  <r>
    <x v="521"/>
    <s v="Quality Control Officer"/>
    <x v="7"/>
    <x v="0"/>
    <x v="0"/>
    <s v="Victory"/>
    <s v="Direct"/>
    <d v="2022-03-06T00:00:00"/>
    <x v="2"/>
    <x v="1"/>
    <n v="365"/>
    <n v="510"/>
    <s v=""/>
    <s v=""/>
    <x v="2"/>
    <s v=""/>
    <n v="280"/>
    <x v="4"/>
    <x v="423"/>
    <x v="3"/>
  </r>
  <r>
    <x v="522"/>
    <s v="CR Manager Asset Finance"/>
    <x v="23"/>
    <x v="3"/>
    <x v="2"/>
    <s v="Liburd"/>
    <s v="Referral"/>
    <d v="2021-10-10T00:00:00"/>
    <x v="380"/>
    <x v="0"/>
    <n v="5"/>
    <n v="7"/>
    <n v="2021"/>
    <s v="October"/>
    <x v="0"/>
    <s v="FY 2022"/>
    <n v="475"/>
    <x v="4"/>
    <x v="186"/>
    <x v="0"/>
  </r>
  <r>
    <x v="523"/>
    <s v="Senior Analyst - Analytics"/>
    <x v="23"/>
    <x v="1"/>
    <x v="1"/>
    <s v="Shufflebotham"/>
    <s v="Agency"/>
    <d v="2022-06-26T00:00:00"/>
    <x v="2"/>
    <x v="1"/>
    <n v="285"/>
    <n v="398"/>
    <s v=""/>
    <s v=""/>
    <x v="2"/>
    <s v=""/>
    <n v="300"/>
    <x v="4"/>
    <x v="424"/>
    <x v="2"/>
  </r>
  <r>
    <x v="524"/>
    <s v="Short Term Lending Manager"/>
    <x v="7"/>
    <x v="0"/>
    <x v="0"/>
    <s v="Shufflebotham"/>
    <s v="Referral"/>
    <d v="2022-05-05T00:00:00"/>
    <x v="381"/>
    <x v="0"/>
    <n v="159"/>
    <n v="222"/>
    <n v="2022"/>
    <s v="December"/>
    <x v="0"/>
    <s v="FY 2023"/>
    <n v="525"/>
    <x v="7"/>
    <x v="425"/>
    <x v="0"/>
  </r>
  <r>
    <x v="525"/>
    <s v="Assistant Financial Accountant"/>
    <x v="7"/>
    <x v="3"/>
    <x v="2"/>
    <s v="Shufflebotham"/>
    <s v="Agency"/>
    <d v="2021-10-05T00:00:00"/>
    <x v="382"/>
    <x v="0"/>
    <n v="52"/>
    <n v="71"/>
    <n v="2021"/>
    <s v="December"/>
    <x v="0"/>
    <s v="FY 2022"/>
    <n v="475"/>
    <x v="4"/>
    <x v="426"/>
    <x v="0"/>
  </r>
  <r>
    <x v="526"/>
    <s v="Partner Manager"/>
    <x v="22"/>
    <x v="0"/>
    <x v="0"/>
    <s v="Liburd"/>
    <s v="Referral"/>
    <d v="2021-11-04T00:00:00"/>
    <x v="383"/>
    <x v="0"/>
    <n v="15"/>
    <n v="20"/>
    <n v="2021"/>
    <s v="November"/>
    <x v="0"/>
    <s v="FY 2022"/>
    <n v="525"/>
    <x v="4"/>
    <x v="427"/>
    <x v="0"/>
  </r>
  <r>
    <x v="527"/>
    <s v="Pricing Manager"/>
    <x v="24"/>
    <x v="3"/>
    <x v="2"/>
    <s v="Victory"/>
    <s v="Agency"/>
    <d v="2021-10-11T00:00:00"/>
    <x v="384"/>
    <x v="0"/>
    <n v="38"/>
    <n v="51"/>
    <n v="2021"/>
    <s v="December"/>
    <x v="0"/>
    <s v="FY 2022"/>
    <n v="475"/>
    <x v="4"/>
    <x v="428"/>
    <x v="0"/>
  </r>
  <r>
    <x v="528"/>
    <s v="Portfolio Manager"/>
    <x v="7"/>
    <x v="3"/>
    <x v="2"/>
    <s v="Victory"/>
    <s v="Direct"/>
    <d v="2021-10-12T00:00:00"/>
    <x v="385"/>
    <x v="0"/>
    <n v="6"/>
    <n v="7"/>
    <n v="2021"/>
    <s v="October"/>
    <x v="0"/>
    <s v="FY 2022"/>
    <n v="475"/>
    <x v="4"/>
    <x v="429"/>
    <x v="0"/>
  </r>
  <r>
    <x v="529"/>
    <s v="Relationship Director, North West"/>
    <x v="7"/>
    <x v="1"/>
    <x v="1"/>
    <s v="Victory"/>
    <s v="Agency"/>
    <d v="2022-07-10T00:00:00"/>
    <x v="386"/>
    <x v="0"/>
    <n v="110"/>
    <n v="153"/>
    <n v="2022"/>
    <s v="December"/>
    <x v="0"/>
    <s v="FY 2023"/>
    <n v="550"/>
    <x v="7"/>
    <x v="430"/>
    <x v="0"/>
  </r>
  <r>
    <x v="530"/>
    <s v="Lawyer"/>
    <x v="11"/>
    <x v="0"/>
    <x v="0"/>
    <s v="Liburd"/>
    <s v="Agency"/>
    <d v="2021-11-20T00:00:00"/>
    <x v="157"/>
    <x v="0"/>
    <n v="22"/>
    <n v="31"/>
    <n v="2021"/>
    <s v="December"/>
    <x v="0"/>
    <s v="FY 2022"/>
    <n v="525"/>
    <x v="4"/>
    <x v="179"/>
    <x v="0"/>
  </r>
  <r>
    <x v="531"/>
    <s v="Business Development Manager"/>
    <x v="24"/>
    <x v="0"/>
    <x v="0"/>
    <s v="Liburd"/>
    <s v="Direct"/>
    <d v="2022-08-15T00:00:00"/>
    <x v="387"/>
    <x v="0"/>
    <n v="85"/>
    <n v="116"/>
    <n v="2022"/>
    <s v="December"/>
    <x v="0"/>
    <s v="FY 2023"/>
    <n v="525"/>
    <x v="7"/>
    <x v="431"/>
    <x v="0"/>
  </r>
  <r>
    <x v="532"/>
    <s v="New Business Support Analyst, North East"/>
    <x v="7"/>
    <x v="1"/>
    <x v="1"/>
    <s v="Victory"/>
    <s v="Direct"/>
    <d v="2022-07-12T00:00:00"/>
    <x v="388"/>
    <x v="0"/>
    <n v="98"/>
    <n v="135"/>
    <n v="2022"/>
    <s v="November"/>
    <x v="0"/>
    <s v="FY 2023"/>
    <n v="550"/>
    <x v="7"/>
    <x v="432"/>
    <x v="0"/>
  </r>
  <r>
    <x v="533"/>
    <s v="Head of Marketing, Consumer Lending"/>
    <x v="24"/>
    <x v="3"/>
    <x v="2"/>
    <s v="Victory"/>
    <s v="Referral"/>
    <d v="2021-10-05T00:00:00"/>
    <x v="389"/>
    <x v="0"/>
    <n v="30"/>
    <n v="41"/>
    <n v="2021"/>
    <s v="November"/>
    <x v="0"/>
    <s v="FY 2022"/>
    <n v="475"/>
    <x v="4"/>
    <x v="433"/>
    <x v="0"/>
  </r>
  <r>
    <x v="534"/>
    <s v="IT Developer"/>
    <x v="22"/>
    <x v="1"/>
    <x v="1"/>
    <s v="Victory"/>
    <s v="Agency"/>
    <d v="2022-08-07T00:00:00"/>
    <x v="390"/>
    <x v="0"/>
    <n v="50"/>
    <n v="70"/>
    <n v="2022"/>
    <s v="October"/>
    <x v="0"/>
    <s v="FY 2023"/>
    <n v="550"/>
    <x v="7"/>
    <x v="434"/>
    <x v="0"/>
  </r>
  <r>
    <x v="535"/>
    <s v="Pricing Analyst"/>
    <x v="24"/>
    <x v="0"/>
    <x v="0"/>
    <s v="Victory"/>
    <s v="Agency"/>
    <d v="2021-10-26T00:00:00"/>
    <x v="191"/>
    <x v="0"/>
    <n v="33"/>
    <n v="44"/>
    <n v="2021"/>
    <s v="December"/>
    <x v="0"/>
    <s v="FY 2022"/>
    <n v="525"/>
    <x v="4"/>
    <x v="218"/>
    <x v="0"/>
  </r>
  <r>
    <x v="536"/>
    <s v="Head of Credit Risk Underwriting"/>
    <x v="7"/>
    <x v="1"/>
    <x v="1"/>
    <s v="Victory"/>
    <s v="Direct"/>
    <d v="2022-07-12T00:00:00"/>
    <x v="2"/>
    <x v="1"/>
    <n v="274"/>
    <n v="382"/>
    <s v=""/>
    <s v=""/>
    <x v="2"/>
    <s v=""/>
    <n v="300"/>
    <x v="4"/>
    <x v="435"/>
    <x v="1"/>
  </r>
  <r>
    <x v="537"/>
    <s v="Cognos TM1 Developer"/>
    <x v="22"/>
    <x v="0"/>
    <x v="0"/>
    <s v="Liburd"/>
    <s v="Direct"/>
    <d v="2021-11-28T00:00:00"/>
    <x v="159"/>
    <x v="0"/>
    <n v="6"/>
    <n v="8"/>
    <n v="2021"/>
    <s v="December"/>
    <x v="0"/>
    <s v="FY 2022"/>
    <n v="525"/>
    <x v="4"/>
    <x v="182"/>
    <x v="0"/>
  </r>
  <r>
    <x v="538"/>
    <s v="Complaint &amp; Quality Assurance Officer"/>
    <x v="22"/>
    <x v="0"/>
    <x v="0"/>
    <s v="Liburd"/>
    <s v="Internal"/>
    <d v="2021-12-22T00:00:00"/>
    <x v="2"/>
    <x v="1"/>
    <n v="418"/>
    <n v="584"/>
    <s v=""/>
    <s v=""/>
    <x v="2"/>
    <s v=""/>
    <n v="280"/>
    <x v="4"/>
    <x v="436"/>
    <x v="0"/>
  </r>
  <r>
    <x v="539"/>
    <s v="Programme Manager"/>
    <x v="22"/>
    <x v="1"/>
    <x v="1"/>
    <s v="Liburd"/>
    <s v="Direct"/>
    <d v="2022-06-12T00:00:00"/>
    <x v="391"/>
    <x v="0"/>
    <n v="60"/>
    <n v="84"/>
    <n v="2022"/>
    <s v="September"/>
    <x v="1"/>
    <s v="FY 2022"/>
    <n v="550"/>
    <x v="4"/>
    <x v="437"/>
    <x v="1"/>
  </r>
  <r>
    <x v="540"/>
    <s v="Marketing Executive/ Senior Marketing Executive"/>
    <x v="24"/>
    <x v="1"/>
    <x v="1"/>
    <s v="Liburd"/>
    <s v="Direct"/>
    <d v="2022-06-28T00:00:00"/>
    <x v="2"/>
    <x v="1"/>
    <n v="284"/>
    <n v="396"/>
    <s v=""/>
    <s v=""/>
    <x v="2"/>
    <s v=""/>
    <n v="300"/>
    <x v="4"/>
    <x v="412"/>
    <x v="2"/>
  </r>
  <r>
    <x v="541"/>
    <s v="Lending Officer"/>
    <x v="7"/>
    <x v="1"/>
    <x v="1"/>
    <s v="Shufflebotham"/>
    <s v="Direct"/>
    <d v="2022-01-27T00:00:00"/>
    <x v="392"/>
    <x v="0"/>
    <n v="120"/>
    <n v="167"/>
    <n v="2022"/>
    <s v="July"/>
    <x v="1"/>
    <s v="FY 2022"/>
    <n v="550"/>
    <x v="4"/>
    <x v="438"/>
    <x v="1"/>
  </r>
  <r>
    <x v="542"/>
    <s v="Credit Risk Manager"/>
    <x v="24"/>
    <x v="1"/>
    <x v="1"/>
    <s v="Liburd"/>
    <s v="Referral"/>
    <d v="2022-07-17T00:00:00"/>
    <x v="393"/>
    <x v="0"/>
    <n v="31"/>
    <n v="43"/>
    <n v="2022"/>
    <s v="August"/>
    <x v="1"/>
    <s v="FY 2022"/>
    <n v="550"/>
    <x v="4"/>
    <x v="439"/>
    <x v="1"/>
  </r>
  <r>
    <x v="543"/>
    <s v="Lending Officer - Secured"/>
    <x v="7"/>
    <x v="0"/>
    <x v="0"/>
    <s v="Victory"/>
    <s v="Referral"/>
    <d v="2022-04-20T00:00:00"/>
    <x v="188"/>
    <x v="0"/>
    <n v="147"/>
    <n v="204"/>
    <n v="2022"/>
    <s v="November"/>
    <x v="0"/>
    <s v="FY 2023"/>
    <n v="525"/>
    <x v="7"/>
    <x v="215"/>
    <x v="0"/>
  </r>
  <r>
    <x v="544"/>
    <s v="Lending Manager"/>
    <x v="7"/>
    <x v="0"/>
    <x v="0"/>
    <s v="Shufflebotham"/>
    <s v="Referral"/>
    <d v="2022-02-21T00:00:00"/>
    <x v="394"/>
    <x v="0"/>
    <n v="125"/>
    <n v="173"/>
    <n v="2022"/>
    <s v="August"/>
    <x v="1"/>
    <s v="FY 2022"/>
    <n v="525"/>
    <x v="4"/>
    <x v="440"/>
    <x v="1"/>
  </r>
  <r>
    <x v="545"/>
    <s v="Senior Infrastructure Engineer"/>
    <x v="22"/>
    <x v="0"/>
    <x v="0"/>
    <s v="Liburd"/>
    <s v="Direct"/>
    <d v="2022-01-09T00:00:00"/>
    <x v="395"/>
    <x v="0"/>
    <n v="90"/>
    <n v="126"/>
    <n v="2022"/>
    <s v="May"/>
    <x v="3"/>
    <s v="FY 2022"/>
    <n v="525"/>
    <x v="4"/>
    <x v="441"/>
    <x v="2"/>
  </r>
  <r>
    <x v="546"/>
    <s v="Senior PMO"/>
    <x v="22"/>
    <x v="1"/>
    <x v="1"/>
    <s v="Liburd"/>
    <s v="Direct"/>
    <d v="2022-07-26T00:00:00"/>
    <x v="396"/>
    <x v="0"/>
    <n v="52"/>
    <n v="71"/>
    <n v="2022"/>
    <s v="October"/>
    <x v="0"/>
    <s v="FY 2023"/>
    <n v="550"/>
    <x v="7"/>
    <x v="442"/>
    <x v="0"/>
  </r>
  <r>
    <x v="547"/>
    <s v="Sales Manager, Healthcare"/>
    <x v="7"/>
    <x v="1"/>
    <x v="1"/>
    <s v="Victory"/>
    <s v="Direct"/>
    <d v="2022-07-03T00:00:00"/>
    <x v="397"/>
    <x v="0"/>
    <n v="108"/>
    <n v="150"/>
    <n v="2022"/>
    <s v="November"/>
    <x v="0"/>
    <s v="FY 2023"/>
    <n v="550"/>
    <x v="7"/>
    <x v="443"/>
    <x v="0"/>
  </r>
  <r>
    <x v="548"/>
    <s v="Project Manager / Business Analyst – Business Finance"/>
    <x v="22"/>
    <x v="0"/>
    <x v="0"/>
    <s v="Liburd"/>
    <s v="Direct"/>
    <d v="2021-11-29T00:00:00"/>
    <x v="378"/>
    <x v="0"/>
    <n v="7"/>
    <n v="8"/>
    <n v="2021"/>
    <s v="December"/>
    <x v="0"/>
    <s v="FY 2022"/>
    <n v="525"/>
    <x v="4"/>
    <x v="421"/>
    <x v="0"/>
  </r>
  <r>
    <x v="549"/>
    <s v="Training &amp; Competence SME"/>
    <x v="7"/>
    <x v="0"/>
    <x v="0"/>
    <s v="Shufflebotham"/>
    <s v="Direct"/>
    <d v="2022-01-06T00:00:00"/>
    <x v="398"/>
    <x v="0"/>
    <n v="241"/>
    <n v="336"/>
    <n v="2022"/>
    <s v="December"/>
    <x v="0"/>
    <s v="FY 2023"/>
    <n v="525"/>
    <x v="7"/>
    <x v="444"/>
    <x v="0"/>
  </r>
  <r>
    <x v="550"/>
    <s v="Project Analyst"/>
    <x v="22"/>
    <x v="7"/>
    <x v="2"/>
    <s v="Liburd"/>
    <s v="Internal"/>
    <d v="2022-10-05T00:00:00"/>
    <x v="399"/>
    <x v="0"/>
    <n v="28"/>
    <n v="37"/>
    <n v="2022"/>
    <s v="November"/>
    <x v="0"/>
    <s v="FY 2023"/>
    <n v="475"/>
    <x v="7"/>
    <x v="445"/>
    <x v="0"/>
  </r>
  <r>
    <x v="551"/>
    <s v="Business Analyst"/>
    <x v="22"/>
    <x v="0"/>
    <x v="0"/>
    <s v="Liburd"/>
    <s v="Direct"/>
    <d v="2022-09-08T00:00:00"/>
    <x v="400"/>
    <x v="0"/>
    <n v="80"/>
    <n v="111"/>
    <n v="2022"/>
    <s v="December"/>
    <x v="0"/>
    <s v="FY 2023"/>
    <n v="525"/>
    <x v="7"/>
    <x v="446"/>
    <x v="0"/>
  </r>
  <r>
    <x v="552"/>
    <s v="Senior Risk Analyst"/>
    <x v="24"/>
    <x v="1"/>
    <x v="1"/>
    <s v="Liburd"/>
    <s v="Direct"/>
    <d v="2022-07-24T00:00:00"/>
    <x v="401"/>
    <x v="0"/>
    <n v="76"/>
    <n v="106"/>
    <n v="2022"/>
    <s v="November"/>
    <x v="0"/>
    <s v="FY 2023"/>
    <n v="550"/>
    <x v="7"/>
    <x v="447"/>
    <x v="0"/>
  </r>
  <r>
    <x v="553"/>
    <s v="New Business Support Analyst, South East"/>
    <x v="7"/>
    <x v="1"/>
    <x v="1"/>
    <s v="Victory"/>
    <s v="Direct"/>
    <d v="2022-07-12T00:00:00"/>
    <x v="402"/>
    <x v="0"/>
    <n v="47"/>
    <n v="64"/>
    <n v="2022"/>
    <s v="September"/>
    <x v="1"/>
    <s v="FY 2022"/>
    <n v="550"/>
    <x v="4"/>
    <x v="448"/>
    <x v="1"/>
  </r>
  <r>
    <x v="554"/>
    <s v="Lending Manager"/>
    <x v="7"/>
    <x v="0"/>
    <x v="0"/>
    <s v="Shufflebotham"/>
    <s v="Referral"/>
    <d v="2021-12-01T00:00:00"/>
    <x v="66"/>
    <x v="0"/>
    <n v="8"/>
    <n v="11"/>
    <n v="2021"/>
    <s v="December"/>
    <x v="0"/>
    <s v="FY 2022"/>
    <n v="525"/>
    <x v="4"/>
    <x v="75"/>
    <x v="0"/>
  </r>
  <r>
    <x v="555"/>
    <s v="Collections &amp; Recoveries Officer"/>
    <x v="22"/>
    <x v="1"/>
    <x v="1"/>
    <s v="Liburd"/>
    <s v="Direct"/>
    <d v="2022-06-08T00:00:00"/>
    <x v="403"/>
    <x v="0"/>
    <n v="28"/>
    <n v="39"/>
    <n v="2022"/>
    <s v="July"/>
    <x v="1"/>
    <s v="FY 2022"/>
    <n v="550"/>
    <x v="4"/>
    <x v="449"/>
    <x v="1"/>
  </r>
  <r>
    <x v="556"/>
    <s v="MI and Reporting Analyst - 6 Month Ftc"/>
    <x v="22"/>
    <x v="0"/>
    <x v="0"/>
    <s v="Liburd"/>
    <s v="Direct"/>
    <d v="2022-09-12T00:00:00"/>
    <x v="404"/>
    <x v="0"/>
    <n v="24"/>
    <n v="31"/>
    <n v="2022"/>
    <s v="October"/>
    <x v="0"/>
    <s v="FY 2023"/>
    <n v="525"/>
    <x v="7"/>
    <x v="450"/>
    <x v="0"/>
  </r>
  <r>
    <x v="557"/>
    <s v="Complaints Assistant – 6 Month FTC"/>
    <x v="24"/>
    <x v="0"/>
    <x v="0"/>
    <s v="Liburd"/>
    <s v="Referral"/>
    <d v="2021-12-06T00:00:00"/>
    <x v="343"/>
    <x v="0"/>
    <n v="15"/>
    <n v="19"/>
    <n v="2021"/>
    <s v="December"/>
    <x v="0"/>
    <s v="FY 2022"/>
    <n v="525"/>
    <x v="4"/>
    <x v="379"/>
    <x v="0"/>
  </r>
  <r>
    <x v="558"/>
    <s v="Relationship Manager, South West &amp; Wales"/>
    <x v="7"/>
    <x v="0"/>
    <x v="0"/>
    <s v="Victory"/>
    <s v="Agency"/>
    <d v="2022-04-28T00:00:00"/>
    <x v="405"/>
    <x v="0"/>
    <n v="102"/>
    <n v="142"/>
    <n v="2022"/>
    <s v="September"/>
    <x v="1"/>
    <s v="FY 2022"/>
    <n v="525"/>
    <x v="4"/>
    <x v="451"/>
    <x v="1"/>
  </r>
  <r>
    <x v="559"/>
    <s v="Loan Officer"/>
    <x v="7"/>
    <x v="0"/>
    <x v="0"/>
    <s v="Shufflebotham"/>
    <s v="Internal"/>
    <d v="2022-01-10T00:00:00"/>
    <x v="406"/>
    <x v="0"/>
    <n v="236"/>
    <n v="329"/>
    <n v="2022"/>
    <s v="December"/>
    <x v="0"/>
    <s v="FY 2023"/>
    <n v="525"/>
    <x v="7"/>
    <x v="452"/>
    <x v="0"/>
  </r>
  <r>
    <x v="560"/>
    <s v="Operational Risk Manager - Commercial Property"/>
    <x v="7"/>
    <x v="1"/>
    <x v="1"/>
    <s v="Shufflebotham"/>
    <s v="Direct"/>
    <d v="2022-02-07T00:00:00"/>
    <x v="407"/>
    <x v="0"/>
    <n v="142"/>
    <n v="197"/>
    <n v="2022"/>
    <s v="August"/>
    <x v="1"/>
    <s v="FY 2022"/>
    <n v="550"/>
    <x v="4"/>
    <x v="453"/>
    <x v="1"/>
  </r>
  <r>
    <x v="561"/>
    <s v="Assistant Asset Manager"/>
    <x v="7"/>
    <x v="0"/>
    <x v="0"/>
    <s v="Victory"/>
    <s v="Direct"/>
    <d v="2022-09-04T00:00:00"/>
    <x v="387"/>
    <x v="0"/>
    <n v="70"/>
    <n v="96"/>
    <n v="2022"/>
    <s v="December"/>
    <x v="0"/>
    <s v="FY 2023"/>
    <n v="525"/>
    <x v="7"/>
    <x v="431"/>
    <x v="0"/>
  </r>
  <r>
    <x v="562"/>
    <s v="Loan Manager"/>
    <x v="7"/>
    <x v="0"/>
    <x v="0"/>
    <s v="Shufflebotham"/>
    <s v="Internal"/>
    <d v="2021-12-14T00:00:00"/>
    <x v="157"/>
    <x v="0"/>
    <n v="6"/>
    <n v="7"/>
    <n v="2021"/>
    <s v="December"/>
    <x v="0"/>
    <s v="FY 2022"/>
    <n v="525"/>
    <x v="4"/>
    <x v="179"/>
    <x v="0"/>
  </r>
  <r>
    <x v="563"/>
    <s v="Senior Credit Portfolio Analyst"/>
    <x v="23"/>
    <x v="0"/>
    <x v="0"/>
    <s v="Shufflebotham"/>
    <s v="Referral"/>
    <d v="2022-08-15T00:00:00"/>
    <x v="408"/>
    <x v="0"/>
    <n v="30"/>
    <n v="40"/>
    <n v="2022"/>
    <s v="September"/>
    <x v="1"/>
    <s v="FY 2022"/>
    <n v="525"/>
    <x v="4"/>
    <x v="454"/>
    <x v="1"/>
  </r>
  <r>
    <x v="564"/>
    <s v="Trainee Lending Manager"/>
    <x v="7"/>
    <x v="0"/>
    <x v="0"/>
    <s v="Shufflebotham"/>
    <s v="Internal"/>
    <d v="2022-02-20T00:00:00"/>
    <x v="350"/>
    <x v="0"/>
    <n v="40"/>
    <n v="54"/>
    <n v="2022"/>
    <s v="April"/>
    <x v="3"/>
    <s v="FY 2022"/>
    <n v="525"/>
    <x v="4"/>
    <x v="389"/>
    <x v="2"/>
  </r>
  <r>
    <x v="565"/>
    <s v="Analyst, Structured Finance"/>
    <x v="7"/>
    <x v="7"/>
    <x v="2"/>
    <s v="Victory"/>
    <s v="Internal"/>
    <d v="2022-10-06T00:00:00"/>
    <x v="409"/>
    <x v="0"/>
    <n v="56"/>
    <n v="77"/>
    <n v="2022"/>
    <s v="December"/>
    <x v="0"/>
    <s v="FY 2023"/>
    <n v="475"/>
    <x v="7"/>
    <x v="455"/>
    <x v="0"/>
  </r>
  <r>
    <x v="566"/>
    <s v="UAT Tester"/>
    <x v="7"/>
    <x v="0"/>
    <x v="0"/>
    <s v="Shufflebotham"/>
    <s v="Direct"/>
    <d v="2021-12-13T00:00:00"/>
    <x v="157"/>
    <x v="0"/>
    <n v="7"/>
    <n v="8"/>
    <n v="2021"/>
    <s v="December"/>
    <x v="0"/>
    <s v="FY 2022"/>
    <n v="525"/>
    <x v="4"/>
    <x v="179"/>
    <x v="0"/>
  </r>
  <r>
    <x v="567"/>
    <s v="Underwriter"/>
    <x v="22"/>
    <x v="0"/>
    <x v="0"/>
    <s v="Liburd"/>
    <s v="Referral"/>
    <d v="2022-04-05T00:00:00"/>
    <x v="410"/>
    <x v="0"/>
    <n v="164"/>
    <n v="229"/>
    <n v="2022"/>
    <s v="November"/>
    <x v="0"/>
    <s v="FY 2023"/>
    <n v="525"/>
    <x v="7"/>
    <x v="456"/>
    <x v="0"/>
  </r>
  <r>
    <x v="568"/>
    <s v="Motor - Underwriter"/>
    <x v="22"/>
    <x v="0"/>
    <x v="0"/>
    <s v="Liburd"/>
    <s v="Direct"/>
    <d v="2022-04-05T00:00:00"/>
    <x v="355"/>
    <x v="0"/>
    <n v="44"/>
    <n v="59"/>
    <n v="2022"/>
    <s v="June"/>
    <x v="3"/>
    <s v="FY 2022"/>
    <n v="525"/>
    <x v="4"/>
    <x v="395"/>
    <x v="2"/>
  </r>
  <r>
    <x v="569"/>
    <s v="Treasury Analyst"/>
    <x v="7"/>
    <x v="0"/>
    <x v="0"/>
    <s v="Shufflebotham"/>
    <s v="Referral"/>
    <d v="2022-04-11T00:00:00"/>
    <x v="411"/>
    <x v="0"/>
    <n v="179"/>
    <n v="248"/>
    <n v="2022"/>
    <s v="December"/>
    <x v="0"/>
    <s v="FY 2023"/>
    <n v="525"/>
    <x v="7"/>
    <x v="457"/>
    <x v="0"/>
  </r>
  <r>
    <x v="570"/>
    <s v="Head of Compliance Advice"/>
    <x v="23"/>
    <x v="1"/>
    <x v="1"/>
    <s v="Shufflebotham"/>
    <s v="Direct"/>
    <d v="2022-05-23T00:00:00"/>
    <x v="412"/>
    <x v="0"/>
    <n v="55"/>
    <n v="76"/>
    <n v="2022"/>
    <s v="August"/>
    <x v="1"/>
    <s v="FY 2022"/>
    <n v="550"/>
    <x v="4"/>
    <x v="458"/>
    <x v="1"/>
  </r>
  <r>
    <x v="571"/>
    <s v="Head of Market &amp; Liquidity Risk"/>
    <x v="23"/>
    <x v="0"/>
    <x v="0"/>
    <s v="Shufflebotham"/>
    <s v="Direct"/>
    <d v="2022-01-06T00:00:00"/>
    <x v="413"/>
    <x v="0"/>
    <n v="157"/>
    <n v="220"/>
    <n v="2022"/>
    <s v="August"/>
    <x v="1"/>
    <s v="FY 2022"/>
    <n v="525"/>
    <x v="4"/>
    <x v="459"/>
    <x v="1"/>
  </r>
  <r>
    <x v="572"/>
    <s v="Market &amp; Liquidity Risk Analyst"/>
    <x v="23"/>
    <x v="0"/>
    <x v="0"/>
    <s v="Shufflebotham"/>
    <s v="Direct"/>
    <d v="2021-11-28T00:00:00"/>
    <x v="378"/>
    <x v="0"/>
    <n v="7"/>
    <n v="9"/>
    <n v="2021"/>
    <s v="December"/>
    <x v="0"/>
    <s v="FY 2022"/>
    <n v="525"/>
    <x v="4"/>
    <x v="421"/>
    <x v="0"/>
  </r>
  <r>
    <x v="573"/>
    <s v="Relationship Director, South West &amp; Wales"/>
    <x v="7"/>
    <x v="1"/>
    <x v="1"/>
    <s v="Victory"/>
    <s v="Agency"/>
    <d v="2022-03-13T00:00:00"/>
    <x v="414"/>
    <x v="0"/>
    <n v="137"/>
    <n v="191"/>
    <n v="2022"/>
    <s v="September"/>
    <x v="1"/>
    <s v="FY 2022"/>
    <n v="550"/>
    <x v="4"/>
    <x v="460"/>
    <x v="1"/>
  </r>
  <r>
    <x v="574"/>
    <s v="Relationship Director, South East"/>
    <x v="7"/>
    <x v="0"/>
    <x v="0"/>
    <s v="Victory"/>
    <s v="Agency"/>
    <d v="2022-01-17T00:00:00"/>
    <x v="415"/>
    <x v="0"/>
    <n v="151"/>
    <n v="210"/>
    <n v="2022"/>
    <s v="August"/>
    <x v="1"/>
    <s v="FY 2022"/>
    <n v="525"/>
    <x v="4"/>
    <x v="461"/>
    <x v="1"/>
  </r>
  <r>
    <x v="575"/>
    <s v="Deputy Head of Operations"/>
    <x v="7"/>
    <x v="0"/>
    <x v="0"/>
    <s v="Victory"/>
    <s v="Referral"/>
    <d v="2021-12-23T00:00:00"/>
    <x v="342"/>
    <x v="0"/>
    <n v="2"/>
    <n v="1"/>
    <n v="2021"/>
    <s v="December"/>
    <x v="0"/>
    <s v="FY 2022"/>
    <n v="525"/>
    <x v="4"/>
    <x v="378"/>
    <x v="0"/>
  </r>
  <r>
    <x v="576"/>
    <s v="New Business Support Analyst, Scotland"/>
    <x v="7"/>
    <x v="1"/>
    <x v="1"/>
    <s v="Victory"/>
    <s v="Referral"/>
    <d v="2022-07-12T00:00:00"/>
    <x v="2"/>
    <x v="1"/>
    <n v="274"/>
    <n v="382"/>
    <s v=""/>
    <s v=""/>
    <x v="2"/>
    <s v=""/>
    <n v="300"/>
    <x v="4"/>
    <x v="435"/>
    <x v="1"/>
  </r>
  <r>
    <x v="577"/>
    <s v="Arrears and Servicing Rep"/>
    <x v="22"/>
    <x v="1"/>
    <x v="1"/>
    <s v="Liburd"/>
    <s v="Internal"/>
    <d v="2022-05-31T00:00:00"/>
    <x v="416"/>
    <x v="0"/>
    <n v="50"/>
    <n v="69"/>
    <n v="2022"/>
    <s v="August"/>
    <x v="1"/>
    <s v="FY 2022"/>
    <n v="550"/>
    <x v="4"/>
    <x v="462"/>
    <x v="1"/>
  </r>
  <r>
    <x v="578"/>
    <s v="Credit Risk Assurance &amp; Analytics Analyst"/>
    <x v="7"/>
    <x v="0"/>
    <x v="0"/>
    <s v="Victory"/>
    <s v="Referral"/>
    <d v="2021-12-13T00:00:00"/>
    <x v="417"/>
    <x v="0"/>
    <n v="8"/>
    <n v="9"/>
    <n v="2021"/>
    <s v="December"/>
    <x v="0"/>
    <s v="FY 2022"/>
    <n v="525"/>
    <x v="4"/>
    <x v="436"/>
    <x v="0"/>
  </r>
  <r>
    <x v="579"/>
    <s v="Arrears and Servicing Representative"/>
    <x v="22"/>
    <x v="0"/>
    <x v="0"/>
    <s v="Liburd"/>
    <s v="Direct"/>
    <d v="2022-04-10T00:00:00"/>
    <x v="418"/>
    <x v="0"/>
    <n v="51"/>
    <n v="71"/>
    <n v="2022"/>
    <s v="June"/>
    <x v="3"/>
    <s v="FY 2022"/>
    <n v="525"/>
    <x v="4"/>
    <x v="463"/>
    <x v="2"/>
  </r>
  <r>
    <x v="580"/>
    <s v="Internal Sales Support and Credit Analyst"/>
    <x v="7"/>
    <x v="0"/>
    <x v="0"/>
    <s v="Victory"/>
    <s v="Agency"/>
    <d v="2022-04-05T00:00:00"/>
    <x v="419"/>
    <x v="0"/>
    <n v="83"/>
    <n v="114"/>
    <n v="2022"/>
    <s v="July"/>
    <x v="1"/>
    <s v="FY 2022"/>
    <n v="525"/>
    <x v="4"/>
    <x v="464"/>
    <x v="1"/>
  </r>
  <r>
    <x v="581"/>
    <s v="Group Head of IT Development"/>
    <x v="22"/>
    <x v="7"/>
    <x v="2"/>
    <s v="Victory"/>
    <s v="Agency"/>
    <d v="2022-10-19T00:00:00"/>
    <x v="376"/>
    <x v="0"/>
    <n v="10"/>
    <n v="13"/>
    <n v="2022"/>
    <s v="November"/>
    <x v="0"/>
    <s v="FY 2023"/>
    <n v="475"/>
    <x v="7"/>
    <x v="419"/>
    <x v="0"/>
  </r>
  <r>
    <x v="582"/>
    <s v="Relationship Director - North East"/>
    <x v="7"/>
    <x v="0"/>
    <x v="0"/>
    <s v="Victory"/>
    <s v="Agency"/>
    <d v="2022-08-22T00:00:00"/>
    <x v="2"/>
    <x v="1"/>
    <n v="245"/>
    <n v="341"/>
    <s v=""/>
    <s v=""/>
    <x v="2"/>
    <s v=""/>
    <n v="280"/>
    <x v="4"/>
    <x v="465"/>
    <x v="1"/>
  </r>
  <r>
    <x v="583"/>
    <s v="Project Analyst"/>
    <x v="22"/>
    <x v="0"/>
    <x v="0"/>
    <s v="Liburd"/>
    <s v="Direct"/>
    <d v="2022-09-08T00:00:00"/>
    <x v="400"/>
    <x v="0"/>
    <n v="80"/>
    <n v="111"/>
    <n v="2022"/>
    <s v="December"/>
    <x v="0"/>
    <s v="FY 2023"/>
    <n v="525"/>
    <x v="7"/>
    <x v="446"/>
    <x v="0"/>
  </r>
  <r>
    <x v="584"/>
    <s v="Operations Executive"/>
    <x v="7"/>
    <x v="0"/>
    <x v="0"/>
    <s v="Victory"/>
    <s v="Referral"/>
    <d v="2022-03-01T00:00:00"/>
    <x v="400"/>
    <x v="0"/>
    <n v="217"/>
    <n v="302"/>
    <n v="2022"/>
    <s v="December"/>
    <x v="0"/>
    <s v="FY 2023"/>
    <n v="525"/>
    <x v="7"/>
    <x v="446"/>
    <x v="0"/>
  </r>
  <r>
    <x v="585"/>
    <s v="Relationship Director"/>
    <x v="7"/>
    <x v="1"/>
    <x v="1"/>
    <s v="Victory"/>
    <s v="Referral"/>
    <d v="2022-01-24T00:00:00"/>
    <x v="2"/>
    <x v="1"/>
    <n v="395"/>
    <n v="551"/>
    <s v=""/>
    <s v=""/>
    <x v="2"/>
    <s v=""/>
    <n v="300"/>
    <x v="4"/>
    <x v="466"/>
    <x v="3"/>
  </r>
  <r>
    <x v="586"/>
    <s v="ETL Developer"/>
    <x v="22"/>
    <x v="0"/>
    <x v="0"/>
    <s v="Victory"/>
    <s v="Direct"/>
    <d v="2021-11-30T00:00:00"/>
    <x v="226"/>
    <x v="0"/>
    <n v="4"/>
    <n v="5"/>
    <n v="2021"/>
    <s v="December"/>
    <x v="0"/>
    <s v="FY 2022"/>
    <n v="525"/>
    <x v="4"/>
    <x v="258"/>
    <x v="0"/>
  </r>
  <r>
    <x v="587"/>
    <s v="Collections and Recoveries Officer"/>
    <x v="22"/>
    <x v="1"/>
    <x v="1"/>
    <s v="Liburd"/>
    <s v="Direct"/>
    <d v="2022-08-08T00:00:00"/>
    <x v="396"/>
    <x v="0"/>
    <n v="43"/>
    <n v="58"/>
    <n v="2022"/>
    <s v="October"/>
    <x v="0"/>
    <s v="FY 2023"/>
    <n v="550"/>
    <x v="7"/>
    <x v="442"/>
    <x v="0"/>
  </r>
  <r>
    <x v="588"/>
    <s v="Associate, Structured Finance"/>
    <x v="7"/>
    <x v="7"/>
    <x v="2"/>
    <s v="Victory"/>
    <s v="Referral"/>
    <d v="2022-10-12T00:00:00"/>
    <x v="381"/>
    <x v="0"/>
    <n v="45"/>
    <n v="62"/>
    <n v="2022"/>
    <s v="December"/>
    <x v="0"/>
    <s v="FY 2023"/>
    <n v="475"/>
    <x v="7"/>
    <x v="425"/>
    <x v="0"/>
  </r>
  <r>
    <x v="589"/>
    <s v="Relationship Manager, Broker"/>
    <x v="7"/>
    <x v="0"/>
    <x v="0"/>
    <s v="Victory"/>
    <s v="Direct"/>
    <d v="2022-04-06T00:00:00"/>
    <x v="420"/>
    <x v="0"/>
    <n v="108"/>
    <n v="149"/>
    <n v="2022"/>
    <s v="September"/>
    <x v="1"/>
    <s v="FY 2022"/>
    <n v="525"/>
    <x v="4"/>
    <x v="467"/>
    <x v="1"/>
  </r>
  <r>
    <x v="590"/>
    <s v="Marketing Operations Manager"/>
    <x v="25"/>
    <x v="0"/>
    <x v="0"/>
    <s v="Shufflebotham"/>
    <s v="Referral"/>
    <d v="2022-08-25T00:00:00"/>
    <x v="421"/>
    <x v="0"/>
    <n v="21"/>
    <n v="28"/>
    <n v="2022"/>
    <s v="September"/>
    <x v="1"/>
    <s v="FY 2022"/>
    <n v="525"/>
    <x v="4"/>
    <x v="468"/>
    <x v="1"/>
  </r>
  <r>
    <x v="591"/>
    <s v="Internal Sales Support and Credit Analyst"/>
    <x v="7"/>
    <x v="0"/>
    <x v="0"/>
    <s v="Victory"/>
    <s v="Referral"/>
    <d v="2022-02-21T00:00:00"/>
    <x v="422"/>
    <x v="0"/>
    <n v="60"/>
    <n v="81"/>
    <n v="2022"/>
    <s v="May"/>
    <x v="3"/>
    <s v="FY 2022"/>
    <n v="525"/>
    <x v="4"/>
    <x v="469"/>
    <x v="2"/>
  </r>
  <r>
    <x v="592"/>
    <s v="Operations Executive"/>
    <x v="7"/>
    <x v="0"/>
    <x v="0"/>
    <s v="Victory"/>
    <s v="Direct"/>
    <d v="2021-12-20T00:00:00"/>
    <x v="157"/>
    <x v="0"/>
    <n v="2"/>
    <n v="1"/>
    <n v="2021"/>
    <s v="December"/>
    <x v="0"/>
    <s v="FY 2022"/>
    <n v="525"/>
    <x v="4"/>
    <x v="179"/>
    <x v="0"/>
  </r>
  <r>
    <x v="593"/>
    <s v="Accounts Assistant"/>
    <x v="7"/>
    <x v="7"/>
    <x v="2"/>
    <s v="Shufflebotham"/>
    <s v="Agency"/>
    <d v="2022-09-28T00:00:00"/>
    <x v="423"/>
    <x v="0"/>
    <n v="34"/>
    <n v="47"/>
    <n v="2022"/>
    <s v="November"/>
    <x v="0"/>
    <s v="FY 2023"/>
    <n v="475"/>
    <x v="7"/>
    <x v="470"/>
    <x v="0"/>
  </r>
  <r>
    <x v="594"/>
    <s v="New Business Analyst, Midlands"/>
    <x v="7"/>
    <x v="1"/>
    <x v="1"/>
    <s v="Victory"/>
    <s v="Direct"/>
    <d v="2022-08-07T00:00:00"/>
    <x v="424"/>
    <x v="0"/>
    <n v="57"/>
    <n v="79"/>
    <n v="2022"/>
    <s v="October"/>
    <x v="0"/>
    <s v="FY 2023"/>
    <n v="550"/>
    <x v="7"/>
    <x v="471"/>
    <x v="0"/>
  </r>
  <r>
    <x v="595"/>
    <s v="New Business Support Analyst, London, Thames Valley South"/>
    <x v="7"/>
    <x v="0"/>
    <x v="0"/>
    <s v="Victory"/>
    <s v="Direct"/>
    <d v="2022-08-22T00:00:00"/>
    <x v="425"/>
    <x v="0"/>
    <n v="34"/>
    <n v="45"/>
    <n v="2022"/>
    <s v="October"/>
    <x v="0"/>
    <s v="FY 2023"/>
    <n v="525"/>
    <x v="7"/>
    <x v="472"/>
    <x v="0"/>
  </r>
  <r>
    <x v="596"/>
    <s v="Lending Manager"/>
    <x v="7"/>
    <x v="7"/>
    <x v="2"/>
    <s v="Shufflebotham"/>
    <s v="Direct"/>
    <d v="2022-11-01T00:00:00"/>
    <x v="2"/>
    <x v="1"/>
    <n v="194"/>
    <n v="270"/>
    <s v=""/>
    <s v=""/>
    <x v="2"/>
    <s v=""/>
    <n v="250"/>
    <x v="7"/>
    <x v="419"/>
    <x v="0"/>
  </r>
  <r>
    <x v="597"/>
    <s v="Business Improvement Coordinator"/>
    <x v="24"/>
    <x v="0"/>
    <x v="0"/>
    <s v="Liburd"/>
    <s v="Direct"/>
    <d v="2022-04-18T00:00:00"/>
    <x v="426"/>
    <x v="0"/>
    <n v="181"/>
    <n v="252"/>
    <n v="2022"/>
    <s v="December"/>
    <x v="0"/>
    <s v="FY 2023"/>
    <n v="525"/>
    <x v="7"/>
    <x v="473"/>
    <x v="0"/>
  </r>
  <r>
    <x v="598"/>
    <s v="HR Adviser"/>
    <x v="25"/>
    <x v="7"/>
    <x v="2"/>
    <s v="Shufflebotham"/>
    <s v="Direct"/>
    <d v="2022-10-05T00:00:00"/>
    <x v="427"/>
    <x v="0"/>
    <n v="56"/>
    <n v="77"/>
    <n v="2022"/>
    <s v="December"/>
    <x v="0"/>
    <s v="FY 2023"/>
    <n v="475"/>
    <x v="7"/>
    <x v="474"/>
    <x v="0"/>
  </r>
  <r>
    <x v="599"/>
    <s v="Customer Service Representative - Savings"/>
    <x v="22"/>
    <x v="1"/>
    <x v="1"/>
    <s v="Liburd"/>
    <s v="Referral"/>
    <d v="2022-07-24T00:00:00"/>
    <x v="386"/>
    <x v="0"/>
    <n v="100"/>
    <n v="139"/>
    <n v="2022"/>
    <s v="December"/>
    <x v="0"/>
    <s v="FY 2023"/>
    <n v="550"/>
    <x v="7"/>
    <x v="430"/>
    <x v="0"/>
  </r>
  <r>
    <x v="600"/>
    <s v="IT Developer"/>
    <x v="22"/>
    <x v="1"/>
    <x v="1"/>
    <s v="Victory"/>
    <s v="Agency"/>
    <d v="2022-03-09T00:00:00"/>
    <x v="358"/>
    <x v="0"/>
    <n v="103"/>
    <n v="144"/>
    <n v="2022"/>
    <s v="July"/>
    <x v="1"/>
    <s v="FY 2022"/>
    <n v="550"/>
    <x v="4"/>
    <x v="399"/>
    <x v="1"/>
  </r>
  <r>
    <x v="601"/>
    <s v="Lending Manager - Commercial"/>
    <x v="7"/>
    <x v="1"/>
    <x v="1"/>
    <s v="Shufflebotham"/>
    <s v="Direct"/>
    <d v="2022-02-06T00:00:00"/>
    <x v="2"/>
    <x v="1"/>
    <n v="385"/>
    <n v="538"/>
    <s v=""/>
    <s v=""/>
    <x v="2"/>
    <s v=""/>
    <n v="300"/>
    <x v="4"/>
    <x v="475"/>
    <x v="3"/>
  </r>
  <r>
    <x v="602"/>
    <s v="Business Development Manager - Mortgages"/>
    <x v="7"/>
    <x v="1"/>
    <x v="1"/>
    <s v="Shufflebotham"/>
    <s v="Direct"/>
    <d v="2022-03-24T00:00:00"/>
    <x v="372"/>
    <x v="0"/>
    <n v="42"/>
    <n v="59"/>
    <n v="2022"/>
    <s v="May"/>
    <x v="3"/>
    <s v="FY 2022"/>
    <n v="550"/>
    <x v="4"/>
    <x v="415"/>
    <x v="2"/>
  </r>
  <r>
    <x v="603"/>
    <s v="Sales Support Coordinator"/>
    <x v="7"/>
    <x v="0"/>
    <x v="0"/>
    <s v="Victory"/>
    <s v="Direct"/>
    <d v="2022-09-08T00:00:00"/>
    <x v="428"/>
    <x v="0"/>
    <n v="72"/>
    <n v="100"/>
    <n v="2022"/>
    <s v="December"/>
    <x v="0"/>
    <s v="FY 2023"/>
    <n v="525"/>
    <x v="7"/>
    <x v="476"/>
    <x v="0"/>
  </r>
  <r>
    <x v="604"/>
    <s v="Qlikview Manager"/>
    <x v="22"/>
    <x v="0"/>
    <x v="0"/>
    <s v="Liburd"/>
    <s v="Direct"/>
    <d v="2021-11-29T00:00:00"/>
    <x v="342"/>
    <x v="0"/>
    <n v="20"/>
    <n v="25"/>
    <n v="2021"/>
    <s v="December"/>
    <x v="0"/>
    <s v="FY 2022"/>
    <n v="525"/>
    <x v="4"/>
    <x v="378"/>
    <x v="0"/>
  </r>
  <r>
    <x v="605"/>
    <s v="Credit Analyst"/>
    <x v="7"/>
    <x v="1"/>
    <x v="1"/>
    <s v="Shufflebotham"/>
    <s v="Direct"/>
    <d v="2022-02-09T00:00:00"/>
    <x v="429"/>
    <x v="0"/>
    <n v="224"/>
    <n v="313"/>
    <n v="2022"/>
    <s v="December"/>
    <x v="0"/>
    <s v="FY 2023"/>
    <n v="550"/>
    <x v="7"/>
    <x v="477"/>
    <x v="0"/>
  </r>
  <r>
    <x v="606"/>
    <s v="Account Administrator, Healthcare"/>
    <x v="7"/>
    <x v="7"/>
    <x v="2"/>
    <s v="Victory"/>
    <s v="Direct"/>
    <d v="2022-10-18T00:00:00"/>
    <x v="2"/>
    <x v="1"/>
    <n v="204"/>
    <n v="284"/>
    <s v=""/>
    <s v=""/>
    <x v="2"/>
    <s v=""/>
    <n v="250"/>
    <x v="7"/>
    <x v="478"/>
    <x v="0"/>
  </r>
  <r>
    <x v="607"/>
    <s v="Customer Service Administrator"/>
    <x v="22"/>
    <x v="1"/>
    <x v="1"/>
    <s v="Liburd"/>
    <s v="Direct"/>
    <d v="2022-01-26T00:00:00"/>
    <x v="430"/>
    <x v="0"/>
    <n v="15"/>
    <n v="20"/>
    <n v="2022"/>
    <s v="February"/>
    <x v="4"/>
    <s v="FY 2022"/>
    <n v="550"/>
    <x v="4"/>
    <x v="479"/>
    <x v="3"/>
  </r>
  <r>
    <x v="608"/>
    <s v="Head of Agricultural Finance"/>
    <x v="7"/>
    <x v="0"/>
    <x v="0"/>
    <s v="Victory"/>
    <s v="Agency"/>
    <d v="2022-04-27T00:00:00"/>
    <x v="431"/>
    <x v="0"/>
    <n v="129"/>
    <n v="180"/>
    <n v="2022"/>
    <s v="October"/>
    <x v="0"/>
    <s v="FY 2023"/>
    <n v="525"/>
    <x v="7"/>
    <x v="480"/>
    <x v="0"/>
  </r>
  <r>
    <x v="609"/>
    <s v="Relationship Director, Midlands"/>
    <x v="7"/>
    <x v="1"/>
    <x v="1"/>
    <s v="Victory"/>
    <s v="Referral"/>
    <d v="2022-07-11T00:00:00"/>
    <x v="432"/>
    <x v="0"/>
    <n v="8"/>
    <n v="9"/>
    <n v="2022"/>
    <s v="July"/>
    <x v="1"/>
    <s v="FY 2022"/>
    <n v="550"/>
    <x v="4"/>
    <x v="481"/>
    <x v="1"/>
  </r>
  <r>
    <x v="610"/>
    <s v="IT Developer"/>
    <x v="22"/>
    <x v="1"/>
    <x v="1"/>
    <s v="Victory"/>
    <s v="Internal"/>
    <d v="2022-08-04T00:00:00"/>
    <x v="433"/>
    <x v="0"/>
    <n v="80"/>
    <n v="111"/>
    <n v="2022"/>
    <s v="November"/>
    <x v="0"/>
    <s v="FY 2023"/>
    <n v="550"/>
    <x v="7"/>
    <x v="482"/>
    <x v="0"/>
  </r>
  <r>
    <x v="611"/>
    <s v="Operations Executive"/>
    <x v="22"/>
    <x v="0"/>
    <x v="0"/>
    <s v="Liburd"/>
    <s v="Referral"/>
    <d v="2022-09-05T00:00:00"/>
    <x v="434"/>
    <x v="0"/>
    <n v="60"/>
    <n v="81"/>
    <n v="2022"/>
    <s v="November"/>
    <x v="0"/>
    <s v="FY 2023"/>
    <n v="525"/>
    <x v="7"/>
    <x v="483"/>
    <x v="0"/>
  </r>
  <r>
    <x v="612"/>
    <s v="Service Desk Engineer"/>
    <x v="22"/>
    <x v="0"/>
    <x v="0"/>
    <s v="Liburd"/>
    <s v="Internal"/>
    <d v="2021-12-22T00:00:00"/>
    <x v="192"/>
    <x v="0"/>
    <n v="2"/>
    <n v="1"/>
    <n v="2021"/>
    <s v="December"/>
    <x v="0"/>
    <s v="FY 2022"/>
    <n v="525"/>
    <x v="4"/>
    <x v="219"/>
    <x v="0"/>
  </r>
  <r>
    <x v="613"/>
    <s v="Business Analyst - Secured Lending"/>
    <x v="7"/>
    <x v="1"/>
    <x v="1"/>
    <s v="Shufflebotham"/>
    <s v="Internal"/>
    <d v="2022-03-08T00:00:00"/>
    <x v="435"/>
    <x v="0"/>
    <n v="129"/>
    <n v="179"/>
    <n v="2022"/>
    <s v="September"/>
    <x v="1"/>
    <s v="FY 2022"/>
    <n v="550"/>
    <x v="4"/>
    <x v="484"/>
    <x v="1"/>
  </r>
  <r>
    <x v="614"/>
    <s v="Senior Policy and Compliance Analyst"/>
    <x v="24"/>
    <x v="0"/>
    <x v="0"/>
    <s v="Liburd"/>
    <s v="Referral"/>
    <d v="2022-02-24T00:00:00"/>
    <x v="436"/>
    <x v="0"/>
    <n v="136"/>
    <n v="189"/>
    <n v="2022"/>
    <s v="September"/>
    <x v="1"/>
    <s v="FY 2022"/>
    <n v="525"/>
    <x v="4"/>
    <x v="485"/>
    <x v="1"/>
  </r>
  <r>
    <x v="615"/>
    <s v="Customer Service Representative - 1 Year FTC"/>
    <x v="22"/>
    <x v="0"/>
    <x v="0"/>
    <s v="Liburd"/>
    <s v="Direct"/>
    <d v="2022-03-31T00:00:00"/>
    <x v="437"/>
    <x v="0"/>
    <n v="49"/>
    <n v="68"/>
    <n v="2022"/>
    <s v="June"/>
    <x v="3"/>
    <s v="FY 2022"/>
    <n v="525"/>
    <x v="4"/>
    <x v="486"/>
    <x v="2"/>
  </r>
  <r>
    <x v="616"/>
    <s v="Learning and Development Manager"/>
    <x v="25"/>
    <x v="5"/>
    <x v="3"/>
    <s v="Liburd"/>
    <s v="Direct"/>
    <d v="2022-11-17T00:00:00"/>
    <x v="409"/>
    <x v="0"/>
    <n v="26"/>
    <n v="35"/>
    <n v="2022"/>
    <s v="December"/>
    <x v="0"/>
    <s v="FY 2023"/>
    <n v="300"/>
    <x v="7"/>
    <x v="455"/>
    <x v="0"/>
  </r>
  <r>
    <x v="617"/>
    <s v="Assistant Relationship Manager"/>
    <x v="7"/>
    <x v="0"/>
    <x v="0"/>
    <s v="Shufflebotham"/>
    <s v="Direct"/>
    <d v="2021-12-08T00:00:00"/>
    <x v="66"/>
    <x v="0"/>
    <n v="3"/>
    <n v="4"/>
    <n v="2021"/>
    <s v="December"/>
    <x v="0"/>
    <s v="FY 2022"/>
    <n v="525"/>
    <x v="4"/>
    <x v="75"/>
    <x v="0"/>
  </r>
  <r>
    <x v="618"/>
    <s v="NPL Manager"/>
    <x v="22"/>
    <x v="1"/>
    <x v="1"/>
    <s v="Liburd"/>
    <s v="Direct"/>
    <d v="2022-08-08T00:00:00"/>
    <x v="373"/>
    <x v="0"/>
    <n v="97"/>
    <n v="134"/>
    <n v="2022"/>
    <s v="December"/>
    <x v="0"/>
    <s v="FY 2023"/>
    <n v="550"/>
    <x v="7"/>
    <x v="416"/>
    <x v="0"/>
  </r>
  <r>
    <x v="619"/>
    <s v="Senior Regulatory Accountant"/>
    <x v="7"/>
    <x v="0"/>
    <x v="0"/>
    <s v="Shufflebotham"/>
    <s v="Direct"/>
    <d v="2022-09-14T00:00:00"/>
    <x v="438"/>
    <x v="0"/>
    <n v="33"/>
    <n v="45"/>
    <n v="2022"/>
    <s v="October"/>
    <x v="0"/>
    <s v="FY 2023"/>
    <n v="525"/>
    <x v="7"/>
    <x v="487"/>
    <x v="0"/>
  </r>
  <r>
    <x v="620"/>
    <s v="Customer Service Representative - 7 Month FTC"/>
    <x v="22"/>
    <x v="1"/>
    <x v="1"/>
    <s v="Liburd"/>
    <s v="Direct"/>
    <d v="2022-01-27T00:00:00"/>
    <x v="2"/>
    <x v="1"/>
    <n v="392"/>
    <n v="548"/>
    <s v=""/>
    <s v=""/>
    <x v="2"/>
    <s v=""/>
    <n v="300"/>
    <x v="4"/>
    <x v="220"/>
    <x v="3"/>
  </r>
  <r>
    <x v="621"/>
    <s v="Relationship Director, South West &amp; Wales"/>
    <x v="7"/>
    <x v="0"/>
    <x v="0"/>
    <s v="Victory"/>
    <s v="Agency"/>
    <d v="2022-04-04T00:00:00"/>
    <x v="439"/>
    <x v="0"/>
    <n v="42"/>
    <n v="57"/>
    <n v="2022"/>
    <s v="May"/>
    <x v="3"/>
    <s v="FY 2022"/>
    <n v="525"/>
    <x v="4"/>
    <x v="488"/>
    <x v="2"/>
  </r>
  <r>
    <x v="622"/>
    <s v="Relationship Manager, Midlands"/>
    <x v="7"/>
    <x v="1"/>
    <x v="1"/>
    <s v="Victory"/>
    <s v="Agency"/>
    <d v="2022-07-06T00:00:00"/>
    <x v="410"/>
    <x v="0"/>
    <n v="98"/>
    <n v="137"/>
    <n v="2022"/>
    <s v="November"/>
    <x v="0"/>
    <s v="FY 2023"/>
    <n v="550"/>
    <x v="7"/>
    <x v="456"/>
    <x v="0"/>
  </r>
  <r>
    <x v="623"/>
    <s v="Programme Manager - Head Office"/>
    <x v="22"/>
    <x v="0"/>
    <x v="0"/>
    <s v="Liburd"/>
    <s v="Referral"/>
    <d v="2022-01-02T00:00:00"/>
    <x v="440"/>
    <x v="0"/>
    <n v="10"/>
    <n v="12"/>
    <n v="2022"/>
    <s v="January"/>
    <x v="4"/>
    <s v="FY 2022"/>
    <n v="525"/>
    <x v="4"/>
    <x v="489"/>
    <x v="3"/>
  </r>
  <r>
    <x v="624"/>
    <s v="Commercial Director - Property Finance"/>
    <x v="7"/>
    <x v="1"/>
    <x v="1"/>
    <s v="Shufflebotham"/>
    <s v="Referral"/>
    <d v="2022-07-19T00:00:00"/>
    <x v="413"/>
    <x v="0"/>
    <n v="19"/>
    <n v="26"/>
    <n v="2022"/>
    <s v="August"/>
    <x v="1"/>
    <s v="FY 2022"/>
    <n v="550"/>
    <x v="4"/>
    <x v="459"/>
    <x v="1"/>
  </r>
  <r>
    <x v="625"/>
    <s v="Product  and Markets Director"/>
    <x v="24"/>
    <x v="5"/>
    <x v="3"/>
    <s v="Liburd"/>
    <s v="Internal"/>
    <d v="2022-12-01T00:00:00"/>
    <x v="441"/>
    <x v="0"/>
    <n v="7"/>
    <n v="10"/>
    <n v="2022"/>
    <s v="December"/>
    <x v="0"/>
    <s v="FY 2023"/>
    <n v="300"/>
    <x v="7"/>
    <x v="490"/>
    <x v="0"/>
  </r>
  <r>
    <x v="626"/>
    <s v="Senior Credit &amp; Risk Manager"/>
    <x v="7"/>
    <x v="0"/>
    <x v="0"/>
    <s v="Victory"/>
    <s v="Referral"/>
    <d v="2022-09-05T00:00:00"/>
    <x v="442"/>
    <x v="0"/>
    <n v="34"/>
    <n v="45"/>
    <n v="2022"/>
    <s v="October"/>
    <x v="0"/>
    <s v="FY 2023"/>
    <n v="525"/>
    <x v="7"/>
    <x v="491"/>
    <x v="0"/>
  </r>
  <r>
    <x v="627"/>
    <s v="Risk &amp; Controls Quality Assurance Officer"/>
    <x v="22"/>
    <x v="1"/>
    <x v="1"/>
    <s v="Liburd"/>
    <s v="Direct"/>
    <d v="2022-03-13T00:00:00"/>
    <x v="443"/>
    <x v="0"/>
    <n v="138"/>
    <n v="192"/>
    <n v="2022"/>
    <s v="September"/>
    <x v="1"/>
    <s v="FY 2022"/>
    <n v="550"/>
    <x v="4"/>
    <x v="492"/>
    <x v="1"/>
  </r>
  <r>
    <x v="628"/>
    <s v="Legal Counsel"/>
    <x v="11"/>
    <x v="1"/>
    <x v="1"/>
    <s v="Liburd"/>
    <s v="Direct"/>
    <d v="2022-03-10T00:00:00"/>
    <x v="444"/>
    <x v="0"/>
    <n v="117"/>
    <n v="164"/>
    <n v="2022"/>
    <s v="August"/>
    <x v="1"/>
    <s v="FY 2022"/>
    <n v="550"/>
    <x v="4"/>
    <x v="493"/>
    <x v="1"/>
  </r>
  <r>
    <x v="629"/>
    <s v="Risk &amp; Controls Quality Assurance Officer"/>
    <x v="22"/>
    <x v="1"/>
    <x v="1"/>
    <s v="Liburd"/>
    <s v="Internal"/>
    <d v="2022-03-13T00:00:00"/>
    <x v="445"/>
    <x v="0"/>
    <n v="15"/>
    <n v="20"/>
    <n v="2022"/>
    <s v="April"/>
    <x v="3"/>
    <s v="FY 2022"/>
    <n v="550"/>
    <x v="4"/>
    <x v="494"/>
    <x v="2"/>
  </r>
  <r>
    <x v="630"/>
    <s v="Business Development Executive"/>
    <x v="22"/>
    <x v="1"/>
    <x v="1"/>
    <s v="Liburd"/>
    <s v="Direct"/>
    <d v="2022-06-27T00:00:00"/>
    <x v="446"/>
    <x v="0"/>
    <n v="45"/>
    <n v="62"/>
    <n v="2022"/>
    <s v="August"/>
    <x v="1"/>
    <s v="FY 2022"/>
    <n v="550"/>
    <x v="4"/>
    <x v="495"/>
    <x v="1"/>
  </r>
  <r>
    <x v="631"/>
    <s v="Learning &amp; Development Partner – Property"/>
    <x v="7"/>
    <x v="5"/>
    <x v="3"/>
    <s v="Liburd"/>
    <s v="Direct"/>
    <d v="2022-11-28T00:00:00"/>
    <x v="373"/>
    <x v="0"/>
    <n v="17"/>
    <n v="22"/>
    <n v="2022"/>
    <s v="December"/>
    <x v="0"/>
    <s v="FY 2023"/>
    <n v="300"/>
    <x v="7"/>
    <x v="416"/>
    <x v="0"/>
  </r>
  <r>
    <x v="632"/>
    <s v="MI &amp; Reporting Analyst"/>
    <x v="22"/>
    <x v="1"/>
    <x v="1"/>
    <s v="Liburd"/>
    <s v="Referral"/>
    <d v="2022-03-17T00:00:00"/>
    <x v="447"/>
    <x v="0"/>
    <n v="17"/>
    <n v="24"/>
    <n v="2022"/>
    <s v="April"/>
    <x v="3"/>
    <s v="FY 2022"/>
    <n v="550"/>
    <x v="4"/>
    <x v="496"/>
    <x v="2"/>
  </r>
  <r>
    <x v="633"/>
    <s v="Portfolio Manager"/>
    <x v="7"/>
    <x v="0"/>
    <x v="0"/>
    <s v="Victory"/>
    <s v="Referral"/>
    <d v="2022-09-15T00:00:00"/>
    <x v="2"/>
    <x v="1"/>
    <n v="227"/>
    <n v="317"/>
    <s v=""/>
    <s v=""/>
    <x v="2"/>
    <s v=""/>
    <n v="280"/>
    <x v="4"/>
    <x v="497"/>
    <x v="1"/>
  </r>
  <r>
    <x v="634"/>
    <s v="Credit Manager - Group Credit Risk"/>
    <x v="23"/>
    <x v="5"/>
    <x v="3"/>
    <s v="Shufflebotham"/>
    <s v="Referral"/>
    <d v="2022-11-15T00:00:00"/>
    <x v="448"/>
    <x v="0"/>
    <n v="29"/>
    <n v="40"/>
    <n v="2022"/>
    <s v="December"/>
    <x v="0"/>
    <s v="FY 2023"/>
    <n v="300"/>
    <x v="7"/>
    <x v="498"/>
    <x v="0"/>
  </r>
  <r>
    <x v="635"/>
    <s v="Lending Officer"/>
    <x v="7"/>
    <x v="0"/>
    <x v="0"/>
    <s v="Shufflebotham"/>
    <s v="Direct"/>
    <d v="2022-01-10T00:00:00"/>
    <x v="350"/>
    <x v="0"/>
    <n v="70"/>
    <n v="95"/>
    <n v="2022"/>
    <s v="April"/>
    <x v="3"/>
    <s v="FY 2022"/>
    <n v="525"/>
    <x v="4"/>
    <x v="389"/>
    <x v="2"/>
  </r>
  <r>
    <x v="636"/>
    <s v="CSR"/>
    <x v="22"/>
    <x v="0"/>
    <x v="0"/>
    <s v="Liburd"/>
    <s v="Referral"/>
    <d v="2021-12-14T00:00:00"/>
    <x v="342"/>
    <x v="0"/>
    <n v="9"/>
    <n v="10"/>
    <n v="2021"/>
    <s v="December"/>
    <x v="0"/>
    <s v="FY 2022"/>
    <n v="525"/>
    <x v="4"/>
    <x v="378"/>
    <x v="0"/>
  </r>
  <r>
    <x v="637"/>
    <s v="Risk Analyst"/>
    <x v="24"/>
    <x v="0"/>
    <x v="0"/>
    <s v="Liburd"/>
    <s v="Agency"/>
    <d v="2022-01-02T00:00:00"/>
    <x v="449"/>
    <x v="0"/>
    <n v="219"/>
    <n v="305"/>
    <n v="2022"/>
    <s v="November"/>
    <x v="0"/>
    <s v="FY 2023"/>
    <n v="525"/>
    <x v="7"/>
    <x v="499"/>
    <x v="0"/>
  </r>
  <r>
    <x v="638"/>
    <s v="Client Relationship Manager"/>
    <x v="7"/>
    <x v="0"/>
    <x v="0"/>
    <s v="Victory"/>
    <s v="Referral"/>
    <d v="2021-12-23T00:00:00"/>
    <x v="192"/>
    <x v="0"/>
    <n v="1"/>
    <n v="0"/>
    <n v="2021"/>
    <s v="December"/>
    <x v="0"/>
    <s v="FY 2022"/>
    <n v="525"/>
    <x v="4"/>
    <x v="219"/>
    <x v="0"/>
  </r>
  <r>
    <x v="639"/>
    <s v="IT Developer -  (Property)"/>
    <x v="22"/>
    <x v="1"/>
    <x v="1"/>
    <s v="Victory"/>
    <s v="Agency"/>
    <d v="2022-05-22T00:00:00"/>
    <x v="450"/>
    <x v="0"/>
    <n v="142"/>
    <n v="198"/>
    <n v="2022"/>
    <s v="December"/>
    <x v="0"/>
    <s v="FY 2023"/>
    <n v="550"/>
    <x v="7"/>
    <x v="500"/>
    <x v="0"/>
  </r>
  <r>
    <x v="640"/>
    <s v="Collections Assistant – 4 Month FTC"/>
    <x v="22"/>
    <x v="0"/>
    <x v="0"/>
    <s v="Liburd"/>
    <s v="Direct"/>
    <d v="2021-12-26T00:00:00"/>
    <x v="451"/>
    <x v="0"/>
    <n v="0"/>
    <n v="0"/>
    <n v="2021"/>
    <s v="December"/>
    <x v="0"/>
    <s v="FY 2022"/>
    <n v="525"/>
    <x v="4"/>
    <x v="501"/>
    <x v="0"/>
  </r>
  <r>
    <x v="641"/>
    <s v="New Business Support Analyst"/>
    <x v="7"/>
    <x v="1"/>
    <x v="1"/>
    <s v="Victory"/>
    <s v="Referral"/>
    <d v="2022-07-12T00:00:00"/>
    <x v="446"/>
    <x v="0"/>
    <n v="34"/>
    <n v="47"/>
    <n v="2022"/>
    <s v="August"/>
    <x v="1"/>
    <s v="FY 2022"/>
    <n v="550"/>
    <x v="4"/>
    <x v="495"/>
    <x v="1"/>
  </r>
  <r>
    <x v="642"/>
    <s v="Senior Policy and Compliance Manager"/>
    <x v="24"/>
    <x v="1"/>
    <x v="1"/>
    <s v="Liburd"/>
    <s v="Referral"/>
    <d v="2022-03-10T00:00:00"/>
    <x v="420"/>
    <x v="0"/>
    <n v="127"/>
    <n v="176"/>
    <n v="2022"/>
    <s v="September"/>
    <x v="1"/>
    <s v="FY 2022"/>
    <n v="550"/>
    <x v="4"/>
    <x v="467"/>
    <x v="1"/>
  </r>
  <r>
    <x v="643"/>
    <s v="Project Manager - Special Projects"/>
    <x v="22"/>
    <x v="0"/>
    <x v="0"/>
    <s v="Liburd"/>
    <s v="Referral"/>
    <d v="2022-01-04T00:00:00"/>
    <x v="452"/>
    <x v="0"/>
    <n v="4"/>
    <n v="3"/>
    <n v="2022"/>
    <s v="January"/>
    <x v="4"/>
    <s v="FY 2022"/>
    <n v="525"/>
    <x v="4"/>
    <x v="502"/>
    <x v="3"/>
  </r>
  <r>
    <x v="644"/>
    <s v="Collections and Recoveries Analyst"/>
    <x v="22"/>
    <x v="0"/>
    <x v="0"/>
    <s v="Liburd"/>
    <s v="Direct"/>
    <d v="2022-02-22T00:00:00"/>
    <x v="2"/>
    <x v="1"/>
    <n v="374"/>
    <n v="522"/>
    <s v=""/>
    <s v=""/>
    <x v="2"/>
    <s v=""/>
    <n v="280"/>
    <x v="4"/>
    <x v="503"/>
    <x v="3"/>
  </r>
  <r>
    <x v="645"/>
    <s v="Relationship Manager- Broker,  South East"/>
    <x v="7"/>
    <x v="1"/>
    <x v="1"/>
    <s v="Victory"/>
    <s v="Agency"/>
    <d v="2022-07-06T00:00:00"/>
    <x v="2"/>
    <x v="1"/>
    <n v="278"/>
    <n v="388"/>
    <s v=""/>
    <s v=""/>
    <x v="2"/>
    <s v=""/>
    <n v="300"/>
    <x v="4"/>
    <x v="504"/>
    <x v="1"/>
  </r>
  <r>
    <x v="646"/>
    <s v="Service Desk Engineer"/>
    <x v="22"/>
    <x v="1"/>
    <x v="1"/>
    <s v="Victory"/>
    <s v="Direct"/>
    <d v="2022-02-09T00:00:00"/>
    <x v="453"/>
    <x v="0"/>
    <n v="130"/>
    <n v="181"/>
    <n v="2022"/>
    <s v="August"/>
    <x v="1"/>
    <s v="FY 2022"/>
    <n v="550"/>
    <x v="4"/>
    <x v="505"/>
    <x v="1"/>
  </r>
  <r>
    <x v="647"/>
    <s v="Business Development Manager - Networks"/>
    <x v="7"/>
    <x v="0"/>
    <x v="0"/>
    <s v="Shufflebotham"/>
    <s v="Direct"/>
    <d v="2022-05-05T00:00:00"/>
    <x v="454"/>
    <x v="0"/>
    <n v="47"/>
    <n v="64"/>
    <n v="2022"/>
    <s v="July"/>
    <x v="1"/>
    <s v="FY 2022"/>
    <n v="525"/>
    <x v="4"/>
    <x v="506"/>
    <x v="1"/>
  </r>
  <r>
    <x v="648"/>
    <s v="Lending Officer"/>
    <x v="22"/>
    <x v="1"/>
    <x v="1"/>
    <s v="Liburd"/>
    <s v="Internal"/>
    <d v="2022-02-16T00:00:00"/>
    <x v="455"/>
    <x v="0"/>
    <n v="128"/>
    <n v="177"/>
    <n v="2022"/>
    <s v="August"/>
    <x v="1"/>
    <s v="FY 2022"/>
    <n v="550"/>
    <x v="4"/>
    <x v="507"/>
    <x v="1"/>
  </r>
  <r>
    <x v="649"/>
    <s v="Change Manager"/>
    <x v="24"/>
    <x v="1"/>
    <x v="1"/>
    <s v="Liburd"/>
    <s v="Referral"/>
    <d v="2022-05-18T00:00:00"/>
    <x v="456"/>
    <x v="0"/>
    <n v="38"/>
    <n v="52"/>
    <n v="2022"/>
    <s v="July"/>
    <x v="1"/>
    <s v="FY 2022"/>
    <n v="550"/>
    <x v="4"/>
    <x v="508"/>
    <x v="1"/>
  </r>
  <r>
    <x v="650"/>
    <s v="Operations Operations"/>
    <x v="22"/>
    <x v="0"/>
    <x v="0"/>
    <s v="Liburd"/>
    <s v="Internal"/>
    <d v="2022-08-14T00:00:00"/>
    <x v="457"/>
    <x v="0"/>
    <n v="56"/>
    <n v="78"/>
    <n v="2022"/>
    <s v="October"/>
    <x v="0"/>
    <s v="FY 2023"/>
    <n v="525"/>
    <x v="7"/>
    <x v="509"/>
    <x v="0"/>
  </r>
  <r>
    <x v="651"/>
    <s v="Relationship Director"/>
    <x v="7"/>
    <x v="0"/>
    <x v="0"/>
    <s v="Victory"/>
    <s v="Referral"/>
    <d v="2022-01-09T00:00:00"/>
    <x v="367"/>
    <x v="0"/>
    <n v="143"/>
    <n v="199"/>
    <n v="2022"/>
    <s v="July"/>
    <x v="1"/>
    <s v="FY 2022"/>
    <n v="525"/>
    <x v="4"/>
    <x v="410"/>
    <x v="1"/>
  </r>
  <r>
    <x v="652"/>
    <s v="Relationship Manager - Development Finance"/>
    <x v="7"/>
    <x v="1"/>
    <x v="1"/>
    <s v="Shufflebotham"/>
    <s v="Direct"/>
    <d v="2022-02-01T00:00:00"/>
    <x v="458"/>
    <x v="0"/>
    <n v="4"/>
    <n v="4"/>
    <n v="2022"/>
    <s v="February"/>
    <x v="4"/>
    <s v="FY 2022"/>
    <n v="550"/>
    <x v="4"/>
    <x v="510"/>
    <x v="3"/>
  </r>
  <r>
    <x v="653"/>
    <s v="Litigator"/>
    <x v="22"/>
    <x v="1"/>
    <x v="1"/>
    <s v="Liburd"/>
    <s v="Referral"/>
    <d v="2022-03-16T00:00:00"/>
    <x v="361"/>
    <x v="0"/>
    <n v="27"/>
    <n v="36"/>
    <n v="2022"/>
    <s v="April"/>
    <x v="3"/>
    <s v="FY 2022"/>
    <n v="550"/>
    <x v="4"/>
    <x v="402"/>
    <x v="2"/>
  </r>
  <r>
    <x v="654"/>
    <s v="Portfolio Analytics Manager"/>
    <x v="23"/>
    <x v="1"/>
    <x v="1"/>
    <s v="Shufflebotham"/>
    <s v="Agency"/>
    <d v="2022-07-18T00:00:00"/>
    <x v="459"/>
    <x v="0"/>
    <n v="68"/>
    <n v="93"/>
    <n v="2022"/>
    <s v="October"/>
    <x v="0"/>
    <s v="FY 2023"/>
    <n v="550"/>
    <x v="7"/>
    <x v="511"/>
    <x v="0"/>
  </r>
  <r>
    <x v="655"/>
    <s v="HRIS, Payroll &amp; HR Project Manager"/>
    <x v="25"/>
    <x v="7"/>
    <x v="2"/>
    <s v="Shufflebotham"/>
    <s v="Referral"/>
    <d v="2022-10-03T00:00:00"/>
    <x v="457"/>
    <x v="0"/>
    <n v="21"/>
    <n v="28"/>
    <n v="2022"/>
    <s v="October"/>
    <x v="0"/>
    <s v="FY 2023"/>
    <n v="475"/>
    <x v="7"/>
    <x v="509"/>
    <x v="0"/>
  </r>
  <r>
    <x v="656"/>
    <s v="Lending Administrator"/>
    <x v="7"/>
    <x v="5"/>
    <x v="3"/>
    <s v="Shufflebotham"/>
    <s v="Direct"/>
    <d v="2022-11-10T00:00:00"/>
    <x v="188"/>
    <x v="0"/>
    <n v="1"/>
    <n v="0"/>
    <n v="2022"/>
    <s v="November"/>
    <x v="0"/>
    <s v="FY 2023"/>
    <n v="300"/>
    <x v="7"/>
    <x v="215"/>
    <x v="0"/>
  </r>
  <r>
    <x v="657"/>
    <s v="Risk &amp; Quality Assurance Manager, Collections &amp; Recoveries"/>
    <x v="22"/>
    <x v="1"/>
    <x v="1"/>
    <s v="Liburd"/>
    <s v="Internal"/>
    <d v="2022-03-06T00:00:00"/>
    <x v="460"/>
    <x v="0"/>
    <n v="5"/>
    <n v="5"/>
    <n v="2022"/>
    <s v="March"/>
    <x v="4"/>
    <s v="FY 2022"/>
    <n v="550"/>
    <x v="4"/>
    <x v="512"/>
    <x v="3"/>
  </r>
  <r>
    <x v="658"/>
    <s v="Project Analyst"/>
    <x v="22"/>
    <x v="1"/>
    <x v="1"/>
    <s v="Liburd"/>
    <s v="Direct"/>
    <d v="2022-03-06T00:00:00"/>
    <x v="443"/>
    <x v="0"/>
    <n v="143"/>
    <n v="199"/>
    <n v="2022"/>
    <s v="September"/>
    <x v="1"/>
    <s v="FY 2022"/>
    <n v="550"/>
    <x v="4"/>
    <x v="492"/>
    <x v="1"/>
  </r>
  <r>
    <x v="659"/>
    <s v="Office Manager and Sales Support"/>
    <x v="7"/>
    <x v="0"/>
    <x v="0"/>
    <s v="Victory"/>
    <s v="Direct"/>
    <d v="2022-03-02T00:00:00"/>
    <x v="461"/>
    <x v="0"/>
    <n v="48"/>
    <n v="66"/>
    <n v="2022"/>
    <s v="May"/>
    <x v="3"/>
    <s v="FY 2022"/>
    <n v="525"/>
    <x v="4"/>
    <x v="513"/>
    <x v="2"/>
  </r>
  <r>
    <x v="660"/>
    <s v="Customer Service Representative"/>
    <x v="24"/>
    <x v="0"/>
    <x v="0"/>
    <s v="Liburd"/>
    <s v="Referral"/>
    <d v="2022-04-24T00:00:00"/>
    <x v="462"/>
    <x v="0"/>
    <n v="45"/>
    <n v="63"/>
    <n v="2022"/>
    <s v="June"/>
    <x v="3"/>
    <s v="FY 2022"/>
    <n v="525"/>
    <x v="4"/>
    <x v="424"/>
    <x v="2"/>
  </r>
  <r>
    <x v="661"/>
    <s v="Arrears and Servicing Rep"/>
    <x v="22"/>
    <x v="1"/>
    <x v="1"/>
    <s v="Liburd"/>
    <s v="Internal"/>
    <d v="2022-07-24T00:00:00"/>
    <x v="393"/>
    <x v="0"/>
    <n v="26"/>
    <n v="36"/>
    <n v="2022"/>
    <s v="August"/>
    <x v="1"/>
    <s v="FY 2022"/>
    <n v="550"/>
    <x v="4"/>
    <x v="439"/>
    <x v="1"/>
  </r>
  <r>
    <x v="662"/>
    <s v="Auditor"/>
    <x v="7"/>
    <x v="0"/>
    <x v="0"/>
    <s v="Victory"/>
    <s v="Referral"/>
    <d v="2022-04-06T00:00:00"/>
    <x v="463"/>
    <x v="0"/>
    <n v="32"/>
    <n v="43"/>
    <n v="2022"/>
    <s v="May"/>
    <x v="3"/>
    <s v="FY 2022"/>
    <n v="525"/>
    <x v="4"/>
    <x v="514"/>
    <x v="2"/>
  </r>
  <r>
    <x v="663"/>
    <s v="Assistant Relationship Manager"/>
    <x v="7"/>
    <x v="1"/>
    <x v="1"/>
    <s v="Shufflebotham"/>
    <s v="Referral"/>
    <d v="2022-03-23T00:00:00"/>
    <x v="464"/>
    <x v="0"/>
    <n v="1"/>
    <n v="0"/>
    <n v="2022"/>
    <s v="March"/>
    <x v="4"/>
    <s v="FY 2022"/>
    <n v="550"/>
    <x v="4"/>
    <x v="515"/>
    <x v="3"/>
  </r>
  <r>
    <x v="664"/>
    <s v="Operations Executive"/>
    <x v="22"/>
    <x v="0"/>
    <x v="0"/>
    <s v="Liburd"/>
    <s v="Internal"/>
    <d v="2022-09-05T00:00:00"/>
    <x v="465"/>
    <x v="0"/>
    <n v="75"/>
    <n v="102"/>
    <n v="2022"/>
    <s v="December"/>
    <x v="0"/>
    <s v="FY 2023"/>
    <n v="525"/>
    <x v="7"/>
    <x v="516"/>
    <x v="0"/>
  </r>
  <r>
    <x v="665"/>
    <s v="Strategy Development Analyst"/>
    <x v="22"/>
    <x v="0"/>
    <x v="0"/>
    <s v="Liburd"/>
    <s v="Agency"/>
    <d v="2022-01-04T00:00:00"/>
    <x v="466"/>
    <x v="0"/>
    <n v="97"/>
    <n v="134"/>
    <n v="2022"/>
    <s v="May"/>
    <x v="3"/>
    <s v="FY 2022"/>
    <n v="525"/>
    <x v="4"/>
    <x v="517"/>
    <x v="2"/>
  </r>
  <r>
    <x v="666"/>
    <s v="Lending Administrator"/>
    <x v="7"/>
    <x v="1"/>
    <x v="1"/>
    <s v="Shufflebotham"/>
    <s v="Direct"/>
    <d v="2022-03-14T00:00:00"/>
    <x v="467"/>
    <x v="0"/>
    <n v="190"/>
    <n v="263"/>
    <n v="2022"/>
    <s v="December"/>
    <x v="0"/>
    <s v="FY 2023"/>
    <n v="550"/>
    <x v="7"/>
    <x v="518"/>
    <x v="0"/>
  </r>
  <r>
    <x v="667"/>
    <s v="BAU Developer"/>
    <x v="22"/>
    <x v="1"/>
    <x v="1"/>
    <s v="Liburd"/>
    <s v="Agency"/>
    <d v="2022-02-01T00:00:00"/>
    <x v="2"/>
    <x v="1"/>
    <n v="389"/>
    <n v="543"/>
    <s v=""/>
    <s v=""/>
    <x v="2"/>
    <s v=""/>
    <n v="300"/>
    <x v="4"/>
    <x v="519"/>
    <x v="3"/>
  </r>
  <r>
    <x v="668"/>
    <s v="Customer Service Representative"/>
    <x v="24"/>
    <x v="1"/>
    <x v="1"/>
    <s v="Liburd"/>
    <s v="Referral"/>
    <d v="2022-03-15T00:00:00"/>
    <x v="468"/>
    <x v="0"/>
    <n v="192"/>
    <n v="267"/>
    <n v="2022"/>
    <s v="December"/>
    <x v="0"/>
    <s v="FY 2023"/>
    <n v="550"/>
    <x v="7"/>
    <x v="520"/>
    <x v="0"/>
  </r>
  <r>
    <x v="669"/>
    <s v="WPF Developer"/>
    <x v="22"/>
    <x v="0"/>
    <x v="0"/>
    <s v="Victory"/>
    <s v="Internal"/>
    <d v="2022-02-23T00:00:00"/>
    <x v="469"/>
    <x v="0"/>
    <n v="60"/>
    <n v="83"/>
    <n v="2022"/>
    <s v="May"/>
    <x v="3"/>
    <s v="FY 2022"/>
    <n v="525"/>
    <x v="4"/>
    <x v="521"/>
    <x v="2"/>
  </r>
  <r>
    <x v="670"/>
    <s v="Finance Administration Assistant"/>
    <x v="7"/>
    <x v="0"/>
    <x v="0"/>
    <s v="Shufflebotham"/>
    <s v="Direct"/>
    <d v="2022-01-20T00:00:00"/>
    <x v="2"/>
    <x v="1"/>
    <n v="397"/>
    <n v="555"/>
    <s v=""/>
    <s v=""/>
    <x v="2"/>
    <s v=""/>
    <n v="280"/>
    <x v="4"/>
    <x v="522"/>
    <x v="3"/>
  </r>
  <r>
    <x v="671"/>
    <s v="Project Support/Business Analyst"/>
    <x v="22"/>
    <x v="1"/>
    <x v="1"/>
    <s v="Liburd"/>
    <s v="Direct"/>
    <d v="2022-02-14T00:00:00"/>
    <x v="470"/>
    <x v="0"/>
    <n v="156"/>
    <n v="217"/>
    <n v="2022"/>
    <s v="September"/>
    <x v="1"/>
    <s v="FY 2022"/>
    <n v="550"/>
    <x v="4"/>
    <x v="523"/>
    <x v="1"/>
  </r>
  <r>
    <x v="672"/>
    <s v="Lending Manager - Commercial"/>
    <x v="7"/>
    <x v="1"/>
    <x v="1"/>
    <s v="Shufflebotham"/>
    <s v="Direct"/>
    <d v="2022-03-10T00:00:00"/>
    <x v="471"/>
    <x v="0"/>
    <n v="188"/>
    <n v="263"/>
    <n v="2022"/>
    <s v="November"/>
    <x v="0"/>
    <s v="FY 2023"/>
    <n v="550"/>
    <x v="7"/>
    <x v="524"/>
    <x v="0"/>
  </r>
  <r>
    <x v="673"/>
    <s v="Relationship Director, North West"/>
    <x v="7"/>
    <x v="7"/>
    <x v="2"/>
    <s v="Victory"/>
    <s v="Referral"/>
    <d v="2022-10-05T00:00:00"/>
    <x v="424"/>
    <x v="0"/>
    <n v="15"/>
    <n v="20"/>
    <n v="2022"/>
    <s v="October"/>
    <x v="0"/>
    <s v="FY 2023"/>
    <n v="475"/>
    <x v="7"/>
    <x v="471"/>
    <x v="0"/>
  </r>
  <r>
    <x v="674"/>
    <s v="Quality Assurance Officer"/>
    <x v="22"/>
    <x v="0"/>
    <x v="0"/>
    <s v="Liburd"/>
    <s v="Internal"/>
    <d v="2022-03-24T00:00:00"/>
    <x v="472"/>
    <x v="0"/>
    <n v="192"/>
    <n v="269"/>
    <n v="2022"/>
    <s v="December"/>
    <x v="0"/>
    <s v="FY 2023"/>
    <n v="525"/>
    <x v="7"/>
    <x v="525"/>
    <x v="0"/>
  </r>
  <r>
    <x v="675"/>
    <s v="Customer Service Representative"/>
    <x v="22"/>
    <x v="1"/>
    <x v="1"/>
    <s v="Liburd"/>
    <s v="Direct"/>
    <d v="2022-02-15T00:00:00"/>
    <x v="473"/>
    <x v="0"/>
    <n v="43"/>
    <n v="58"/>
    <n v="2022"/>
    <s v="April"/>
    <x v="3"/>
    <s v="FY 2022"/>
    <n v="550"/>
    <x v="4"/>
    <x v="526"/>
    <x v="2"/>
  </r>
  <r>
    <x v="676"/>
    <s v="Project Support/Business Analyst"/>
    <x v="22"/>
    <x v="0"/>
    <x v="0"/>
    <s v="Liburd"/>
    <s v="Direct"/>
    <d v="2022-01-16T00:00:00"/>
    <x v="418"/>
    <x v="0"/>
    <n v="111"/>
    <n v="155"/>
    <n v="2022"/>
    <s v="June"/>
    <x v="3"/>
    <s v="FY 2022"/>
    <n v="525"/>
    <x v="4"/>
    <x v="463"/>
    <x v="2"/>
  </r>
  <r>
    <x v="677"/>
    <s v="Operational Risk Analyst"/>
    <x v="23"/>
    <x v="1"/>
    <x v="1"/>
    <s v="Shufflebotham"/>
    <s v="Referral"/>
    <d v="2022-06-19T00:00:00"/>
    <x v="367"/>
    <x v="0"/>
    <n v="28"/>
    <n v="38"/>
    <n v="2022"/>
    <s v="July"/>
    <x v="1"/>
    <s v="FY 2022"/>
    <n v="550"/>
    <x v="4"/>
    <x v="410"/>
    <x v="1"/>
  </r>
  <r>
    <x v="678"/>
    <s v="Senior Risk Analytics Manager"/>
    <x v="23"/>
    <x v="5"/>
    <x v="3"/>
    <s v="Shufflebotham"/>
    <s v="Direct"/>
    <d v="2022-11-10T00:00:00"/>
    <x v="474"/>
    <x v="0"/>
    <n v="14"/>
    <n v="19"/>
    <n v="2022"/>
    <s v="November"/>
    <x v="0"/>
    <s v="FY 2023"/>
    <n v="300"/>
    <x v="7"/>
    <x v="527"/>
    <x v="0"/>
  </r>
  <r>
    <x v="679"/>
    <s v="Credit Officer, Group Credit Risk"/>
    <x v="23"/>
    <x v="5"/>
    <x v="3"/>
    <s v="Shufflebotham"/>
    <s v="Internal"/>
    <d v="2022-12-06T00:00:00"/>
    <x v="465"/>
    <x v="0"/>
    <n v="9"/>
    <n v="10"/>
    <n v="2022"/>
    <s v="December"/>
    <x v="0"/>
    <s v="FY 2023"/>
    <n v="300"/>
    <x v="7"/>
    <x v="516"/>
    <x v="0"/>
  </r>
  <r>
    <x v="680"/>
    <s v="Collections and Recoveries Officer"/>
    <x v="22"/>
    <x v="7"/>
    <x v="2"/>
    <s v="Liburd"/>
    <s v="Direct"/>
    <d v="2022-09-22T00:00:00"/>
    <x v="475"/>
    <x v="0"/>
    <n v="52"/>
    <n v="73"/>
    <n v="2022"/>
    <s v="December"/>
    <x v="0"/>
    <s v="FY 2023"/>
    <n v="475"/>
    <x v="7"/>
    <x v="528"/>
    <x v="0"/>
  </r>
  <r>
    <x v="681"/>
    <s v="Lending Manager - Residential"/>
    <x v="7"/>
    <x v="1"/>
    <x v="1"/>
    <s v="Shufflebotham"/>
    <s v="Direct"/>
    <d v="2022-02-06T00:00:00"/>
    <x v="420"/>
    <x v="0"/>
    <n v="150"/>
    <n v="208"/>
    <n v="2022"/>
    <s v="September"/>
    <x v="1"/>
    <s v="FY 2022"/>
    <n v="550"/>
    <x v="4"/>
    <x v="467"/>
    <x v="1"/>
  </r>
  <r>
    <x v="682"/>
    <s v="Regional Managing Director"/>
    <x v="7"/>
    <x v="1"/>
    <x v="1"/>
    <s v="Victory"/>
    <s v="Agency"/>
    <d v="2022-02-07T00:00:00"/>
    <x v="355"/>
    <x v="0"/>
    <n v="85"/>
    <n v="116"/>
    <n v="2022"/>
    <s v="June"/>
    <x v="3"/>
    <s v="FY 2022"/>
    <n v="550"/>
    <x v="4"/>
    <x v="395"/>
    <x v="2"/>
  </r>
  <r>
    <x v="683"/>
    <s v="BDM"/>
    <x v="24"/>
    <x v="1"/>
    <x v="1"/>
    <s v="Liburd"/>
    <s v="Referral"/>
    <d v="2022-06-28T00:00:00"/>
    <x v="476"/>
    <x v="0"/>
    <n v="14"/>
    <n v="17"/>
    <n v="2022"/>
    <s v="July"/>
    <x v="1"/>
    <s v="FY 2022"/>
    <n v="550"/>
    <x v="4"/>
    <x v="529"/>
    <x v="1"/>
  </r>
  <r>
    <x v="684"/>
    <s v="Senior Manager Business Implementation"/>
    <x v="7"/>
    <x v="0"/>
    <x v="0"/>
    <s v="Victory"/>
    <s v="Referral"/>
    <d v="2022-09-15T00:00:00"/>
    <x v="411"/>
    <x v="0"/>
    <n v="66"/>
    <n v="91"/>
    <n v="2022"/>
    <s v="December"/>
    <x v="0"/>
    <s v="FY 2023"/>
    <n v="525"/>
    <x v="7"/>
    <x v="457"/>
    <x v="0"/>
  </r>
  <r>
    <x v="685"/>
    <s v="Sales Support Coordinator"/>
    <x v="7"/>
    <x v="5"/>
    <x v="3"/>
    <s v="Victory"/>
    <s v="Internal"/>
    <d v="2022-12-01T00:00:00"/>
    <x v="387"/>
    <x v="0"/>
    <n v="7"/>
    <n v="8"/>
    <n v="2022"/>
    <s v="December"/>
    <x v="0"/>
    <s v="FY 2023"/>
    <n v="300"/>
    <x v="7"/>
    <x v="431"/>
    <x v="0"/>
  </r>
  <r>
    <x v="686"/>
    <s v="Sales Support Manager"/>
    <x v="7"/>
    <x v="1"/>
    <x v="1"/>
    <s v="Victory"/>
    <s v="Referral"/>
    <d v="2022-03-13T00:00:00"/>
    <x v="477"/>
    <x v="0"/>
    <n v="120"/>
    <n v="167"/>
    <n v="2022"/>
    <s v="August"/>
    <x v="1"/>
    <s v="FY 2022"/>
    <n v="550"/>
    <x v="4"/>
    <x v="530"/>
    <x v="1"/>
  </r>
  <r>
    <x v="687"/>
    <s v="Business Development Manager"/>
    <x v="24"/>
    <x v="0"/>
    <x v="0"/>
    <s v="Liburd"/>
    <s v="Agency"/>
    <d v="2022-03-02T00:00:00"/>
    <x v="2"/>
    <x v="1"/>
    <n v="368"/>
    <n v="514"/>
    <s v=""/>
    <s v=""/>
    <x v="2"/>
    <s v=""/>
    <n v="280"/>
    <x v="4"/>
    <x v="531"/>
    <x v="3"/>
  </r>
  <r>
    <x v="688"/>
    <s v="Head of First Line Risk &amp; Controls Quality Assurance"/>
    <x v="22"/>
    <x v="0"/>
    <x v="0"/>
    <s v="Liburd"/>
    <s v="Referral"/>
    <d v="2022-01-19T00:00:00"/>
    <x v="2"/>
    <x v="1"/>
    <n v="398"/>
    <n v="556"/>
    <s v=""/>
    <s v=""/>
    <x v="2"/>
    <s v=""/>
    <n v="280"/>
    <x v="4"/>
    <x v="532"/>
    <x v="3"/>
  </r>
  <r>
    <x v="689"/>
    <s v="Operations Executive"/>
    <x v="7"/>
    <x v="0"/>
    <x v="0"/>
    <s v="Victory"/>
    <s v="Referral"/>
    <d v="2022-02-21T00:00:00"/>
    <x v="478"/>
    <x v="0"/>
    <n v="20"/>
    <n v="26"/>
    <n v="2022"/>
    <s v="March"/>
    <x v="4"/>
    <s v="FY 2022"/>
    <n v="525"/>
    <x v="4"/>
    <x v="533"/>
    <x v="3"/>
  </r>
  <r>
    <x v="690"/>
    <s v="Scanning Assistant"/>
    <x v="25"/>
    <x v="0"/>
    <x v="0"/>
    <s v="Liburd"/>
    <s v="Direct"/>
    <d v="2022-02-22T00:00:00"/>
    <x v="441"/>
    <x v="0"/>
    <n v="209"/>
    <n v="292"/>
    <n v="2022"/>
    <s v="December"/>
    <x v="0"/>
    <s v="FY 2023"/>
    <n v="525"/>
    <x v="7"/>
    <x v="490"/>
    <x v="0"/>
  </r>
  <r>
    <x v="691"/>
    <s v="Head of Outsourced Services &amp; Complaints"/>
    <x v="22"/>
    <x v="1"/>
    <x v="1"/>
    <s v="Liburd"/>
    <s v="Referral"/>
    <d v="2022-06-19T00:00:00"/>
    <x v="393"/>
    <x v="0"/>
    <n v="51"/>
    <n v="71"/>
    <n v="2022"/>
    <s v="August"/>
    <x v="1"/>
    <s v="FY 2022"/>
    <n v="550"/>
    <x v="4"/>
    <x v="439"/>
    <x v="1"/>
  </r>
  <r>
    <x v="692"/>
    <s v="Director, Renewable Energy Finance"/>
    <x v="7"/>
    <x v="7"/>
    <x v="2"/>
    <s v="Victory"/>
    <s v="Agency"/>
    <d v="2022-10-13T00:00:00"/>
    <x v="479"/>
    <x v="0"/>
    <n v="27"/>
    <n v="37"/>
    <n v="2022"/>
    <s v="November"/>
    <x v="0"/>
    <s v="FY 2023"/>
    <n v="475"/>
    <x v="7"/>
    <x v="534"/>
    <x v="0"/>
  </r>
  <r>
    <x v="693"/>
    <s v="Senior Relationship Manager"/>
    <x v="7"/>
    <x v="5"/>
    <x v="3"/>
    <s v="Shufflebotham"/>
    <s v="Referral"/>
    <d v="2022-12-04T00:00:00"/>
    <x v="475"/>
    <x v="0"/>
    <n v="0"/>
    <n v="0"/>
    <n v="2022"/>
    <s v="December"/>
    <x v="0"/>
    <s v="FY 2023"/>
    <n v="300"/>
    <x v="7"/>
    <x v="528"/>
    <x v="0"/>
  </r>
  <r>
    <x v="694"/>
    <s v="Operations Supervisor"/>
    <x v="22"/>
    <x v="1"/>
    <x v="1"/>
    <s v="Victory"/>
    <s v="Referral"/>
    <d v="2022-03-16T00:00:00"/>
    <x v="2"/>
    <x v="1"/>
    <n v="358"/>
    <n v="500"/>
    <s v=""/>
    <s v=""/>
    <x v="2"/>
    <s v=""/>
    <n v="300"/>
    <x v="4"/>
    <x v="535"/>
    <x v="3"/>
  </r>
  <r>
    <x v="695"/>
    <s v="Director, Wholesale"/>
    <x v="7"/>
    <x v="0"/>
    <x v="0"/>
    <s v="Victory"/>
    <s v="Referral"/>
    <d v="2022-05-04T00:00:00"/>
    <x v="480"/>
    <x v="0"/>
    <n v="141"/>
    <n v="196"/>
    <n v="2022"/>
    <s v="November"/>
    <x v="0"/>
    <s v="FY 2023"/>
    <n v="525"/>
    <x v="7"/>
    <x v="536"/>
    <x v="0"/>
  </r>
  <r>
    <x v="696"/>
    <s v="IT Development Lead"/>
    <x v="22"/>
    <x v="1"/>
    <x v="1"/>
    <s v="Victory"/>
    <s v="Agency"/>
    <d v="2022-01-30T00:00:00"/>
    <x v="2"/>
    <x v="1"/>
    <n v="390"/>
    <n v="545"/>
    <s v=""/>
    <s v=""/>
    <x v="2"/>
    <s v=""/>
    <n v="300"/>
    <x v="4"/>
    <x v="537"/>
    <x v="3"/>
  </r>
  <r>
    <x v="697"/>
    <s v="Director, Business Support"/>
    <x v="7"/>
    <x v="0"/>
    <x v="0"/>
    <s v="Victory"/>
    <s v="Referral"/>
    <d v="2022-05-04T00:00:00"/>
    <x v="455"/>
    <x v="0"/>
    <n v="73"/>
    <n v="100"/>
    <n v="2022"/>
    <s v="August"/>
    <x v="1"/>
    <s v="FY 2022"/>
    <n v="525"/>
    <x v="4"/>
    <x v="507"/>
    <x v="1"/>
  </r>
  <r>
    <x v="698"/>
    <s v="Product Delivery Manager"/>
    <x v="24"/>
    <x v="0"/>
    <x v="0"/>
    <s v="Liburd"/>
    <s v="Referral"/>
    <d v="2022-02-23T00:00:00"/>
    <x v="481"/>
    <x v="0"/>
    <n v="5"/>
    <n v="6"/>
    <n v="2022"/>
    <s v="March"/>
    <x v="4"/>
    <s v="FY 2022"/>
    <n v="525"/>
    <x v="4"/>
    <x v="538"/>
    <x v="3"/>
  </r>
  <r>
    <x v="699"/>
    <s v="Relationship Director"/>
    <x v="7"/>
    <x v="1"/>
    <x v="1"/>
    <s v="Victory"/>
    <s v="Direct"/>
    <d v="2022-03-15T00:00:00"/>
    <x v="482"/>
    <x v="0"/>
    <n v="35"/>
    <n v="48"/>
    <n v="2022"/>
    <s v="May"/>
    <x v="3"/>
    <s v="FY 2022"/>
    <n v="550"/>
    <x v="4"/>
    <x v="539"/>
    <x v="2"/>
  </r>
  <r>
    <x v="700"/>
    <s v="Collections &amp; Recoveries Officer"/>
    <x v="22"/>
    <x v="0"/>
    <x v="0"/>
    <s v="Liburd"/>
    <s v="Referral"/>
    <d v="2022-03-27T00:00:00"/>
    <x v="393"/>
    <x v="0"/>
    <n v="111"/>
    <n v="155"/>
    <n v="2022"/>
    <s v="August"/>
    <x v="1"/>
    <s v="FY 2022"/>
    <n v="525"/>
    <x v="4"/>
    <x v="439"/>
    <x v="1"/>
  </r>
  <r>
    <x v="701"/>
    <s v="Development Manager, Marine &amp; Aviation"/>
    <x v="7"/>
    <x v="0"/>
    <x v="0"/>
    <s v="Victory"/>
    <s v="Referral"/>
    <d v="2022-05-04T00:00:00"/>
    <x v="470"/>
    <x v="0"/>
    <n v="99"/>
    <n v="138"/>
    <n v="2022"/>
    <s v="September"/>
    <x v="1"/>
    <s v="FY 2022"/>
    <n v="525"/>
    <x v="4"/>
    <x v="523"/>
    <x v="1"/>
  </r>
  <r>
    <x v="702"/>
    <s v="Managing Director, BF"/>
    <x v="7"/>
    <x v="0"/>
    <x v="0"/>
    <s v="Victory"/>
    <s v="Referral"/>
    <d v="2022-04-10T00:00:00"/>
    <x v="483"/>
    <x v="0"/>
    <n v="77"/>
    <n v="107"/>
    <n v="2022"/>
    <s v="July"/>
    <x v="1"/>
    <s v="FY 2022"/>
    <n v="525"/>
    <x v="4"/>
    <x v="540"/>
    <x v="1"/>
  </r>
  <r>
    <x v="703"/>
    <s v="Commercial Director"/>
    <x v="7"/>
    <x v="1"/>
    <x v="1"/>
    <s v="Victory"/>
    <s v="Referral"/>
    <d v="2022-06-05T00:00:00"/>
    <x v="442"/>
    <x v="0"/>
    <n v="99"/>
    <n v="137"/>
    <n v="2022"/>
    <s v="October"/>
    <x v="0"/>
    <s v="FY 2023"/>
    <n v="550"/>
    <x v="7"/>
    <x v="491"/>
    <x v="0"/>
  </r>
  <r>
    <x v="704"/>
    <s v="Accounts Assistant"/>
    <x v="7"/>
    <x v="0"/>
    <x v="0"/>
    <s v="Shufflebotham"/>
    <s v="Direct"/>
    <d v="2022-08-09T00:00:00"/>
    <x v="484"/>
    <x v="0"/>
    <n v="45"/>
    <n v="62"/>
    <n v="2022"/>
    <s v="October"/>
    <x v="0"/>
    <s v="FY 2023"/>
    <n v="525"/>
    <x v="7"/>
    <x v="541"/>
    <x v="0"/>
  </r>
  <r>
    <x v="705"/>
    <s v="BDM - Consumer"/>
    <x v="24"/>
    <x v="1"/>
    <x v="1"/>
    <s v="Liburd"/>
    <s v="Referral"/>
    <d v="2022-05-18T00:00:00"/>
    <x v="485"/>
    <x v="0"/>
    <n v="22"/>
    <n v="29"/>
    <n v="2022"/>
    <s v="June"/>
    <x v="3"/>
    <s v="FY 2022"/>
    <n v="550"/>
    <x v="4"/>
    <x v="542"/>
    <x v="2"/>
  </r>
  <r>
    <x v="706"/>
    <s v="Portfolio Manager"/>
    <x v="7"/>
    <x v="0"/>
    <x v="0"/>
    <s v="Victory"/>
    <s v="Internal"/>
    <d v="2022-05-02T00:00:00"/>
    <x v="194"/>
    <x v="0"/>
    <n v="138"/>
    <n v="191"/>
    <n v="2022"/>
    <s v="November"/>
    <x v="0"/>
    <s v="FY 2023"/>
    <n v="525"/>
    <x v="7"/>
    <x v="221"/>
    <x v="0"/>
  </r>
  <r>
    <x v="707"/>
    <s v="Client Manager"/>
    <x v="7"/>
    <x v="7"/>
    <x v="2"/>
    <s v="Victory"/>
    <s v="Direct"/>
    <d v="2022-10-19T00:00:00"/>
    <x v="486"/>
    <x v="0"/>
    <n v="20"/>
    <n v="27"/>
    <n v="2022"/>
    <s v="November"/>
    <x v="0"/>
    <s v="FY 2023"/>
    <n v="475"/>
    <x v="7"/>
    <x v="543"/>
    <x v="0"/>
  </r>
  <r>
    <x v="708"/>
    <s v="Business Development Manager"/>
    <x v="7"/>
    <x v="5"/>
    <x v="3"/>
    <s v="Victory"/>
    <s v="Referral"/>
    <d v="2022-12-01T00:00:00"/>
    <x v="429"/>
    <x v="0"/>
    <n v="13"/>
    <n v="18"/>
    <n v="2022"/>
    <s v="December"/>
    <x v="0"/>
    <s v="FY 2023"/>
    <n v="300"/>
    <x v="7"/>
    <x v="477"/>
    <x v="0"/>
  </r>
  <r>
    <x v="709"/>
    <s v="Managing Director, Specialist Asset and Structured Finance"/>
    <x v="7"/>
    <x v="0"/>
    <x v="0"/>
    <s v="Victory"/>
    <s v="Referral"/>
    <d v="2022-08-22T00:00:00"/>
    <x v="487"/>
    <x v="0"/>
    <n v="12"/>
    <n v="15"/>
    <n v="2022"/>
    <s v="September"/>
    <x v="1"/>
    <s v="FY 2022"/>
    <n v="525"/>
    <x v="4"/>
    <x v="544"/>
    <x v="1"/>
  </r>
  <r>
    <x v="710"/>
    <s v="External Reporting Manager"/>
    <x v="7"/>
    <x v="0"/>
    <x v="0"/>
    <s v="Shufflebotham"/>
    <s v="Referral"/>
    <d v="2022-08-14T00:00:00"/>
    <x v="388"/>
    <x v="0"/>
    <n v="74"/>
    <n v="102"/>
    <n v="2022"/>
    <s v="November"/>
    <x v="0"/>
    <s v="FY 2023"/>
    <n v="525"/>
    <x v="7"/>
    <x v="432"/>
    <x v="0"/>
  </r>
  <r>
    <x v="711"/>
    <s v="Analyst, Structured Finance"/>
    <x v="7"/>
    <x v="5"/>
    <x v="3"/>
    <s v="Victory"/>
    <s v="Direct"/>
    <d v="2022-12-01T00:00:00"/>
    <x v="467"/>
    <x v="0"/>
    <n v="2"/>
    <n v="1"/>
    <n v="2022"/>
    <s v="December"/>
    <x v="0"/>
    <s v="FY 2023"/>
    <n v="300"/>
    <x v="7"/>
    <x v="518"/>
    <x v="0"/>
  </r>
  <r>
    <x v="712"/>
    <s v="Operations Executive"/>
    <x v="22"/>
    <x v="7"/>
    <x v="2"/>
    <s v="Victory"/>
    <s v="Internal"/>
    <d v="2022-09-29T00:00:00"/>
    <x v="488"/>
    <x v="0"/>
    <n v="27"/>
    <n v="38"/>
    <n v="2022"/>
    <s v="November"/>
    <x v="0"/>
    <s v="FY 2023"/>
    <n v="475"/>
    <x v="7"/>
    <x v="545"/>
    <x v="0"/>
  </r>
  <r>
    <x v="713"/>
    <s v="Operations Executive"/>
    <x v="22"/>
    <x v="7"/>
    <x v="2"/>
    <s v="Victory"/>
    <s v="Internal"/>
    <d v="2022-09-29T00:00:00"/>
    <x v="441"/>
    <x v="0"/>
    <n v="52"/>
    <n v="73"/>
    <n v="2022"/>
    <s v="December"/>
    <x v="0"/>
    <s v="FY 2023"/>
    <n v="475"/>
    <x v="7"/>
    <x v="490"/>
    <x v="0"/>
  </r>
  <r>
    <x v="714"/>
    <s v="Head of Restructuring"/>
    <x v="22"/>
    <x v="1"/>
    <x v="1"/>
    <s v="Liburd"/>
    <s v="Referral"/>
    <d v="2022-02-09T00:00:00"/>
    <x v="489"/>
    <x v="0"/>
    <n v="10"/>
    <n v="13"/>
    <n v="2022"/>
    <s v="February"/>
    <x v="4"/>
    <s v="FY 2022"/>
    <n v="550"/>
    <x v="4"/>
    <x v="503"/>
    <x v="3"/>
  </r>
  <r>
    <x v="715"/>
    <s v="STL Lending Manager"/>
    <x v="7"/>
    <x v="0"/>
    <x v="0"/>
    <s v="Shufflebotham"/>
    <s v="Direct"/>
    <d v="2022-05-05T00:00:00"/>
    <x v="490"/>
    <x v="0"/>
    <n v="15"/>
    <n v="20"/>
    <n v="2022"/>
    <s v="May"/>
    <x v="3"/>
    <s v="FY 2022"/>
    <n v="525"/>
    <x v="4"/>
    <x v="546"/>
    <x v="2"/>
  </r>
  <r>
    <x v="716"/>
    <s v="CI &amp; Ops Readiness Lead"/>
    <x v="22"/>
    <x v="0"/>
    <x v="0"/>
    <s v="Liburd"/>
    <s v="Internal"/>
    <d v="2022-03-30T00:00:00"/>
    <x v="361"/>
    <x v="0"/>
    <n v="17"/>
    <n v="22"/>
    <n v="2022"/>
    <s v="April"/>
    <x v="3"/>
    <s v="FY 2022"/>
    <n v="525"/>
    <x v="4"/>
    <x v="402"/>
    <x v="2"/>
  </r>
  <r>
    <x v="717"/>
    <s v="Sales Operations Support Administrator"/>
    <x v="7"/>
    <x v="1"/>
    <x v="1"/>
    <s v="Shufflebotham"/>
    <s v="Referral"/>
    <d v="2022-03-08T00:00:00"/>
    <x v="466"/>
    <x v="0"/>
    <n v="52"/>
    <n v="71"/>
    <n v="2022"/>
    <s v="May"/>
    <x v="3"/>
    <s v="FY 2022"/>
    <n v="550"/>
    <x v="4"/>
    <x v="517"/>
    <x v="2"/>
  </r>
  <r>
    <x v="718"/>
    <s v="Sales desk Team Leader"/>
    <x v="7"/>
    <x v="0"/>
    <x v="0"/>
    <s v="Shufflebotham"/>
    <s v="Direct"/>
    <d v="2022-04-19T00:00:00"/>
    <x v="419"/>
    <x v="0"/>
    <n v="73"/>
    <n v="100"/>
    <n v="2022"/>
    <s v="July"/>
    <x v="1"/>
    <s v="FY 2022"/>
    <n v="525"/>
    <x v="4"/>
    <x v="464"/>
    <x v="1"/>
  </r>
  <r>
    <x v="719"/>
    <s v="Senior ETL Developer"/>
    <x v="22"/>
    <x v="1"/>
    <x v="1"/>
    <s v="Victory"/>
    <s v="Agency"/>
    <d v="2022-06-13T00:00:00"/>
    <x v="2"/>
    <x v="1"/>
    <n v="295"/>
    <n v="411"/>
    <s v=""/>
    <s v=""/>
    <x v="2"/>
    <s v=""/>
    <n v="300"/>
    <x v="4"/>
    <x v="547"/>
    <x v="2"/>
  </r>
  <r>
    <x v="720"/>
    <s v="Compliance / KYC Analyst"/>
    <x v="7"/>
    <x v="0"/>
    <x v="0"/>
    <s v="Victory"/>
    <s v="Direct"/>
    <d v="2022-04-03T00:00:00"/>
    <x v="491"/>
    <x v="0"/>
    <n v="160"/>
    <n v="223"/>
    <n v="2022"/>
    <s v="November"/>
    <x v="0"/>
    <s v="FY 2023"/>
    <n v="525"/>
    <x v="7"/>
    <x v="548"/>
    <x v="0"/>
  </r>
  <r>
    <x v="721"/>
    <s v="Relationship Manager - Development Finance"/>
    <x v="7"/>
    <x v="0"/>
    <x v="0"/>
    <s v="Shufflebotham"/>
    <s v="Referral"/>
    <d v="2022-04-07T00:00:00"/>
    <x v="2"/>
    <x v="1"/>
    <n v="342"/>
    <n v="478"/>
    <s v=""/>
    <s v=""/>
    <x v="2"/>
    <s v=""/>
    <n v="280"/>
    <x v="4"/>
    <x v="549"/>
    <x v="2"/>
  </r>
  <r>
    <x v="722"/>
    <s v="Business Development Manager - Commercial"/>
    <x v="7"/>
    <x v="1"/>
    <x v="1"/>
    <s v="Shufflebotham"/>
    <s v="Agency"/>
    <d v="2022-07-17T00:00:00"/>
    <x v="492"/>
    <x v="0"/>
    <n v="55"/>
    <n v="75"/>
    <n v="2022"/>
    <s v="September"/>
    <x v="1"/>
    <s v="FY 2022"/>
    <n v="550"/>
    <x v="4"/>
    <x v="550"/>
    <x v="1"/>
  </r>
  <r>
    <x v="723"/>
    <s v="Sales Manager"/>
    <x v="7"/>
    <x v="1"/>
    <x v="1"/>
    <s v="Victory"/>
    <s v="Direct"/>
    <d v="2022-02-01T00:00:00"/>
    <x v="493"/>
    <x v="0"/>
    <n v="214"/>
    <n v="298"/>
    <n v="2022"/>
    <s v="November"/>
    <x v="0"/>
    <s v="FY 2023"/>
    <n v="550"/>
    <x v="7"/>
    <x v="551"/>
    <x v="0"/>
  </r>
  <r>
    <x v="724"/>
    <s v="Bookkeeper"/>
    <x v="7"/>
    <x v="0"/>
    <x v="0"/>
    <s v="Shufflebotham"/>
    <s v="Agency"/>
    <d v="2022-05-02T00:00:00"/>
    <x v="494"/>
    <x v="0"/>
    <n v="117"/>
    <n v="162"/>
    <n v="2022"/>
    <s v="October"/>
    <x v="0"/>
    <s v="FY 2023"/>
    <n v="525"/>
    <x v="7"/>
    <x v="552"/>
    <x v="0"/>
  </r>
  <r>
    <x v="725"/>
    <s v="Product Manager"/>
    <x v="24"/>
    <x v="0"/>
    <x v="0"/>
    <s v="Liburd"/>
    <s v="Internal"/>
    <d v="2022-03-28T00:00:00"/>
    <x v="495"/>
    <x v="0"/>
    <n v="113"/>
    <n v="156"/>
    <n v="2022"/>
    <s v="August"/>
    <x v="1"/>
    <s v="FY 2022"/>
    <n v="525"/>
    <x v="4"/>
    <x v="553"/>
    <x v="1"/>
  </r>
  <r>
    <x v="726"/>
    <s v="Finance Analyst Manager"/>
    <x v="7"/>
    <x v="0"/>
    <x v="0"/>
    <s v="Shufflebotham"/>
    <s v="Agency"/>
    <d v="2022-05-02T00:00:00"/>
    <x v="195"/>
    <x v="0"/>
    <n v="120"/>
    <n v="165"/>
    <n v="2022"/>
    <s v="October"/>
    <x v="0"/>
    <s v="FY 2023"/>
    <n v="525"/>
    <x v="7"/>
    <x v="222"/>
    <x v="0"/>
  </r>
  <r>
    <x v="727"/>
    <s v="Desk-side Engineer"/>
    <x v="22"/>
    <x v="1"/>
    <x v="1"/>
    <s v="Victory"/>
    <s v="Internal"/>
    <d v="2022-07-07T00:00:00"/>
    <x v="390"/>
    <x v="0"/>
    <n v="72"/>
    <n v="101"/>
    <n v="2022"/>
    <s v="October"/>
    <x v="0"/>
    <s v="FY 2023"/>
    <n v="550"/>
    <x v="7"/>
    <x v="434"/>
    <x v="0"/>
  </r>
  <r>
    <x v="728"/>
    <s v="Customer Savings Administrator"/>
    <x v="22"/>
    <x v="0"/>
    <x v="0"/>
    <s v="Liburd"/>
    <s v="Direct"/>
    <d v="2022-08-15T00:00:00"/>
    <x v="423"/>
    <x v="0"/>
    <n v="66"/>
    <n v="91"/>
    <n v="2022"/>
    <s v="November"/>
    <x v="0"/>
    <s v="FY 2023"/>
    <n v="525"/>
    <x v="7"/>
    <x v="470"/>
    <x v="0"/>
  </r>
  <r>
    <x v="729"/>
    <s v="Customer Service Representative - Lending"/>
    <x v="22"/>
    <x v="0"/>
    <x v="0"/>
    <s v="Liburd"/>
    <s v="Direct"/>
    <d v="2022-09-08T00:00:00"/>
    <x v="494"/>
    <x v="0"/>
    <n v="24"/>
    <n v="33"/>
    <n v="2022"/>
    <s v="October"/>
    <x v="0"/>
    <s v="FY 2023"/>
    <n v="525"/>
    <x v="7"/>
    <x v="552"/>
    <x v="0"/>
  </r>
  <r>
    <x v="730"/>
    <s v="Collections and Recoveries Officer"/>
    <x v="22"/>
    <x v="0"/>
    <x v="0"/>
    <s v="Liburd"/>
    <s v="Direct"/>
    <d v="2022-08-24T00:00:00"/>
    <x v="496"/>
    <x v="0"/>
    <n v="81"/>
    <n v="112"/>
    <n v="2022"/>
    <s v="December"/>
    <x v="0"/>
    <s v="FY 2023"/>
    <n v="525"/>
    <x v="7"/>
    <x v="554"/>
    <x v="0"/>
  </r>
  <r>
    <x v="731"/>
    <s v="Customer Service Representative"/>
    <x v="22"/>
    <x v="7"/>
    <x v="2"/>
    <s v="Liburd"/>
    <s v="Direct"/>
    <d v="2022-09-29T00:00:00"/>
    <x v="497"/>
    <x v="0"/>
    <n v="17"/>
    <n v="24"/>
    <n v="2022"/>
    <s v="October"/>
    <x v="0"/>
    <s v="FY 2023"/>
    <n v="475"/>
    <x v="7"/>
    <x v="555"/>
    <x v="0"/>
  </r>
  <r>
    <x v="732"/>
    <s v="Intermediary Management Executive"/>
    <x v="7"/>
    <x v="1"/>
    <x v="1"/>
    <s v="Shufflebotham"/>
    <s v="Direct"/>
    <d v="2022-05-24T00:00:00"/>
    <x v="359"/>
    <x v="0"/>
    <n v="154"/>
    <n v="214"/>
    <n v="2022"/>
    <s v="December"/>
    <x v="0"/>
    <s v="FY 2023"/>
    <n v="550"/>
    <x v="7"/>
    <x v="400"/>
    <x v="0"/>
  </r>
  <r>
    <x v="733"/>
    <s v="BAS Analyst"/>
    <x v="22"/>
    <x v="1"/>
    <x v="1"/>
    <s v="Victory"/>
    <s v="Agency"/>
    <d v="2022-06-12T00:00:00"/>
    <x v="486"/>
    <x v="0"/>
    <n v="112"/>
    <n v="156"/>
    <n v="2022"/>
    <s v="November"/>
    <x v="0"/>
    <s v="FY 2023"/>
    <n v="550"/>
    <x v="7"/>
    <x v="543"/>
    <x v="0"/>
  </r>
  <r>
    <x v="734"/>
    <s v="Head of Asset Management"/>
    <x v="7"/>
    <x v="1"/>
    <x v="1"/>
    <s v="Victory"/>
    <s v="Internal"/>
    <d v="2022-07-12T00:00:00"/>
    <x v="453"/>
    <x v="0"/>
    <n v="21"/>
    <n v="28"/>
    <n v="2022"/>
    <s v="August"/>
    <x v="1"/>
    <s v="FY 2022"/>
    <n v="550"/>
    <x v="4"/>
    <x v="505"/>
    <x v="1"/>
  </r>
  <r>
    <x v="735"/>
    <s v="Customer Service Representative"/>
    <x v="22"/>
    <x v="0"/>
    <x v="0"/>
    <s v="Liburd"/>
    <s v="Direct"/>
    <d v="2022-09-08T00:00:00"/>
    <x v="498"/>
    <x v="0"/>
    <n v="29"/>
    <n v="40"/>
    <n v="2022"/>
    <s v="October"/>
    <x v="0"/>
    <s v="FY 2023"/>
    <n v="525"/>
    <x v="7"/>
    <x v="478"/>
    <x v="0"/>
  </r>
  <r>
    <x v="736"/>
    <s v="Project Analyst"/>
    <x v="22"/>
    <x v="0"/>
    <x v="0"/>
    <s v="Liburd"/>
    <s v="Internal"/>
    <d v="2022-09-15T00:00:00"/>
    <x v="423"/>
    <x v="0"/>
    <n v="43"/>
    <n v="60"/>
    <n v="2022"/>
    <s v="November"/>
    <x v="0"/>
    <s v="FY 2023"/>
    <n v="525"/>
    <x v="7"/>
    <x v="470"/>
    <x v="0"/>
  </r>
  <r>
    <x v="737"/>
    <s v="Risk and Compliance Officer"/>
    <x v="22"/>
    <x v="5"/>
    <x v="3"/>
    <s v="Liburd"/>
    <s v="Direct"/>
    <d v="2022-12-28T00:00:00"/>
    <x v="400"/>
    <x v="0"/>
    <n v="1"/>
    <n v="0"/>
    <n v="2022"/>
    <s v="December"/>
    <x v="0"/>
    <s v="FY 2023"/>
    <n v="300"/>
    <x v="7"/>
    <x v="446"/>
    <x v="0"/>
  </r>
  <r>
    <x v="738"/>
    <s v="Contractor Migration - Bookeeper"/>
    <x v="7"/>
    <x v="1"/>
    <x v="1"/>
    <s v="Liburd"/>
    <s v="Agency"/>
    <d v="2022-02-16T00:00:00"/>
    <x v="372"/>
    <x v="0"/>
    <n v="68"/>
    <n v="95"/>
    <n v="2022"/>
    <s v="May"/>
    <x v="3"/>
    <s v="FY 2022"/>
    <n v="550"/>
    <x v="4"/>
    <x v="415"/>
    <x v="2"/>
  </r>
  <r>
    <x v="739"/>
    <s v="Contractor Migration - Business Analyst"/>
    <x v="22"/>
    <x v="0"/>
    <x v="0"/>
    <s v="Shufflebotham"/>
    <s v="Agency"/>
    <d v="2022-02-20T00:00:00"/>
    <x v="499"/>
    <x v="0"/>
    <n v="40"/>
    <n v="56"/>
    <n v="2022"/>
    <s v="April"/>
    <x v="3"/>
    <s v="FY 2022"/>
    <n v="525"/>
    <x v="4"/>
    <x v="556"/>
    <x v="2"/>
  </r>
  <r>
    <x v="740"/>
    <s v="Contractor Migration - Complaints Project Manager"/>
    <x v="24"/>
    <x v="1"/>
    <x v="1"/>
    <s v="Liburd"/>
    <s v="Agency"/>
    <d v="2022-02-16T00:00:00"/>
    <x v="500"/>
    <x v="0"/>
    <n v="132"/>
    <n v="183"/>
    <n v="2022"/>
    <s v="August"/>
    <x v="1"/>
    <s v="FY 2022"/>
    <n v="550"/>
    <x v="4"/>
    <x v="557"/>
    <x v="1"/>
  </r>
  <r>
    <x v="741"/>
    <s v="Contractor Migration - Compliance Manager"/>
    <x v="7"/>
    <x v="1"/>
    <x v="1"/>
    <s v="Liburd"/>
    <s v="Agency"/>
    <d v="2022-02-16T00:00:00"/>
    <x v="501"/>
    <x v="0"/>
    <n v="105"/>
    <n v="146"/>
    <n v="2022"/>
    <s v="July"/>
    <x v="1"/>
    <s v="FY 2022"/>
    <n v="550"/>
    <x v="4"/>
    <x v="435"/>
    <x v="1"/>
  </r>
  <r>
    <x v="742"/>
    <s v="Contractor Migration - External Reporting Accountant"/>
    <x v="7"/>
    <x v="1"/>
    <x v="1"/>
    <s v="Liburd"/>
    <s v="Direct"/>
    <d v="2022-02-16T00:00:00"/>
    <x v="502"/>
    <x v="0"/>
    <n v="158"/>
    <n v="219"/>
    <n v="2022"/>
    <s v="September"/>
    <x v="1"/>
    <s v="FY 2022"/>
    <n v="550"/>
    <x v="4"/>
    <x v="558"/>
    <x v="1"/>
  </r>
  <r>
    <x v="743"/>
    <s v="Risk Analytics SAS Programmer"/>
    <x v="23"/>
    <x v="0"/>
    <x v="0"/>
    <s v="Shufflebotham"/>
    <s v="Agency"/>
    <d v="2022-01-20T00:00:00"/>
    <x v="367"/>
    <x v="0"/>
    <n v="135"/>
    <n v="188"/>
    <n v="2022"/>
    <s v="July"/>
    <x v="1"/>
    <s v="FY 2022"/>
    <n v="525"/>
    <x v="4"/>
    <x v="410"/>
    <x v="1"/>
  </r>
  <r>
    <x v="744"/>
    <s v="Facilities Coordinator"/>
    <x v="22"/>
    <x v="1"/>
    <x v="1"/>
    <s v="Liburd"/>
    <s v="Direct"/>
    <d v="2022-01-26T00:00:00"/>
    <x v="503"/>
    <x v="0"/>
    <n v="93"/>
    <n v="129"/>
    <n v="2022"/>
    <s v="June"/>
    <x v="3"/>
    <s v="FY 2022"/>
    <n v="550"/>
    <x v="4"/>
    <x v="559"/>
    <x v="2"/>
  </r>
  <r>
    <x v="745"/>
    <s v="Contractor Migration - Project Manager"/>
    <x v="22"/>
    <x v="1"/>
    <x v="1"/>
    <s v="Victory"/>
    <s v="Agency"/>
    <d v="2022-02-16T00:00:00"/>
    <x v="504"/>
    <x v="0"/>
    <n v="161"/>
    <n v="224"/>
    <n v="2022"/>
    <s v="September"/>
    <x v="1"/>
    <s v="FY 2022"/>
    <n v="550"/>
    <x v="4"/>
    <x v="560"/>
    <x v="1"/>
  </r>
  <r>
    <x v="746"/>
    <s v="Contractor Migration - ETL Developer"/>
    <x v="22"/>
    <x v="0"/>
    <x v="0"/>
    <s v="Victory"/>
    <s v="Agency"/>
    <d v="2022-02-21T00:00:00"/>
    <x v="505"/>
    <x v="0"/>
    <n v="41"/>
    <n v="56"/>
    <n v="2022"/>
    <s v="April"/>
    <x v="3"/>
    <s v="FY 2022"/>
    <n v="525"/>
    <x v="4"/>
    <x v="561"/>
    <x v="2"/>
  </r>
  <r>
    <x v="747"/>
    <s v="Contractor Migration - IT Solutions Architect"/>
    <x v="22"/>
    <x v="0"/>
    <x v="0"/>
    <s v="Shufflebotham"/>
    <s v="Agency"/>
    <d v="2022-03-02T00:00:00"/>
    <x v="506"/>
    <x v="0"/>
    <n v="87"/>
    <n v="120"/>
    <n v="2022"/>
    <s v="June"/>
    <x v="3"/>
    <s v="FY 2022"/>
    <n v="525"/>
    <x v="4"/>
    <x v="562"/>
    <x v="2"/>
  </r>
  <r>
    <x v="748"/>
    <s v="ETL Developer"/>
    <x v="22"/>
    <x v="1"/>
    <x v="1"/>
    <s v="Victory"/>
    <s v="Direct"/>
    <d v="2022-02-10T00:00:00"/>
    <x v="188"/>
    <x v="0"/>
    <n v="196"/>
    <n v="273"/>
    <n v="2022"/>
    <s v="November"/>
    <x v="0"/>
    <s v="FY 2023"/>
    <n v="550"/>
    <x v="7"/>
    <x v="215"/>
    <x v="0"/>
  </r>
  <r>
    <x v="749"/>
    <s v="ETL Developer"/>
    <x v="22"/>
    <x v="1"/>
    <x v="1"/>
    <s v="Victory"/>
    <s v="Agency"/>
    <d v="2022-02-08T00:00:00"/>
    <x v="507"/>
    <x v="0"/>
    <n v="34"/>
    <n v="47"/>
    <n v="2022"/>
    <s v="March"/>
    <x v="4"/>
    <s v="FY 2022"/>
    <n v="550"/>
    <x v="4"/>
    <x v="563"/>
    <x v="3"/>
  </r>
  <r>
    <x v="750"/>
    <s v="ETL Developer"/>
    <x v="22"/>
    <x v="1"/>
    <x v="1"/>
    <s v="Victory"/>
    <s v="Agency"/>
    <d v="2022-03-07T00:00:00"/>
    <x v="508"/>
    <x v="0"/>
    <n v="194"/>
    <n v="269"/>
    <n v="2022"/>
    <s v="December"/>
    <x v="0"/>
    <s v="FY 2023"/>
    <n v="550"/>
    <x v="7"/>
    <x v="564"/>
    <x v="0"/>
  </r>
  <r>
    <x v="751"/>
    <s v="Contractor Migration - Test Lead"/>
    <x v="22"/>
    <x v="1"/>
    <x v="1"/>
    <s v="Shufflebotham"/>
    <s v="Agency"/>
    <d v="2022-02-17T00:00:00"/>
    <x v="509"/>
    <x v="0"/>
    <n v="121"/>
    <n v="168"/>
    <n v="2022"/>
    <s v="August"/>
    <x v="1"/>
    <s v="FY 2022"/>
    <n v="550"/>
    <x v="4"/>
    <x v="565"/>
    <x v="1"/>
  </r>
  <r>
    <x v="752"/>
    <s v="SAS Contractor"/>
    <x v="23"/>
    <x v="0"/>
    <x v="0"/>
    <s v="Shufflebotham"/>
    <s v="Agency"/>
    <d v="2022-04-04T00:00:00"/>
    <x v="508"/>
    <x v="0"/>
    <n v="174"/>
    <n v="241"/>
    <n v="2022"/>
    <s v="December"/>
    <x v="0"/>
    <s v="FY 2023"/>
    <n v="525"/>
    <x v="7"/>
    <x v="564"/>
    <x v="0"/>
  </r>
  <r>
    <x v="753"/>
    <s v="Tax Consultant"/>
    <x v="7"/>
    <x v="1"/>
    <x v="1"/>
    <s v="Shufflebotham"/>
    <s v="Referral"/>
    <d v="2022-01-30T00:00:00"/>
    <x v="510"/>
    <x v="0"/>
    <n v="97"/>
    <n v="135"/>
    <n v="2022"/>
    <s v="June"/>
    <x v="3"/>
    <s v="FY 2022"/>
    <n v="550"/>
    <x v="4"/>
    <x v="566"/>
    <x v="2"/>
  </r>
  <r>
    <x v="754"/>
    <s v="Tester"/>
    <x v="22"/>
    <x v="0"/>
    <x v="0"/>
    <s v="Liburd"/>
    <s v="Agency"/>
    <d v="2022-02-27T00:00:00"/>
    <x v="511"/>
    <x v="0"/>
    <n v="86"/>
    <n v="120"/>
    <n v="2022"/>
    <s v="June"/>
    <x v="3"/>
    <s v="FY 2022"/>
    <n v="525"/>
    <x v="4"/>
    <x v="567"/>
    <x v="2"/>
  </r>
  <r>
    <x v="755"/>
    <s v="Contractor Migration - IT Developer"/>
    <x v="7"/>
    <x v="1"/>
    <x v="1"/>
    <s v="Liburd"/>
    <s v="Agency"/>
    <d v="2022-02-16T00:00:00"/>
    <x v="512"/>
    <x v="0"/>
    <n v="118"/>
    <n v="163"/>
    <n v="2022"/>
    <s v="July"/>
    <x v="1"/>
    <s v="FY 2022"/>
    <n v="550"/>
    <x v="4"/>
    <x v="568"/>
    <x v="1"/>
  </r>
  <r>
    <x v="756"/>
    <s v="Senior Solution Architect"/>
    <x v="22"/>
    <x v="0"/>
    <x v="0"/>
    <s v="Victory"/>
    <s v="Agency"/>
    <d v="2022-04-11T00:00:00"/>
    <x v="513"/>
    <x v="0"/>
    <n v="170"/>
    <n v="236"/>
    <n v="2022"/>
    <s v="December"/>
    <x v="0"/>
    <s v="FY 2023"/>
    <n v="525"/>
    <x v="7"/>
    <x v="569"/>
    <x v="0"/>
  </r>
  <r>
    <x v="757"/>
    <s v="ETL Developer"/>
    <x v="22"/>
    <x v="1"/>
    <x v="1"/>
    <s v="Victory"/>
    <s v="Direct"/>
    <d v="2022-02-10T00:00:00"/>
    <x v="2"/>
    <x v="1"/>
    <n v="382"/>
    <n v="534"/>
    <s v=""/>
    <s v=""/>
    <x v="2"/>
    <s v=""/>
    <n v="300"/>
    <x v="4"/>
    <x v="570"/>
    <x v="3"/>
  </r>
  <r>
    <x v="758"/>
    <s v="Contractor Migration - Business Analyst"/>
    <x v="22"/>
    <x v="1"/>
    <x v="1"/>
    <s v="Victory"/>
    <s v="Agency"/>
    <d v="2022-02-16T00:00:00"/>
    <x v="514"/>
    <x v="0"/>
    <n v="60"/>
    <n v="83"/>
    <n v="2022"/>
    <s v="May"/>
    <x v="3"/>
    <s v="FY 2022"/>
    <n v="550"/>
    <x v="4"/>
    <x v="571"/>
    <x v="2"/>
  </r>
  <r>
    <x v="759"/>
    <s v="Contractor Migration - Project Manager"/>
    <x v="22"/>
    <x v="1"/>
    <x v="1"/>
    <s v="Victory"/>
    <s v="Agency"/>
    <d v="2022-02-16T00:00:00"/>
    <x v="515"/>
    <x v="0"/>
    <n v="3"/>
    <n v="2"/>
    <n v="2022"/>
    <s v="February"/>
    <x v="4"/>
    <s v="FY 2022"/>
    <n v="550"/>
    <x v="4"/>
    <x v="572"/>
    <x v="3"/>
  </r>
  <r>
    <x v="760"/>
    <s v="IFRS9 Developer"/>
    <x v="22"/>
    <x v="1"/>
    <x v="1"/>
    <s v="Liburd"/>
    <s v="Agency"/>
    <d v="2022-03-20T00:00:00"/>
    <x v="375"/>
    <x v="0"/>
    <n v="95"/>
    <n v="132"/>
    <n v="2022"/>
    <s v="July"/>
    <x v="1"/>
    <s v="FY 2022"/>
    <n v="550"/>
    <x v="4"/>
    <x v="418"/>
    <x v="1"/>
  </r>
  <r>
    <x v="761"/>
    <s v="Risk Analytics SAS Programmer"/>
    <x v="22"/>
    <x v="1"/>
    <x v="1"/>
    <s v="Shufflebotham"/>
    <s v="Agency"/>
    <d v="2022-06-06T00:00:00"/>
    <x v="516"/>
    <x v="0"/>
    <n v="15"/>
    <n v="18"/>
    <n v="2022"/>
    <s v="June"/>
    <x v="3"/>
    <s v="FY 2022"/>
    <n v="550"/>
    <x v="4"/>
    <x v="573"/>
    <x v="2"/>
  </r>
  <r>
    <x v="762"/>
    <s v="Project Buffalo Contractor"/>
    <x v="7"/>
    <x v="1"/>
    <x v="1"/>
    <s v="Shufflebotham"/>
    <s v="Direct"/>
    <d v="2022-08-04T00:00:00"/>
    <x v="508"/>
    <x v="0"/>
    <n v="86"/>
    <n v="119"/>
    <n v="2022"/>
    <s v="December"/>
    <x v="0"/>
    <s v="FY 2023"/>
    <n v="550"/>
    <x v="7"/>
    <x v="564"/>
    <x v="0"/>
  </r>
  <r>
    <x v="763"/>
    <s v="Work Experience"/>
    <x v="7"/>
    <x v="1"/>
    <x v="1"/>
    <s v="Shufflebotham"/>
    <s v="Direct"/>
    <d v="2022-08-03T00:00:00"/>
    <x v="517"/>
    <x v="0"/>
    <n v="68"/>
    <n v="93"/>
    <n v="2022"/>
    <s v="November"/>
    <x v="0"/>
    <s v="FY 2023"/>
    <n v="550"/>
    <x v="7"/>
    <x v="574"/>
    <x v="0"/>
  </r>
  <r>
    <x v="764"/>
    <s v="HRIS Consultant"/>
    <x v="25"/>
    <x v="1"/>
    <x v="1"/>
    <s v="Liburd"/>
    <s v="Direct"/>
    <d v="2022-06-07T00:00:00"/>
    <x v="390"/>
    <x v="0"/>
    <n v="94"/>
    <n v="131"/>
    <n v="2022"/>
    <s v="October"/>
    <x v="0"/>
    <s v="FY 2023"/>
    <n v="550"/>
    <x v="7"/>
    <x v="434"/>
    <x v="0"/>
  </r>
  <r>
    <x v="765"/>
    <s v="Complaint Handler - 5"/>
    <x v="22"/>
    <x v="0"/>
    <x v="0"/>
    <s v="Liburd"/>
    <s v="Agency"/>
    <d v="2022-08-24T00:00:00"/>
    <x v="518"/>
    <x v="0"/>
    <n v="51"/>
    <n v="70"/>
    <n v="2022"/>
    <s v="November"/>
    <x v="0"/>
    <s v="FY 2023"/>
    <n v="525"/>
    <x v="7"/>
    <x v="575"/>
    <x v="0"/>
  </r>
  <r>
    <x v="766"/>
    <s v="Compliance Business Partner - Consumer (Contractor)"/>
    <x v="23"/>
    <x v="7"/>
    <x v="2"/>
    <s v="Shufflebotham"/>
    <s v="Direct"/>
    <d v="2022-09-28T00:00:00"/>
    <x v="404"/>
    <x v="0"/>
    <n v="12"/>
    <n v="15"/>
    <n v="2022"/>
    <s v="October"/>
    <x v="0"/>
    <s v="FY 2023"/>
    <n v="475"/>
    <x v="7"/>
    <x v="450"/>
    <x v="0"/>
  </r>
  <r>
    <x v="767"/>
    <s v="IFRS 9 Contractor"/>
    <x v="23"/>
    <x v="0"/>
    <x v="0"/>
    <s v="Shufflebotham"/>
    <s v="Direct"/>
    <d v="2022-09-14T00:00:00"/>
    <x v="519"/>
    <x v="0"/>
    <n v="50"/>
    <n v="69"/>
    <n v="2022"/>
    <s v="November"/>
    <x v="0"/>
    <s v="FY 2023"/>
    <n v="525"/>
    <x v="7"/>
    <x v="576"/>
    <x v="0"/>
  </r>
  <r>
    <x v="768"/>
    <s v="Complaint Handler - 3"/>
    <x v="22"/>
    <x v="0"/>
    <x v="0"/>
    <s v="Liburd"/>
    <s v="Agency"/>
    <d v="2022-08-29T00:00:00"/>
    <x v="520"/>
    <x v="0"/>
    <n v="30"/>
    <n v="39"/>
    <n v="2022"/>
    <s v="October"/>
    <x v="0"/>
    <s v="FY 2023"/>
    <n v="525"/>
    <x v="7"/>
    <x v="577"/>
    <x v="0"/>
  </r>
  <r>
    <x v="769"/>
    <s v="ETL Developer"/>
    <x v="22"/>
    <x v="5"/>
    <x v="3"/>
    <s v="Victory"/>
    <s v="Agency"/>
    <d v="2022-11-02T00:00:00"/>
    <x v="521"/>
    <x v="0"/>
    <n v="29"/>
    <n v="40"/>
    <n v="2022"/>
    <s v="December"/>
    <x v="0"/>
    <s v="FY 2023"/>
    <n v="300"/>
    <x v="7"/>
    <x v="578"/>
    <x v="0"/>
  </r>
  <r>
    <x v="770"/>
    <s v="Data Protection Consultant"/>
    <x v="23"/>
    <x v="5"/>
    <x v="3"/>
    <s v="Shufflebotham"/>
    <s v="Agency"/>
    <d v="2022-11-24T00:00:00"/>
    <x v="475"/>
    <x v="0"/>
    <n v="7"/>
    <n v="10"/>
    <n v="2022"/>
    <s v="December"/>
    <x v="0"/>
    <s v="FY 2023"/>
    <n v="300"/>
    <x v="7"/>
    <x v="528"/>
    <x v="0"/>
  </r>
  <r>
    <x v="771"/>
    <s v="Complaint Handler - 4"/>
    <x v="22"/>
    <x v="0"/>
    <x v="0"/>
    <s v="Liburd"/>
    <s v="Agency"/>
    <d v="2022-08-17T00:00:00"/>
    <x v="498"/>
    <x v="0"/>
    <n v="45"/>
    <n v="62"/>
    <n v="2022"/>
    <s v="October"/>
    <x v="0"/>
    <s v="FY 2023"/>
    <n v="525"/>
    <x v="7"/>
    <x v="478"/>
    <x v="0"/>
  </r>
  <r>
    <x v="772"/>
    <s v="Compliance Business Partner - Property Finance (Contractor)"/>
    <x v="23"/>
    <x v="7"/>
    <x v="2"/>
    <s v="Shufflebotham"/>
    <s v="Direct"/>
    <d v="2022-09-29T00:00:00"/>
    <x v="427"/>
    <x v="0"/>
    <n v="60"/>
    <n v="83"/>
    <n v="2022"/>
    <s v="December"/>
    <x v="0"/>
    <s v="FY 2023"/>
    <n v="475"/>
    <x v="7"/>
    <x v="474"/>
    <x v="0"/>
  </r>
  <r>
    <x v="773"/>
    <s v="Complaint Handler - 2"/>
    <x v="22"/>
    <x v="0"/>
    <x v="0"/>
    <s v="Liburd"/>
    <s v="Agency"/>
    <d v="2022-09-15T00:00:00"/>
    <x v="429"/>
    <x v="0"/>
    <n v="68"/>
    <n v="95"/>
    <n v="2022"/>
    <s v="December"/>
    <x v="0"/>
    <s v="FY 2023"/>
    <n v="525"/>
    <x v="7"/>
    <x v="477"/>
    <x v="0"/>
  </r>
  <r>
    <x v="774"/>
    <s v="IT Developer"/>
    <x v="22"/>
    <x v="5"/>
    <x v="3"/>
    <s v="Liburd"/>
    <s v="Agency"/>
    <d v="2022-11-17T00:00:00"/>
    <x v="468"/>
    <x v="0"/>
    <n v="15"/>
    <n v="20"/>
    <n v="2022"/>
    <s v="December"/>
    <x v="0"/>
    <s v="FY 2023"/>
    <n v="300"/>
    <x v="7"/>
    <x v="520"/>
    <x v="0"/>
  </r>
  <r>
    <x v="775"/>
    <s v="IT Developer"/>
    <x v="22"/>
    <x v="7"/>
    <x v="2"/>
    <s v="Liburd"/>
    <s v="Agency"/>
    <d v="2022-09-29T00:00:00"/>
    <x v="347"/>
    <x v="0"/>
    <n v="1"/>
    <n v="0"/>
    <n v="2022"/>
    <s v="September"/>
    <x v="1"/>
    <s v="FY 2022"/>
    <n v="475"/>
    <x v="4"/>
    <x v="383"/>
    <x v="1"/>
  </r>
  <r>
    <x v="776"/>
    <s v="Complaint Handler - 6"/>
    <x v="22"/>
    <x v="5"/>
    <x v="3"/>
    <s v="Liburd"/>
    <s v="Agency"/>
    <d v="2022-11-06T00:00:00"/>
    <x v="2"/>
    <x v="1"/>
    <n v="190"/>
    <n v="265"/>
    <s v=""/>
    <s v=""/>
    <x v="2"/>
    <s v=""/>
    <n v="160"/>
    <x v="7"/>
    <x v="545"/>
    <x v="0"/>
  </r>
  <r>
    <x v="777"/>
    <s v="Project Manager - GDPR"/>
    <x v="22"/>
    <x v="5"/>
    <x v="3"/>
    <s v="Liburd"/>
    <s v="Direct"/>
    <d v="2022-12-11T00:00:00"/>
    <x v="496"/>
    <x v="0"/>
    <n v="3"/>
    <n v="3"/>
    <n v="2022"/>
    <s v="December"/>
    <x v="0"/>
    <s v="FY 2023"/>
    <n v="300"/>
    <x v="7"/>
    <x v="554"/>
    <x v="0"/>
  </r>
  <r>
    <x v="778"/>
    <s v="Contractor Migration - IT Developer"/>
    <x v="22"/>
    <x v="5"/>
    <x v="3"/>
    <s v="Liburd"/>
    <s v="Agency"/>
    <d v="2022-12-18T00:00:00"/>
    <x v="2"/>
    <x v="1"/>
    <n v="160"/>
    <n v="223"/>
    <s v=""/>
    <s v=""/>
    <x v="2"/>
    <s v=""/>
    <n v="160"/>
    <x v="7"/>
    <x v="525"/>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92">
  <r>
    <s v="ID00123"/>
    <s v="Central Data Team Analyst"/>
    <s v="Administration"/>
    <s v="UK"/>
    <x v="0"/>
    <s v="Soh, Anja"/>
    <s v="Direct"/>
    <d v="2020-09-21T00:00:00"/>
    <d v="2020-12-17T00:00:00"/>
    <s v="Filled"/>
    <n v="64"/>
    <n v="87"/>
    <n v="2020"/>
    <s v="December"/>
    <s v="Q1"/>
    <s v="FY 2021"/>
    <n v="525"/>
    <x v="0"/>
  </r>
  <r>
    <s v="ID00124"/>
    <s v="Copywriter 1"/>
    <s v="Administration"/>
    <s v="UK"/>
    <x v="0"/>
    <s v="sarah Parnell"/>
    <s v="Direct"/>
    <d v="2020-05-14T00:00:00"/>
    <d v="2020-09-30T00:00:00"/>
    <s v="Filled"/>
    <n v="100"/>
    <n v="139"/>
    <n v="2020"/>
    <s v="September"/>
    <s v="Q4"/>
    <s v="FY 2020"/>
    <n v="525"/>
    <x v="1"/>
  </r>
  <r>
    <s v="ID00125"/>
    <s v="PA/Administrative Assistant"/>
    <s v="Administration"/>
    <s v="USA"/>
    <x v="1"/>
    <s v="sarah Parnell"/>
    <s v="Direct"/>
    <d v="2019-12-12T00:00:00"/>
    <s v=""/>
    <s v="Open"/>
    <n v="947"/>
    <n v="1325"/>
    <s v=""/>
    <s v=""/>
    <s v=""/>
    <s v=""/>
    <n v="300"/>
    <x v="1"/>
  </r>
  <r>
    <s v="ID00126"/>
    <s v="Category Manager (m/w)"/>
    <s v="Commercial"/>
    <s v="Germany"/>
    <x v="0"/>
    <s v="Hugh Campbell"/>
    <s v="Direct"/>
    <d v="2020-03-19T00:00:00"/>
    <d v="2020-10-06T00:00:00"/>
    <s v="Filled"/>
    <n v="144"/>
    <n v="201"/>
    <n v="2020"/>
    <s v="October"/>
    <s v="Q1"/>
    <s v="FY 2021"/>
    <n v="525"/>
    <x v="0"/>
  </r>
  <r>
    <s v="ID00127"/>
    <s v="Head of Category Management (m/w)"/>
    <s v="Commercial"/>
    <s v="Germany"/>
    <x v="0"/>
    <s v="sarah Parnell"/>
    <s v="Direct"/>
    <d v="2020-03-19T00:00:00"/>
    <d v="2020-04-19T00:00:00"/>
    <s v="Filled"/>
    <n v="22"/>
    <n v="31"/>
    <n v="2020"/>
    <s v="April"/>
    <s v="Q3"/>
    <s v="FY 2020"/>
    <n v="525"/>
    <x v="1"/>
  </r>
  <r>
    <s v="ID00128"/>
    <s v="CatMan Lead (Band VIB)"/>
    <s v="Commercial"/>
    <s v="Brazil"/>
    <x v="2"/>
    <s v="sarah Parnell"/>
    <s v="Direct"/>
    <d v="2019-11-01T00:00:00"/>
    <d v="2019-12-04T00:00:00"/>
    <s v="Filled"/>
    <n v="24"/>
    <n v="33"/>
    <n v="2019"/>
    <s v="December"/>
    <s v="Q1"/>
    <s v="FY 2020"/>
    <n v="475"/>
    <x v="1"/>
  </r>
  <r>
    <s v="ID00129"/>
    <s v="Pricing Analyst (BU UKI) (Band VIB)"/>
    <s v="Commercial"/>
    <s v="UK"/>
    <x v="0"/>
    <s v="Keane"/>
    <s v="Internal"/>
    <d v="2018-01-21T00:00:00"/>
    <d v="2018-07-04T00:00:00"/>
    <s v="Filled"/>
    <n v="118"/>
    <n v="164"/>
    <n v="2018"/>
    <s v="July"/>
    <s v="Q4"/>
    <s v="FY 2018"/>
    <n v="525"/>
    <x v="2"/>
  </r>
  <r>
    <s v="ID00130"/>
    <s v="Space Planning Executive - Luton (Band VIIa)"/>
    <s v="Commercial"/>
    <s v="USA"/>
    <x v="1"/>
    <s v="sarah Parnell"/>
    <s v="Direct"/>
    <d v="2020-02-26T00:00:00"/>
    <d v="2020-10-11T00:00:00"/>
    <s v="Filled"/>
    <n v="163"/>
    <n v="228"/>
    <n v="2020"/>
    <s v="October"/>
    <s v="Q1"/>
    <s v="FY 2021"/>
    <n v="550"/>
    <x v="0"/>
  </r>
  <r>
    <s v="ID00131"/>
    <s v="APBP JR"/>
    <s v="Corporate"/>
    <s v="USA"/>
    <x v="1"/>
    <s v="sarah Parnell"/>
    <s v="Internal"/>
    <d v="2020-01-07T00:00:00"/>
    <d v="2020-02-01T00:00:00"/>
    <s v="Filled"/>
    <n v="19"/>
    <n v="25"/>
    <n v="2020"/>
    <s v="February"/>
    <s v="Q2"/>
    <s v="FY 2020"/>
    <n v="550"/>
    <x v="1"/>
  </r>
  <r>
    <s v="ID00132"/>
    <s v="Cash application analyst"/>
    <s v="Corporate"/>
    <s v="USA"/>
    <x v="1"/>
    <s v="Soh, Anja"/>
    <s v="Referral"/>
    <d v="2020-11-16T00:00:00"/>
    <d v="2020-12-25T00:00:00"/>
    <s v="Filled"/>
    <n v="30"/>
    <n v="39"/>
    <n v="2020"/>
    <s v="December"/>
    <s v="Q1"/>
    <s v="FY 2021"/>
    <n v="550"/>
    <x v="0"/>
  </r>
  <r>
    <s v="ID00133"/>
    <s v="Designer"/>
    <s v="Corporate"/>
    <s v="USA"/>
    <x v="1"/>
    <s v="Soh, Anja"/>
    <s v="Referral"/>
    <d v="2020-12-07T00:00:00"/>
    <d v="2020-12-15T00:00:00"/>
    <s v="Filled"/>
    <n v="7"/>
    <n v="8"/>
    <n v="2020"/>
    <s v="December"/>
    <s v="Q1"/>
    <s v="FY 2021"/>
    <n v="550"/>
    <x v="0"/>
  </r>
  <r>
    <s v="ID00134"/>
    <s v="ECTL Engineer"/>
    <s v="Corporate"/>
    <s v="USA"/>
    <x v="1"/>
    <s v="Soh, Anja"/>
    <s v="Referral"/>
    <d v="2020-12-03T00:00:00"/>
    <s v=""/>
    <s v="Open"/>
    <n v="692"/>
    <n v="968"/>
    <s v=""/>
    <s v=""/>
    <s v=""/>
    <s v=""/>
    <n v="300"/>
    <x v="0"/>
  </r>
  <r>
    <s v="ID00135"/>
    <s v="Financial analyst "/>
    <s v="Corporate"/>
    <s v="USA"/>
    <x v="1"/>
    <s v="Sorensen, Jonas"/>
    <s v="Direct"/>
    <d v="2019-10-27T00:00:00"/>
    <d v="2019-11-21T00:00:00"/>
    <s v="Filled"/>
    <n v="19"/>
    <n v="25"/>
    <n v="2019"/>
    <s v="November"/>
    <s v="Q1"/>
    <s v="FY 2020"/>
    <n v="550"/>
    <x v="1"/>
  </r>
  <r>
    <s v="ID00136"/>
    <s v="Electrical Engineer IV - One Subsea"/>
    <s v="Corporate"/>
    <s v="Hungary"/>
    <x v="0"/>
    <s v="Sorensen, Jonas"/>
    <s v="Referral"/>
    <d v="2019-09-24T00:00:00"/>
    <s v=""/>
    <s v="Open"/>
    <n v="1004"/>
    <n v="1404"/>
    <s v=""/>
    <s v=""/>
    <s v=""/>
    <s v=""/>
    <n v="280"/>
    <x v="3"/>
  </r>
  <r>
    <s v="ID00137"/>
    <s v="Engineering Technologist"/>
    <s v="Corporate"/>
    <s v="USA"/>
    <x v="1"/>
    <s v="Soh, Anja"/>
    <s v="Referral"/>
    <d v="2020-10-19T00:00:00"/>
    <d v="2020-12-29T00:00:00"/>
    <s v="Filled"/>
    <n v="52"/>
    <n v="71"/>
    <n v="2020"/>
    <s v="December"/>
    <s v="Q1"/>
    <s v="FY 2021"/>
    <n v="550"/>
    <x v="0"/>
  </r>
  <r>
    <s v="ID00138"/>
    <s v="Master Data Specialist"/>
    <s v="Customer Service"/>
    <s v="India"/>
    <x v="3"/>
    <s v="Sorensen, Jonas"/>
    <s v="Direct"/>
    <d v="2019-10-06T00:00:00"/>
    <d v="2019-11-05T00:00:00"/>
    <s v="Filled"/>
    <n v="22"/>
    <n v="30"/>
    <n v="2019"/>
    <s v="November"/>
    <s v="Q1"/>
    <s v="FY 2020"/>
    <n v="300"/>
    <x v="1"/>
  </r>
  <r>
    <s v="ID00139"/>
    <s v="Customer Service Representative"/>
    <s v="Customer Service"/>
    <s v="USA"/>
    <x v="1"/>
    <s v="Soh, Anja"/>
    <s v="Direct"/>
    <d v="2020-12-14T00:00:00"/>
    <d v="2020-12-21T00:00:00"/>
    <s v="Filled"/>
    <n v="6"/>
    <n v="7"/>
    <n v="2020"/>
    <s v="December"/>
    <s v="Q1"/>
    <s v="FY 2021"/>
    <n v="550"/>
    <x v="0"/>
  </r>
  <r>
    <s v="ID00140"/>
    <s v="Customer Service Manager (m/f)"/>
    <s v="Customer Service"/>
    <s v="Germany"/>
    <x v="0"/>
    <s v="sarah Parnell"/>
    <s v="Referral"/>
    <d v="2020-04-08T00:00:00"/>
    <d v="2020-07-02T00:00:00"/>
    <s v="Filled"/>
    <n v="62"/>
    <n v="85"/>
    <n v="2020"/>
    <s v="July"/>
    <s v="Q4"/>
    <s v="FY 2020"/>
    <n v="525"/>
    <x v="1"/>
  </r>
  <r>
    <s v="ID00141"/>
    <s v="Order Entry Team Leader"/>
    <s v="Customer Service"/>
    <s v="India"/>
    <x v="3"/>
    <s v="sarah Parnell"/>
    <s v="Internal"/>
    <d v="2020-04-08T00:00:00"/>
    <d v="2020-10-07T00:00:00"/>
    <s v="Filled"/>
    <n v="131"/>
    <n v="182"/>
    <n v="2020"/>
    <s v="October"/>
    <s v="Q1"/>
    <s v="FY 2021"/>
    <n v="300"/>
    <x v="0"/>
  </r>
  <r>
    <s v="ID00142"/>
    <s v="Customer Care representative"/>
    <s v="Customer Service"/>
    <s v="UK"/>
    <x v="0"/>
    <s v="Robson"/>
    <s v="Direct"/>
    <d v="2017-12-03T00:00:00"/>
    <d v="2017-12-12T00:00:00"/>
    <s v="Filled"/>
    <n v="7"/>
    <n v="9"/>
    <n v="2017"/>
    <s v="December"/>
    <s v="Q1"/>
    <s v="FY 2018"/>
    <n v="525"/>
    <x v="2"/>
  </r>
  <r>
    <s v="ID00143"/>
    <s v="Order Entry Agent with English and another European language (Filled)"/>
    <s v="Customer Service"/>
    <s v="India"/>
    <x v="3"/>
    <s v="Robson"/>
    <s v="Direct"/>
    <d v="2018-03-14T00:00:00"/>
    <d v="2018-08-26T00:00:00"/>
    <s v="Filled"/>
    <n v="118"/>
    <n v="165"/>
    <n v="2018"/>
    <s v="August"/>
    <s v="Q4"/>
    <s v="FY 2018"/>
    <n v="300"/>
    <x v="2"/>
  </r>
  <r>
    <s v="ID00144"/>
    <s v="Master Data Specialist (Filled)"/>
    <s v="Customer Service"/>
    <s v="India"/>
    <x v="3"/>
    <s v="Keane"/>
    <s v="Direct"/>
    <d v="2018-07-30T00:00:00"/>
    <s v=""/>
    <s v="Open"/>
    <n v="1305"/>
    <n v="1825"/>
    <s v=""/>
    <s v=""/>
    <s v=""/>
    <s v=""/>
    <n v="160"/>
    <x v="2"/>
  </r>
  <r>
    <s v="ID00145"/>
    <s v="Customer Service Complaints Representative with French"/>
    <s v="Customer Service"/>
    <s v="India"/>
    <x v="3"/>
    <s v="Kimerina, Daria"/>
    <s v="Referral"/>
    <d v="2019-07-14T00:00:00"/>
    <d v="2019-08-12T00:00:00"/>
    <s v="Filled"/>
    <n v="21"/>
    <n v="29"/>
    <n v="2019"/>
    <s v="August"/>
    <s v="Q4"/>
    <s v="FY 2019"/>
    <n v="300"/>
    <x v="3"/>
  </r>
  <r>
    <s v="ID00146"/>
    <s v="Technical Service Complaints Representative with German"/>
    <s v="Customer Service"/>
    <s v="India"/>
    <x v="3"/>
    <s v="Sorensen, Jonas"/>
    <s v="Direct"/>
    <d v="2019-10-28T00:00:00"/>
    <d v="2019-11-11T00:00:00"/>
    <s v="Filled"/>
    <n v="11"/>
    <n v="14"/>
    <n v="2019"/>
    <s v="November"/>
    <s v="Q1"/>
    <s v="FY 2020"/>
    <n v="300"/>
    <x v="1"/>
  </r>
  <r>
    <s v="ID00147"/>
    <s v="Product Complaints Agent with Italian"/>
    <s v="Customer Service"/>
    <s v="India"/>
    <x v="3"/>
    <s v="Ritzke, Christoph"/>
    <s v="Direct"/>
    <d v="2020-05-07T00:00:00"/>
    <s v=""/>
    <s v="Open"/>
    <n v="842"/>
    <n v="1178"/>
    <s v=""/>
    <s v=""/>
    <s v=""/>
    <s v=""/>
    <n v="160"/>
    <x v="1"/>
  </r>
  <r>
    <s v="ID00148"/>
    <s v="Product Complaints Agent with English and German"/>
    <s v="Customer Service"/>
    <s v="India"/>
    <x v="3"/>
    <s v="Keane"/>
    <s v="Direct"/>
    <d v="2019-09-08T00:00:00"/>
    <d v="2019-10-05T00:00:00"/>
    <s v="Filled"/>
    <n v="20"/>
    <n v="27"/>
    <n v="2019"/>
    <s v="October"/>
    <s v="Q1"/>
    <s v="FY 2020"/>
    <n v="300"/>
    <x v="1"/>
  </r>
  <r>
    <s v="ID00149"/>
    <s v="Nordic Price &amp; Tender Specialist, Anesthesia &amp; Respiratory Disposables"/>
    <s v="Customer Service"/>
    <s v="Philippines"/>
    <x v="3"/>
    <s v="Ritzke, Christoph"/>
    <s v="Internal"/>
    <d v="2020-07-30T00:00:00"/>
    <d v="2020-12-05T00:00:00"/>
    <s v="Filled"/>
    <n v="92"/>
    <n v="128"/>
    <n v="2020"/>
    <s v="December"/>
    <s v="Q1"/>
    <s v="FY 2021"/>
    <n v="300"/>
    <x v="0"/>
  </r>
  <r>
    <s v="ID00150"/>
    <s v="Order Entry WSSC Manager"/>
    <s v="Customer Service"/>
    <s v="India"/>
    <x v="3"/>
    <s v="Sorensen, Jonas"/>
    <s v="Internal"/>
    <d v="2019-02-26T00:00:00"/>
    <d v="2019-06-23T00:00:00"/>
    <s v="Filled"/>
    <n v="84"/>
    <n v="117"/>
    <n v="2019"/>
    <s v="June"/>
    <s v="Q3"/>
    <s v="FY 2019"/>
    <n v="300"/>
    <x v="3"/>
  </r>
  <r>
    <s v="ID00151"/>
    <s v="Implementation Consultant"/>
    <s v="Development"/>
    <s v="Philippines"/>
    <x v="3"/>
    <s v="Robson"/>
    <s v="Referral"/>
    <d v="2017-10-12T00:00:00"/>
    <s v=""/>
    <s v="Open"/>
    <n v="1512"/>
    <n v="2116"/>
    <s v=""/>
    <s v=""/>
    <s v=""/>
    <s v=""/>
    <n v="160"/>
    <x v="2"/>
  </r>
  <r>
    <s v="ID00152"/>
    <s v="Implementation Engineer South Africa"/>
    <s v="Development"/>
    <s v="Philippines"/>
    <x v="3"/>
    <s v="Robson"/>
    <s v="Referral"/>
    <d v="2017-11-29T00:00:00"/>
    <d v="2017-12-03T00:00:00"/>
    <s v="Filled"/>
    <n v="3"/>
    <n v="4"/>
    <n v="2017"/>
    <s v="December"/>
    <s v="Q1"/>
    <s v="FY 2018"/>
    <n v="300"/>
    <x v="2"/>
  </r>
  <r>
    <s v="ID00153"/>
    <s v="Product Manager - Fizzback"/>
    <s v="Development"/>
    <s v="USA"/>
    <x v="1"/>
    <s v="Ritzke, Christoph"/>
    <s v="Direct"/>
    <d v="2019-10-27T00:00:00"/>
    <d v="2019-11-13T00:00:00"/>
    <s v="Filled"/>
    <n v="13"/>
    <n v="17"/>
    <n v="2019"/>
    <s v="November"/>
    <s v="Q1"/>
    <s v="FY 2020"/>
    <n v="550"/>
    <x v="1"/>
  </r>
  <r>
    <s v="ID00154"/>
    <s v="QA Engineer"/>
    <s v="Development"/>
    <s v="USA"/>
    <x v="1"/>
    <s v="Sorensen, Jonas"/>
    <s v="Direct"/>
    <d v="2020-12-08T00:00:00"/>
    <d v="2020-12-25T00:00:00"/>
    <s v="Filled"/>
    <n v="14"/>
    <n v="17"/>
    <n v="2020"/>
    <s v="December"/>
    <s v="Q1"/>
    <s v="FY 2021"/>
    <n v="550"/>
    <x v="0"/>
  </r>
  <r>
    <s v="ID00155"/>
    <s v="PPC Manager"/>
    <s v="Digital Marketing"/>
    <s v="UK"/>
    <x v="0"/>
    <s v="Robson"/>
    <s v="Direct"/>
    <d v="2017-10-12T00:00:00"/>
    <d v="2017-11-17T00:00:00"/>
    <s v="Filled"/>
    <n v="27"/>
    <n v="36"/>
    <n v="2017"/>
    <s v="November"/>
    <s v="Q1"/>
    <s v="FY 2018"/>
    <n v="525"/>
    <x v="2"/>
  </r>
  <r>
    <s v="ID00156"/>
    <s v="UCP Sr Technical Manager"/>
    <s v="Engineering"/>
    <s v="UK"/>
    <x v="0"/>
    <s v="Robson"/>
    <s v="Internal"/>
    <d v="2017-12-20T00:00:00"/>
    <d v="2017-12-20T00:00:00"/>
    <s v="Filled"/>
    <n v="1"/>
    <n v="0"/>
    <n v="2017"/>
    <s v="December"/>
    <s v="Q1"/>
    <s v="FY 2018"/>
    <n v="525"/>
    <x v="2"/>
  </r>
  <r>
    <s v="ID00157"/>
    <s v="Chemical Engineer"/>
    <s v="Engineering"/>
    <s v="USA"/>
    <x v="1"/>
    <s v="Machado"/>
    <s v="Direct"/>
    <d v="2018-11-26T00:00:00"/>
    <d v="2018-11-27T00:00:00"/>
    <s v="Filled"/>
    <n v="2"/>
    <n v="1"/>
    <n v="2018"/>
    <s v="November"/>
    <s v="Q1"/>
    <s v="FY 2019"/>
    <n v="550"/>
    <x v="3"/>
  </r>
  <r>
    <s v="ID00158"/>
    <s v="ACS - Senior Engineer"/>
    <s v="Engineering"/>
    <s v="USA"/>
    <x v="1"/>
    <s v="Nae"/>
    <s v="Direct"/>
    <d v="2018-11-25T09:11:20"/>
    <d v="2018-12-04T00:00:00"/>
    <s v="Filled"/>
    <n v="7"/>
    <n v="8.6171296296306537"/>
    <n v="2018"/>
    <s v="December"/>
    <s v="Q1"/>
    <s v="FY 2019"/>
    <n v="550"/>
    <x v="3"/>
  </r>
  <r>
    <s v="ID00159"/>
    <s v="UCP Sr Engineer"/>
    <s v="Engineering"/>
    <s v="USA"/>
    <x v="1"/>
    <s v="Tom Moore"/>
    <s v="Internal"/>
    <d v="2019-01-23T11:20:14"/>
    <d v="2019-04-28T00:00:00"/>
    <s v="Filled"/>
    <n v="68"/>
    <n v="94.527615740742476"/>
    <n v="2019"/>
    <s v="April"/>
    <s v="Q3"/>
    <s v="FY 2019"/>
    <n v="550"/>
    <x v="3"/>
  </r>
  <r>
    <s v="ID00160"/>
    <s v="Product Engineer III"/>
    <s v="Engineering"/>
    <s v="USA"/>
    <x v="1"/>
    <s v="Nae"/>
    <s v="Internal"/>
    <d v="2019-01-02T04:25:58"/>
    <d v="2019-07-21T00:00:00"/>
    <s v="Filled"/>
    <n v="143"/>
    <n v="199.81530092592584"/>
    <n v="2019"/>
    <s v="July"/>
    <s v="Q4"/>
    <s v="FY 2019"/>
    <n v="550"/>
    <x v="3"/>
  </r>
  <r>
    <s v="ID00161"/>
    <s v="Engineer Project"/>
    <s v="Engineering"/>
    <s v="USA"/>
    <x v="1"/>
    <s v="Tom Moore"/>
    <s v="Direct"/>
    <d v="2018-10-18T09:46:39"/>
    <d v="2018-11-15T00:00:00"/>
    <s v="Filled"/>
    <n v="21"/>
    <n v="27.592604166668025"/>
    <n v="2018"/>
    <s v="November"/>
    <s v="Q1"/>
    <s v="FY 2019"/>
    <n v="550"/>
    <x v="3"/>
  </r>
  <r>
    <s v="ID00162"/>
    <s v="Career Development Engineer"/>
    <s v="Engineering"/>
    <s v="USA"/>
    <x v="1"/>
    <s v="Tom Moore"/>
    <s v="Direct"/>
    <d v="2019-01-31T05:57:40"/>
    <d v="2019-02-11T00:00:00"/>
    <s v="Filled"/>
    <n v="8"/>
    <n v="10.751620370370802"/>
    <n v="2019"/>
    <s v="February"/>
    <s v="Q2"/>
    <s v="FY 2019"/>
    <n v="550"/>
    <x v="3"/>
  </r>
  <r>
    <s v="ID00163"/>
    <s v="Project Engineer"/>
    <s v="Engineering"/>
    <s v="USA"/>
    <x v="1"/>
    <s v="Nae"/>
    <s v="Agency"/>
    <d v="2019-01-14T08:55:45"/>
    <d v="2019-07-11T00:00:00"/>
    <s v="Filled"/>
    <n v="129"/>
    <n v="177.6279513888876"/>
    <n v="2019"/>
    <s v="July"/>
    <s v="Q4"/>
    <s v="FY 2019"/>
    <n v="550"/>
    <x v="3"/>
  </r>
  <r>
    <s v="ID00164"/>
    <s v="Product Application Support Specialist"/>
    <s v="Engineering"/>
    <s v="USA"/>
    <x v="1"/>
    <s v="Tom Moore"/>
    <s v="Internal"/>
    <d v="2019-01-09T05:21:33"/>
    <d v="2019-05-01T00:00:00"/>
    <s v="Filled"/>
    <n v="81"/>
    <n v="111.77670138888789"/>
    <n v="2019"/>
    <s v="May"/>
    <s v="Q3"/>
    <s v="FY 2019"/>
    <n v="550"/>
    <x v="3"/>
  </r>
  <r>
    <s v="ID00165"/>
    <s v="Application Engineer II"/>
    <s v="Engineering"/>
    <s v="USA"/>
    <x v="1"/>
    <s v="Tom Moore"/>
    <s v="Direct"/>
    <d v="2019-03-11T11:32:03"/>
    <d v="2019-05-29T00:00:00"/>
    <s v="Filled"/>
    <n v="58"/>
    <n v="78.51940972221928"/>
    <n v="2019"/>
    <s v="May"/>
    <s v="Q3"/>
    <s v="FY 2019"/>
    <n v="550"/>
    <x v="3"/>
  </r>
  <r>
    <s v="ID00166"/>
    <s v="Application Eng Manager"/>
    <s v="Engineering"/>
    <s v="USA"/>
    <x v="1"/>
    <s v="Tom Moore"/>
    <s v="Direct"/>
    <d v="2019-03-13T11:19:49"/>
    <d v="2019-08-25T00:00:00"/>
    <s v="Filled"/>
    <n v="118"/>
    <n v="164.52790509258921"/>
    <n v="2019"/>
    <s v="August"/>
    <s v="Q4"/>
    <s v="FY 2019"/>
    <n v="550"/>
    <x v="3"/>
  </r>
  <r>
    <s v="ID00167"/>
    <s v="Quality/Calibration Engineer"/>
    <s v="Engineering"/>
    <s v="USA"/>
    <x v="1"/>
    <s v="Nae"/>
    <s v="Direct"/>
    <d v="2019-02-25T12:23:27"/>
    <s v=""/>
    <s v="Open"/>
    <n v="1155"/>
    <n v="1614.4837152777764"/>
    <s v=""/>
    <s v=""/>
    <s v=""/>
    <s v=""/>
    <n v="300"/>
    <x v="3"/>
  </r>
  <r>
    <s v="ID00168"/>
    <s v="UCP Technical Manager"/>
    <s v="Engineering"/>
    <s v="USA"/>
    <x v="1"/>
    <s v="Nae"/>
    <s v="Direct"/>
    <d v="2019-03-11T11:39:48"/>
    <d v="2019-05-23T00:00:00"/>
    <s v="Filled"/>
    <n v="54"/>
    <n v="72.514027777775482"/>
    <n v="2019"/>
    <s v="May"/>
    <s v="Q3"/>
    <s v="FY 2019"/>
    <n v="550"/>
    <x v="3"/>
  </r>
  <r>
    <s v="ID00169"/>
    <s v="Programme Manager"/>
    <s v="Engineering"/>
    <s v="USA"/>
    <x v="1"/>
    <s v="Nae"/>
    <s v="Agency"/>
    <d v="2019-01-26T18:36:42"/>
    <d v="2019-02-14T00:00:00"/>
    <s v="Filled"/>
    <n v="14"/>
    <n v="18.224513888890215"/>
    <n v="2019"/>
    <s v="February"/>
    <s v="Q2"/>
    <s v="FY 2019"/>
    <n v="550"/>
    <x v="3"/>
  </r>
  <r>
    <s v="ID00170"/>
    <s v="Junior Technician"/>
    <s v="Engineering"/>
    <s v="USA"/>
    <x v="1"/>
    <s v="Nae"/>
    <s v="Admin"/>
    <d v="2019-03-27T10:34:53"/>
    <d v="2019-06-22T00:00:00"/>
    <s v="Filled"/>
    <n v="63"/>
    <n v="86.559108796296641"/>
    <n v="2019"/>
    <s v="June"/>
    <s v="Q3"/>
    <s v="FY 2019"/>
    <n v="550"/>
    <x v="3"/>
  </r>
  <r>
    <s v="ID00171"/>
    <s v="Snr Mechanical Design Engineer"/>
    <s v="Engineering"/>
    <s v="USA"/>
    <x v="1"/>
    <s v="Nae"/>
    <s v="Internal"/>
    <d v="2019-04-07T09:55:07"/>
    <d v="2019-11-28T00:00:00"/>
    <s v="Filled"/>
    <n v="169"/>
    <n v="234.58672453703912"/>
    <n v="2019"/>
    <s v="November"/>
    <s v="Q1"/>
    <s v="FY 2020"/>
    <n v="550"/>
    <x v="1"/>
  </r>
  <r>
    <s v="ID00172"/>
    <s v="Project Manager"/>
    <s v="Engineering"/>
    <s v="UK"/>
    <x v="0"/>
    <s v="Nae"/>
    <s v="Direct"/>
    <d v="2018-09-17T09:53:16"/>
    <d v="2018-10-07T00:00:00"/>
    <s v="Filled"/>
    <n v="15"/>
    <n v="19.588009259256069"/>
    <n v="2018"/>
    <s v="October"/>
    <s v="Q1"/>
    <s v="FY 2019"/>
    <n v="525"/>
    <x v="3"/>
  </r>
  <r>
    <s v="ID00173"/>
    <s v="Development Engineer"/>
    <s v="Engineering"/>
    <s v="USA"/>
    <x v="1"/>
    <s v="Nae"/>
    <s v="Direct"/>
    <d v="2019-02-05T04:26:35"/>
    <d v="2019-09-02T00:00:00"/>
    <s v="Filled"/>
    <n v="150"/>
    <n v="208.81487268518686"/>
    <n v="2019"/>
    <s v="September"/>
    <s v="Q4"/>
    <s v="FY 2019"/>
    <n v="550"/>
    <x v="3"/>
  </r>
  <r>
    <s v="ID00174"/>
    <s v="Product Engineer I"/>
    <s v="Engineering"/>
    <s v="USA"/>
    <x v="1"/>
    <s v="Nae"/>
    <s v="Direct"/>
    <d v="2019-02-25T15:34:29"/>
    <d v="2019-04-15T00:00:00"/>
    <s v="Filled"/>
    <n v="36"/>
    <n v="48.351053240738111"/>
    <n v="2019"/>
    <s v="April"/>
    <s v="Q3"/>
    <s v="FY 2019"/>
    <n v="550"/>
    <x v="3"/>
  </r>
  <r>
    <s v="ID00175"/>
    <s v="Princ Technical Sales Engineer"/>
    <s v="Engineering"/>
    <s v="UK"/>
    <x v="0"/>
    <s v="Nae"/>
    <s v="Agency"/>
    <d v="2018-09-10T08:17:21"/>
    <d v="2018-11-03T00:00:00"/>
    <s v="Filled"/>
    <n v="40"/>
    <n v="53.654618055552419"/>
    <n v="2018"/>
    <s v="November"/>
    <s v="Q1"/>
    <s v="FY 2019"/>
    <n v="525"/>
    <x v="3"/>
  </r>
  <r>
    <s v="ID00176"/>
    <s v="ACS - Senior Software Engineer"/>
    <s v="Engineering"/>
    <s v="USA"/>
    <x v="1"/>
    <s v="Nae"/>
    <s v="Agency"/>
    <d v="2019-04-22T20:29:18"/>
    <d v="2019-12-15T00:00:00"/>
    <s v="Filled"/>
    <n v="170"/>
    <n v="236.14631944444409"/>
    <n v="2019"/>
    <s v="December"/>
    <s v="Q1"/>
    <s v="FY 2020"/>
    <n v="550"/>
    <x v="1"/>
  </r>
  <r>
    <s v="ID00177"/>
    <s v="Engineering Manager"/>
    <s v="Engineering"/>
    <s v="USA"/>
    <x v="1"/>
    <s v="Nae"/>
    <s v="Direct"/>
    <d v="2019-02-09T14:21:34"/>
    <s v=""/>
    <s v="Open"/>
    <n v="1165"/>
    <n v="1630.4016898148184"/>
    <s v=""/>
    <s v=""/>
    <s v=""/>
    <s v=""/>
    <n v="300"/>
    <x v="3"/>
  </r>
  <r>
    <s v="ID00178"/>
    <s v="Principle Project Engineer"/>
    <s v="Engineering"/>
    <s v="USA"/>
    <x v="1"/>
    <s v="Nae"/>
    <s v="Internal"/>
    <d v="2019-05-19T09:32:48"/>
    <d v="2019-10-04T00:00:00"/>
    <s v="Filled"/>
    <n v="100"/>
    <n v="137.60222222222365"/>
    <n v="2019"/>
    <s v="October"/>
    <s v="Q1"/>
    <s v="FY 2020"/>
    <n v="550"/>
    <x v="1"/>
  </r>
  <r>
    <s v="ID00179"/>
    <s v="Senior Technical Supervisor"/>
    <s v="Engineering"/>
    <s v="USA"/>
    <x v="1"/>
    <s v="Nae"/>
    <s v="Internal"/>
    <d v="2019-03-21T16:06:23"/>
    <d v="2019-10-12T00:00:00"/>
    <s v="Filled"/>
    <n v="147"/>
    <n v="204.32890046296234"/>
    <n v="2019"/>
    <s v="October"/>
    <s v="Q1"/>
    <s v="FY 2020"/>
    <n v="550"/>
    <x v="1"/>
  </r>
  <r>
    <s v="ID00180"/>
    <s v="UCP Principal Engineer"/>
    <s v="Engineering"/>
    <s v="USA"/>
    <x v="1"/>
    <s v="Nae"/>
    <s v="Internal"/>
    <d v="2019-04-29T16:05:37"/>
    <d v="2019-08-15T00:00:00"/>
    <s v="Filled"/>
    <n v="79"/>
    <n v="107.32943287037051"/>
    <n v="2019"/>
    <s v="August"/>
    <s v="Q4"/>
    <s v="FY 2019"/>
    <n v="550"/>
    <x v="3"/>
  </r>
  <r>
    <s v="ID00181"/>
    <s v="Senior Project Manager (m/f)"/>
    <s v="Engineering"/>
    <s v="USA"/>
    <x v="1"/>
    <s v="Nae"/>
    <s v="Direct"/>
    <d v="2018-09-30T14:09:59"/>
    <d v="2018-10-03T00:00:00"/>
    <s v="Filled"/>
    <n v="3"/>
    <n v="2.4097337962957681"/>
    <n v="2018"/>
    <s v="October"/>
    <s v="Q1"/>
    <s v="FY 2019"/>
    <n v="550"/>
    <x v="3"/>
  </r>
  <r>
    <s v="ID00182"/>
    <s v="Principal Staff Engineer"/>
    <s v="Engineering"/>
    <s v="USA"/>
    <x v="1"/>
    <s v="Nae"/>
    <s v="Internal"/>
    <d v="2019-05-01T19:47:18"/>
    <d v="2019-06-07T00:00:00"/>
    <s v="Filled"/>
    <n v="28"/>
    <n v="36.17548611111124"/>
    <n v="2019"/>
    <s v="June"/>
    <s v="Q3"/>
    <s v="FY 2019"/>
    <n v="550"/>
    <x v="3"/>
  </r>
  <r>
    <s v="ID00183"/>
    <s v="Principal Systems Engineer"/>
    <s v="Engineering"/>
    <s v="USA"/>
    <x v="1"/>
    <s v="Nae"/>
    <s v="Agency"/>
    <d v="2019-02-28T04:46:57"/>
    <d v="2019-09-30T00:00:00"/>
    <s v="Filled"/>
    <n v="153"/>
    <n v="213.80072916666541"/>
    <n v="2019"/>
    <s v="September"/>
    <s v="Q4"/>
    <s v="FY 2019"/>
    <n v="550"/>
    <x v="3"/>
  </r>
  <r>
    <s v="ID00184"/>
    <s v="FCC Technology Manager"/>
    <s v="Engineering"/>
    <s v="USA"/>
    <x v="1"/>
    <s v="Nae"/>
    <s v="Internal"/>
    <d v="2019-06-17T15:25:51"/>
    <d v="2019-07-21T00:00:00"/>
    <s v="Filled"/>
    <n v="25"/>
    <n v="33.357048611112987"/>
    <n v="2019"/>
    <s v="July"/>
    <s v="Q4"/>
    <s v="FY 2019"/>
    <n v="550"/>
    <x v="3"/>
  </r>
  <r>
    <s v="ID00185"/>
    <s v="Sr Systems Engineering Manager"/>
    <s v="Engineering"/>
    <s v="UK"/>
    <x v="0"/>
    <s v="Martin Szczypka"/>
    <s v="Internal"/>
    <d v="2020-07-22T10:18:26"/>
    <d v="2020-10-23T00:00:00"/>
    <s v="Filled"/>
    <n v="68"/>
    <n v="92.570532407407882"/>
    <n v="2020"/>
    <s v="October"/>
    <s v="Q1"/>
    <s v="FY 2021"/>
    <n v="525"/>
    <x v="0"/>
  </r>
  <r>
    <s v="ID00186"/>
    <s v="Director, Aero E&amp;T EMEA Advanced Technology"/>
    <s v="Engineering"/>
    <s v="Brazil"/>
    <x v="2"/>
    <s v="Martin Szczypka"/>
    <s v="Internal"/>
    <d v="2020-10-01T10:05:13"/>
    <d v="2020-10-04T00:00:00"/>
    <s v="Filled"/>
    <n v="2"/>
    <n v="2.5797106481477385"/>
    <n v="2020"/>
    <s v="October"/>
    <s v="Q1"/>
    <s v="FY 2021"/>
    <n v="475"/>
    <x v="0"/>
  </r>
  <r>
    <s v="ID00187"/>
    <s v="Senior Technical Sales Enginee"/>
    <s v="Engineering"/>
    <s v="UK"/>
    <x v="0"/>
    <s v="Martin Szczypka"/>
    <s v="Internal"/>
    <d v="2020-09-25T09:05:19"/>
    <d v="2020-10-14T00:00:00"/>
    <s v="Filled"/>
    <n v="14"/>
    <n v="18.62130787037313"/>
    <n v="2020"/>
    <s v="October"/>
    <s v="Q1"/>
    <s v="FY 2021"/>
    <n v="525"/>
    <x v="0"/>
  </r>
  <r>
    <s v="ID00188"/>
    <s v="Sr Technical Manager, BA CoE"/>
    <s v="Engineering"/>
    <s v="USA"/>
    <x v="1"/>
    <s v="Martin Szczypka"/>
    <s v="Internal"/>
    <d v="2020-08-26T12:12:14"/>
    <d v="2020-12-27T00:00:00"/>
    <s v="Filled"/>
    <n v="88"/>
    <n v="122.49150462963007"/>
    <n v="2020"/>
    <s v="December"/>
    <s v="Q1"/>
    <s v="FY 2021"/>
    <n v="550"/>
    <x v="0"/>
  </r>
  <r>
    <s v="ID00189"/>
    <s v="Sr Technical Manager, CWF and PP&amp;C CoE"/>
    <s v="Engineering"/>
    <s v="Puerto Rico"/>
    <x v="2"/>
    <s v="Martin Szczypka"/>
    <s v="Internal"/>
    <d v="2020-08-26T12:12:47"/>
    <d v="2020-09-07T00:00:00"/>
    <s v="Filled"/>
    <n v="9"/>
    <n v="11.491122685183655"/>
    <n v="2020"/>
    <s v="September"/>
    <s v="Q4"/>
    <s v="FY 2020"/>
    <n v="475"/>
    <x v="1"/>
  </r>
  <r>
    <s v="ID00190"/>
    <s v="Intern Bachelors"/>
    <s v="Engineering"/>
    <s v="UK"/>
    <x v="0"/>
    <s v="Martin Szczypka"/>
    <s v="Direct"/>
    <d v="2020-09-03T07:20:57"/>
    <s v=""/>
    <s v="Open"/>
    <n v="757"/>
    <n v="1058.6937847222216"/>
    <s v=""/>
    <s v=""/>
    <s v=""/>
    <s v=""/>
    <n v="280"/>
    <x v="1"/>
  </r>
  <r>
    <s v="ID00191"/>
    <s v="Development Manager"/>
    <s v="Engineering"/>
    <s v="UK"/>
    <x v="0"/>
    <s v="Martin Szczypka"/>
    <s v="Internal"/>
    <d v="2020-08-13T07:31:24"/>
    <d v="2020-11-14T00:00:00"/>
    <s v="Filled"/>
    <n v="67"/>
    <n v="92.686527777776064"/>
    <n v="2020"/>
    <s v="November"/>
    <s v="Q1"/>
    <s v="FY 2021"/>
    <n v="525"/>
    <x v="0"/>
  </r>
  <r>
    <s v="ID00192"/>
    <s v="Manager Sr Technical"/>
    <s v="Engineering"/>
    <s v="Mexico"/>
    <x v="2"/>
    <s v="Charly Melia"/>
    <s v="Internal"/>
    <d v="2020-09-01T21:56:14"/>
    <d v="2020-12-28T00:00:00"/>
    <s v="Filled"/>
    <n v="85"/>
    <n v="117.08594907407678"/>
    <n v="2020"/>
    <s v="December"/>
    <s v="Q1"/>
    <s v="FY 2021"/>
    <n v="475"/>
    <x v="0"/>
  </r>
  <r>
    <s v="ID00193"/>
    <s v="Field Service Engineer 1"/>
    <s v="Engineering"/>
    <s v="USA"/>
    <x v="1"/>
    <s v="Charly Melia"/>
    <s v="Direct"/>
    <d v="2020-11-13T04:36:01"/>
    <d v="2020-12-05T00:00:00"/>
    <s v="Filled"/>
    <n v="16"/>
    <n v="21.808321759257524"/>
    <n v="2020"/>
    <s v="December"/>
    <s v="Q1"/>
    <s v="FY 2021"/>
    <n v="550"/>
    <x v="0"/>
  </r>
  <r>
    <s v="ID00194"/>
    <s v="Electrical/Mechanical Technician"/>
    <s v="Engineering"/>
    <s v="Brazil"/>
    <x v="2"/>
    <s v="Bonnett, Sarah"/>
    <s v="Direct"/>
    <d v="2021-10-12T00:00:00"/>
    <d v="2021-12-18T00:00:00"/>
    <s v="Filled"/>
    <n v="49"/>
    <n v="67"/>
    <n v="2021"/>
    <s v="December"/>
    <s v="Q1"/>
    <s v="FY 2022"/>
    <n v="475"/>
    <x v="4"/>
  </r>
  <r>
    <s v="ID00195"/>
    <s v="Investigation Engineer (Electronics), Infusion Instruments - Basingstoke"/>
    <s v="Engineering"/>
    <s v="UK"/>
    <x v="0"/>
    <s v="Chandar, Neil"/>
    <s v="Referral"/>
    <d v="2020-09-17T00:00:00"/>
    <d v="2020-10-21T00:00:00"/>
    <s v="Filled"/>
    <n v="25"/>
    <n v="34"/>
    <n v="2020"/>
    <s v="October"/>
    <s v="Q1"/>
    <s v="FY 2021"/>
    <n v="525"/>
    <x v="0"/>
  </r>
  <r>
    <s v="ID00196"/>
    <s v="Senior Product Engineer – Project Lead"/>
    <s v="Engineering"/>
    <s v="Puerto Rico"/>
    <x v="2"/>
    <s v="Chandar, Neil"/>
    <s v="Direct"/>
    <d v="2021-06-14T00:00:00"/>
    <d v="2021-09-30T00:00:00"/>
    <s v="Filled"/>
    <n v="79"/>
    <n v="108"/>
    <n v="2021"/>
    <s v="September"/>
    <s v="Q4"/>
    <s v="FY 2021"/>
    <n v="475"/>
    <x v="0"/>
  </r>
  <r>
    <s v="ID00197"/>
    <s v="Electrical/Electronic Engineer"/>
    <s v="Engineering"/>
    <s v="Mexico"/>
    <x v="2"/>
    <s v="Bonnett, Sarah"/>
    <s v="Direct"/>
    <d v="2021-09-09T00:00:00"/>
    <d v="2021-11-23T00:00:00"/>
    <s v="Filled"/>
    <n v="54"/>
    <n v="75"/>
    <n v="2021"/>
    <s v="November"/>
    <s v="Q1"/>
    <s v="FY 2022"/>
    <n v="475"/>
    <x v="4"/>
  </r>
  <r>
    <s v="ID00198"/>
    <s v="Regulatory Affairs Specialist"/>
    <s v="Engineering"/>
    <s v="Brazil"/>
    <x v="2"/>
    <s v="Marshall-Conn, Stephanie"/>
    <s v="Agency"/>
    <d v="2021-09-13T00:00:00"/>
    <d v="2021-10-26T00:00:00"/>
    <s v="Filled"/>
    <n v="32"/>
    <n v="43"/>
    <n v="2021"/>
    <s v="October"/>
    <s v="Q1"/>
    <s v="FY 2022"/>
    <n v="475"/>
    <x v="4"/>
  </r>
  <r>
    <s v="ID00199"/>
    <s v="Investigation Engineer – Disposables"/>
    <s v="Engineering"/>
    <s v="Colombia"/>
    <x v="2"/>
    <s v="Bonnett, Sarah"/>
    <s v="Direct"/>
    <d v="2021-07-20T00:00:00"/>
    <s v=""/>
    <s v="Open"/>
    <n v="529"/>
    <n v="739"/>
    <s v=""/>
    <s v=""/>
    <s v=""/>
    <s v=""/>
    <n v="250"/>
    <x v="0"/>
  </r>
  <r>
    <s v="ID00200"/>
    <s v="Senior Electrical/Electronic Engineer - Project Lead - Basingstoke"/>
    <s v="Engineering"/>
    <s v="USA"/>
    <x v="1"/>
    <s v="Chandar, Neil"/>
    <s v="Agency"/>
    <d v="2021-03-18T00:00:00"/>
    <d v="2021-06-25T00:00:00"/>
    <s v="Filled"/>
    <n v="72"/>
    <n v="99"/>
    <n v="2021"/>
    <s v="June"/>
    <s v="Q3"/>
    <s v="FY 2021"/>
    <n v="550"/>
    <x v="0"/>
  </r>
  <r>
    <s v="ID00204"/>
    <s v="Product Discipline Engineer - Hydraulic Systems"/>
    <s v="Engineering"/>
    <s v="Mexico"/>
    <x v="2"/>
    <s v="Marshall-Conn, Stephanie"/>
    <s v="Direct"/>
    <d v="2021-12-09T00:00:00"/>
    <d v="2021-12-12T00:00:00"/>
    <s v="Filled"/>
    <n v="2"/>
    <n v="3"/>
    <n v="2021"/>
    <s v="December"/>
    <s v="Q1"/>
    <s v="FY 2022"/>
    <n v="475"/>
    <x v="4"/>
  </r>
  <r>
    <s v="ID00208"/>
    <s v="BBP Analyst"/>
    <s v="Finance"/>
    <s v="USA"/>
    <x v="1"/>
    <s v="Marshall-Conn, Stephanie"/>
    <s v="Direct"/>
    <d v="2020-10-21T00:00:00"/>
    <d v="2020-11-02T00:00:00"/>
    <s v="Filled"/>
    <n v="9"/>
    <n v="12"/>
    <n v="2020"/>
    <s v="November"/>
    <s v="Q1"/>
    <s v="FY 2021"/>
    <n v="550"/>
    <x v="0"/>
  </r>
  <r>
    <s v="ID00209"/>
    <s v="Internal Auditor"/>
    <s v="Finance"/>
    <s v="USA"/>
    <x v="1"/>
    <s v="Bogaert, Dianna"/>
    <s v="Direct"/>
    <d v="2020-11-10T00:00:00"/>
    <d v="2020-11-21T00:00:00"/>
    <s v="Filled"/>
    <n v="9"/>
    <n v="11"/>
    <n v="2020"/>
    <s v="November"/>
    <s v="Q1"/>
    <s v="FY 2021"/>
    <n v="550"/>
    <x v="0"/>
  </r>
  <r>
    <s v="ID00210"/>
    <s v="Reporting Analyst (GBS)"/>
    <s v="Finance"/>
    <s v="USA"/>
    <x v="1"/>
    <s v="Bonnett, Sarah"/>
    <s v="Internal"/>
    <d v="2018-12-12T11:32:01"/>
    <d v="2018-12-13T00:00:00"/>
    <s v="Filled"/>
    <n v="2"/>
    <n v="0.51943287037283881"/>
    <n v="2018"/>
    <s v="December"/>
    <s v="Q1"/>
    <s v="FY 2019"/>
    <n v="550"/>
    <x v="3"/>
  </r>
  <r>
    <s v="ID00211"/>
    <s v="Analyst"/>
    <s v="Finance"/>
    <s v="USA"/>
    <x v="1"/>
    <s v="Bogaert, Dianna"/>
    <s v="Referral"/>
    <d v="2019-02-20T04:43:30"/>
    <d v="2019-07-05T00:00:00"/>
    <s v="Filled"/>
    <n v="98"/>
    <n v="134.80312499999854"/>
    <n v="2019"/>
    <s v="July"/>
    <s v="Q4"/>
    <s v="FY 2019"/>
    <n v="550"/>
    <x v="3"/>
  </r>
  <r>
    <s v="ID00212"/>
    <s v="Bournemouth ISC Finance Lead"/>
    <s v="Finance"/>
    <s v="USA"/>
    <x v="1"/>
    <s v="Bogaert, Dianna"/>
    <s v="Internal"/>
    <d v="2019-04-16T15:03:42"/>
    <s v=""/>
    <s v="Open"/>
    <n v="1119"/>
    <n v="1564.3724305555588"/>
    <s v=""/>
    <s v=""/>
    <s v=""/>
    <s v=""/>
    <n v="300"/>
    <x v="3"/>
  </r>
  <r>
    <s v="ID00213"/>
    <s v="Statutory accountant"/>
    <s v="Finance"/>
    <s v="USA"/>
    <x v="1"/>
    <s v="Bonnett, Sarah"/>
    <s v="Internal"/>
    <d v="2019-07-08T21:24:53"/>
    <d v="2019-09-27T00:00:00"/>
    <s v="Filled"/>
    <n v="60"/>
    <n v="80.107719907406135"/>
    <n v="2019"/>
    <s v="September"/>
    <s v="Q4"/>
    <s v="FY 2019"/>
    <n v="550"/>
    <x v="3"/>
  </r>
  <r>
    <s v="ID00214"/>
    <s v="ACS - Finance Leader"/>
    <s v="Finance"/>
    <s v="USA"/>
    <x v="1"/>
    <s v="Chandar, Neil"/>
    <s v="Internal"/>
    <d v="2019-05-01T15:57:53"/>
    <d v="2019-11-08T00:00:00"/>
    <s v="Filled"/>
    <n v="138"/>
    <n v="190.33480324073753"/>
    <n v="2019"/>
    <s v="November"/>
    <s v="Q1"/>
    <s v="FY 2020"/>
    <n v="550"/>
    <x v="1"/>
  </r>
  <r>
    <s v="ID00215"/>
    <s v="FP&amp;A Manager"/>
    <s v="Finance"/>
    <s v="USA"/>
    <x v="1"/>
    <s v="Marshall-Conn, Stephanie"/>
    <s v="Internal"/>
    <d v="2019-07-30T21:40:12"/>
    <d v="2019-08-13T00:00:00"/>
    <s v="Filled"/>
    <n v="11"/>
    <n v="13.097083333334012"/>
    <n v="2019"/>
    <s v="August"/>
    <s v="Q4"/>
    <s v="FY 2019"/>
    <n v="550"/>
    <x v="3"/>
  </r>
  <r>
    <s v="ID00216"/>
    <s v="Sr. Financial Analyst"/>
    <s v="Finance"/>
    <s v="Philippines"/>
    <x v="3"/>
    <s v="Clements, Michael"/>
    <s v="Internal"/>
    <d v="2019-07-18T14:53:42"/>
    <d v="2019-11-30T00:00:00"/>
    <s v="Filled"/>
    <n v="97"/>
    <n v="134.3793749999968"/>
    <n v="2019"/>
    <s v="November"/>
    <s v="Q1"/>
    <s v="FY 2020"/>
    <n v="300"/>
    <x v="1"/>
  </r>
  <r>
    <s v="ID00217"/>
    <s v="Senior Treasury Analsyt"/>
    <s v="Finance"/>
    <s v="USA"/>
    <x v="1"/>
    <s v="Chandar, Neil"/>
    <s v="Internal"/>
    <d v="2019-08-20T21:20:17"/>
    <d v="2019-10-07T00:00:00"/>
    <s v="Filled"/>
    <n v="35"/>
    <n v="47.110914351855172"/>
    <n v="2019"/>
    <s v="October"/>
    <s v="Q1"/>
    <s v="FY 2020"/>
    <n v="550"/>
    <x v="1"/>
  </r>
  <r>
    <s v="ID00218"/>
    <s v="Senior Finance Analyst"/>
    <s v="Finance"/>
    <s v="USA"/>
    <x v="1"/>
    <s v="Clements, Michael"/>
    <s v="Internal"/>
    <d v="2019-11-25T12:32:03"/>
    <d v="2019-12-14T00:00:00"/>
    <s v="Filled"/>
    <n v="15"/>
    <n v="18.477743055555038"/>
    <n v="2019"/>
    <s v="December"/>
    <s v="Q1"/>
    <s v="FY 2020"/>
    <n v="550"/>
    <x v="1"/>
  </r>
  <r>
    <s v="ID00219"/>
    <s v="Principal Financial Analyst"/>
    <s v="Finance"/>
    <s v="USA"/>
    <x v="1"/>
    <s v="Williams, Clare"/>
    <s v="Internal"/>
    <d v="2019-11-11T13:53:55"/>
    <d v="2019-11-26T00:00:00"/>
    <s v="Filled"/>
    <n v="12"/>
    <n v="14.42089120370656"/>
    <n v="2019"/>
    <s v="November"/>
    <s v="Q1"/>
    <s v="FY 2020"/>
    <n v="550"/>
    <x v="1"/>
  </r>
  <r>
    <s v="ID00220"/>
    <s v="Financial Analyst II"/>
    <s v="Finance"/>
    <s v="USA"/>
    <x v="1"/>
    <s v="Bonnett, Sarah"/>
    <s v="Internal"/>
    <d v="2019-11-20T10:27:28"/>
    <d v="2019-12-03T00:00:00"/>
    <s v="Filled"/>
    <n v="10"/>
    <n v="12.564259259255778"/>
    <n v="2019"/>
    <s v="December"/>
    <s v="Q1"/>
    <s v="FY 2020"/>
    <n v="550"/>
    <x v="1"/>
  </r>
  <r>
    <s v="ID00221"/>
    <s v="Assistante de Direction"/>
    <s v="Finance"/>
    <s v="USA"/>
    <x v="1"/>
    <s v="Bonnett, Sarah"/>
    <s v="Internal"/>
    <d v="2020-01-19T06:31:42"/>
    <d v="2020-07-19T00:00:00"/>
    <s v="Filled"/>
    <n v="130"/>
    <n v="181.7279861111092"/>
    <n v="2020"/>
    <s v="July"/>
    <s v="Q4"/>
    <s v="FY 2020"/>
    <n v="550"/>
    <x v="1"/>
  </r>
  <r>
    <s v="ID00222"/>
    <s v="HFS Northern Europe Finance Leader"/>
    <s v="Finance"/>
    <s v="USA"/>
    <x v="1"/>
    <s v="Bonnett, Sarah"/>
    <s v="Internal"/>
    <d v="2020-03-04T10:19:52"/>
    <d v="2020-05-07T00:00:00"/>
    <s v="Filled"/>
    <n v="47"/>
    <n v="63.569537037037662"/>
    <n v="2020"/>
    <s v="May"/>
    <s v="Q3"/>
    <s v="FY 2020"/>
    <n v="550"/>
    <x v="1"/>
  </r>
  <r>
    <s v="ID00223"/>
    <s v="Credit Control Manager"/>
    <s v="Finance"/>
    <s v="USA"/>
    <x v="1"/>
    <s v="Bonnett, Sarah"/>
    <s v="Direct"/>
    <d v="2020-03-10T07:22:56"/>
    <d v="2020-06-02T00:00:00"/>
    <s v="Filled"/>
    <n v="61"/>
    <n v="83.692407407404971"/>
    <n v="2020"/>
    <s v="June"/>
    <s v="Q3"/>
    <s v="FY 2020"/>
    <n v="550"/>
    <x v="1"/>
  </r>
  <r>
    <s v="ID00224"/>
    <s v="Finance Analyst"/>
    <s v="Finance"/>
    <s v="USA"/>
    <x v="1"/>
    <s v="Bonnett, Sarah"/>
    <s v="Agency"/>
    <d v="2019-11-27T03:01:21"/>
    <d v="2019-12-15T00:00:00"/>
    <s v="Filled"/>
    <n v="13"/>
    <n v="17.874062499999127"/>
    <n v="2019"/>
    <s v="December"/>
    <s v="Q1"/>
    <s v="FY 2020"/>
    <n v="550"/>
    <x v="1"/>
  </r>
  <r>
    <s v="ID00225"/>
    <s v="Principal Financial Planning A"/>
    <s v="Finance"/>
    <s v="USA"/>
    <x v="1"/>
    <s v="Bonnett, Sarah"/>
    <s v="Internal"/>
    <d v="2020-01-20T17:22:28"/>
    <d v="2020-06-16T00:00:00"/>
    <s v="Filled"/>
    <n v="107"/>
    <n v="147.2760648148178"/>
    <n v="2020"/>
    <s v="June"/>
    <s v="Q3"/>
    <s v="FY 2020"/>
    <n v="550"/>
    <x v="1"/>
  </r>
  <r>
    <s v="ID00226"/>
    <s v="BBP Consolidation Specialist BNFL (Band VIIIA)"/>
    <s v="Finance"/>
    <s v="Hungary"/>
    <x v="0"/>
    <s v="Clements, Michael"/>
    <s v="Direct"/>
    <d v="2016-06-22T00:00:00"/>
    <d v="2016-07-01T00:00:00"/>
    <s v="Filled"/>
    <n v="8"/>
    <n v="9"/>
    <n v="2016"/>
    <s v="July"/>
    <s v="Q4"/>
    <s v="FY 2016"/>
    <n v="525"/>
    <x v="5"/>
  </r>
  <r>
    <s v="ID00227"/>
    <s v="Corporate Audit Manager (Band VA)"/>
    <s v="Finance"/>
    <s v="Singapore"/>
    <x v="3"/>
    <s v="Bonnett, Sarah"/>
    <s v="Direct"/>
    <d v="2016-10-20T00:00:00"/>
    <d v="2016-10-24T00:00:00"/>
    <s v="Filled"/>
    <n v="3"/>
    <n v="4"/>
    <n v="2016"/>
    <s v="October"/>
    <s v="Q1"/>
    <s v="FY 2017"/>
    <n v="300"/>
    <x v="6"/>
  </r>
  <r>
    <s v="ID00228"/>
    <s v="CSC Commercial Reporting Senior Team Member (Band VIIIB) - Dutch speaking."/>
    <s v="Finance"/>
    <s v="Hungary"/>
    <x v="0"/>
    <s v="Chandar, Neil"/>
    <s v="Direct"/>
    <d v="2016-07-06T00:00:00"/>
    <d v="2016-09-24T00:00:00"/>
    <s v="Filled"/>
    <n v="58"/>
    <n v="80"/>
    <n v="2016"/>
    <s v="September"/>
    <s v="Q4"/>
    <s v="FY 2016"/>
    <n v="525"/>
    <x v="5"/>
  </r>
  <r>
    <s v="ID00229"/>
    <s v="Financial Accounting Specialist (Band VIIIA)"/>
    <s v="Finance"/>
    <s v="Hungary"/>
    <x v="0"/>
    <s v="Bonnett, Sarah"/>
    <s v="Direct"/>
    <d v="2016-08-15T00:00:00"/>
    <d v="2016-10-15T00:00:00"/>
    <s v="Filled"/>
    <n v="45"/>
    <n v="61"/>
    <n v="2016"/>
    <s v="October"/>
    <s v="Q1"/>
    <s v="FY 2017"/>
    <n v="525"/>
    <x v="6"/>
  </r>
  <r>
    <s v="ID00230"/>
    <s v="Senior Internal IT Auditor"/>
    <s v="Finance"/>
    <s v="Singapore"/>
    <x v="3"/>
    <s v="Bonnett, Sarah"/>
    <s v="Direct"/>
    <d v="2017-11-15T00:00:00"/>
    <d v="2017-11-27T00:00:00"/>
    <s v="Filled"/>
    <n v="9"/>
    <n v="12"/>
    <n v="2017"/>
    <s v="November"/>
    <s v="Q1"/>
    <s v="FY 2018"/>
    <n v="300"/>
    <x v="2"/>
  </r>
  <r>
    <s v="ID00231"/>
    <s v="BBP Reporting Specialist (Band VIIIA)"/>
    <s v="Finance"/>
    <s v="Hungary"/>
    <x v="0"/>
    <s v="Chandar, Neil"/>
    <s v="Internal"/>
    <d v="2016-03-31T00:00:00"/>
    <d v="2016-09-10T00:00:00"/>
    <s v="Filled"/>
    <n v="117"/>
    <n v="163"/>
    <n v="2016"/>
    <s v="September"/>
    <s v="Q4"/>
    <s v="FY 2016"/>
    <n v="525"/>
    <x v="5"/>
  </r>
  <r>
    <s v="ID00232"/>
    <s v="Tax Specialist (m/w)"/>
    <s v="Finance"/>
    <s v="Germany"/>
    <x v="0"/>
    <s v="Bonnett, Sarah"/>
    <s v="Direct"/>
    <d v="2016-07-04T00:00:00"/>
    <d v="2016-07-26T00:00:00"/>
    <s v="Filled"/>
    <n v="17"/>
    <n v="22"/>
    <n v="2016"/>
    <s v="July"/>
    <s v="Q4"/>
    <s v="FY 2016"/>
    <n v="525"/>
    <x v="5"/>
  </r>
  <r>
    <s v="ID00233"/>
    <s v="Finance Control Manager"/>
    <s v="Finance"/>
    <s v="UK"/>
    <x v="0"/>
    <s v="Chandar, Neil"/>
    <s v="Internal"/>
    <d v="2018-06-03T00:00:00"/>
    <d v="2018-07-30T00:00:00"/>
    <s v="Filled"/>
    <n v="41"/>
    <n v="57"/>
    <n v="2018"/>
    <s v="July"/>
    <s v="Q4"/>
    <s v="FY 2018"/>
    <n v="525"/>
    <x v="2"/>
  </r>
  <r>
    <s v="ID00234"/>
    <s v="Manager Treasury Operations"/>
    <s v="Finance"/>
    <s v="India"/>
    <x v="3"/>
    <s v="Bonnett, Sarah"/>
    <s v="Direct"/>
    <d v="2018-09-02T00:00:00"/>
    <d v="2018-10-05T00:00:00"/>
    <s v="Filled"/>
    <n v="25"/>
    <n v="33"/>
    <n v="2018"/>
    <s v="October"/>
    <s v="Q1"/>
    <s v="FY 2019"/>
    <n v="300"/>
    <x v="3"/>
  </r>
  <r>
    <s v="ID00235"/>
    <s v="Financial Accounting Expert (Band VIIB)"/>
    <s v="Finance"/>
    <s v="Hungary"/>
    <x v="0"/>
    <s v="Bogaert, Dianna"/>
    <s v="Direct"/>
    <d v="2016-09-13T00:00:00"/>
    <d v="2016-11-24T00:00:00"/>
    <s v="Filled"/>
    <n v="53"/>
    <n v="72"/>
    <n v="2016"/>
    <s v="November"/>
    <s v="Q1"/>
    <s v="FY 2017"/>
    <n v="525"/>
    <x v="6"/>
  </r>
  <r>
    <s v="ID00236"/>
    <s v="Finance Control Manager UK (VI B)"/>
    <s v="Finance"/>
    <s v="UK"/>
    <x v="0"/>
    <s v="Bogaert, Dianna"/>
    <s v="Direct"/>
    <d v="2016-02-08T00:00:00"/>
    <d v="2016-05-01T00:00:00"/>
    <s v="Filled"/>
    <n v="60"/>
    <n v="83"/>
    <n v="2016"/>
    <s v="May"/>
    <s v="Q3"/>
    <s v="FY 2016"/>
    <n v="525"/>
    <x v="5"/>
  </r>
  <r>
    <s v="ID00237"/>
    <s v="Tax Specialist NL (Band VIB)"/>
    <s v="Finance"/>
    <s v="Malaysia"/>
    <x v="3"/>
    <s v="Bogaert, Dianna"/>
    <s v="Direct"/>
    <d v="2017-07-03T00:00:00"/>
    <d v="2017-07-19T00:00:00"/>
    <s v="Filled"/>
    <n v="13"/>
    <n v="16"/>
    <n v="2017"/>
    <s v="July"/>
    <s v="Q4"/>
    <s v="FY 2017"/>
    <n v="300"/>
    <x v="6"/>
  </r>
  <r>
    <s v="ID00238"/>
    <s v="BSC Finance Manager Czech Republic and Hungary (Band VB) – Temporary position"/>
    <s v="Finance"/>
    <s v="Hungary"/>
    <x v="0"/>
    <s v="Bogaert, Dianna"/>
    <s v="Direct"/>
    <d v="2016-10-20T00:00:00"/>
    <s v=""/>
    <s v="Open"/>
    <n v="1767"/>
    <n v="2473"/>
    <s v=""/>
    <s v=""/>
    <s v=""/>
    <s v=""/>
    <n v="280"/>
    <x v="6"/>
  </r>
  <r>
    <s v="ID00239"/>
    <s v="ATR Team Member BENEFRALUX GA 9 (Band VIIIA)"/>
    <s v="Finance"/>
    <s v="Hungary"/>
    <x v="0"/>
    <s v="Bogaert, Dianna"/>
    <s v="Direct"/>
    <d v="2016-05-03T00:00:00"/>
    <d v="2016-08-16T00:00:00"/>
    <s v="Filled"/>
    <n v="76"/>
    <n v="105"/>
    <n v="2016"/>
    <s v="August"/>
    <s v="Q4"/>
    <s v="FY 2016"/>
    <n v="525"/>
    <x v="5"/>
  </r>
  <r>
    <s v="ID00240"/>
    <s v="BBP and Revenue Management Analyst Sales NL (Band VIIB)"/>
    <s v="Finance"/>
    <s v="Malaysia"/>
    <x v="3"/>
    <s v="Bogaert, Dianna"/>
    <s v="Direct"/>
    <d v="2017-04-05T00:00:00"/>
    <d v="2017-09-20T00:00:00"/>
    <s v="Filled"/>
    <n v="121"/>
    <n v="168"/>
    <n v="2017"/>
    <s v="September"/>
    <s v="Q4"/>
    <s v="FY 2017"/>
    <n v="300"/>
    <x v="6"/>
  </r>
  <r>
    <s v="ID00241"/>
    <s v="ABII PPM"/>
    <s v="Finance"/>
    <s v="Singapore"/>
    <x v="3"/>
    <s v="Clements, Michael"/>
    <s v="Internal"/>
    <d v="2019-02-21T00:00:00"/>
    <s v=""/>
    <s v="Open"/>
    <n v="1157"/>
    <n v="1619"/>
    <s v=""/>
    <s v=""/>
    <s v=""/>
    <s v=""/>
    <n v="160"/>
    <x v="3"/>
  </r>
  <r>
    <s v="ID00242"/>
    <s v="IM Swat Team Member (Band IXA)"/>
    <s v="Finance"/>
    <s v="Hungary"/>
    <x v="0"/>
    <s v="Bonnett, Sarah"/>
    <s v="Direct"/>
    <d v="2016-09-21T00:00:00"/>
    <d v="2016-10-27T00:00:00"/>
    <s v="Filled"/>
    <n v="27"/>
    <n v="36"/>
    <n v="2016"/>
    <s v="October"/>
    <s v="Q1"/>
    <s v="FY 2017"/>
    <n v="525"/>
    <x v="6"/>
  </r>
  <r>
    <s v="ID00243"/>
    <s v="Statutory Accounting Controller "/>
    <s v="Finance"/>
    <s v="Hungary"/>
    <x v="0"/>
    <s v="Bonnett, Sarah"/>
    <s v="Direct"/>
    <d v="2017-05-25T00:00:00"/>
    <d v="2017-09-09T00:00:00"/>
    <s v="Filled"/>
    <n v="77"/>
    <n v="107"/>
    <n v="2017"/>
    <s v="September"/>
    <s v="Q4"/>
    <s v="FY 2017"/>
    <n v="525"/>
    <x v="6"/>
  </r>
  <r>
    <s v="ID00244"/>
    <s v="Cash-Flow and Core Working Capital Manager (Band VIIA)"/>
    <s v="Finance"/>
    <s v="Hungary"/>
    <x v="0"/>
    <s v="Bogaert, Dianna"/>
    <s v="Direct"/>
    <d v="2017-04-18T00:00:00"/>
    <s v=""/>
    <s v="Open"/>
    <n v="1639"/>
    <n v="2293"/>
    <s v=""/>
    <s v=""/>
    <s v=""/>
    <s v=""/>
    <n v="280"/>
    <x v="6"/>
  </r>
  <r>
    <s v="ID00245"/>
    <s v="Collector for the German market"/>
    <s v="Global Infrastructure"/>
    <s v="India"/>
    <x v="3"/>
    <s v="Thakrar, Sweta"/>
    <s v="Direct"/>
    <d v="2020-05-27T00:00:00"/>
    <d v="2020-09-18T00:00:00"/>
    <s v="Filled"/>
    <n v="83"/>
    <n v="114"/>
    <n v="2020"/>
    <s v="September"/>
    <s v="Q4"/>
    <s v="FY 2020"/>
    <n v="300"/>
    <x v="1"/>
  </r>
  <r>
    <s v="ID00246"/>
    <s v="Country Analyst Deutschland/Österreich"/>
    <s v="Global Infrastructure"/>
    <s v="Germany"/>
    <x v="0"/>
    <s v="Bogaert, Dianna"/>
    <s v="Agency"/>
    <d v="2019-06-18T00:00:00"/>
    <d v="2019-10-09T00:00:00"/>
    <s v="Filled"/>
    <n v="82"/>
    <n v="113"/>
    <n v="2019"/>
    <s v="October"/>
    <s v="Q1"/>
    <s v="FY 2020"/>
    <n v="525"/>
    <x v="1"/>
  </r>
  <r>
    <s v="ID00247"/>
    <s v="Country Controller"/>
    <s v="Global Infrastructure"/>
    <s v="Philippines"/>
    <x v="3"/>
    <s v="Hamlin, Paul"/>
    <s v="Direct"/>
    <d v="2019-04-11T00:00:00"/>
    <d v="2019-10-18T00:00:00"/>
    <s v="Filled"/>
    <n v="137"/>
    <n v="190"/>
    <n v="2019"/>
    <s v="October"/>
    <s v="Q1"/>
    <s v="FY 2020"/>
    <n v="300"/>
    <x v="1"/>
  </r>
  <r>
    <s v="ID00248"/>
    <s v="Country Legal/HR Manager"/>
    <s v="Global Infrastructure"/>
    <s v="Philippines"/>
    <x v="3"/>
    <s v="Bonnett, Sarah"/>
    <s v="Direct"/>
    <d v="2019-06-17T00:00:00"/>
    <d v="2019-08-11T00:00:00"/>
    <s v="Filled"/>
    <n v="40"/>
    <n v="55"/>
    <n v="2019"/>
    <s v="August"/>
    <s v="Q4"/>
    <s v="FY 2019"/>
    <n v="300"/>
    <x v="3"/>
  </r>
  <r>
    <s v="ID00249"/>
    <s v="Country Process Manager"/>
    <s v="Global Infrastructure"/>
    <s v="Philippines"/>
    <x v="3"/>
    <s v="Bonnett, Sarah"/>
    <s v="Direct"/>
    <d v="2019-04-10T00:00:00"/>
    <d v="2019-06-22T00:00:00"/>
    <s v="Filled"/>
    <n v="53"/>
    <n v="73"/>
    <n v="2019"/>
    <s v="June"/>
    <s v="Q3"/>
    <s v="FY 2019"/>
    <n v="300"/>
    <x v="3"/>
  </r>
  <r>
    <s v="ID00250"/>
    <s v="Credit Analyst"/>
    <s v="Global Infrastructure"/>
    <s v="India"/>
    <x v="3"/>
    <s v="Thakrar, Sweta"/>
    <s v="Internal"/>
    <d v="2019-12-10T00:00:00"/>
    <d v="2019-12-12T00:00:00"/>
    <s v="Filled"/>
    <n v="3"/>
    <n v="2"/>
    <n v="2019"/>
    <s v="December"/>
    <s v="Q1"/>
    <s v="FY 2020"/>
    <n v="300"/>
    <x v="1"/>
  </r>
  <r>
    <s v="ID00251"/>
    <s v="Customer Service Coordinator (m/w)"/>
    <s v="Global Infrastructure"/>
    <s v="Germany"/>
    <x v="0"/>
    <s v="Bonnett, Sarah"/>
    <s v="Referral"/>
    <d v="2018-12-13T00:00:00"/>
    <d v="2018-12-13T00:00:00"/>
    <s v="Filled"/>
    <n v="1"/>
    <n v="0"/>
    <n v="2018"/>
    <s v="December"/>
    <s v="Q1"/>
    <s v="FY 2019"/>
    <n v="525"/>
    <x v="3"/>
  </r>
  <r>
    <s v="ID00252"/>
    <s v="Customs classification Specialist"/>
    <s v="Global Infrastructure"/>
    <s v="Germany"/>
    <x v="0"/>
    <s v="Bonnett, Sarah"/>
    <s v="Referral"/>
    <d v="2019-11-20T00:00:00"/>
    <s v=""/>
    <s v="Open"/>
    <n v="963"/>
    <n v="1347"/>
    <s v=""/>
    <s v=""/>
    <s v=""/>
    <s v=""/>
    <n v="280"/>
    <x v="1"/>
  </r>
  <r>
    <s v="ID00253"/>
    <s v="Department Manager QA"/>
    <s v="Global Infrastructure"/>
    <s v="Denmark"/>
    <x v="0"/>
    <s v="Bonnett, Sarah"/>
    <s v="Direct"/>
    <d v="2019-04-14T00:00:00"/>
    <d v="2019-08-15T00:00:00"/>
    <s v="Filled"/>
    <n v="89"/>
    <n v="123"/>
    <n v="2019"/>
    <s v="August"/>
    <s v="Q4"/>
    <s v="FY 2019"/>
    <n v="525"/>
    <x v="3"/>
  </r>
  <r>
    <s v="ID00254"/>
    <s v="Document &amp; Change Control Team leader"/>
    <s v="Global Infrastructure"/>
    <s v="Denmark"/>
    <x v="0"/>
    <s v="Hamlin, Paul"/>
    <s v="Agency"/>
    <d v="2020-04-29T00:00:00"/>
    <s v=""/>
    <s v="Open"/>
    <n v="848"/>
    <n v="1186"/>
    <s v=""/>
    <s v=""/>
    <s v=""/>
    <s v=""/>
    <n v="280"/>
    <x v="1"/>
  </r>
  <r>
    <s v="ID00255"/>
    <s v="Document Release - Change Analyst"/>
    <s v="Global Infrastructure"/>
    <s v="Denmark"/>
    <x v="0"/>
    <s v="Thakrar, Sweta"/>
    <s v="Direct"/>
    <d v="2019-10-08T00:00:00"/>
    <s v=""/>
    <s v="Open"/>
    <n v="994"/>
    <n v="1390"/>
    <s v=""/>
    <s v=""/>
    <s v=""/>
    <s v=""/>
    <n v="280"/>
    <x v="1"/>
  </r>
  <r>
    <s v="ID00256"/>
    <s v="EHS Manager"/>
    <s v="Global Infrastructure"/>
    <s v="Malaysia"/>
    <x v="3"/>
    <s v="Beck, James"/>
    <s v="Direct"/>
    <d v="2020-10-13T00:00:00"/>
    <s v=""/>
    <s v="Open"/>
    <n v="729"/>
    <n v="1019"/>
    <s v=""/>
    <s v=""/>
    <s v=""/>
    <s v=""/>
    <n v="160"/>
    <x v="0"/>
  </r>
  <r>
    <s v="ID00257"/>
    <s v="Electrical CAD Tools Architect (m/f)"/>
    <s v="Global Infrastructure"/>
    <s v="Germany"/>
    <x v="0"/>
    <s v="Thakrar, Sweta"/>
    <s v="Agency"/>
    <d v="2019-07-04T00:00:00"/>
    <d v="2019-12-15T00:00:00"/>
    <s v="Filled"/>
    <n v="117"/>
    <n v="164"/>
    <n v="2019"/>
    <s v="December"/>
    <s v="Q1"/>
    <s v="FY 2020"/>
    <n v="525"/>
    <x v="1"/>
  </r>
  <r>
    <s v="ID00258"/>
    <s v="Facility &amp; EHS Manager (m/w)"/>
    <s v="Global Infrastructure"/>
    <s v="Germany"/>
    <x v="0"/>
    <s v="Bonnett, Sarah"/>
    <s v="Direct"/>
    <d v="2020-05-06T00:00:00"/>
    <d v="2020-07-10T00:00:00"/>
    <s v="Filled"/>
    <n v="48"/>
    <n v="65"/>
    <n v="2020"/>
    <s v="July"/>
    <s v="Q4"/>
    <s v="FY 2020"/>
    <n v="525"/>
    <x v="1"/>
  </r>
  <r>
    <s v="ID00259"/>
    <s v="Facility Specialist"/>
    <s v="Global Infrastructure"/>
    <s v="USA"/>
    <x v="1"/>
    <s v="Bonnett, Sarah"/>
    <s v="Direct"/>
    <d v="2020-12-09T00:00:00"/>
    <d v="2020-12-09T00:00:00"/>
    <s v="Filled"/>
    <n v="1"/>
    <n v="0"/>
    <n v="2020"/>
    <s v="December"/>
    <s v="Q1"/>
    <s v="FY 2021"/>
    <n v="550"/>
    <x v="0"/>
  </r>
  <r>
    <s v="ID00260"/>
    <s v="Field Financial Analyst"/>
    <s v="Global Infrastructure"/>
    <s v="Philippines"/>
    <x v="3"/>
    <s v="Bonnett, Sarah"/>
    <s v="Direct"/>
    <d v="2020-05-27T00:00:00"/>
    <d v="2020-08-15T00:00:00"/>
    <s v="Filled"/>
    <n v="58"/>
    <n v="80"/>
    <n v="2020"/>
    <s v="August"/>
    <s v="Q4"/>
    <s v="FY 2020"/>
    <n v="300"/>
    <x v="1"/>
  </r>
  <r>
    <s v="ID00261"/>
    <s v="Dental Hygienist"/>
    <s v="Health &amp; Dental Clinics"/>
    <s v="UK"/>
    <x v="0"/>
    <s v="Thakrar, Sweta"/>
    <s v="Direct"/>
    <d v="2020-05-07T00:00:00"/>
    <d v="2020-11-16T00:00:00"/>
    <s v="Filled"/>
    <n v="138"/>
    <n v="193"/>
    <n v="2020"/>
    <s v="November"/>
    <s v="Q1"/>
    <s v="FY 2021"/>
    <n v="525"/>
    <x v="0"/>
  </r>
  <r>
    <s v="ID00262"/>
    <s v="float dental nurse"/>
    <s v="Health &amp; Dental Clinics"/>
    <s v="USA"/>
    <x v="1"/>
    <s v="Bogaert, Dianna"/>
    <s v="Direct"/>
    <d v="2020-03-26T00:00:00"/>
    <d v="2020-07-07T00:00:00"/>
    <s v="Filled"/>
    <n v="74"/>
    <n v="103"/>
    <n v="2020"/>
    <s v="July"/>
    <s v="Q4"/>
    <s v="FY 2020"/>
    <n v="550"/>
    <x v="1"/>
  </r>
  <r>
    <s v="ID00263"/>
    <s v="Support Coordinator"/>
    <s v="Health &amp; Dental Clinics"/>
    <s v="USA"/>
    <x v="1"/>
    <s v="Hamlin, Paul"/>
    <s v="Direct"/>
    <d v="2020-04-17T00:00:00"/>
    <d v="2020-09-15T00:00:00"/>
    <s v="Filled"/>
    <n v="108"/>
    <n v="151"/>
    <n v="2020"/>
    <s v="September"/>
    <s v="Q4"/>
    <s v="FY 2020"/>
    <n v="550"/>
    <x v="1"/>
  </r>
  <r>
    <s v="ID00264"/>
    <s v="Health Adviser "/>
    <s v="Health &amp; Dental Clinics"/>
    <s v="UK"/>
    <x v="0"/>
    <s v="Bonnett, Sarah"/>
    <s v="Direct"/>
    <d v="2020-04-28T00:00:00"/>
    <d v="2020-10-02T00:00:00"/>
    <s v="Filled"/>
    <n v="114"/>
    <n v="157"/>
    <n v="2020"/>
    <s v="October"/>
    <s v="Q1"/>
    <s v="FY 2021"/>
    <n v="525"/>
    <x v="0"/>
  </r>
  <r>
    <s v="ID00265"/>
    <s v="Lead Dental Nurse-Mat Cover"/>
    <s v="Health &amp; Dental Clinics"/>
    <s v="USA"/>
    <x v="1"/>
    <s v="Beck, James"/>
    <s v="Direct"/>
    <d v="2020-04-07T00:00:00"/>
    <s v=""/>
    <s v="Open"/>
    <n v="864"/>
    <n v="1208"/>
    <s v=""/>
    <s v=""/>
    <s v=""/>
    <s v=""/>
    <n v="300"/>
    <x v="1"/>
  </r>
  <r>
    <s v="ID00266"/>
    <s v="Qualified Dental Nurse"/>
    <s v="Health &amp; Dental Clinics"/>
    <s v="USA"/>
    <x v="1"/>
    <s v="Ghedia, Deesha"/>
    <s v="Direct"/>
    <d v="2020-04-15T00:00:00"/>
    <d v="2020-11-04T00:00:00"/>
    <s v="Filled"/>
    <n v="146"/>
    <n v="203"/>
    <n v="2020"/>
    <s v="November"/>
    <s v="Q1"/>
    <s v="FY 2021"/>
    <n v="550"/>
    <x v="0"/>
  </r>
  <r>
    <s v="ID00267"/>
    <s v="Information Governance and Compliance "/>
    <s v="Health &amp; Dental Clinics"/>
    <s v="USA"/>
    <x v="1"/>
    <s v="Hamlin, Paul"/>
    <s v="Direct"/>
    <d v="2020-02-24T00:00:00"/>
    <d v="2020-11-27T00:00:00"/>
    <s v="Filled"/>
    <n v="200"/>
    <n v="277"/>
    <n v="2020"/>
    <s v="November"/>
    <s v="Q1"/>
    <s v="FY 2021"/>
    <n v="550"/>
    <x v="0"/>
  </r>
  <r>
    <s v="ID00268"/>
    <s v="Associate Dentist"/>
    <s v="Health &amp; Dental Clinics"/>
    <s v="USA"/>
    <x v="1"/>
    <s v="Thakrar, Sweta"/>
    <s v="Direct"/>
    <d v="2020-03-13T00:00:00"/>
    <d v="2020-05-18T00:00:00"/>
    <s v="Filled"/>
    <n v="47"/>
    <n v="66"/>
    <n v="2020"/>
    <s v="May"/>
    <s v="Q3"/>
    <s v="FY 2020"/>
    <n v="550"/>
    <x v="1"/>
  </r>
  <r>
    <s v="ID00269"/>
    <s v="Bank Cosmetic Nurse"/>
    <s v="Health &amp; Dental Clinics"/>
    <s v="UK"/>
    <x v="0"/>
    <s v="Bonnett, Sarah"/>
    <s v="Direct"/>
    <d v="2020-05-15T00:00:00"/>
    <d v="2020-09-07T00:00:00"/>
    <s v="Filled"/>
    <n v="82"/>
    <n v="115"/>
    <n v="2020"/>
    <s v="September"/>
    <s v="Q4"/>
    <s v="FY 2020"/>
    <n v="525"/>
    <x v="1"/>
  </r>
  <r>
    <s v="ID00270"/>
    <s v="Physiotherapist Telephone Triage"/>
    <s v="Health &amp; Dental Clinics"/>
    <s v="UK"/>
    <x v="0"/>
    <s v="Bonnett, Sarah"/>
    <s v="Direct"/>
    <d v="2020-04-24T00:00:00"/>
    <d v="2020-08-09T00:00:00"/>
    <s v="Filled"/>
    <n v="76"/>
    <n v="107"/>
    <n v="2020"/>
    <s v="August"/>
    <s v="Q4"/>
    <s v="FY 2020"/>
    <n v="525"/>
    <x v="1"/>
  </r>
  <r>
    <s v="ID00271"/>
    <s v="Dental Receptionist"/>
    <s v="Health &amp; Dental Clinics"/>
    <s v="UK"/>
    <x v="0"/>
    <s v="Hamlin, Paul"/>
    <s v="Direct"/>
    <d v="2020-05-05T00:00:00"/>
    <d v="2020-10-23T00:00:00"/>
    <s v="Filled"/>
    <n v="124"/>
    <n v="171"/>
    <n v="2020"/>
    <s v="October"/>
    <s v="Q1"/>
    <s v="FY 2021"/>
    <n v="525"/>
    <x v="0"/>
  </r>
  <r>
    <s v="ID00272"/>
    <s v="Hygienist"/>
    <s v="Health &amp; Dental Clinics"/>
    <s v="UK"/>
    <x v="0"/>
    <s v="Beck, James"/>
    <s v="Direct"/>
    <d v="2020-05-05T00:00:00"/>
    <d v="2020-08-20T00:00:00"/>
    <s v="Filled"/>
    <n v="78"/>
    <n v="107"/>
    <n v="2020"/>
    <s v="August"/>
    <s v="Q4"/>
    <s v="FY 2020"/>
    <n v="525"/>
    <x v="1"/>
  </r>
  <r>
    <s v="ID00273"/>
    <s v="Admin Team Leader"/>
    <s v="Health &amp; Dental Clinics"/>
    <s v="UK"/>
    <x v="0"/>
    <s v="Hamlin, Paul"/>
    <s v="Direct"/>
    <d v="2020-05-07T00:00:00"/>
    <d v="2020-05-28T00:00:00"/>
    <s v="Filled"/>
    <n v="16"/>
    <n v="21"/>
    <n v="2020"/>
    <s v="May"/>
    <s v="Q3"/>
    <s v="FY 2020"/>
    <n v="525"/>
    <x v="1"/>
  </r>
  <r>
    <s v="ID00274"/>
    <s v="Dental Treatment Co-Ordinator/Reception"/>
    <s v="Health &amp; Dental Clinics"/>
    <s v="UK"/>
    <x v="0"/>
    <s v="Thakrar, Sweta"/>
    <s v="Direct"/>
    <d v="2020-04-30T00:00:00"/>
    <d v="2020-12-16T00:00:00"/>
    <s v="Filled"/>
    <n v="165"/>
    <n v="230"/>
    <n v="2020"/>
    <s v="December"/>
    <s v="Q1"/>
    <s v="FY 2021"/>
    <n v="525"/>
    <x v="0"/>
  </r>
  <r>
    <s v="ID00275"/>
    <s v="Health Adviser"/>
    <s v="Health &amp; Dental Clinics"/>
    <s v="UK"/>
    <x v="0"/>
    <s v="Thakrar, Sweta"/>
    <s v="Direct"/>
    <d v="2020-05-07T00:00:00"/>
    <d v="2020-07-20T00:00:00"/>
    <s v="Filled"/>
    <n v="53"/>
    <n v="74"/>
    <n v="2020"/>
    <s v="July"/>
    <s v="Q4"/>
    <s v="FY 2020"/>
    <n v="525"/>
    <x v="1"/>
  </r>
  <r>
    <s v="ID00276"/>
    <s v="OH Practice Nurse"/>
    <s v="Health &amp; Dental Clinics"/>
    <s v="UK"/>
    <x v="0"/>
    <s v="Hamlin, Paul"/>
    <s v="Direct"/>
    <d v="2020-04-28T00:00:00"/>
    <d v="2020-05-04T00:00:00"/>
    <s v="Filled"/>
    <n v="5"/>
    <n v="6"/>
    <n v="2020"/>
    <s v="May"/>
    <s v="Q3"/>
    <s v="FY 2020"/>
    <n v="525"/>
    <x v="1"/>
  </r>
  <r>
    <s v="ID00277"/>
    <s v="Clinical Services Team Manager"/>
    <s v="Health &amp; Dental Clinics"/>
    <s v="UK"/>
    <x v="0"/>
    <s v="Hamlin, Paul"/>
    <s v="Direct"/>
    <d v="2020-04-27T00:00:00"/>
    <d v="2020-05-29T00:00:00"/>
    <s v="Filled"/>
    <n v="25"/>
    <n v="32"/>
    <n v="2020"/>
    <s v="May"/>
    <s v="Q3"/>
    <s v="FY 2020"/>
    <n v="525"/>
    <x v="1"/>
  </r>
  <r>
    <s v="ID00278"/>
    <s v="Lead Physician"/>
    <s v="Health &amp; Dental Clinics"/>
    <s v="USA"/>
    <x v="1"/>
    <s v="Bonnett, Sarah"/>
    <s v="Direct"/>
    <d v="2020-04-17T00:00:00"/>
    <s v=""/>
    <s v="Open"/>
    <n v="856"/>
    <n v="1198"/>
    <s v=""/>
    <s v=""/>
    <s v=""/>
    <s v=""/>
    <n v="300"/>
    <x v="1"/>
  </r>
  <r>
    <s v="ID00279"/>
    <s v="Bank OH Practice Nurse"/>
    <s v="Health &amp; Dental Clinics"/>
    <s v="UK"/>
    <x v="0"/>
    <s v="Hamlin, Paul"/>
    <s v="Direct"/>
    <d v="2020-06-10T00:00:00"/>
    <d v="2020-12-09T00:00:00"/>
    <s v="Filled"/>
    <n v="131"/>
    <n v="182"/>
    <n v="2020"/>
    <s v="December"/>
    <s v="Q1"/>
    <s v="FY 2021"/>
    <n v="525"/>
    <x v="0"/>
  </r>
  <r>
    <s v="ID00280"/>
    <s v="Bank Health Adviser"/>
    <s v="Health &amp; Dental Clinics"/>
    <s v="UK"/>
    <x v="0"/>
    <s v="Ghedia, Deesha"/>
    <s v="Direct"/>
    <d v="2020-05-21T00:00:00"/>
    <d v="2020-12-23T00:00:00"/>
    <s v="Filled"/>
    <n v="155"/>
    <n v="216"/>
    <n v="2020"/>
    <s v="December"/>
    <s v="Q1"/>
    <s v="FY 2021"/>
    <n v="525"/>
    <x v="0"/>
  </r>
  <r>
    <s v="ID00281"/>
    <s v="Health Services Manager"/>
    <s v="Health &amp; Dental Clinics"/>
    <s v="UK"/>
    <x v="0"/>
    <s v="Bogaert, Dianna"/>
    <s v="Direct"/>
    <d v="2020-05-08T00:00:00"/>
    <d v="2020-07-15T00:00:00"/>
    <s v="Filled"/>
    <n v="49"/>
    <n v="68"/>
    <n v="2020"/>
    <s v="July"/>
    <s v="Q4"/>
    <s v="FY 2020"/>
    <n v="525"/>
    <x v="1"/>
  </r>
  <r>
    <s v="ID00282"/>
    <s v="Senior Physiotherapist"/>
    <s v="Health &amp; Dental Clinics"/>
    <s v="UK"/>
    <x v="0"/>
    <s v="Bogaert, Dianna"/>
    <s v="Direct"/>
    <d v="2020-05-13T00:00:00"/>
    <d v="2020-09-05T00:00:00"/>
    <s v="Filled"/>
    <n v="83"/>
    <n v="115"/>
    <n v="2020"/>
    <s v="September"/>
    <s v="Q4"/>
    <s v="FY 2020"/>
    <n v="525"/>
    <x v="1"/>
  </r>
  <r>
    <s v="ID00283"/>
    <s v="Dental Nurse Onsite PT"/>
    <s v="Health &amp; Dental Clinics"/>
    <s v="UK"/>
    <x v="0"/>
    <s v="Bogaert, Dianna"/>
    <s v="Direct"/>
    <d v="2020-05-11T00:00:00"/>
    <s v=""/>
    <s v="Open"/>
    <n v="840"/>
    <n v="1174"/>
    <s v=""/>
    <s v=""/>
    <s v=""/>
    <s v=""/>
    <n v="280"/>
    <x v="1"/>
  </r>
  <r>
    <s v="ID00284"/>
    <s v="Associate Dentist (SAT)"/>
    <s v="Health &amp; Dental Clinics"/>
    <s v="USA"/>
    <x v="1"/>
    <s v="Bonnett, Sarah"/>
    <s v="Direct"/>
    <d v="2021-02-25T00:00:00"/>
    <d v="2021-08-24T00:00:00"/>
    <s v="Filled"/>
    <n v="129"/>
    <n v="180"/>
    <n v="2021"/>
    <s v="August"/>
    <s v="Q4"/>
    <s v="FY 2021"/>
    <n v="550"/>
    <x v="0"/>
  </r>
  <r>
    <s v="ID00285"/>
    <s v="Central Sterilisation Assistant"/>
    <s v="Health &amp; Dental Clinics"/>
    <s v="USA"/>
    <x v="1"/>
    <s v="Bonnett, Sarah"/>
    <s v="Direct"/>
    <d v="2021-05-23T00:00:00"/>
    <d v="2021-07-31T00:00:00"/>
    <s v="Filled"/>
    <n v="50"/>
    <n v="69"/>
    <n v="2021"/>
    <s v="July"/>
    <s v="Q4"/>
    <s v="FY 2021"/>
    <n v="550"/>
    <x v="0"/>
  </r>
  <r>
    <s v="ID00286"/>
    <s v="Clinical and Operations System Improvement Lead"/>
    <s v="Health &amp; Dental Clinics"/>
    <s v="USA"/>
    <x v="1"/>
    <s v="Bonnett, Sarah"/>
    <s v="Internal"/>
    <d v="2021-05-26T00:00:00"/>
    <d v="2021-07-26T00:00:00"/>
    <s v="Filled"/>
    <n v="44"/>
    <n v="61"/>
    <n v="2021"/>
    <s v="July"/>
    <s v="Q4"/>
    <s v="FY 2021"/>
    <n v="550"/>
    <x v="0"/>
  </r>
  <r>
    <s v="ID00287"/>
    <s v="Senior Radiographer-Internal only"/>
    <s v="Health &amp; Dental Clinics"/>
    <s v="USA"/>
    <x v="1"/>
    <s v="Bonnett, Sarah"/>
    <s v="Internal"/>
    <d v="2021-05-26T00:00:00"/>
    <d v="2021-12-13T00:00:00"/>
    <s v="Filled"/>
    <n v="144"/>
    <n v="201"/>
    <n v="2021"/>
    <s v="December"/>
    <s v="Q1"/>
    <s v="FY 2022"/>
    <n v="550"/>
    <x v="4"/>
  </r>
  <r>
    <s v="ID00288"/>
    <s v="Dental Nurse-Mat Cover-Part Time"/>
    <s v="Health &amp; Dental Clinics"/>
    <s v="USA"/>
    <x v="1"/>
    <s v="Bonnett, Sarah"/>
    <s v="Internal"/>
    <d v="2021-06-06T00:00:00"/>
    <d v="2021-06-15T00:00:00"/>
    <s v="Filled"/>
    <n v="7"/>
    <n v="9"/>
    <n v="2021"/>
    <s v="June"/>
    <s v="Q3"/>
    <s v="FY 2021"/>
    <n v="550"/>
    <x v="0"/>
  </r>
  <r>
    <s v="ID00289"/>
    <s v="Dermatology Nurse- Part Time West End"/>
    <s v="Health &amp; Dental Clinics"/>
    <s v="USA"/>
    <x v="1"/>
    <s v="Bogaert, Dianna"/>
    <s v="Referral"/>
    <d v="2021-04-28T00:00:00"/>
    <d v="2021-08-04T00:00:00"/>
    <s v="Filled"/>
    <n v="71"/>
    <n v="98"/>
    <n v="2021"/>
    <s v="August"/>
    <s v="Q4"/>
    <s v="FY 2021"/>
    <n v="550"/>
    <x v="0"/>
  </r>
  <r>
    <s v="ID00290"/>
    <s v="Health Advisor Bank"/>
    <s v="Health &amp; Dental Clinics"/>
    <s v="Puerto Rico"/>
    <x v="2"/>
    <s v="Bonnett, Sarah"/>
    <s v="Direct"/>
    <d v="2021-06-08T00:00:00"/>
    <d v="2021-07-08T00:00:00"/>
    <s v="Filled"/>
    <n v="23"/>
    <n v="30"/>
    <n v="2021"/>
    <s v="July"/>
    <s v="Q4"/>
    <s v="FY 2021"/>
    <n v="475"/>
    <x v="0"/>
  </r>
  <r>
    <s v="ID00291"/>
    <s v="Dental Nurse-Maternity Cover"/>
    <s v="Health &amp; Dental Clinics"/>
    <s v="USA"/>
    <x v="1"/>
    <s v="Bogaert, Dianna"/>
    <s v="Referral"/>
    <d v="2021-04-15T00:00:00"/>
    <d v="2021-07-29T00:00:00"/>
    <s v="Filled"/>
    <n v="76"/>
    <n v="105"/>
    <n v="2021"/>
    <s v="July"/>
    <s v="Q4"/>
    <s v="FY 2021"/>
    <n v="550"/>
    <x v="0"/>
  </r>
  <r>
    <s v="ID00292"/>
    <s v="Dental Nurse-Saturdays"/>
    <s v="Health &amp; Dental Clinics"/>
    <s v="USA"/>
    <x v="1"/>
    <s v="Beck, James"/>
    <s v="Direct"/>
    <d v="2021-05-23T00:00:00"/>
    <d v="2021-09-24T00:00:00"/>
    <s v="Filled"/>
    <n v="90"/>
    <n v="124"/>
    <n v="2021"/>
    <s v="September"/>
    <s v="Q4"/>
    <s v="FY 2021"/>
    <n v="550"/>
    <x v="0"/>
  </r>
  <r>
    <s v="ID00293"/>
    <s v="Adminstrator - Bank"/>
    <s v="Health &amp; Dental Clinics"/>
    <s v="Puerto Rico"/>
    <x v="2"/>
    <s v="Bonnett, Sarah"/>
    <s v="Referral"/>
    <d v="2021-06-21T00:00:00"/>
    <d v="2021-12-10T00:00:00"/>
    <s v="Filled"/>
    <n v="125"/>
    <n v="172"/>
    <n v="2021"/>
    <s v="December"/>
    <s v="Q1"/>
    <s v="FY 2022"/>
    <n v="475"/>
    <x v="4"/>
  </r>
  <r>
    <s v="ID00294"/>
    <s v="PA to Healthcare Director"/>
    <s v="Health &amp; Dental Clinics"/>
    <s v="USA"/>
    <x v="1"/>
    <s v="Thakrar, Sweta"/>
    <s v="Internal"/>
    <d v="2021-05-24T00:00:00"/>
    <d v="2021-10-23T00:00:00"/>
    <s v="Filled"/>
    <n v="110"/>
    <n v="152"/>
    <n v="2021"/>
    <s v="October"/>
    <s v="Q1"/>
    <s v="FY 2022"/>
    <n v="550"/>
    <x v="4"/>
  </r>
  <r>
    <s v="ID00295"/>
    <s v="Centre Manager - Gough Square"/>
    <s v="Health &amp; Dental Clinics"/>
    <s v="USA"/>
    <x v="1"/>
    <s v="Beck, James"/>
    <s v="Internal"/>
    <d v="2021-05-13T00:00:00"/>
    <d v="2021-11-28T00:00:00"/>
    <s v="Filled"/>
    <n v="142"/>
    <n v="199"/>
    <n v="2021"/>
    <s v="November"/>
    <s v="Q1"/>
    <s v="FY 2022"/>
    <n v="550"/>
    <x v="4"/>
  </r>
  <r>
    <s v="ID00296"/>
    <s v="Part time Practice Nurse, Citi Bank"/>
    <s v="Health &amp; Dental Clinics"/>
    <s v="Puerto Rico"/>
    <x v="2"/>
    <s v="Bonnett, Sarah"/>
    <s v="Direct"/>
    <d v="2021-06-28T00:00:00"/>
    <d v="2021-10-03T00:00:00"/>
    <s v="Filled"/>
    <n v="70"/>
    <n v="97"/>
    <n v="2021"/>
    <s v="October"/>
    <s v="Q1"/>
    <s v="FY 2022"/>
    <n v="475"/>
    <x v="4"/>
  </r>
  <r>
    <s v="ID00297"/>
    <s v="Float Nurse"/>
    <s v="Health &amp; Dental Clinics"/>
    <s v="Puerto Rico"/>
    <x v="2"/>
    <s v="Parsons, Laura"/>
    <s v="Direct"/>
    <d v="2021-06-14T00:00:00"/>
    <d v="2021-08-11T00:00:00"/>
    <s v="Filled"/>
    <n v="43"/>
    <n v="58"/>
    <n v="2021"/>
    <s v="August"/>
    <s v="Q4"/>
    <s v="FY 2021"/>
    <n v="475"/>
    <x v="0"/>
  </r>
  <r>
    <s v="ID00298"/>
    <s v="Specialist Dental Nurse-Part Time"/>
    <s v="Health &amp; Dental Clinics"/>
    <s v="Colombia"/>
    <x v="2"/>
    <s v="Beck, James"/>
    <s v="Admin"/>
    <d v="2021-07-22T00:00:00"/>
    <d v="2021-11-09T00:00:00"/>
    <s v="Filled"/>
    <n v="79"/>
    <n v="110"/>
    <n v="2021"/>
    <s v="November"/>
    <s v="Q1"/>
    <s v="FY 2022"/>
    <n v="475"/>
    <x v="4"/>
  </r>
  <r>
    <s v="ID00299"/>
    <s v="Health Clinics Contracting Manager"/>
    <s v="Health &amp; Dental Clinics"/>
    <s v="Puerto Rico"/>
    <x v="2"/>
    <s v="Bonnett, Sarah"/>
    <s v="Internal"/>
    <d v="2021-06-28T00:00:00"/>
    <d v="2021-07-30T00:00:00"/>
    <s v="Filled"/>
    <n v="25"/>
    <n v="32"/>
    <n v="2021"/>
    <s v="July"/>
    <s v="Q4"/>
    <s v="FY 2021"/>
    <n v="475"/>
    <x v="0"/>
  </r>
  <r>
    <s v="ID00300"/>
    <s v="Adminstrator BBH"/>
    <s v="Health &amp; Dental Clinics"/>
    <s v="Colombia"/>
    <x v="2"/>
    <s v="Thakrar, Sweta"/>
    <s v="Internal"/>
    <d v="2021-07-26T00:00:00"/>
    <d v="2021-10-22T00:00:00"/>
    <s v="Filled"/>
    <n v="65"/>
    <n v="88"/>
    <n v="2021"/>
    <s v="October"/>
    <s v="Q1"/>
    <s v="FY 2022"/>
    <n v="475"/>
    <x v="4"/>
  </r>
  <r>
    <s v="ID00301"/>
    <s v="Senior Physio Fixed Term Contract Part Time"/>
    <s v="Health &amp; Dental Clinics"/>
    <s v="Puerto Rico"/>
    <x v="2"/>
    <s v="Bogaert, Dianna"/>
    <s v="Direct"/>
    <d v="2021-06-22T00:00:00"/>
    <s v=""/>
    <s v="Open"/>
    <n v="549"/>
    <n v="767"/>
    <s v=""/>
    <s v=""/>
    <s v=""/>
    <s v=""/>
    <n v="250"/>
    <x v="0"/>
  </r>
  <r>
    <s v="ID00302"/>
    <s v="Physiotherapist-Sessional"/>
    <s v="Health &amp; Dental Clinics"/>
    <s v="USA"/>
    <x v="1"/>
    <s v="Bonnett, Sarah"/>
    <s v="Direct"/>
    <d v="2021-05-31T00:00:00"/>
    <d v="2021-06-19T00:00:00"/>
    <s v="Filled"/>
    <n v="15"/>
    <n v="19"/>
    <n v="2021"/>
    <s v="June"/>
    <s v="Q3"/>
    <s v="FY 2021"/>
    <n v="550"/>
    <x v="0"/>
  </r>
  <r>
    <s v="ID00303"/>
    <s v="Associate Dentist PT"/>
    <s v="Health &amp; Dental Clinics"/>
    <s v="Colombia"/>
    <x v="2"/>
    <s v="Beck, James"/>
    <s v="Direct"/>
    <d v="2021-07-29T00:00:00"/>
    <d v="2021-08-19T00:00:00"/>
    <s v="Filled"/>
    <n v="16"/>
    <n v="21"/>
    <n v="2021"/>
    <s v="August"/>
    <s v="Q4"/>
    <s v="FY 2021"/>
    <n v="475"/>
    <x v="0"/>
  </r>
  <r>
    <s v="ID00304"/>
    <s v="Systems and Operations Support Advisor"/>
    <s v="Health &amp; Dental Clinics"/>
    <s v="Colombia"/>
    <x v="2"/>
    <s v="Bonnett, Sarah"/>
    <s v="Internal"/>
    <d v="2021-06-30T00:00:00"/>
    <d v="2021-09-26T00:00:00"/>
    <s v="Filled"/>
    <n v="63"/>
    <n v="88"/>
    <n v="2021"/>
    <s v="September"/>
    <s v="Q4"/>
    <s v="FY 2021"/>
    <n v="475"/>
    <x v="0"/>
  </r>
  <r>
    <s v="ID00305"/>
    <s v="Dental Nurse-Mat Cover"/>
    <s v="Health &amp; Dental Clinics"/>
    <s v="USA"/>
    <x v="1"/>
    <s v="Bogaert, Dianna"/>
    <s v="Direct"/>
    <d v="2021-06-06T00:00:00"/>
    <s v=""/>
    <s v="Open"/>
    <n v="560"/>
    <n v="783"/>
    <s v=""/>
    <s v=""/>
    <s v=""/>
    <s v=""/>
    <n v="300"/>
    <x v="0"/>
  </r>
  <r>
    <s v="ID00306"/>
    <s v="Senior MSK Physiotherapist"/>
    <s v="Health &amp; Dental Clinics"/>
    <s v="Colombia"/>
    <x v="2"/>
    <s v="Ghedia, Deesha"/>
    <s v="Direct"/>
    <d v="2021-07-01T00:00:00"/>
    <d v="2021-11-29T00:00:00"/>
    <s v="Filled"/>
    <n v="108"/>
    <n v="151"/>
    <n v="2021"/>
    <s v="November"/>
    <s v="Q1"/>
    <s v="FY 2022"/>
    <n v="475"/>
    <x v="4"/>
  </r>
  <r>
    <s v="ID00307"/>
    <s v="Dermatologist sessional- Solihull"/>
    <s v="Health &amp; Dental Clinics"/>
    <s v="Puerto Rico"/>
    <x v="2"/>
    <s v="Bonnett, Sarah"/>
    <s v="Direct"/>
    <d v="2021-06-15T00:00:00"/>
    <d v="2021-09-15T00:00:00"/>
    <s v="Filled"/>
    <n v="67"/>
    <n v="92"/>
    <n v="2021"/>
    <s v="September"/>
    <s v="Q4"/>
    <s v="FY 2021"/>
    <n v="475"/>
    <x v="0"/>
  </r>
  <r>
    <s v="ID00308"/>
    <s v="Health Advisor Kings Cross"/>
    <s v="Health &amp; Dental Clinics"/>
    <s v="Colombia"/>
    <x v="2"/>
    <s v="Beck, James"/>
    <s v="Direct"/>
    <d v="2021-07-28T00:00:00"/>
    <d v="2021-11-29T00:00:00"/>
    <s v="Filled"/>
    <n v="89"/>
    <n v="124"/>
    <n v="2021"/>
    <s v="November"/>
    <s v="Q1"/>
    <s v="FY 2022"/>
    <n v="475"/>
    <x v="4"/>
  </r>
  <r>
    <s v="ID00309"/>
    <s v="HSBC Centre Manager-C.Wharf"/>
    <s v="Health &amp; Dental Clinics"/>
    <s v="Colombia"/>
    <x v="2"/>
    <s v="Bonnett, Sarah"/>
    <s v="Internal"/>
    <d v="2021-07-12T00:00:00"/>
    <d v="2021-10-01T00:00:00"/>
    <s v="Filled"/>
    <n v="60"/>
    <n v="81"/>
    <n v="2021"/>
    <s v="October"/>
    <s v="Q1"/>
    <s v="FY 2022"/>
    <n v="475"/>
    <x v="4"/>
  </r>
  <r>
    <s v="ID00310"/>
    <s v="OHA Plymouth"/>
    <s v="Health &amp; Dental Clinics"/>
    <s v="USA"/>
    <x v="1"/>
    <s v="Bonnett, Sarah"/>
    <s v="Admin"/>
    <d v="2021-01-28T00:00:00"/>
    <s v=""/>
    <s v="Open"/>
    <n v="652"/>
    <n v="912"/>
    <s v=""/>
    <s v=""/>
    <s v=""/>
    <s v=""/>
    <n v="300"/>
    <x v="0"/>
  </r>
  <r>
    <s v="ID00311"/>
    <s v="Dental Administrator/Receptionist"/>
    <s v="Health &amp; Dental Clinics"/>
    <s v="Colombia"/>
    <x v="2"/>
    <s v="Parsons, Laura"/>
    <s v="Direct"/>
    <d v="2021-07-28T00:00:00"/>
    <d v="2021-10-02T00:00:00"/>
    <s v="Filled"/>
    <n v="48"/>
    <n v="66"/>
    <n v="2021"/>
    <s v="October"/>
    <s v="Q1"/>
    <s v="FY 2022"/>
    <n v="475"/>
    <x v="4"/>
  </r>
  <r>
    <s v="ID00312"/>
    <s v="Dermatology Nurse- Part Time   "/>
    <s v="Health &amp; Dental Clinics"/>
    <s v="USA"/>
    <x v="1"/>
    <s v="Parsons, Laura"/>
    <s v="Direct"/>
    <d v="2021-06-01T00:00:00"/>
    <d v="2021-09-10T00:00:00"/>
    <s v="Filled"/>
    <n v="74"/>
    <n v="101"/>
    <n v="2021"/>
    <s v="September"/>
    <s v="Q4"/>
    <s v="FY 2021"/>
    <n v="550"/>
    <x v="0"/>
  </r>
  <r>
    <s v="ID00313"/>
    <s v="Dermatology Nurse-Solihull"/>
    <s v="Health &amp; Dental Clinics"/>
    <s v="Puerto Rico"/>
    <x v="2"/>
    <s v="Bogaert, Dianna"/>
    <s v="Direct"/>
    <d v="2021-06-15T00:00:00"/>
    <d v="2021-08-07T00:00:00"/>
    <s v="Filled"/>
    <n v="39"/>
    <n v="53"/>
    <n v="2021"/>
    <s v="August"/>
    <s v="Q4"/>
    <s v="FY 2021"/>
    <n v="475"/>
    <x v="0"/>
  </r>
  <r>
    <s v="ID00314"/>
    <s v="Dental/Decon Nurse-Multi Site"/>
    <s v="Health &amp; Dental Clinics"/>
    <s v="Puerto Rico"/>
    <x v="2"/>
    <s v="Bonnett, Sarah"/>
    <s v="Direct"/>
    <d v="2021-06-20T00:00:00"/>
    <d v="2021-09-23T00:00:00"/>
    <s v="Filled"/>
    <n v="69"/>
    <n v="95"/>
    <n v="2021"/>
    <s v="September"/>
    <s v="Q4"/>
    <s v="FY 2021"/>
    <n v="475"/>
    <x v="0"/>
  </r>
  <r>
    <s v="ID00315"/>
    <s v="Aesthetic Nurse Prescriber"/>
    <s v="Health &amp; Dental Clinics"/>
    <s v="USA"/>
    <x v="1"/>
    <s v="Beck, James"/>
    <s v="Direct"/>
    <d v="2021-04-25T00:00:00"/>
    <s v=""/>
    <s v="Open"/>
    <n v="590"/>
    <n v="825"/>
    <s v=""/>
    <s v=""/>
    <s v=""/>
    <s v=""/>
    <n v="300"/>
    <x v="0"/>
  </r>
  <r>
    <s v="ID00316"/>
    <s v="Adminstrator"/>
    <s v="Health &amp; Dental Clinics"/>
    <s v="Mexico"/>
    <x v="2"/>
    <s v="Ghedia, Deesha"/>
    <s v="Direct"/>
    <d v="2021-08-04T00:00:00"/>
    <d v="2021-11-30T00:00:00"/>
    <s v="Filled"/>
    <n v="85"/>
    <n v="118"/>
    <n v="2021"/>
    <s v="November"/>
    <s v="Q1"/>
    <s v="FY 2022"/>
    <n v="475"/>
    <x v="4"/>
  </r>
  <r>
    <s v="ID00317"/>
    <s v="Support Co-ordinator- FTC 6 months"/>
    <s v="Health &amp; Dental Clinics"/>
    <s v="Colombia"/>
    <x v="2"/>
    <s v="Bonnett, Sarah"/>
    <s v="Internal"/>
    <d v="2021-08-02T00:00:00"/>
    <d v="2021-09-01T00:00:00"/>
    <s v="Filled"/>
    <n v="23"/>
    <n v="30"/>
    <n v="2021"/>
    <s v="September"/>
    <s v="Q4"/>
    <s v="FY 2021"/>
    <n v="475"/>
    <x v="0"/>
  </r>
  <r>
    <s v="ID00318"/>
    <s v="Bank OHA role, National"/>
    <s v="Health &amp; Dental Clinics"/>
    <s v="Colombia"/>
    <x v="2"/>
    <s v="Ghedia, Deesha"/>
    <s v="Direct"/>
    <d v="2021-07-29T00:00:00"/>
    <d v="2021-08-23T00:00:00"/>
    <s v="Filled"/>
    <n v="18"/>
    <n v="25"/>
    <n v="2021"/>
    <s v="August"/>
    <s v="Q4"/>
    <s v="FY 2021"/>
    <n v="475"/>
    <x v="0"/>
  </r>
  <r>
    <s v="ID00319"/>
    <s v="FTC- CPT Pharmacist"/>
    <s v="Health &amp; Dental Clinics"/>
    <s v="Mexico"/>
    <x v="2"/>
    <s v="Salles, Carli"/>
    <s v="Direct"/>
    <d v="2021-08-08T00:00:00"/>
    <d v="2021-10-03T00:00:00"/>
    <s v="Filled"/>
    <n v="40"/>
    <n v="56"/>
    <n v="2021"/>
    <s v="October"/>
    <s v="Q1"/>
    <s v="FY 2022"/>
    <n v="475"/>
    <x v="4"/>
  </r>
  <r>
    <s v="ID00320"/>
    <s v="Admin -  3 days Nottingham"/>
    <s v="Health &amp; Dental Clinics"/>
    <s v="Mexico"/>
    <x v="2"/>
    <s v="Beck, James"/>
    <s v="Direct"/>
    <d v="2021-08-22T00:00:00"/>
    <s v=""/>
    <s v="Open"/>
    <n v="505"/>
    <n v="706"/>
    <s v=""/>
    <s v=""/>
    <s v=""/>
    <s v=""/>
    <n v="250"/>
    <x v="0"/>
  </r>
  <r>
    <s v="ID00321"/>
    <s v="Dermatologist Sessional-Reading"/>
    <s v="Health &amp; Dental Clinics"/>
    <s v="USA"/>
    <x v="1"/>
    <s v="Bonnett, Sarah"/>
    <s v="Direct"/>
    <d v="2021-06-06T00:00:00"/>
    <d v="2021-07-30T00:00:00"/>
    <s v="Filled"/>
    <n v="40"/>
    <n v="54"/>
    <n v="2021"/>
    <s v="July"/>
    <s v="Q4"/>
    <s v="FY 2021"/>
    <n v="550"/>
    <x v="0"/>
  </r>
  <r>
    <s v="ID00322"/>
    <s v="Health Promotion/ London Float Health Adviser"/>
    <s v="Health &amp; Dental Clinics"/>
    <s v="Mexico"/>
    <x v="2"/>
    <s v="Parsons, Laura"/>
    <s v="Direct"/>
    <d v="2021-08-31T00:00:00"/>
    <d v="2021-11-29T00:00:00"/>
    <s v="Filled"/>
    <n v="65"/>
    <n v="90"/>
    <n v="2021"/>
    <s v="November"/>
    <s v="Q1"/>
    <s v="FY 2022"/>
    <n v="475"/>
    <x v="4"/>
  </r>
  <r>
    <s v="ID00323"/>
    <s v="Dermatologist-West End"/>
    <s v="Health &amp; Dental Clinics"/>
    <s v="Colombia"/>
    <x v="2"/>
    <s v="Bonnett, Sarah"/>
    <s v="Direct"/>
    <d v="2021-08-03T00:00:00"/>
    <d v="2021-10-03T00:00:00"/>
    <s v="Filled"/>
    <n v="44"/>
    <n v="61"/>
    <n v="2021"/>
    <s v="October"/>
    <s v="Q1"/>
    <s v="FY 2022"/>
    <n v="475"/>
    <x v="4"/>
  </r>
  <r>
    <s v="ID00324"/>
    <s v="Dental Nurse FTC"/>
    <s v="Health &amp; Dental Clinics"/>
    <s v="Brazil"/>
    <x v="2"/>
    <s v="Ghedia, Deesha"/>
    <s v="Direct"/>
    <d v="2021-09-14T00:00:00"/>
    <d v="2021-09-22T00:00:00"/>
    <s v="Filled"/>
    <n v="7"/>
    <n v="8"/>
    <n v="2021"/>
    <s v="September"/>
    <s v="Q4"/>
    <s v="FY 2021"/>
    <n v="475"/>
    <x v="0"/>
  </r>
  <r>
    <s v="ID00325"/>
    <s v="Trainee Laboratory Technician"/>
    <s v="Health &amp; Dental Clinics"/>
    <s v="Brazil"/>
    <x v="2"/>
    <s v="Beck, James"/>
    <s v="Admin"/>
    <d v="2021-09-14T00:00:00"/>
    <d v="2021-09-23T00:00:00"/>
    <s v="Filled"/>
    <n v="8"/>
    <n v="9"/>
    <n v="2021"/>
    <s v="September"/>
    <s v="Q4"/>
    <s v="FY 2021"/>
    <n v="475"/>
    <x v="0"/>
  </r>
  <r>
    <s v="ID00326"/>
    <s v="Centre Manager-Reading- FTC 6months"/>
    <s v="Health &amp; Dental Clinics"/>
    <s v="Mexico"/>
    <x v="2"/>
    <s v="Beck, James"/>
    <s v="Internal"/>
    <d v="2021-08-19T00:00:00"/>
    <d v="2021-08-26T00:00:00"/>
    <s v="Filled"/>
    <n v="6"/>
    <n v="7"/>
    <n v="2021"/>
    <s v="August"/>
    <s v="Q4"/>
    <s v="FY 2021"/>
    <n v="475"/>
    <x v="0"/>
  </r>
  <r>
    <s v="ID00327"/>
    <s v="OHA part time, Glasgow "/>
    <s v="Health &amp; Dental Clinics"/>
    <s v="Mexico"/>
    <x v="2"/>
    <s v="Salles, Carli"/>
    <s v="Direct"/>
    <d v="2021-08-05T00:00:00"/>
    <d v="2021-09-25T00:00:00"/>
    <s v="Filled"/>
    <n v="37"/>
    <n v="51"/>
    <n v="2021"/>
    <s v="September"/>
    <s v="Q4"/>
    <s v="FY 2021"/>
    <n v="475"/>
    <x v="0"/>
  </r>
  <r>
    <s v="ID00328"/>
    <s v="Radiographer"/>
    <s v="Health &amp; Dental Clinics"/>
    <s v="Puerto Rico"/>
    <x v="2"/>
    <s v="Salles, Carli"/>
    <s v="Direct"/>
    <d v="2021-06-22T00:00:00"/>
    <d v="2021-12-21T00:00:00"/>
    <s v="Filled"/>
    <n v="131"/>
    <n v="182"/>
    <n v="2021"/>
    <s v="December"/>
    <s v="Q1"/>
    <s v="FY 2022"/>
    <n v="475"/>
    <x v="4"/>
  </r>
  <r>
    <s v="ID00329"/>
    <s v="Health Promotion Co-ordinator "/>
    <s v="Health &amp; Dental Clinics"/>
    <s v="Mexico"/>
    <x v="2"/>
    <s v="Bonnett, Sarah"/>
    <s v="Internal"/>
    <d v="2021-08-31T00:00:00"/>
    <d v="2021-10-02T00:00:00"/>
    <s v="Filled"/>
    <n v="24"/>
    <n v="32"/>
    <n v="2021"/>
    <s v="October"/>
    <s v="Q1"/>
    <s v="FY 2022"/>
    <n v="475"/>
    <x v="4"/>
  </r>
  <r>
    <s v="ID00330"/>
    <s v="Dental Receptionist/Administrator"/>
    <s v="Health &amp; Dental Clinics"/>
    <s v="Mexico"/>
    <x v="2"/>
    <s v="Bonnett, Sarah"/>
    <s v="Direct"/>
    <d v="2021-08-17T00:00:00"/>
    <d v="2021-12-21T00:00:00"/>
    <s v="Filled"/>
    <n v="91"/>
    <n v="126"/>
    <n v="2021"/>
    <s v="December"/>
    <s v="Q1"/>
    <s v="FY 2022"/>
    <n v="475"/>
    <x v="4"/>
  </r>
  <r>
    <s v="ID00331"/>
    <s v="Senior Physiotherapist "/>
    <s v="Health &amp; Dental Clinics"/>
    <s v="Mexico"/>
    <x v="2"/>
    <s v="Bonnett, Sarah"/>
    <s v="Direct"/>
    <d v="2021-08-31T00:00:00"/>
    <d v="2021-09-28T00:00:00"/>
    <s v="Filled"/>
    <n v="21"/>
    <n v="28"/>
    <n v="2021"/>
    <s v="September"/>
    <s v="Q4"/>
    <s v="FY 2021"/>
    <n v="475"/>
    <x v="0"/>
  </r>
  <r>
    <s v="ID00332"/>
    <s v="Occupational Health Advisor"/>
    <s v="Health &amp; Dental Clinics"/>
    <s v="Mexico"/>
    <x v="2"/>
    <s v="Bonnett, Sarah"/>
    <s v="Internal"/>
    <d v="2021-09-07T00:00:00"/>
    <s v=""/>
    <s v="Open"/>
    <n v="494"/>
    <n v="690"/>
    <s v=""/>
    <s v=""/>
    <s v=""/>
    <s v=""/>
    <n v="250"/>
    <x v="0"/>
  </r>
  <r>
    <s v="ID00333"/>
    <s v="Dental Nurse / Receptionist "/>
    <s v="Health &amp; Dental Clinics"/>
    <s v="Brazil"/>
    <x v="2"/>
    <s v="Bonnett, Sarah"/>
    <s v="Direct"/>
    <d v="2021-09-12T00:00:00"/>
    <d v="2021-12-06T00:00:00"/>
    <s v="Filled"/>
    <n v="61"/>
    <n v="85"/>
    <n v="2021"/>
    <s v="December"/>
    <s v="Q1"/>
    <s v="FY 2022"/>
    <n v="475"/>
    <x v="4"/>
  </r>
  <r>
    <s v="ID00334"/>
    <s v="OHA - Bank Nurse"/>
    <s v="Health &amp; Dental Clinics"/>
    <s v="Brazil"/>
    <x v="2"/>
    <s v="Beck, James"/>
    <s v="Direct"/>
    <d v="2021-09-13T00:00:00"/>
    <d v="2021-11-01T00:00:00"/>
    <s v="Filled"/>
    <n v="36"/>
    <n v="49"/>
    <n v="2021"/>
    <s v="November"/>
    <s v="Q1"/>
    <s v="FY 2022"/>
    <n v="475"/>
    <x v="4"/>
  </r>
  <r>
    <s v="ID00335"/>
    <s v="Qualified Dental Nurse x 2"/>
    <s v="Health &amp; Dental Clinics"/>
    <s v="Mexico"/>
    <x v="2"/>
    <s v="Beck, James"/>
    <s v="Direct"/>
    <d v="2021-09-06T00:00:00"/>
    <d v="2021-12-16T00:00:00"/>
    <s v="Filled"/>
    <n v="74"/>
    <n v="101"/>
    <n v="2021"/>
    <s v="December"/>
    <s v="Q1"/>
    <s v="FY 2022"/>
    <n v="475"/>
    <x v="4"/>
  </r>
  <r>
    <s v="ID00336"/>
    <s v="Hygienist-32 hours per month"/>
    <s v="Health &amp; Dental Clinics"/>
    <s v="Colombia"/>
    <x v="2"/>
    <s v="Bonnett, Sarah"/>
    <s v="Direct"/>
    <d v="2021-07-18T00:00:00"/>
    <d v="2021-11-23T00:00:00"/>
    <s v="Filled"/>
    <n v="92"/>
    <n v="128"/>
    <n v="2021"/>
    <s v="November"/>
    <s v="Q1"/>
    <s v="FY 2022"/>
    <n v="475"/>
    <x v="4"/>
  </r>
  <r>
    <s v="ID00337"/>
    <s v="Receptionist Administrator"/>
    <s v="Health &amp; Dental Clinics"/>
    <s v="Brazil"/>
    <x v="2"/>
    <s v="Bonnett, Sarah"/>
    <s v="Direct"/>
    <d v="2021-09-14T00:00:00"/>
    <d v="2021-11-18T00:00:00"/>
    <s v="Filled"/>
    <n v="48"/>
    <n v="65"/>
    <n v="2021"/>
    <s v="November"/>
    <s v="Q1"/>
    <s v="FY 2022"/>
    <n v="475"/>
    <x v="4"/>
  </r>
  <r>
    <s v="ID00338"/>
    <s v="Central Admin Team Leader"/>
    <s v="Health &amp; Dental Clinics"/>
    <s v="Brazil"/>
    <x v="2"/>
    <s v="Parsons, Laura"/>
    <s v="Internal"/>
    <d v="2021-09-23T00:00:00"/>
    <s v=""/>
    <s v="Open"/>
    <n v="482"/>
    <n v="674"/>
    <s v=""/>
    <s v=""/>
    <s v=""/>
    <s v=""/>
    <n v="250"/>
    <x v="0"/>
  </r>
  <r>
    <s v="ID00339"/>
    <s v="Practice Nurse"/>
    <s v="Health &amp; Dental Clinics"/>
    <s v="Brazil"/>
    <x v="2"/>
    <s v="Beck, James"/>
    <s v="Direct"/>
    <d v="2021-09-20T00:00:00"/>
    <d v="2021-09-26T00:00:00"/>
    <s v="Filled"/>
    <n v="5"/>
    <n v="6"/>
    <n v="2021"/>
    <s v="September"/>
    <s v="Q4"/>
    <s v="FY 2021"/>
    <n v="475"/>
    <x v="0"/>
  </r>
  <r>
    <s v="ID00340"/>
    <s v="Receptionist/Administrator "/>
    <s v="Health &amp; Dental Clinics"/>
    <s v="Brazil"/>
    <x v="2"/>
    <s v="Bonnett, Sarah"/>
    <s v="Direct"/>
    <d v="2021-10-17T00:00:00"/>
    <s v=""/>
    <s v="Open"/>
    <n v="465"/>
    <n v="650"/>
    <s v=""/>
    <s v=""/>
    <s v=""/>
    <s v=""/>
    <n v="250"/>
    <x v="4"/>
  </r>
  <r>
    <s v="ID00341"/>
    <s v="Trainee Dental Nurse"/>
    <s v="Health &amp; Dental Clinics"/>
    <s v="UK"/>
    <x v="0"/>
    <s v="Parsons, Laura"/>
    <s v="Admin"/>
    <d v="2021-10-31T00:00:00"/>
    <s v=""/>
    <s v="Open"/>
    <n v="455"/>
    <n v="636"/>
    <s v=""/>
    <s v=""/>
    <s v=""/>
    <s v=""/>
    <n v="280"/>
    <x v="4"/>
  </r>
  <r>
    <s v="ID00342"/>
    <s v="Operational Process Manager"/>
    <s v="Health &amp; Dental Clinics"/>
    <s v="Brazil"/>
    <x v="2"/>
    <s v="Beck, James"/>
    <s v="Internal"/>
    <d v="2021-09-19T00:00:00"/>
    <d v="2021-12-20T00:00:00"/>
    <s v="Filled"/>
    <n v="66"/>
    <n v="92"/>
    <n v="2021"/>
    <s v="December"/>
    <s v="Q1"/>
    <s v="FY 2022"/>
    <n v="475"/>
    <x v="4"/>
  </r>
  <r>
    <s v="ID00343"/>
    <s v="Primary care Dr Glasgow"/>
    <s v="Health &amp; Dental Clinics"/>
    <s v="Brazil"/>
    <x v="2"/>
    <s v="Parsons, Laura"/>
    <s v="Referral"/>
    <d v="2021-10-07T00:00:00"/>
    <d v="2021-10-14T00:00:00"/>
    <s v="Filled"/>
    <n v="6"/>
    <n v="7"/>
    <n v="2021"/>
    <s v="October"/>
    <s v="Q1"/>
    <s v="FY 2022"/>
    <n v="475"/>
    <x v="4"/>
  </r>
  <r>
    <s v="ID00344"/>
    <s v="Bank – OHA/OH Practice Nurse"/>
    <s v="Health &amp; Dental Clinics"/>
    <s v="UK"/>
    <x v="0"/>
    <s v="Bonnett, Sarah"/>
    <s v="Direct"/>
    <d v="2021-11-18T00:00:00"/>
    <s v=""/>
    <s v="Open"/>
    <n v="442"/>
    <n v="618"/>
    <s v=""/>
    <s v=""/>
    <s v=""/>
    <s v=""/>
    <n v="280"/>
    <x v="4"/>
  </r>
  <r>
    <s v="ID00345"/>
    <s v="Administrator / Receptionist"/>
    <s v="Health &amp; Dental Clinics"/>
    <s v="Brazil"/>
    <x v="2"/>
    <s v="Clements, Michael"/>
    <s v="Direct"/>
    <d v="2021-10-14T00:00:00"/>
    <d v="2021-11-20T00:00:00"/>
    <s v="Filled"/>
    <n v="27"/>
    <n v="37"/>
    <n v="2021"/>
    <s v="November"/>
    <s v="Q1"/>
    <s v="FY 2022"/>
    <n v="475"/>
    <x v="4"/>
  </r>
  <r>
    <s v="ID00346"/>
    <s v="Dental Receptionist "/>
    <s v="Health &amp; Dental Clinics"/>
    <s v="Mexico"/>
    <x v="2"/>
    <s v="Parsons, Laura"/>
    <s v="Direct"/>
    <d v="2021-09-06T00:00:00"/>
    <d v="2021-11-30T00:00:00"/>
    <s v="Filled"/>
    <n v="62"/>
    <n v="85"/>
    <n v="2021"/>
    <s v="November"/>
    <s v="Q1"/>
    <s v="FY 2022"/>
    <n v="475"/>
    <x v="4"/>
  </r>
  <r>
    <s v="ID00347"/>
    <s v="Dermatology Nurse"/>
    <s v="Health &amp; Dental Clinics"/>
    <s v="Brazil"/>
    <x v="2"/>
    <s v="Bonnett, Sarah"/>
    <s v="Direct"/>
    <d v="2021-09-26T00:00:00"/>
    <s v=""/>
    <s v="Open"/>
    <n v="480"/>
    <n v="671"/>
    <s v=""/>
    <s v=""/>
    <s v=""/>
    <s v=""/>
    <n v="250"/>
    <x v="0"/>
  </r>
  <r>
    <s v="ID00348"/>
    <s v="Dental  Nurse"/>
    <s v="Health &amp; Dental Clinics"/>
    <s v="UK"/>
    <x v="0"/>
    <s v="Clements, Michael"/>
    <s v="Direct"/>
    <d v="2021-11-15T00:00:00"/>
    <d v="2021-12-12T00:00:00"/>
    <s v="Filled"/>
    <n v="20"/>
    <n v="27"/>
    <n v="2021"/>
    <s v="December"/>
    <s v="Q1"/>
    <s v="FY 2022"/>
    <n v="525"/>
    <x v="4"/>
  </r>
  <r>
    <s v="ID00349"/>
    <s v="Advanced Physiotherapy Practitioner"/>
    <s v="Health &amp; Dental Clinics"/>
    <s v="Brazil"/>
    <x v="2"/>
    <s v="Beck, James"/>
    <s v="Direct"/>
    <d v="2021-10-10T00:00:00"/>
    <d v="2021-11-25T00:00:00"/>
    <s v="Filled"/>
    <n v="34"/>
    <n v="46"/>
    <n v="2021"/>
    <s v="November"/>
    <s v="Q1"/>
    <s v="FY 2022"/>
    <n v="475"/>
    <x v="4"/>
  </r>
  <r>
    <s v="ID00350"/>
    <s v="Resource Support Coordinator"/>
    <s v="Health &amp; Dental Clinics"/>
    <s v="USA"/>
    <x v="1"/>
    <s v="Beck, James"/>
    <s v="Internal"/>
    <d v="2021-10-25T00:00:00"/>
    <d v="2021-11-01T00:00:00"/>
    <s v="Filled"/>
    <n v="6"/>
    <n v="7"/>
    <n v="2021"/>
    <s v="November"/>
    <s v="Q1"/>
    <s v="FY 2022"/>
    <n v="550"/>
    <x v="4"/>
  </r>
  <r>
    <s v="ID00351"/>
    <s v="Health Advisor - Citi"/>
    <s v="Health &amp; Dental Clinics"/>
    <s v="UK"/>
    <x v="0"/>
    <s v="Beck, James"/>
    <s v="Internal"/>
    <d v="2021-11-15T00:00:00"/>
    <d v="2021-12-10T00:00:00"/>
    <s v="Filled"/>
    <n v="20"/>
    <n v="25"/>
    <n v="2021"/>
    <s v="December"/>
    <s v="Q1"/>
    <s v="FY 2022"/>
    <n v="525"/>
    <x v="4"/>
  </r>
  <r>
    <s v="ID00352"/>
    <s v="MSK Physician (Sessional)"/>
    <s v="Health &amp; Dental Clinics"/>
    <s v="Brazil"/>
    <x v="2"/>
    <s v="Bonnett, Sarah"/>
    <s v="Direct"/>
    <d v="2021-10-06T00:00:00"/>
    <d v="2021-11-18T00:00:00"/>
    <s v="Filled"/>
    <n v="32"/>
    <n v="43"/>
    <n v="2021"/>
    <s v="November"/>
    <s v="Q1"/>
    <s v="FY 2022"/>
    <n v="475"/>
    <x v="4"/>
  </r>
  <r>
    <s v="ID00353"/>
    <s v="Dental Health clinic receptionist"/>
    <s v="Health &amp; Dental Clinics"/>
    <s v="Brazil"/>
    <x v="2"/>
    <s v="Parsons, Laura"/>
    <s v="Direct"/>
    <d v="2021-10-17T00:00:00"/>
    <s v=""/>
    <s v="Open"/>
    <n v="465"/>
    <n v="650"/>
    <s v=""/>
    <s v=""/>
    <s v=""/>
    <s v=""/>
    <n v="250"/>
    <x v="4"/>
  </r>
  <r>
    <s v="ID00354"/>
    <s v="EMEA Analytics Lead"/>
    <s v="Information Technology"/>
    <s v="UK"/>
    <x v="0"/>
    <s v="Beck, James"/>
    <s v="Internal"/>
    <d v="2020-06-05T11:05:52"/>
    <d v="2020-10-14T00:00:00"/>
    <s v="Filled"/>
    <n v="94"/>
    <n v="130.53759259259095"/>
    <n v="2020"/>
    <s v="October"/>
    <s v="Q1"/>
    <s v="FY 2021"/>
    <n v="525"/>
    <x v="0"/>
  </r>
  <r>
    <s v="ID00355"/>
    <s v="AERO IT Manager - EMEAI Region"/>
    <s v="Information Technology"/>
    <s v="UK"/>
    <x v="0"/>
    <s v="Parsons, Laura"/>
    <s v="Internal"/>
    <d v="2020-07-27T08:51:08"/>
    <d v="2020-08-22T00:00:00"/>
    <s v="Filled"/>
    <n v="20"/>
    <n v="25.631157407406135"/>
    <n v="2020"/>
    <s v="August"/>
    <s v="Q4"/>
    <s v="FY 2020"/>
    <n v="525"/>
    <x v="1"/>
  </r>
  <r>
    <s v="ID00356"/>
    <s v="IT Leader- UK North"/>
    <s v="Information Technology"/>
    <s v="UK"/>
    <x v="0"/>
    <s v="Bonnett, Sarah"/>
    <s v="Internal"/>
    <d v="2020-06-08T10:06:56"/>
    <d v="2020-11-27T00:00:00"/>
    <s v="Filled"/>
    <n v="125"/>
    <n v="171.57851851851592"/>
    <n v="2020"/>
    <s v="November"/>
    <s v="Q1"/>
    <s v="FY 2021"/>
    <n v="525"/>
    <x v="0"/>
  </r>
  <r>
    <s v="ID00357"/>
    <s v="HFS Deployment Leader"/>
    <s v="Information Technology"/>
    <s v="USA"/>
    <x v="1"/>
    <s v="Bonnett, Sarah"/>
    <s v="Internal"/>
    <d v="2020-01-15T17:35:09"/>
    <d v="2020-11-21T00:00:00"/>
    <s v="Filled"/>
    <n v="223"/>
    <n v="310.26725694444758"/>
    <n v="2020"/>
    <s v="November"/>
    <s v="Q1"/>
    <s v="FY 2021"/>
    <n v="550"/>
    <x v="0"/>
  </r>
  <r>
    <s v="ID00358"/>
    <s v="IT Leader- UK South"/>
    <s v="Information Technology"/>
    <s v="UK"/>
    <x v="0"/>
    <s v="Bonnett, Sarah"/>
    <s v="Internal"/>
    <d v="2020-06-08T04:44:21"/>
    <d v="2020-10-06T00:00:00"/>
    <s v="Filled"/>
    <n v="87"/>
    <n v="119.80253472222103"/>
    <n v="2020"/>
    <s v="October"/>
    <s v="Q1"/>
    <s v="FY 2021"/>
    <n v="525"/>
    <x v="0"/>
  </r>
  <r>
    <s v="ID00359"/>
    <s v="IT Leader- Central UK &amp; Ire"/>
    <s v="Information Technology"/>
    <s v="UK"/>
    <x v="0"/>
    <s v="Sanghavi, Shruti"/>
    <s v="Internal"/>
    <d v="2020-06-08T10:06:05"/>
    <d v="2020-08-06T00:00:00"/>
    <s v="Filled"/>
    <n v="44"/>
    <n v="58.57910879629344"/>
    <n v="2020"/>
    <s v="August"/>
    <s v="Q4"/>
    <s v="FY 2020"/>
    <n v="525"/>
    <x v="1"/>
  </r>
  <r>
    <s v="ID00360"/>
    <s v="Consultant Sales Supt Sr"/>
    <s v="Information Technology"/>
    <s v="UK"/>
    <x v="0"/>
    <s v="Bogaert, Dianna"/>
    <s v="Direct"/>
    <d v="2020-07-27T11:41:51"/>
    <d v="2020-08-16T00:00:00"/>
    <s v="Filled"/>
    <n v="15"/>
    <n v="19.512604166666279"/>
    <n v="2020"/>
    <s v="August"/>
    <s v="Q4"/>
    <s v="FY 2020"/>
    <n v="525"/>
    <x v="1"/>
  </r>
  <r>
    <s v="ID00361"/>
    <s v="Infrastructure Architect Lead"/>
    <s v="Information Technology"/>
    <s v="USA"/>
    <x v="1"/>
    <s v="Bogaert, Dianna"/>
    <s v="Internal"/>
    <d v="2020-08-18T16:17:53"/>
    <d v="2020-09-21T00:00:00"/>
    <s v="Filled"/>
    <n v="25"/>
    <n v="33.320914351854299"/>
    <n v="2020"/>
    <s v="September"/>
    <s v="Q4"/>
    <s v="FY 2020"/>
    <n v="550"/>
    <x v="1"/>
  </r>
  <r>
    <s v="ID00362"/>
    <s v="Solution Architect"/>
    <s v="Information Technology"/>
    <s v="USA"/>
    <x v="1"/>
    <s v="Bonnett, Sarah"/>
    <s v="Referral"/>
    <d v="2019-08-05T05:57:54"/>
    <d v="2019-10-31T00:00:00"/>
    <s v="Filled"/>
    <n v="64"/>
    <n v="86.751458333332266"/>
    <n v="2019"/>
    <s v="October"/>
    <s v="Q1"/>
    <s v="FY 2020"/>
    <n v="550"/>
    <x v="1"/>
  </r>
  <r>
    <s v="ID00363"/>
    <s v="IT Director (EMEA)"/>
    <s v="Information Technology"/>
    <s v="UK"/>
    <x v="0"/>
    <s v="Bogaert, Dianna"/>
    <s v="Internal"/>
    <d v="2020-09-15T10:21:40"/>
    <d v="2020-12-21T00:00:00"/>
    <s v="Filled"/>
    <n v="70"/>
    <n v="96.568287037036498"/>
    <n v="2020"/>
    <s v="December"/>
    <s v="Q1"/>
    <s v="FY 2021"/>
    <n v="525"/>
    <x v="0"/>
  </r>
  <r>
    <s v="ID00364"/>
    <s v="Effectiveness Leader"/>
    <s v="Information Technology"/>
    <s v="India"/>
    <x v="3"/>
    <s v="Salles, Carli"/>
    <s v="Internal"/>
    <d v="2020-08-25T12:01:50"/>
    <d v="2020-12-10T00:00:00"/>
    <s v="Filled"/>
    <n v="78"/>
    <n v="106.49872685185255"/>
    <n v="2020"/>
    <s v="December"/>
    <s v="Q1"/>
    <s v="FY 2021"/>
    <n v="300"/>
    <x v="0"/>
  </r>
  <r>
    <s v="ID00365"/>
    <s v="Incident Management Supervisor"/>
    <s v="Information Technology"/>
    <s v="USA"/>
    <x v="1"/>
    <s v="Bonnett, Sarah"/>
    <s v="Admin"/>
    <d v="2020-09-02T11:04:43"/>
    <d v="2020-09-21T00:00:00"/>
    <s v="Filled"/>
    <n v="14"/>
    <n v="18.538391203706851"/>
    <n v="2020"/>
    <s v="September"/>
    <s v="Q4"/>
    <s v="FY 2020"/>
    <n v="550"/>
    <x v="1"/>
  </r>
  <r>
    <s v="ID00366"/>
    <s v="APAC Monitoring Supervisor"/>
    <s v="Information Technology"/>
    <s v="India"/>
    <x v="3"/>
    <s v="Bonnett, Sarah"/>
    <s v="Internal"/>
    <d v="2020-10-13T16:00:49"/>
    <d v="2020-11-28T00:00:00"/>
    <s v="Filled"/>
    <n v="34"/>
    <n v="45.332766203704523"/>
    <n v="2020"/>
    <s v="November"/>
    <s v="Q1"/>
    <s v="FY 2021"/>
    <n v="300"/>
    <x v="0"/>
  </r>
  <r>
    <s v="ID00367"/>
    <s v="Senior IT Project Leader"/>
    <s v="Information Technology"/>
    <s v="USA"/>
    <x v="1"/>
    <s v="Bonnett, Sarah"/>
    <s v="Internal"/>
    <d v="2020-10-12T08:48:44"/>
    <d v="2020-10-24T00:00:00"/>
    <s v="Filled"/>
    <n v="10"/>
    <n v="11.63282407407678"/>
    <n v="2020"/>
    <s v="October"/>
    <s v="Q1"/>
    <s v="FY 2021"/>
    <n v="550"/>
    <x v="0"/>
  </r>
  <r>
    <s v="ID00368"/>
    <s v="Collab &amp; Mobility Analyst"/>
    <s v="Information Technology"/>
    <s v="USA"/>
    <x v="1"/>
    <s v="Beck, James"/>
    <s v="Internal"/>
    <d v="2020-09-29T11:59:56"/>
    <d v="2020-10-07T00:00:00"/>
    <s v="Filled"/>
    <n v="7"/>
    <n v="7.5000462962998427"/>
    <n v="2020"/>
    <s v="October"/>
    <s v="Q1"/>
    <s v="FY 2021"/>
    <n v="550"/>
    <x v="0"/>
  </r>
  <r>
    <s v="ID00369"/>
    <s v="Global Data &amp; Analytic Ops Ldr"/>
    <s v="Information Technology"/>
    <s v="USA"/>
    <x v="1"/>
    <s v="Bonnett, Sarah"/>
    <s v="Internal"/>
    <d v="2020-10-21T06:57:16"/>
    <d v="2020-11-07T00:00:00"/>
    <s v="Filled"/>
    <n v="13"/>
    <n v="16.710231481483788"/>
    <n v="2020"/>
    <s v="November"/>
    <s v="Q1"/>
    <s v="FY 2021"/>
    <n v="550"/>
    <x v="0"/>
  </r>
  <r>
    <s v="ID00370"/>
    <s v="HSF Europe IT Business Partner"/>
    <s v="Information Technology"/>
    <s v="USA"/>
    <x v="1"/>
    <s v="Beck, James"/>
    <s v="Internal"/>
    <d v="2020-11-10T16:16:18"/>
    <s v=""/>
    <s v="Open"/>
    <n v="709"/>
    <n v="990.32201388888643"/>
    <s v=""/>
    <s v=""/>
    <s v=""/>
    <s v=""/>
    <n v="300"/>
    <x v="0"/>
  </r>
  <r>
    <s v="ID00371"/>
    <s v="Database Administrator Lead"/>
    <s v="Information Technology"/>
    <s v="India"/>
    <x v="3"/>
    <s v="Sanghavi, Shruti"/>
    <s v="Direct"/>
    <d v="2020-11-12T07:17:20"/>
    <d v="2020-11-22T00:00:00"/>
    <s v="Filled"/>
    <n v="7"/>
    <n v="9.6962962962934398"/>
    <n v="2020"/>
    <s v="November"/>
    <s v="Q1"/>
    <s v="FY 2021"/>
    <n v="300"/>
    <x v="0"/>
  </r>
  <r>
    <s v="ID00372"/>
    <s v="CT Global IT Finance Ldr"/>
    <s v="Information Technology"/>
    <s v="India"/>
    <x v="3"/>
    <s v="Beck, James"/>
    <s v="Direct"/>
    <d v="2020-10-21T06:58:40"/>
    <d v="2020-11-29T00:00:00"/>
    <s v="Filled"/>
    <n v="28"/>
    <n v="38.709259259259852"/>
    <n v="2020"/>
    <s v="November"/>
    <s v="Q1"/>
    <s v="FY 2021"/>
    <n v="300"/>
    <x v="0"/>
  </r>
  <r>
    <s v="ID00373"/>
    <s v="Indirect Spend Operations Leader – Hardware/Software, Telecom"/>
    <s v="Information Technology"/>
    <s v="USA"/>
    <x v="1"/>
    <s v="Beck, James"/>
    <s v="Internal"/>
    <d v="2020-12-08T09:47:03"/>
    <d v="2020-12-28T00:00:00"/>
    <s v="Filled"/>
    <n v="15"/>
    <n v="19.592326388890797"/>
    <n v="2020"/>
    <s v="December"/>
    <s v="Q1"/>
    <s v="FY 2021"/>
    <n v="550"/>
    <x v="0"/>
  </r>
  <r>
    <s v="ID00374"/>
    <s v="BI&amp;A Solutions Design Lead"/>
    <s v="Information Technology"/>
    <s v="USA"/>
    <x v="1"/>
    <s v="Bogaert, Dianna"/>
    <s v="Internal"/>
    <d v="2020-10-23T06:43:42"/>
    <d v="2020-12-11T00:00:00"/>
    <s v="Filled"/>
    <n v="36"/>
    <n v="48.71965277777781"/>
    <n v="2020"/>
    <s v="December"/>
    <s v="Q1"/>
    <s v="FY 2021"/>
    <n v="550"/>
    <x v="0"/>
  </r>
  <r>
    <s v="ID00375"/>
    <s v="Infrastructure Support Lead"/>
    <s v="Information Technology"/>
    <s v="India"/>
    <x v="3"/>
    <s v="Bogaert, Dianna"/>
    <s v="Direct"/>
    <d v="2020-11-12T07:17:38"/>
    <s v=""/>
    <s v="Open"/>
    <n v="707"/>
    <n v="988.69608796296234"/>
    <s v=""/>
    <s v=""/>
    <s v=""/>
    <s v=""/>
    <n v="160"/>
    <x v="0"/>
  </r>
  <r>
    <s v="ID00376"/>
    <s v="Data Report &amp; Dashboard Lead"/>
    <s v="Information Technology"/>
    <s v="India"/>
    <x v="3"/>
    <s v="Beck, James"/>
    <s v="Direct"/>
    <d v="2020-11-12T07:17:45"/>
    <d v="2020-12-26T00:00:00"/>
    <s v="Filled"/>
    <n v="32"/>
    <n v="43.696006944446708"/>
    <n v="2020"/>
    <s v="December"/>
    <s v="Q1"/>
    <s v="FY 2021"/>
    <n v="300"/>
    <x v="0"/>
  </r>
  <r>
    <s v="ID00377"/>
    <s v="Release Supervisor"/>
    <s v="Information Technology"/>
    <s v="India"/>
    <x v="3"/>
    <s v="Ghedia, Deesha"/>
    <s v="Direct"/>
    <d v="2020-09-02T11:03:26"/>
    <d v="2020-12-18T00:00:00"/>
    <s v="Filled"/>
    <n v="78"/>
    <n v="106.53928240740788"/>
    <n v="2020"/>
    <s v="December"/>
    <s v="Q1"/>
    <s v="FY 2021"/>
    <n v="300"/>
    <x v="0"/>
  </r>
  <r>
    <s v="ID00378"/>
    <s v="Project Lead"/>
    <s v="Information Technology"/>
    <s v="India"/>
    <x v="3"/>
    <s v="Bogaert, Dianna"/>
    <s v="Internal"/>
    <d v="2020-10-15T07:29:53"/>
    <d v="2020-10-19T00:00:00"/>
    <s v="Filled"/>
    <n v="3"/>
    <n v="3.6875810185156297"/>
    <n v="2020"/>
    <s v="October"/>
    <s v="Q1"/>
    <s v="FY 2021"/>
    <n v="300"/>
    <x v="0"/>
  </r>
  <r>
    <s v="ID00379"/>
    <s v="Order to Cash Process Lead"/>
    <s v="Information Technology"/>
    <s v="USA"/>
    <x v="1"/>
    <s v="Vanessa Gramlow"/>
    <s v="Internal"/>
    <d v="2021-01-20T17:20:47"/>
    <d v="2021-04-11T00:00:00"/>
    <s v="Filled"/>
    <n v="58"/>
    <n v="80.277233796296059"/>
    <n v="2021"/>
    <s v="April"/>
    <s v="Q3"/>
    <s v="FY 2021"/>
    <n v="550"/>
    <x v="0"/>
  </r>
  <r>
    <s v="ID00380"/>
    <s v="Desktop Antivirus Specialist"/>
    <s v="Information Technology"/>
    <s v="USA"/>
    <x v="1"/>
    <s v="Other"/>
    <s v="Internal"/>
    <d v="2020-11-03T08:58:03"/>
    <d v="2020-11-19T00:00:00"/>
    <s v="Filled"/>
    <n v="13"/>
    <n v="15.626354166663077"/>
    <n v="2020"/>
    <s v="November"/>
    <s v="Q1"/>
    <s v="FY 2021"/>
    <n v="550"/>
    <x v="0"/>
  </r>
  <r>
    <s v="ID00381"/>
    <s v="Global Security Controls &amp; Compliance Leader"/>
    <s v="Information Technology"/>
    <s v="India"/>
    <x v="3"/>
    <s v="Other"/>
    <s v="Internal"/>
    <d v="2020-11-23T07:58:11"/>
    <d v="2020-12-27T00:00:00"/>
    <s v="Filled"/>
    <n v="25"/>
    <n v="33.667928240742185"/>
    <n v="2020"/>
    <s v="December"/>
    <s v="Q1"/>
    <s v="FY 2021"/>
    <n v="300"/>
    <x v="0"/>
  </r>
  <r>
    <s v="ID00382"/>
    <s v="Administrator/Secretarial Support"/>
    <s v="Legal"/>
    <s v="USA"/>
    <x v="1"/>
    <s v="Other"/>
    <s v="Direct"/>
    <d v="2020-10-14T10:54:00"/>
    <d v="2020-11-08T00:00:00"/>
    <s v="Filled"/>
    <n v="18"/>
    <n v="24.545833333329938"/>
    <n v="2020"/>
    <s v="November"/>
    <s v="Q1"/>
    <s v="FY 2021"/>
    <n v="550"/>
    <x v="0"/>
  </r>
  <r>
    <s v="ID00383"/>
    <s v="Auto-Enrolment Administrator"/>
    <s v="Legal"/>
    <s v="USA"/>
    <x v="1"/>
    <s v="Other"/>
    <s v="Direct"/>
    <d v="2020-10-19T16:15:00"/>
    <d v="2020-12-08T00:00:00"/>
    <s v="Filled"/>
    <n v="37"/>
    <n v="49.322916666664241"/>
    <n v="2020"/>
    <s v="December"/>
    <s v="Q1"/>
    <s v="FY 2021"/>
    <n v="550"/>
    <x v="0"/>
  </r>
  <r>
    <s v="ID00384"/>
    <s v="Correspondence Advisor"/>
    <s v="Legal"/>
    <s v="UK"/>
    <x v="0"/>
    <s v="Other"/>
    <s v="Direct"/>
    <d v="2020-09-11T09:58:00"/>
    <d v="2020-12-03T00:00:00"/>
    <s v="Filled"/>
    <n v="60"/>
    <n v="82.584722222221899"/>
    <n v="2020"/>
    <s v="December"/>
    <s v="Q1"/>
    <s v="FY 2021"/>
    <n v="525"/>
    <x v="0"/>
  </r>
  <r>
    <s v="ID00385"/>
    <s v="Legal Clerk"/>
    <s v="Legal"/>
    <s v="UK"/>
    <x v="0"/>
    <s v="Vanessa Gramlow"/>
    <s v="Direct"/>
    <d v="2020-10-01T11:10:00"/>
    <d v="2020-11-30T00:00:00"/>
    <s v="Filled"/>
    <n v="43"/>
    <n v="59.534722222218988"/>
    <n v="2020"/>
    <s v="November"/>
    <s v="Q1"/>
    <s v="FY 2021"/>
    <n v="525"/>
    <x v="0"/>
  </r>
  <r>
    <s v="ID00386"/>
    <s v="Legal Counsel"/>
    <s v="Legal"/>
    <s v="USA"/>
    <x v="1"/>
    <s v="Other"/>
    <s v="Direct"/>
    <d v="2019-04-03T00:00:00"/>
    <s v=""/>
    <s v="Open"/>
    <n v="1128"/>
    <n v="1578"/>
    <s v=""/>
    <s v=""/>
    <s v=""/>
    <s v=""/>
    <n v="300"/>
    <x v="3"/>
  </r>
  <r>
    <s v="ID00387"/>
    <s v="Corporate Counsel"/>
    <s v="Legal"/>
    <s v="Malaysia"/>
    <x v="3"/>
    <s v="Other"/>
    <s v="Direct"/>
    <d v="2020-11-30T00:00:00"/>
    <s v=""/>
    <s v="Open"/>
    <n v="695"/>
    <n v="971"/>
    <s v=""/>
    <s v=""/>
    <s v=""/>
    <s v=""/>
    <n v="160"/>
    <x v="0"/>
  </r>
  <r>
    <s v="ID00388"/>
    <s v="&lt;b&gt;Legal Counsel, Novartis, Prague, Czech Republic&lt;/b&gt;"/>
    <s v="Legal"/>
    <s v="Colombia"/>
    <x v="2"/>
    <s v="Other"/>
    <s v="Direct"/>
    <d v="2022-01-02T00:00:00"/>
    <d v="2022-11-10T00:00:00"/>
    <s v="Filled"/>
    <n v="224"/>
    <n v="312"/>
    <n v="2022"/>
    <s v="November"/>
    <s v="Q1"/>
    <s v="FY 2023"/>
    <n v="475"/>
    <x v="7"/>
  </r>
  <r>
    <s v="ID00389"/>
    <s v="Assistant Company Secretary"/>
    <s v="Legal"/>
    <s v="Brazil"/>
    <x v="2"/>
    <s v="Other"/>
    <s v="Direct"/>
    <d v="2021-10-20T00:00:00"/>
    <d v="2021-10-30T00:00:00"/>
    <s v="Filled"/>
    <n v="8"/>
    <n v="10"/>
    <n v="2021"/>
    <s v="October"/>
    <s v="Q1"/>
    <s v="FY 2022"/>
    <n v="475"/>
    <x v="4"/>
  </r>
  <r>
    <s v="ID00390"/>
    <s v="Lawyer - Business Finance"/>
    <s v="Legal"/>
    <s v="Brazil"/>
    <x v="2"/>
    <s v="Other"/>
    <s v="Direct"/>
    <d v="2021-09-26T00:00:00"/>
    <d v="2021-11-11T00:00:00"/>
    <s v="Filled"/>
    <n v="34"/>
    <n v="46"/>
    <n v="2021"/>
    <s v="November"/>
    <s v="Q1"/>
    <s v="FY 2022"/>
    <n v="475"/>
    <x v="4"/>
  </r>
  <r>
    <s v="ID00392"/>
    <s v="Welder (2nd Shift)"/>
    <s v="Manufacturing"/>
    <s v="USA"/>
    <x v="1"/>
    <s v="Other"/>
    <s v="Direct"/>
    <d v="2021-11-20T00:00:00"/>
    <d v="2021-12-09T00:00:00"/>
    <s v="Filled"/>
    <n v="14"/>
    <n v="19"/>
    <n v="2021"/>
    <s v="December"/>
    <s v="Q1"/>
    <s v="FY 2022"/>
    <n v="550"/>
    <x v="4"/>
  </r>
  <r>
    <s v="ID00393"/>
    <s v="Shipper Receiver"/>
    <s v="Manufacturing"/>
    <s v="USA"/>
    <x v="1"/>
    <s v="Other"/>
    <s v="Referral"/>
    <d v="2021-11-08T00:00:00"/>
    <d v="2021-11-23T00:00:00"/>
    <s v="Filled"/>
    <n v="12"/>
    <n v="15"/>
    <n v="2021"/>
    <s v="November"/>
    <s v="Q1"/>
    <s v="FY 2022"/>
    <n v="550"/>
    <x v="4"/>
  </r>
  <r>
    <s v="ID00394"/>
    <s v="Electrical Technician"/>
    <s v="Manufacturing"/>
    <s v="USA"/>
    <x v="1"/>
    <s v="Other"/>
    <s v="Referral"/>
    <d v="2021-12-16T00:00:00"/>
    <d v="2021-12-23T00:00:00"/>
    <s v="Filled"/>
    <n v="6"/>
    <n v="7"/>
    <n v="2021"/>
    <s v="December"/>
    <s v="Q1"/>
    <s v="FY 2022"/>
    <n v="550"/>
    <x v="4"/>
  </r>
  <r>
    <s v="ID00397"/>
    <s v="Manufacturing Lead Sr. - 2nd Shift"/>
    <s v="Manufacturing"/>
    <s v="USA"/>
    <x v="1"/>
    <s v="Other"/>
    <s v="Admin"/>
    <d v="2021-12-21T00:00:00"/>
    <s v=""/>
    <s v="Open"/>
    <n v="419"/>
    <n v="585"/>
    <s v=""/>
    <s v=""/>
    <s v=""/>
    <s v=""/>
    <n v="300"/>
    <x v="4"/>
  </r>
  <r>
    <s v="ID00399"/>
    <s v="Welder 2nd Shift (2:30 - 11:00 p.m.)"/>
    <s v="Manufacturing"/>
    <s v="USA"/>
    <x v="1"/>
    <s v="Other"/>
    <s v="Direct"/>
    <d v="2022-01-12T00:00:00"/>
    <d v="2022-01-27T00:00:00"/>
    <s v="Filled"/>
    <n v="12"/>
    <n v="15"/>
    <n v="2022"/>
    <s v="January"/>
    <s v="Q2"/>
    <s v="FY 2022"/>
    <n v="550"/>
    <x v="4"/>
  </r>
  <r>
    <s v="ID00400"/>
    <s v="Welder"/>
    <s v="Manufacturing"/>
    <s v="USA"/>
    <x v="1"/>
    <s v="Other"/>
    <s v="Direct"/>
    <d v="2021-12-02T00:00:00"/>
    <d v="2021-12-18T00:00:00"/>
    <s v="Filled"/>
    <n v="12"/>
    <n v="16"/>
    <n v="2021"/>
    <s v="December"/>
    <s v="Q1"/>
    <s v="FY 2022"/>
    <n v="550"/>
    <x v="4"/>
  </r>
  <r>
    <s v="ID00401"/>
    <s v="WAREHOUSE COORD I"/>
    <s v="Manufacturing"/>
    <s v="USA"/>
    <x v="1"/>
    <s v="Vanessa Gramlow"/>
    <s v="Admin"/>
    <d v="2022-01-09T00:00:00"/>
    <d v="2022-11-09T00:00:00"/>
    <s v="Filled"/>
    <n v="218"/>
    <n v="304"/>
    <n v="2022"/>
    <s v="November"/>
    <s v="Q1"/>
    <s v="FY 2023"/>
    <n v="550"/>
    <x v="7"/>
  </r>
  <r>
    <s v="ID00403"/>
    <s v="Machinist 2nd Shift (2:30 - 11 p.m.)"/>
    <s v="Manufacturing"/>
    <s v="USA"/>
    <x v="1"/>
    <s v="Laurene Delelis"/>
    <s v="Referral"/>
    <d v="2022-01-13T00:00:00"/>
    <d v="2022-10-14T00:00:00"/>
    <s v="Filled"/>
    <n v="197"/>
    <n v="274"/>
    <n v="2022"/>
    <s v="October"/>
    <s v="Q1"/>
    <s v="FY 2023"/>
    <n v="550"/>
    <x v="7"/>
  </r>
  <r>
    <s v="ID00408"/>
    <s v="Product Development Manager"/>
    <s v="Sales &amp; Marketing"/>
    <s v="UK"/>
    <x v="0"/>
    <s v="Vanessa Gramlow"/>
    <s v="Internal"/>
    <d v="2020-04-23T06:18:35"/>
    <d v="2020-11-30T00:00:00"/>
    <s v="Filled"/>
    <n v="158"/>
    <n v="220.73709490741021"/>
    <n v="2020"/>
    <s v="November"/>
    <s v="Q1"/>
    <s v="FY 2021"/>
    <n v="525"/>
    <x v="0"/>
  </r>
  <r>
    <s v="ID00409"/>
    <s v="Marketing Intern"/>
    <s v="Sales &amp; Marketing"/>
    <s v="Philippines"/>
    <x v="3"/>
    <s v="Other"/>
    <s v="Direct"/>
    <d v="2020-04-10T05:44:19"/>
    <d v="2020-08-16T00:00:00"/>
    <s v="Filled"/>
    <n v="91"/>
    <n v="127.76089120370307"/>
    <n v="2020"/>
    <s v="August"/>
    <s v="Q4"/>
    <s v="FY 2020"/>
    <n v="300"/>
    <x v="1"/>
  </r>
  <r>
    <s v="ID00410"/>
    <s v="Global Marketing Manager"/>
    <s v="Sales &amp; Marketing"/>
    <s v="UK"/>
    <x v="0"/>
    <s v="Other"/>
    <s v="Internal"/>
    <d v="2020-06-09T05:45:18"/>
    <d v="2020-09-12T00:00:00"/>
    <s v="Filled"/>
    <n v="69"/>
    <n v="94.760208333333139"/>
    <n v="2020"/>
    <s v="September"/>
    <s v="Q4"/>
    <s v="FY 2020"/>
    <n v="525"/>
    <x v="1"/>
  </r>
  <r>
    <s v="ID00411"/>
    <s v="EMEA Product Manager"/>
    <s v="Sales &amp; Marketing"/>
    <s v="UK"/>
    <x v="0"/>
    <s v="Other"/>
    <s v="Direct"/>
    <d v="2020-05-19T05:50:00"/>
    <d v="2020-09-03T00:00:00"/>
    <s v="Filled"/>
    <n v="78"/>
    <n v="106.75694444444525"/>
    <n v="2020"/>
    <s v="September"/>
    <s v="Q4"/>
    <s v="FY 2020"/>
    <n v="525"/>
    <x v="1"/>
  </r>
  <r>
    <s v="ID00412"/>
    <s v="Marketing Communications Mgr"/>
    <s v="Sales &amp; Marketing"/>
    <s v="UK"/>
    <x v="0"/>
    <s v="Other"/>
    <s v="Internal"/>
    <d v="2020-06-05T12:30:59"/>
    <d v="2020-09-04T00:00:00"/>
    <s v="Filled"/>
    <n v="66"/>
    <n v="90.478483796294313"/>
    <n v="2020"/>
    <s v="September"/>
    <s v="Q4"/>
    <s v="FY 2020"/>
    <n v="525"/>
    <x v="1"/>
  </r>
  <r>
    <s v="ID00413"/>
    <s v="Product Manager - Connectivity"/>
    <s v="Sales &amp; Marketing"/>
    <s v="UK"/>
    <x v="0"/>
    <s v="Laurene Delelis"/>
    <s v="Agency"/>
    <d v="2020-05-27T10:15:20"/>
    <s v=""/>
    <s v="Open"/>
    <n v="828"/>
    <n v="1157.5726851851869"/>
    <s v=""/>
    <s v=""/>
    <s v=""/>
    <s v=""/>
    <n v="280"/>
    <x v="1"/>
  </r>
  <r>
    <s v="ID00414"/>
    <s v="Mkt Mgr – New Business Develop"/>
    <s v="Sales &amp; Marketing"/>
    <s v="UK"/>
    <x v="0"/>
    <s v="Other"/>
    <s v="Internal"/>
    <d v="2020-05-20T11:42:11"/>
    <d v="2020-09-24T00:00:00"/>
    <s v="Filled"/>
    <n v="92"/>
    <n v="126.51237268518162"/>
    <n v="2020"/>
    <s v="September"/>
    <s v="Q4"/>
    <s v="FY 2020"/>
    <n v="525"/>
    <x v="1"/>
  </r>
  <r>
    <s v="ID00415"/>
    <s v="Snr Product Marketing Manager"/>
    <s v="Sales &amp; Marketing"/>
    <s v="USA"/>
    <x v="1"/>
    <s v="Other"/>
    <s v="Internal"/>
    <d v="2020-02-04T14:02:51"/>
    <d v="2020-05-04T00:00:00"/>
    <s v="Filled"/>
    <n v="65"/>
    <n v="89.414687500000582"/>
    <n v="2020"/>
    <s v="May"/>
    <s v="Q3"/>
    <s v="FY 2020"/>
    <n v="550"/>
    <x v="1"/>
  </r>
  <r>
    <s v="ID00416"/>
    <s v="Strategic Marketing Manager"/>
    <s v="Sales &amp; Marketing"/>
    <s v="UK"/>
    <x v="0"/>
    <s v="Other"/>
    <s v="Agency"/>
    <d v="2020-06-16T12:09:25"/>
    <d v="2020-11-06T00:00:00"/>
    <s v="Filled"/>
    <n v="104"/>
    <n v="142.49346064814745"/>
    <n v="2020"/>
    <s v="November"/>
    <s v="Q1"/>
    <s v="FY 2021"/>
    <n v="525"/>
    <x v="0"/>
  </r>
  <r>
    <s v="ID00417"/>
    <s v="Sr. Manager, Marcom"/>
    <s v="Sales &amp; Marketing"/>
    <s v="UK"/>
    <x v="0"/>
    <s v="Other"/>
    <s v="Internal"/>
    <d v="2020-06-24T11:04:03"/>
    <d v="2020-11-30T00:00:00"/>
    <s v="Filled"/>
    <n v="114"/>
    <n v="158.5388541666689"/>
    <n v="2020"/>
    <s v="November"/>
    <s v="Q1"/>
    <s v="FY 2021"/>
    <n v="525"/>
    <x v="0"/>
  </r>
  <r>
    <s v="ID00418"/>
    <s v="DIY Security Product Manager GRADUATE- 23 Months FTC"/>
    <s v="Sales &amp; Marketing"/>
    <s v="UK"/>
    <x v="0"/>
    <s v="Vanessa Gramlow"/>
    <s v="Internal"/>
    <d v="2020-07-13T06:55:29"/>
    <d v="2020-10-29T00:00:00"/>
    <s v="Filled"/>
    <n v="79"/>
    <n v="107.71146990740817"/>
    <n v="2020"/>
    <s v="October"/>
    <s v="Q1"/>
    <s v="FY 2021"/>
    <n v="525"/>
    <x v="0"/>
  </r>
  <r>
    <s v="ID00419"/>
    <s v="Marcom Digital CoE Program Mgr"/>
    <s v="Sales &amp; Marketing"/>
    <s v="UK"/>
    <x v="0"/>
    <s v="Other"/>
    <s v="Internal"/>
    <d v="2020-09-14T12:19:19"/>
    <d v="2020-11-25T00:00:00"/>
    <s v="Filled"/>
    <n v="53"/>
    <n v="71.486585648148321"/>
    <n v="2020"/>
    <s v="November"/>
    <s v="Q1"/>
    <s v="FY 2021"/>
    <n v="525"/>
    <x v="0"/>
  </r>
  <r>
    <s v="ID00420"/>
    <s v="Graduate Product Manager"/>
    <s v="Sales &amp; Marketing"/>
    <s v="UK"/>
    <x v="0"/>
    <s v="Other"/>
    <s v="Agency"/>
    <d v="2020-09-23T11:59:30"/>
    <d v="2020-11-10T00:00:00"/>
    <s v="Filled"/>
    <n v="35"/>
    <n v="47.500347222223354"/>
    <n v="2020"/>
    <s v="November"/>
    <s v="Q1"/>
    <s v="FY 2021"/>
    <n v="525"/>
    <x v="0"/>
  </r>
  <r>
    <s v="ID00421"/>
    <s v="Industrial Marketing Leader"/>
    <s v="Sales &amp; Marketing"/>
    <s v="UK"/>
    <x v="0"/>
    <s v="Other"/>
    <s v="Internal"/>
    <d v="2020-07-23T18:29:08"/>
    <d v="2020-12-15T00:00:00"/>
    <s v="Filled"/>
    <n v="104"/>
    <n v="144.22976851851854"/>
    <n v="2020"/>
    <s v="December"/>
    <s v="Q1"/>
    <s v="FY 2021"/>
    <n v="525"/>
    <x v="0"/>
  </r>
  <r>
    <s v="ID00422"/>
    <s v="Event Manager"/>
    <s v="Sales &amp; Marketing"/>
    <s v="USA"/>
    <x v="1"/>
    <s v="Other"/>
    <s v="Internal"/>
    <d v="2020-10-07T15:11:36"/>
    <s v=""/>
    <s v="Open"/>
    <n v="733"/>
    <n v="1024.3669444444458"/>
    <s v=""/>
    <s v=""/>
    <s v=""/>
    <s v=""/>
    <n v="300"/>
    <x v="0"/>
  </r>
  <r>
    <s v="ID00423"/>
    <s v="Specialist Product Mrktg"/>
    <s v="Sales &amp; Marketing"/>
    <s v="USA"/>
    <x v="1"/>
    <s v="Other"/>
    <s v="Internal"/>
    <d v="2020-10-02T06:46:12"/>
    <d v="2020-12-12T00:00:00"/>
    <s v="Filled"/>
    <n v="51"/>
    <n v="70.717916666668316"/>
    <n v="2020"/>
    <s v="December"/>
    <s v="Q1"/>
    <s v="FY 2021"/>
    <n v="550"/>
    <x v="0"/>
  </r>
  <r>
    <s v="ID00424"/>
    <s v="Product Mkting Mgr, Software"/>
    <s v="Sales &amp; Marketing"/>
    <s v="UK"/>
    <x v="0"/>
    <s v="Other"/>
    <s v="Agency"/>
    <d v="2020-06-29T02:48:38"/>
    <d v="2020-08-02T00:00:00"/>
    <s v="Filled"/>
    <n v="25"/>
    <n v="33.88289351851563"/>
    <n v="2020"/>
    <s v="August"/>
    <s v="Q4"/>
    <s v="FY 2020"/>
    <n v="525"/>
    <x v="1"/>
  </r>
  <r>
    <s v="ID00425"/>
    <s v="S&amp;PS Europe - Product Marketing Director"/>
    <s v="Sales &amp; Marketing"/>
    <s v="USA"/>
    <x v="1"/>
    <s v="Other"/>
    <s v="Internal"/>
    <d v="2020-11-06T08:42:09"/>
    <d v="2020-11-11T00:00:00"/>
    <s v="Filled"/>
    <n v="4"/>
    <n v="4.6373958333351766"/>
    <n v="2020"/>
    <s v="November"/>
    <s v="Q1"/>
    <s v="FY 2021"/>
    <n v="550"/>
    <x v="0"/>
  </r>
  <r>
    <s v="ID00426"/>
    <s v="Senior Product Manager VAPA EMEA (Voice, Alarm, Public Address)"/>
    <s v="Sales &amp; Marketing"/>
    <s v="UK"/>
    <x v="0"/>
    <s v="Other"/>
    <s v="Agency"/>
    <d v="2020-04-21T05:19:17"/>
    <d v="2020-10-12T00:00:00"/>
    <s v="Filled"/>
    <n v="125"/>
    <n v="173.77827546296612"/>
    <n v="2020"/>
    <s v="October"/>
    <s v="Q1"/>
    <s v="FY 2021"/>
    <n v="525"/>
    <x v="0"/>
  </r>
  <r>
    <s v="ID00427"/>
    <s v="Graduate Marketing &amp; Communications; 12 months FTC"/>
    <s v="Sales &amp; Marketing"/>
    <s v="UK"/>
    <x v="0"/>
    <s v="Other"/>
    <s v="Direct"/>
    <d v="2020-09-03T07:20:57"/>
    <d v="2020-11-22T00:00:00"/>
    <s v="Filled"/>
    <n v="57"/>
    <n v="79.693784722221608"/>
    <n v="2020"/>
    <s v="November"/>
    <s v="Q1"/>
    <s v="FY 2021"/>
    <n v="525"/>
    <x v="0"/>
  </r>
  <r>
    <s v="ID00428"/>
    <s v="Printer Product Marketing Manager"/>
    <s v="Sales &amp; Marketing"/>
    <s v="USA"/>
    <x v="1"/>
    <s v="Other"/>
    <s v="Referral"/>
    <d v="2020-10-29T05:38:21"/>
    <d v="2020-11-17T00:00:00"/>
    <s v="Filled"/>
    <n v="14"/>
    <n v="18.765034722222481"/>
    <n v="2020"/>
    <s v="November"/>
    <s v="Q1"/>
    <s v="FY 2021"/>
    <n v="550"/>
    <x v="0"/>
  </r>
  <r>
    <s v="ID00429"/>
    <s v="HSF Europe Regional Marketing Leader"/>
    <s v="Sales &amp; Marketing"/>
    <s v="USA"/>
    <x v="1"/>
    <s v="Other"/>
    <s v="Internal"/>
    <d v="2020-11-26T11:58:58"/>
    <d v="2020-12-23T00:00:00"/>
    <s v="Filled"/>
    <n v="20"/>
    <n v="26.500717592592991"/>
    <n v="2020"/>
    <s v="December"/>
    <s v="Q1"/>
    <s v="FY 2021"/>
    <n v="550"/>
    <x v="0"/>
  </r>
  <r>
    <s v="ID00430"/>
    <s v="E-commerce Category Manager - Footwear"/>
    <s v="Sales &amp; Marketing"/>
    <s v="UK"/>
    <x v="0"/>
    <s v="Other"/>
    <s v="Direct"/>
    <d v="2020-10-01T12:41:07"/>
    <d v="2020-10-29T00:00:00"/>
    <s v="Filled"/>
    <n v="21"/>
    <n v="27.471446759256651"/>
    <n v="2020"/>
    <s v="October"/>
    <s v="Q1"/>
    <s v="FY 2021"/>
    <n v="525"/>
    <x v="0"/>
  </r>
  <r>
    <s v="ID00431"/>
    <s v="Sr Product Mktg Mgr Electrical"/>
    <s v="Sales &amp; Marketing"/>
    <s v="Philippines"/>
    <x v="3"/>
    <s v="Other"/>
    <s v="Internal"/>
    <d v="2020-11-24T10:48:35"/>
    <d v="2020-12-20T00:00:00"/>
    <s v="Filled"/>
    <n v="19"/>
    <n v="25.54959490741021"/>
    <n v="2020"/>
    <s v="December"/>
    <s v="Q1"/>
    <s v="FY 2021"/>
    <n v="300"/>
    <x v="0"/>
  </r>
  <r>
    <s v="ID00432"/>
    <s v="Access Control Product Manager"/>
    <s v="Sales &amp; Marketing"/>
    <s v="USA"/>
    <x v="1"/>
    <s v="Other"/>
    <s v="Direct"/>
    <d v="2020-10-26T10:52:57"/>
    <d v="2020-12-07T00:00:00"/>
    <s v="Filled"/>
    <n v="31"/>
    <n v="41.546562499999709"/>
    <n v="2020"/>
    <s v="December"/>
    <s v="Q1"/>
    <s v="FY 2021"/>
    <n v="550"/>
    <x v="0"/>
  </r>
  <r>
    <s v="ID00433"/>
    <s v="Senior Marketing Director - ADI"/>
    <s v="Sales &amp; Marketing"/>
    <s v="Philippines"/>
    <x v="3"/>
    <s v="Other"/>
    <s v="Agency"/>
    <d v="2020-11-16T06:59:11"/>
    <d v="2020-11-29T00:00:00"/>
    <s v="Filled"/>
    <n v="10"/>
    <n v="12.708900462959718"/>
    <n v="2020"/>
    <s v="November"/>
    <s v="Q1"/>
    <s v="FY 2021"/>
    <n v="300"/>
    <x v="0"/>
  </r>
  <r>
    <s v="ID00434"/>
    <s v="Director of Commercial Excellence"/>
    <s v="Sales &amp; Marketing"/>
    <s v="USA"/>
    <x v="1"/>
    <s v="Other"/>
    <s v="Internal"/>
    <d v="2020-12-04T10:48:48"/>
    <d v="2020-12-18T00:00:00"/>
    <s v="Filled"/>
    <n v="11"/>
    <n v="13.549444444441178"/>
    <n v="2020"/>
    <s v="December"/>
    <s v="Q1"/>
    <s v="FY 2021"/>
    <n v="550"/>
    <x v="0"/>
  </r>
  <r>
    <s v="ID00435"/>
    <s v="System Software Product Manager"/>
    <s v="Sales &amp; Marketing"/>
    <s v="India"/>
    <x v="3"/>
    <s v="Vanessa Gramlow"/>
    <s v="Internal"/>
    <d v="2020-09-16T12:42:57"/>
    <d v="2020-12-19T00:00:00"/>
    <s v="Filled"/>
    <n v="68"/>
    <n v="93.470173611109203"/>
    <n v="2020"/>
    <s v="December"/>
    <s v="Q1"/>
    <s v="FY 2021"/>
    <n v="300"/>
    <x v="0"/>
  </r>
  <r>
    <s v="ID00436"/>
    <s v="Director of Product Management"/>
    <s v="Sales &amp; Marketing"/>
    <s v="USA"/>
    <x v="1"/>
    <s v="Other"/>
    <s v="Internal"/>
    <d v="2020-11-02T16:18:08"/>
    <d v="2020-11-26T00:00:00"/>
    <s v="Filled"/>
    <n v="19"/>
    <n v="23.320740740738984"/>
    <n v="2020"/>
    <s v="November"/>
    <s v="Q1"/>
    <s v="FY 2021"/>
    <n v="550"/>
    <x v="0"/>
  </r>
  <r>
    <s v="ID00437"/>
    <s v="Trade Channel Manager"/>
    <s v="Sales &amp; Marketing"/>
    <s v="USA"/>
    <x v="1"/>
    <s v="Other"/>
    <s v="Direct"/>
    <d v="2021-01-13T04:30:12"/>
    <d v="2021-08-27T00:00:00"/>
    <s v="Filled"/>
    <n v="163"/>
    <n v="225.81236111110775"/>
    <n v="2021"/>
    <s v="August"/>
    <s v="Q4"/>
    <s v="FY 2021"/>
    <n v="550"/>
    <x v="0"/>
  </r>
  <r>
    <s v="ID00438"/>
    <s v="Embedded Products Leader - Packaged Solutions"/>
    <s v="Sales &amp; Marketing"/>
    <s v="USA"/>
    <x v="1"/>
    <s v="Laurene Delelis"/>
    <s v="Internal"/>
    <d v="2021-01-27T03:56:00"/>
    <d v="2021-05-26T00:00:00"/>
    <s v="Filled"/>
    <n v="86"/>
    <n v="118.83611111110804"/>
    <n v="2021"/>
    <s v="May"/>
    <s v="Q3"/>
    <s v="FY 2021"/>
    <n v="550"/>
    <x v="0"/>
  </r>
  <r>
    <s v="ID00439"/>
    <s v="Product Category Manager - IP/Video/Networking"/>
    <s v="Sales &amp; Marketing"/>
    <s v="USA"/>
    <x v="1"/>
    <s v="Annelies Verbruggen"/>
    <s v="Agency"/>
    <d v="2020-11-03T08:47:32"/>
    <d v="2020-12-07T00:00:00"/>
    <s v="Filled"/>
    <n v="25"/>
    <n v="33.633657407408464"/>
    <n v="2020"/>
    <s v="December"/>
    <s v="Q1"/>
    <s v="FY 2021"/>
    <n v="550"/>
    <x v="0"/>
  </r>
  <r>
    <s v="ID00440"/>
    <s v="Product Marketing Specialist"/>
    <s v="Sales &amp; Marketing"/>
    <s v="Philippines"/>
    <x v="3"/>
    <s v="Other"/>
    <s v="Internal"/>
    <d v="2021-03-04T11:12:24"/>
    <d v="2021-06-15T00:00:00"/>
    <s v="Filled"/>
    <n v="74"/>
    <n v="102.53305555555562"/>
    <n v="2021"/>
    <s v="June"/>
    <s v="Q3"/>
    <s v="FY 2021"/>
    <n v="300"/>
    <x v="0"/>
  </r>
  <r>
    <s v="ID00441"/>
    <s v="Channel Marketing Leader - Honeywell Security &amp; Fire Europe (North &amp; Nordics)"/>
    <s v="Sales &amp; Marketing"/>
    <s v="USA"/>
    <x v="1"/>
    <s v="Other"/>
    <s v="Internal"/>
    <d v="2021-02-16T06:54:21"/>
    <d v="2021-05-22T00:00:00"/>
    <s v="Filled"/>
    <n v="69"/>
    <n v="94.71225694444729"/>
    <n v="2021"/>
    <s v="May"/>
    <s v="Q3"/>
    <s v="FY 2021"/>
    <n v="550"/>
    <x v="0"/>
  </r>
  <r>
    <s v="ID00442"/>
    <s v="Strategic Marketing Leader"/>
    <s v="Sales &amp; Marketing"/>
    <s v="USA"/>
    <x v="1"/>
    <s v="Other"/>
    <s v="Internal"/>
    <d v="2021-02-16T06:55:51"/>
    <d v="2021-03-25T00:00:00"/>
    <s v="Filled"/>
    <n v="28"/>
    <n v="36.711215277777228"/>
    <n v="2021"/>
    <s v="March"/>
    <s v="Q2"/>
    <s v="FY 2021"/>
    <n v="550"/>
    <x v="0"/>
  </r>
  <r>
    <s v="ID00443"/>
    <s v="Residential Marketing Leader"/>
    <s v="Sales &amp; Marketing"/>
    <s v="USA"/>
    <x v="1"/>
    <s v="Annelies Verbruggen"/>
    <s v="Internal"/>
    <d v="2021-02-16T06:55:32"/>
    <d v="2021-07-25T00:00:00"/>
    <s v="Filled"/>
    <n v="114"/>
    <n v="158.71143518518511"/>
    <n v="2021"/>
    <s v="July"/>
    <s v="Q4"/>
    <s v="FY 2021"/>
    <n v="550"/>
    <x v="0"/>
  </r>
  <r>
    <s v="ID00444"/>
    <s v="Customer Marketing Manager UK"/>
    <s v="Sales &amp; Marketing"/>
    <s v="USA"/>
    <x v="1"/>
    <s v="Annelies Verbruggen"/>
    <s v="Internal"/>
    <d v="2021-03-21T05:48:40"/>
    <s v=""/>
    <s v="Open"/>
    <n v="615"/>
    <n v="859.75787037036935"/>
    <s v=""/>
    <s v=""/>
    <s v=""/>
    <s v=""/>
    <n v="300"/>
    <x v="0"/>
  </r>
  <r>
    <s v="ID00445"/>
    <s v="ICT Strategic Marketing Director"/>
    <s v="Sales &amp; Marketing"/>
    <s v="USA"/>
    <x v="1"/>
    <s v="Other"/>
    <s v="Internal"/>
    <d v="2021-01-28T14:44:21"/>
    <d v="2021-09-29T00:00:00"/>
    <s v="Filled"/>
    <n v="175"/>
    <n v="243.38586805555678"/>
    <n v="2021"/>
    <s v="September"/>
    <s v="Q4"/>
    <s v="FY 2021"/>
    <n v="550"/>
    <x v="0"/>
  </r>
  <r>
    <s v="ID00446"/>
    <s v="HSF Global Product Manager - Access Control Enterprise Software"/>
    <s v="Sales &amp; Marketing"/>
    <s v="USA"/>
    <x v="1"/>
    <s v="Other"/>
    <s v="Internal"/>
    <d v="2021-03-10T07:57:29"/>
    <d v="2021-12-11T00:00:00"/>
    <s v="Filled"/>
    <n v="198"/>
    <n v="275.66841435185052"/>
    <n v="2021"/>
    <s v="December"/>
    <s v="Q1"/>
    <s v="FY 2022"/>
    <n v="550"/>
    <x v="4"/>
  </r>
  <r>
    <s v="ID00447"/>
    <s v="HSF Global Product Manager - Commercial Intrusion SMB Systems"/>
    <s v="Sales &amp; Marketing"/>
    <s v="Philippines"/>
    <x v="3"/>
    <s v="Other"/>
    <s v="Internal"/>
    <d v="2021-03-10T07:59:02"/>
    <d v="2021-04-08T00:00:00"/>
    <s v="Filled"/>
    <n v="22"/>
    <n v="28.667337962964666"/>
    <n v="2021"/>
    <s v="April"/>
    <s v="Q3"/>
    <s v="FY 2021"/>
    <n v="300"/>
    <x v="0"/>
  </r>
  <r>
    <s v="ID00448"/>
    <s v="Product Marketing Manager - Stationary Refrigeration"/>
    <s v="Sales &amp; Marketing"/>
    <s v="UK"/>
    <x v="0"/>
    <s v="Other"/>
    <s v="Agency"/>
    <d v="2020-09-23T12:42:22"/>
    <d v="2020-11-10T00:00:00"/>
    <s v="Filled"/>
    <n v="35"/>
    <n v="47.470578703701904"/>
    <n v="2020"/>
    <s v="November"/>
    <s v="Q1"/>
    <s v="FY 2021"/>
    <n v="525"/>
    <x v="0"/>
  </r>
  <r>
    <s v="ID00449"/>
    <s v="Especialista de Produto de Marketing"/>
    <s v="Sales &amp; Marketing"/>
    <s v="Brazil"/>
    <x v="2"/>
    <s v="Other"/>
    <s v="Direct"/>
    <d v="2021-02-11T17:29:30"/>
    <d v="2021-07-04T00:00:00"/>
    <s v="Filled"/>
    <n v="102"/>
    <n v="142.27118055555911"/>
    <n v="2021"/>
    <s v="July"/>
    <s v="Q4"/>
    <s v="FY 2021"/>
    <n v="475"/>
    <x v="0"/>
  </r>
  <r>
    <s v="ID00450"/>
    <s v="Marketing Leader, Medium Enterprise &amp; Distribution, Honeywell Security &amp; Fire Europe"/>
    <s v="Sales &amp; Marketing"/>
    <s v="USA"/>
    <x v="1"/>
    <s v="Other"/>
    <s v="Internal"/>
    <d v="2021-02-16T06:56:23"/>
    <s v=""/>
    <s v="Open"/>
    <n v="639"/>
    <n v="892.71084490740759"/>
    <s v=""/>
    <s v=""/>
    <s v=""/>
    <s v=""/>
    <n v="300"/>
    <x v="0"/>
  </r>
  <r>
    <s v="ID00451"/>
    <s v="HSF Global Product Manager - Access Control SMB Software"/>
    <s v="Sales &amp; Marketing"/>
    <s v="USA"/>
    <x v="1"/>
    <s v="Vanessa Gramlow"/>
    <s v="Internal"/>
    <d v="2021-03-10T07:57:52"/>
    <d v="2021-06-10T00:00:00"/>
    <s v="Filled"/>
    <n v="67"/>
    <n v="91.668148148150067"/>
    <n v="2021"/>
    <s v="June"/>
    <s v="Q3"/>
    <s v="FY 2021"/>
    <n v="550"/>
    <x v="0"/>
  </r>
  <r>
    <s v="ID00452"/>
    <s v="Regional Marketing Manager EMEA - Workflow Solutions"/>
    <s v="Sales &amp; Marketing"/>
    <s v="Philippines"/>
    <x v="3"/>
    <s v="Other"/>
    <s v="Internal"/>
    <d v="2021-02-26T00:00:00"/>
    <d v="2021-05-23T00:00:00"/>
    <s v="Filled"/>
    <n v="61"/>
    <n v="86"/>
    <n v="2021"/>
    <s v="May"/>
    <s v="Q3"/>
    <s v="FY 2021"/>
    <n v="300"/>
    <x v="0"/>
  </r>
  <r>
    <s v="ID00453"/>
    <s v="Strategic Marketing Leader - BreakThrough"/>
    <s v="Sales &amp; Marketing"/>
    <s v="USA"/>
    <x v="1"/>
    <s v="Other"/>
    <s v="Internal"/>
    <d v="2021-05-01T00:00:00"/>
    <s v=""/>
    <s v="Open"/>
    <n v="585"/>
    <n v="819"/>
    <s v=""/>
    <s v=""/>
    <s v=""/>
    <s v=""/>
    <n v="300"/>
    <x v="0"/>
  </r>
  <r>
    <s v="ID00454"/>
    <s v="HSF Global Product Manager - Access Control Edge Devices"/>
    <s v="Sales &amp; Marketing"/>
    <s v="Philippines"/>
    <x v="3"/>
    <s v="Other"/>
    <s v="Internal"/>
    <d v="2021-03-10T00:00:00"/>
    <d v="2021-05-14T00:00:00"/>
    <s v="Filled"/>
    <n v="48"/>
    <n v="65"/>
    <n v="2021"/>
    <s v="May"/>
    <s v="Q3"/>
    <s v="FY 2021"/>
    <n v="300"/>
    <x v="0"/>
  </r>
  <r>
    <s v="ID00455"/>
    <s v="Global Product Manager - Lead Sensors"/>
    <s v="Sales &amp; Marketing"/>
    <s v="USA"/>
    <x v="1"/>
    <s v="Other"/>
    <s v="Internal"/>
    <d v="2021-04-08T00:00:00"/>
    <d v="2021-05-15T00:00:00"/>
    <s v="Filled"/>
    <n v="27"/>
    <n v="37"/>
    <n v="2021"/>
    <s v="May"/>
    <s v="Q3"/>
    <s v="FY 2021"/>
    <n v="550"/>
    <x v="0"/>
  </r>
  <r>
    <s v="ID00456"/>
    <s v="Marketing Leader – Integrated Systems, Security &amp; Fire Europe"/>
    <s v="Sales &amp; Marketing"/>
    <s v="Singapore"/>
    <x v="3"/>
    <s v="Other"/>
    <s v="Internal"/>
    <d v="2021-02-16T00:00:00"/>
    <d v="2021-10-01T00:00:00"/>
    <s v="Filled"/>
    <n v="164"/>
    <n v="227"/>
    <n v="2021"/>
    <s v="October"/>
    <s v="Q1"/>
    <s v="FY 2022"/>
    <n v="300"/>
    <x v="4"/>
  </r>
  <r>
    <s v="ID00457"/>
    <s v="Product Category Manager"/>
    <s v="Sales &amp; Marketing"/>
    <s v="Philippines"/>
    <x v="3"/>
    <s v="Other"/>
    <s v="Agency"/>
    <d v="2021-03-16T00:00:00"/>
    <d v="2021-12-05T00:00:00"/>
    <s v="Filled"/>
    <n v="189"/>
    <n v="264"/>
    <n v="2021"/>
    <s v="December"/>
    <s v="Q1"/>
    <s v="FY 2022"/>
    <n v="300"/>
    <x v="4"/>
  </r>
  <r>
    <s v="ID00458"/>
    <s v="HSF Global Product Management Leader SMB SaaS"/>
    <s v="Sales &amp; Marketing"/>
    <s v="USA"/>
    <x v="1"/>
    <s v="Other"/>
    <s v="Internal"/>
    <d v="2021-03-10T00:00:00"/>
    <d v="2021-11-02T00:00:00"/>
    <s v="Filled"/>
    <n v="170"/>
    <n v="237"/>
    <n v="2021"/>
    <s v="November"/>
    <s v="Q1"/>
    <s v="FY 2022"/>
    <n v="550"/>
    <x v="4"/>
  </r>
  <r>
    <s v="ID00459"/>
    <s v="Global Category Leader - Hearing"/>
    <s v="Sales &amp; Marketing"/>
    <s v="Puerto Rico"/>
    <x v="2"/>
    <s v="Other"/>
    <s v="Internal"/>
    <d v="2021-06-11T00:00:00"/>
    <d v="2021-10-23T00:00:00"/>
    <s v="Filled"/>
    <n v="96"/>
    <n v="134"/>
    <n v="2021"/>
    <s v="October"/>
    <s v="Q1"/>
    <s v="FY 2022"/>
    <n v="475"/>
    <x v="4"/>
  </r>
  <r>
    <s v="ID00460"/>
    <s v="Marketing and Communications Manager"/>
    <s v="Sales &amp; Marketing"/>
    <s v="Malaysia"/>
    <x v="3"/>
    <s v="Other"/>
    <s v="Internal"/>
    <d v="2021-03-21T00:00:00"/>
    <d v="2021-08-18T00:00:00"/>
    <s v="Filled"/>
    <n v="108"/>
    <n v="150"/>
    <n v="2021"/>
    <s v="August"/>
    <s v="Q4"/>
    <s v="FY 2021"/>
    <n v="300"/>
    <x v="0"/>
  </r>
  <r>
    <s v="ID00461"/>
    <s v="Global Pricing Leader"/>
    <s v="Sales &amp; Marketing"/>
    <s v="USA"/>
    <x v="1"/>
    <s v="Vanessa Gramlow"/>
    <s v="Internal"/>
    <d v="2021-02-09T00:00:00"/>
    <d v="2021-05-15T00:00:00"/>
    <s v="Filled"/>
    <n v="69"/>
    <n v="95"/>
    <n v="2021"/>
    <s v="May"/>
    <s v="Q3"/>
    <s v="FY 2021"/>
    <n v="550"/>
    <x v="0"/>
  </r>
  <r>
    <s v="ID00462"/>
    <s v="Global Product Manager"/>
    <s v="Sales &amp; Marketing"/>
    <s v="USA"/>
    <x v="1"/>
    <s v="Other"/>
    <s v="Internal"/>
    <d v="2021-04-14T00:00:00"/>
    <d v="2021-12-02T00:00:00"/>
    <s v="Filled"/>
    <n v="167"/>
    <n v="232"/>
    <n v="2021"/>
    <s v="December"/>
    <s v="Q1"/>
    <s v="FY 2022"/>
    <n v="550"/>
    <x v="4"/>
  </r>
  <r>
    <s v="ID00463"/>
    <s v="Lead Pricing Analyst"/>
    <s v="Sales &amp; Marketing"/>
    <s v="Philippines"/>
    <x v="3"/>
    <s v="Other"/>
    <s v="Direct"/>
    <d v="2021-03-10T00:00:00"/>
    <d v="2021-06-07T00:00:00"/>
    <s v="Filled"/>
    <n v="64"/>
    <n v="89"/>
    <n v="2021"/>
    <s v="June"/>
    <s v="Q3"/>
    <s v="FY 2021"/>
    <n v="300"/>
    <x v="0"/>
  </r>
  <r>
    <s v="ID00464"/>
    <s v="OEM/Private Label Prod Mgr"/>
    <s v="Sales &amp; Marketing"/>
    <s v="Colombia"/>
    <x v="2"/>
    <s v="Other"/>
    <s v="Internal"/>
    <d v="2021-06-30T00:00:00"/>
    <d v="2021-07-31T00:00:00"/>
    <s v="Filled"/>
    <n v="23"/>
    <n v="31"/>
    <n v="2021"/>
    <s v="July"/>
    <s v="Q4"/>
    <s v="FY 2021"/>
    <n v="475"/>
    <x v="0"/>
  </r>
  <r>
    <s v="ID00465"/>
    <s v="Strategic Marketing Manager IIOT"/>
    <s v="Sales &amp; Marketing"/>
    <s v="USA"/>
    <x v="1"/>
    <s v="Other"/>
    <s v="Internal"/>
    <d v="2021-04-15T00:00:00"/>
    <s v=""/>
    <s v="Open"/>
    <n v="597"/>
    <n v="835"/>
    <s v=""/>
    <s v=""/>
    <s v=""/>
    <s v=""/>
    <n v="300"/>
    <x v="0"/>
  </r>
  <r>
    <s v="ID00466"/>
    <s v="Vertical Marketing Manager"/>
    <s v="Sales &amp; Marketing"/>
    <s v="Colombia"/>
    <x v="2"/>
    <s v="Other"/>
    <s v="Internal"/>
    <d v="2021-07-08T00:00:00"/>
    <s v=""/>
    <s v="Open"/>
    <n v="537"/>
    <n v="751"/>
    <s v=""/>
    <s v=""/>
    <s v=""/>
    <s v=""/>
    <n v="250"/>
    <x v="0"/>
  </r>
  <r>
    <s v="ID00467"/>
    <s v="Product Manager Advanced Planning &amp; Scheduling"/>
    <s v="Sales &amp; Marketing"/>
    <s v="India"/>
    <x v="3"/>
    <s v="Other"/>
    <s v="Internal"/>
    <d v="2021-07-04T00:00:00"/>
    <d v="2021-12-03T00:00:00"/>
    <s v="Filled"/>
    <n v="110"/>
    <n v="152"/>
    <n v="2021"/>
    <s v="December"/>
    <s v="Q1"/>
    <s v="FY 2022"/>
    <n v="300"/>
    <x v="4"/>
  </r>
  <r>
    <s v="ID00468"/>
    <s v="Product Marketing Manager"/>
    <s v="Sales &amp; Marketing"/>
    <s v="Colombia"/>
    <x v="2"/>
    <s v="Other"/>
    <s v="Internal"/>
    <d v="2021-07-29T00:00:00"/>
    <s v=""/>
    <s v="Open"/>
    <n v="522"/>
    <n v="730"/>
    <s v=""/>
    <s v=""/>
    <s v=""/>
    <s v=""/>
    <n v="250"/>
    <x v="0"/>
  </r>
  <r>
    <s v="ID00469"/>
    <s v="Senior Brand Manager (Band VIB)"/>
    <s v="Sales &amp; Marketing"/>
    <s v="UK"/>
    <x v="0"/>
    <s v="Other"/>
    <s v="Agency"/>
    <d v="2017-03-02T00:00:00"/>
    <d v="2017-12-04T00:00:00"/>
    <s v="Filled"/>
    <n v="198"/>
    <n v="277"/>
    <n v="2017"/>
    <s v="December"/>
    <s v="Q1"/>
    <s v="FY 2018"/>
    <n v="525"/>
    <x v="2"/>
  </r>
  <r>
    <s v="ID00470"/>
    <s v="Business Leader WE Commercial Processes &amp; Tool (band VB)"/>
    <s v="Sales &amp; Marketing"/>
    <s v="Singapore"/>
    <x v="3"/>
    <s v="Other"/>
    <s v="Direct"/>
    <d v="2016-03-11T00:00:00"/>
    <d v="2016-11-24T00:00:00"/>
    <s v="Filled"/>
    <n v="185"/>
    <n v="258"/>
    <n v="2016"/>
    <s v="November"/>
    <s v="Q1"/>
    <s v="FY 2017"/>
    <n v="300"/>
    <x v="6"/>
  </r>
  <r>
    <s v="ID00471"/>
    <s v="Regional Activation Manager North East"/>
    <s v="Sales &amp; Marketing"/>
    <s v="Philippines"/>
    <x v="3"/>
    <s v="Laurene Delelis"/>
    <s v="Internal"/>
    <d v="2019-09-25T00:00:00"/>
    <s v=""/>
    <s v="Open"/>
    <n v="1003"/>
    <n v="1403"/>
    <s v=""/>
    <s v=""/>
    <s v=""/>
    <s v=""/>
    <n v="160"/>
    <x v="3"/>
  </r>
  <r>
    <s v="ID00472"/>
    <s v="Innovation Manager (m/w)"/>
    <s v="Sales &amp; Marketing"/>
    <s v="Germany"/>
    <x v="0"/>
    <s v="Vanessa Gramlow"/>
    <s v="Direct"/>
    <d v="2018-02-12T00:00:00"/>
    <d v="2018-10-16T00:00:00"/>
    <s v="Filled"/>
    <n v="177"/>
    <n v="246"/>
    <n v="2018"/>
    <s v="October"/>
    <s v="Q1"/>
    <s v="FY 2019"/>
    <n v="525"/>
    <x v="3"/>
  </r>
  <r>
    <s v="ID00473"/>
    <s v="Brand Manager Hertog Jan &amp; Dommelsch (Band VIIA)"/>
    <s v="Sales &amp; Marketing"/>
    <s v="Malaysia"/>
    <x v="3"/>
    <s v="Other"/>
    <s v="Direct"/>
    <d v="2017-06-20T00:00:00"/>
    <d v="2017-10-04T00:00:00"/>
    <s v="Filled"/>
    <n v="77"/>
    <n v="106"/>
    <n v="2017"/>
    <s v="October"/>
    <s v="Q1"/>
    <s v="FY 2018"/>
    <n v="300"/>
    <x v="2"/>
  </r>
  <r>
    <s v="ID00474"/>
    <s v="Consumer Activation Manager On Trade"/>
    <s v="Sales &amp; Marketing"/>
    <s v="Singapore"/>
    <x v="3"/>
    <s v="Other"/>
    <s v="Agency"/>
    <d v="2020-04-27T00:00:00"/>
    <d v="2020-11-13T00:00:00"/>
    <s v="Filled"/>
    <n v="145"/>
    <n v="200"/>
    <n v="2020"/>
    <s v="November"/>
    <s v="Q1"/>
    <s v="FY 2021"/>
    <n v="300"/>
    <x v="0"/>
  </r>
  <r>
    <s v="ID00475"/>
    <s v="AB InBev Regional Activation Manager (m/f)"/>
    <s v="Sales &amp; Marketing"/>
    <s v="Philippines"/>
    <x v="3"/>
    <s v="Vanessa Gramlow"/>
    <s v="Internal"/>
    <d v="2019-09-25T00:00:00"/>
    <d v="2019-11-09T00:00:00"/>
    <s v="Filled"/>
    <n v="33"/>
    <n v="45"/>
    <n v="2019"/>
    <s v="November"/>
    <s v="Q1"/>
    <s v="FY 2020"/>
    <n v="300"/>
    <x v="1"/>
  </r>
  <r>
    <s v="ID00476"/>
    <s v="Consumer Activation Executive Western Europe (Band VIIB)"/>
    <s v="Sales &amp; Marketing"/>
    <s v="Singapore"/>
    <x v="3"/>
    <s v="Other"/>
    <s v="Direct"/>
    <d v="2016-12-09T00:00:00"/>
    <d v="2016-12-24T00:00:00"/>
    <s v="Filled"/>
    <n v="11"/>
    <n v="15"/>
    <n v="2016"/>
    <s v="December"/>
    <s v="Q1"/>
    <s v="FY 2017"/>
    <n v="300"/>
    <x v="6"/>
  </r>
  <r>
    <s v="ID00477"/>
    <s v="Jupiler Marketing Manager"/>
    <s v="Sales &amp; Marketing"/>
    <s v="Malaysia"/>
    <x v="3"/>
    <s v="Other"/>
    <s v="Direct"/>
    <d v="2017-11-09T00:00:00"/>
    <d v="2017-12-09T00:00:00"/>
    <s v="Filled"/>
    <n v="22"/>
    <n v="30"/>
    <n v="2017"/>
    <s v="December"/>
    <s v="Q1"/>
    <s v="FY 2018"/>
    <n v="300"/>
    <x v="2"/>
  </r>
  <r>
    <s v="ID00478"/>
    <s v="Budweiser Marketing Manager"/>
    <s v="Sales &amp; Marketing"/>
    <s v="UK"/>
    <x v="0"/>
    <s v="Other"/>
    <s v="Agency"/>
    <d v="2017-05-24T00:00:00"/>
    <d v="2017-10-27T00:00:00"/>
    <s v="Filled"/>
    <n v="113"/>
    <n v="156"/>
    <n v="2017"/>
    <s v="October"/>
    <s v="Q1"/>
    <s v="FY 2018"/>
    <n v="525"/>
    <x v="2"/>
  </r>
  <r>
    <s v="ID00479"/>
    <s v="Activation Executive WEZ on trade"/>
    <s v="Sales &amp; Marketing"/>
    <s v="Singapore"/>
    <x v="3"/>
    <s v="Other"/>
    <s v="Internal"/>
    <d v="2018-02-01T00:00:00"/>
    <d v="2018-09-24T00:00:00"/>
    <s v="Filled"/>
    <n v="168"/>
    <n v="235"/>
    <n v="2018"/>
    <s v="September"/>
    <s v="Q4"/>
    <s v="FY 2018"/>
    <n v="300"/>
    <x v="2"/>
  </r>
  <r>
    <s v="ID00480"/>
    <s v="Senior Brand Manager Leffe"/>
    <s v="Sales &amp; Marketing"/>
    <s v="Brazil"/>
    <x v="2"/>
    <s v="Other"/>
    <s v="Internal"/>
    <d v="2020-02-18T00:00:00"/>
    <d v="2020-08-24T00:00:00"/>
    <s v="Filled"/>
    <n v="135"/>
    <n v="188"/>
    <n v="2020"/>
    <s v="August"/>
    <s v="Q4"/>
    <s v="FY 2020"/>
    <n v="475"/>
    <x v="1"/>
  </r>
  <r>
    <s v="ID00481"/>
    <s v="Global Sales WCCP &amp; Trade Marketing Coordinator (VIB)"/>
    <s v="Sales &amp; Marketing"/>
    <s v="Singapore"/>
    <x v="3"/>
    <s v="Other"/>
    <s v="Direct"/>
    <d v="2016-02-25T00:00:00"/>
    <d v="2016-10-04T00:00:00"/>
    <s v="Filled"/>
    <n v="159"/>
    <n v="222"/>
    <n v="2016"/>
    <s v="October"/>
    <s v="Q1"/>
    <s v="FY 2017"/>
    <n v="300"/>
    <x v="6"/>
  </r>
  <r>
    <s v="ID00482"/>
    <s v="Space Planning Executive UK (Band VIIA)"/>
    <s v="Sales &amp; Marketing"/>
    <s v="UK"/>
    <x v="0"/>
    <s v="Other"/>
    <s v="Direct"/>
    <d v="2016-03-16T00:00:00"/>
    <d v="2016-11-05T00:00:00"/>
    <s v="Filled"/>
    <n v="168"/>
    <n v="234"/>
    <n v="2016"/>
    <s v="November"/>
    <s v="Q1"/>
    <s v="FY 2017"/>
    <n v="525"/>
    <x v="6"/>
  </r>
  <r>
    <s v="ID00483"/>
    <s v="Senior Brand Manager Hoegaarden &amp; Corona"/>
    <s v="Sales &amp; Marketing"/>
    <s v="Singapore"/>
    <x v="3"/>
    <s v="Other"/>
    <s v="Direct"/>
    <d v="2020-01-02T00:00:00"/>
    <d v="2020-10-17T00:00:00"/>
    <s v="Filled"/>
    <n v="207"/>
    <n v="289"/>
    <n v="2020"/>
    <s v="October"/>
    <s v="Q1"/>
    <s v="FY 2021"/>
    <n v="300"/>
    <x v="0"/>
  </r>
  <r>
    <s v="ID00484"/>
    <s v="Head of Consumer Activation NL (Band VIB)"/>
    <s v="Sales &amp; Marketing"/>
    <s v="Malaysia"/>
    <x v="3"/>
    <s v="Other"/>
    <s v="Direct"/>
    <d v="2017-04-13T00:00:00"/>
    <d v="2017-09-22T00:00:00"/>
    <s v="Filled"/>
    <n v="117"/>
    <n v="162"/>
    <n v="2017"/>
    <s v="September"/>
    <s v="Q4"/>
    <s v="FY 2017"/>
    <n v="300"/>
    <x v="6"/>
  </r>
  <r>
    <s v="ID00485"/>
    <s v="Event Manager Beck's (m/w)"/>
    <s v="Sales &amp; Marketing"/>
    <s v="Singapore"/>
    <x v="3"/>
    <s v="Vanessa Gramlow"/>
    <s v="Direct"/>
    <d v="2018-12-04T00:00:00"/>
    <d v="2018-12-07T00:00:00"/>
    <s v="Filled"/>
    <n v="4"/>
    <n v="3"/>
    <n v="2018"/>
    <s v="December"/>
    <s v="Q1"/>
    <s v="FY 2019"/>
    <n v="300"/>
    <x v="3"/>
  </r>
  <r>
    <s v="ID00486"/>
    <s v="(ECommerce) Head of ECommerce Logistics"/>
    <s v="Sales &amp; Marketing"/>
    <s v="UK"/>
    <x v="0"/>
    <s v="Vanessa Gramlow"/>
    <s v="Direct"/>
    <d v="2020-05-22T00:00:00"/>
    <d v="2020-06-25T00:00:00"/>
    <s v="Filled"/>
    <n v="25"/>
    <n v="34"/>
    <n v="2020"/>
    <s v="June"/>
    <s v="Q3"/>
    <s v="FY 2020"/>
    <n v="525"/>
    <x v="1"/>
  </r>
  <r>
    <s v="ID00487"/>
    <s v="Connections Manager FRITS"/>
    <s v="Sales &amp; Marketing"/>
    <s v="Brazil"/>
    <x v="2"/>
    <s v="Other"/>
    <s v="Direct"/>
    <d v="2020-01-16T00:00:00"/>
    <d v="2020-07-01T00:00:00"/>
    <s v="Filled"/>
    <n v="120"/>
    <n v="167"/>
    <n v="2020"/>
    <s v="July"/>
    <s v="Q4"/>
    <s v="FY 2020"/>
    <n v="475"/>
    <x v="1"/>
  </r>
  <r>
    <s v="ID00488"/>
    <s v="Trade Marketing Project Manager"/>
    <s v="Sales &amp; Marketing"/>
    <s v="Singapore"/>
    <x v="3"/>
    <s v="Other"/>
    <s v="Internal"/>
    <d v="2020-01-27T00:00:00"/>
    <d v="2020-05-19T00:00:00"/>
    <s v="Filled"/>
    <n v="82"/>
    <n v="113"/>
    <n v="2020"/>
    <s v="May"/>
    <s v="Q3"/>
    <s v="FY 2020"/>
    <n v="300"/>
    <x v="1"/>
  </r>
  <r>
    <s v="ID00489"/>
    <s v="Category Manager Delhaize, Makro, Lidl &amp; Albert Heijn"/>
    <s v="Sales &amp; Marketing"/>
    <s v="Singapore"/>
    <x v="3"/>
    <s v="Other"/>
    <s v="Agency"/>
    <d v="2020-08-10T00:00:00"/>
    <d v="2020-10-15T00:00:00"/>
    <s v="Filled"/>
    <n v="49"/>
    <n v="66"/>
    <n v="2020"/>
    <s v="October"/>
    <s v="Q1"/>
    <s v="FY 2021"/>
    <n v="300"/>
    <x v="0"/>
  </r>
  <r>
    <s v="ID00490"/>
    <s v="Senior Innovations Manager FRITS"/>
    <s v="Sales &amp; Marketing"/>
    <s v="Brazil"/>
    <x v="2"/>
    <s v="Other"/>
    <s v="Internal"/>
    <d v="2020-01-16T00:00:00"/>
    <d v="2020-07-17T00:00:00"/>
    <s v="Filled"/>
    <n v="132"/>
    <n v="183"/>
    <n v="2020"/>
    <s v="July"/>
    <s v="Q4"/>
    <s v="FY 2020"/>
    <n v="475"/>
    <x v="1"/>
  </r>
  <r>
    <s v="ID00491"/>
    <s v="Activation Executive (Band VIIB)"/>
    <s v="Sales &amp; Marketing"/>
    <s v="UK"/>
    <x v="0"/>
    <s v="Vanessa Gramlow"/>
    <s v="Direct"/>
    <d v="2016-04-26T00:00:00"/>
    <d v="2016-11-23T00:00:00"/>
    <s v="Filled"/>
    <n v="152"/>
    <n v="211"/>
    <n v="2016"/>
    <s v="November"/>
    <s v="Q1"/>
    <s v="FY 2017"/>
    <n v="525"/>
    <x v="6"/>
  </r>
  <r>
    <s v="ID00492"/>
    <s v="Budweiser Brand Manager (Band VIIA)"/>
    <s v="Sales &amp; Marketing"/>
    <s v="UK"/>
    <x v="0"/>
    <s v="Other"/>
    <s v="Direct"/>
    <d v="2016-04-27T00:00:00"/>
    <d v="2016-10-17T00:00:00"/>
    <s v="Filled"/>
    <n v="124"/>
    <n v="173"/>
    <n v="2016"/>
    <s v="October"/>
    <s v="Q1"/>
    <s v="FY 2017"/>
    <n v="525"/>
    <x v="6"/>
  </r>
  <r>
    <s v="ID00493"/>
    <s v="Senior Brand Manager Beck's"/>
    <s v="Sales &amp; Marketing"/>
    <s v="Germany"/>
    <x v="0"/>
    <s v="Other"/>
    <s v="Direct"/>
    <d v="2019-12-12T00:00:00"/>
    <d v="2019-12-15T00:00:00"/>
    <s v="Filled"/>
    <n v="2"/>
    <n v="3"/>
    <n v="2019"/>
    <s v="December"/>
    <s v="Q1"/>
    <s v="FY 2020"/>
    <n v="525"/>
    <x v="1"/>
  </r>
  <r>
    <s v="ID00494"/>
    <s v="(ECommerce) Head of eCommerce Marketing"/>
    <s v="Sales &amp; Marketing"/>
    <s v="UK"/>
    <x v="0"/>
    <s v="Other"/>
    <s v="Internal"/>
    <d v="2020-05-22T00:00:00"/>
    <d v="2020-08-26T00:00:00"/>
    <s v="Filled"/>
    <n v="69"/>
    <n v="96"/>
    <n v="2020"/>
    <s v="August"/>
    <s v="Q4"/>
    <s v="FY 2020"/>
    <n v="525"/>
    <x v="1"/>
  </r>
  <r>
    <s v="ID00495"/>
    <s v="Senior Brand Manager - Stella Artois (Band VIa)"/>
    <s v="Sales &amp; Marketing"/>
    <s v="UK"/>
    <x v="0"/>
    <s v="Other"/>
    <s v="Direct"/>
    <d v="2016-05-02T00:00:00"/>
    <d v="2016-09-24T00:00:00"/>
    <s v="Filled"/>
    <n v="105"/>
    <n v="145"/>
    <n v="2016"/>
    <s v="September"/>
    <s v="Q4"/>
    <s v="FY 2016"/>
    <n v="525"/>
    <x v="5"/>
  </r>
  <r>
    <s v="ID00496"/>
    <s v="Consumer Insights Executive BNFL"/>
    <s v="Sales &amp; Marketing"/>
    <s v="Singapore"/>
    <x v="3"/>
    <s v="Laurene Delelis"/>
    <s v="Referral"/>
    <d v="2018-10-11T00:00:00"/>
    <d v="2018-11-02T00:00:00"/>
    <s v="Filled"/>
    <n v="17"/>
    <n v="22"/>
    <n v="2018"/>
    <s v="November"/>
    <s v="Q1"/>
    <s v="FY 2019"/>
    <n v="300"/>
    <x v="3"/>
  </r>
  <r>
    <s v="ID00497"/>
    <s v="Brand Manager Hoegaarden"/>
    <s v="Sales &amp; Marketing"/>
    <s v="Brazil"/>
    <x v="2"/>
    <s v="Other"/>
    <s v="Direct"/>
    <d v="2020-01-09T00:00:00"/>
    <d v="2020-04-11T00:00:00"/>
    <s v="Filled"/>
    <n v="67"/>
    <n v="93"/>
    <n v="2020"/>
    <s v="April"/>
    <s v="Q3"/>
    <s v="FY 2020"/>
    <n v="475"/>
    <x v="1"/>
  </r>
  <r>
    <s v="ID00498"/>
    <s v="Head of Consumer Insights (m/w)"/>
    <s v="Sales &amp; Marketing"/>
    <s v="Singapore"/>
    <x v="3"/>
    <s v="Vanessa Gramlow"/>
    <s v="Direct"/>
    <d v="2018-10-29T00:00:00"/>
    <d v="2018-11-07T00:00:00"/>
    <s v="Filled"/>
    <n v="8"/>
    <n v="9"/>
    <n v="2018"/>
    <s v="November"/>
    <s v="Q1"/>
    <s v="FY 2019"/>
    <n v="300"/>
    <x v="3"/>
  </r>
  <r>
    <s v="ID00499"/>
    <s v="(Ecommerce) Campaign and Merchandise Manager"/>
    <s v="Sales &amp; Marketing"/>
    <s v="UK"/>
    <x v="0"/>
    <s v="Other"/>
    <s v="Internal"/>
    <d v="2020-05-26T00:00:00"/>
    <d v="2020-09-14T00:00:00"/>
    <s v="Filled"/>
    <n v="80"/>
    <n v="111"/>
    <n v="2020"/>
    <s v="September"/>
    <s v="Q4"/>
    <s v="FY 2020"/>
    <n v="525"/>
    <x v="1"/>
  </r>
  <r>
    <s v="ID00500"/>
    <s v="Corona Brand Manager ABI International"/>
    <s v="Sales &amp; Marketing"/>
    <s v="Singapore"/>
    <x v="3"/>
    <s v="Other"/>
    <s v="Internal"/>
    <d v="2018-11-22T00:00:00"/>
    <d v="2018-12-11T00:00:00"/>
    <s v="Filled"/>
    <n v="14"/>
    <n v="19"/>
    <n v="2018"/>
    <s v="December"/>
    <s v="Q1"/>
    <s v="FY 2019"/>
    <n v="300"/>
    <x v="3"/>
  </r>
  <r>
    <s v="ID00501"/>
    <s v="Brand Manager Jupiler (Band VIIA)"/>
    <s v="Sales &amp; Marketing"/>
    <s v="Singapore"/>
    <x v="3"/>
    <s v="Other"/>
    <s v="Direct"/>
    <d v="2017-03-29T00:00:00"/>
    <s v=""/>
    <s v="Open"/>
    <n v="1653"/>
    <n v="2313"/>
    <s v=""/>
    <s v=""/>
    <s v=""/>
    <s v=""/>
    <n v="160"/>
    <x v="6"/>
  </r>
  <r>
    <s v="ID00502"/>
    <s v="Innovation Manager BNL"/>
    <s v="Sales &amp; Marketing"/>
    <s v="Singapore"/>
    <x v="3"/>
    <s v="Laurene Delelis"/>
    <s v="Internal"/>
    <d v="2020-05-11T00:00:00"/>
    <d v="2020-05-11T00:00:00"/>
    <s v="Filled"/>
    <n v="1"/>
    <n v="0"/>
    <n v="2020"/>
    <s v="May"/>
    <s v="Q3"/>
    <s v="FY 2020"/>
    <n v="300"/>
    <x v="1"/>
  </r>
  <r>
    <s v="ID00503"/>
    <s v="Stella Artois Brand Manager (Band VIIA)"/>
    <s v="Sales &amp; Marketing"/>
    <s v="UK"/>
    <x v="0"/>
    <s v="Other"/>
    <s v="Direct"/>
    <d v="2016-02-29T00:00:00"/>
    <d v="2021-07-20T00:00:00"/>
    <s v="Filled"/>
    <n v="1407"/>
    <n v="1968"/>
    <n v="2021"/>
    <s v="July"/>
    <s v="Q4"/>
    <s v="FY 2021"/>
    <n v="525"/>
    <x v="0"/>
  </r>
  <r>
    <s v="ID00504"/>
    <s v="(ECommerce) Data Scientist"/>
    <s v="Sales &amp; Marketing"/>
    <s v="UK"/>
    <x v="0"/>
    <s v="Other"/>
    <s v="Internal"/>
    <d v="2020-05-22T00:00:00"/>
    <d v="2020-10-24T00:00:00"/>
    <s v="Filled"/>
    <n v="111"/>
    <n v="155"/>
    <n v="2020"/>
    <s v="October"/>
    <s v="Q1"/>
    <s v="FY 2021"/>
    <n v="525"/>
    <x v="0"/>
  </r>
  <r>
    <s v="ID00505"/>
    <s v="Media Manager"/>
    <s v="Sales &amp; Marketing"/>
    <s v="USA"/>
    <x v="1"/>
    <s v="Laurene Delelis"/>
    <s v="Agency"/>
    <d v="2020-02-02T00:00:00"/>
    <d v="2020-09-03T00:00:00"/>
    <s v="Filled"/>
    <n v="154"/>
    <n v="214"/>
    <n v="2020"/>
    <s v="September"/>
    <s v="Q4"/>
    <s v="FY 2020"/>
    <n v="550"/>
    <x v="1"/>
  </r>
  <r>
    <s v="ID00506"/>
    <s v="I-Sell Lead Western Europe (Band VB)"/>
    <s v="Sales &amp; Marketing"/>
    <s v="Singapore"/>
    <x v="3"/>
    <s v="Vanessa Gramlow"/>
    <s v="Direct"/>
    <d v="2016-09-30T00:00:00"/>
    <d v="2016-11-16T00:00:00"/>
    <s v="Filled"/>
    <n v="34"/>
    <n v="47"/>
    <n v="2016"/>
    <s v="November"/>
    <s v="Q1"/>
    <s v="FY 2017"/>
    <n v="300"/>
    <x v="6"/>
  </r>
  <r>
    <s v="ID00507"/>
    <s v="Trade Marketing Executive (m/w)"/>
    <s v="Sales &amp; Marketing"/>
    <s v="Germany"/>
    <x v="0"/>
    <s v="Other"/>
    <s v="Internal"/>
    <d v="2019-12-08T00:00:00"/>
    <s v=""/>
    <s v="Open"/>
    <n v="950"/>
    <n v="1329"/>
    <s v=""/>
    <s v=""/>
    <s v=""/>
    <s v=""/>
    <n v="280"/>
    <x v="1"/>
  </r>
  <r>
    <s v="ID00508"/>
    <s v="Connections (media) Manager BNFL"/>
    <s v="Sales &amp; Marketing"/>
    <s v="Singapore"/>
    <x v="3"/>
    <s v="Other"/>
    <s v="Direct"/>
    <d v="2018-12-06T00:00:00"/>
    <d v="2018-12-07T00:00:00"/>
    <s v="Filled"/>
    <n v="2"/>
    <n v="1"/>
    <n v="2018"/>
    <s v="December"/>
    <s v="Q1"/>
    <s v="FY 2019"/>
    <n v="300"/>
    <x v="3"/>
  </r>
  <r>
    <s v="ID00509"/>
    <s v="Snr Brand Manager (Band VIB)"/>
    <s v="Sales &amp; Marketing"/>
    <s v="UK"/>
    <x v="0"/>
    <s v="Other"/>
    <s v="Agency"/>
    <d v="2017-06-18T00:00:00"/>
    <d v="2017-08-27T00:00:00"/>
    <s v="Filled"/>
    <n v="50"/>
    <n v="70"/>
    <n v="2017"/>
    <s v="August"/>
    <s v="Q4"/>
    <s v="FY 2017"/>
    <n v="525"/>
    <x v="6"/>
  </r>
  <r>
    <s v="ID00510"/>
    <s v="Sponsoring Manager Deutschland (m/w)"/>
    <s v="Sales &amp; Marketing"/>
    <s v="Germany"/>
    <x v="0"/>
    <s v="Vanessa Gramlow"/>
    <s v="Direct"/>
    <d v="2016-11-14T00:00:00"/>
    <d v="2016-11-23T00:00:00"/>
    <s v="Filled"/>
    <n v="8"/>
    <n v="9"/>
    <n v="2016"/>
    <s v="November"/>
    <s v="Q1"/>
    <s v="FY 2017"/>
    <n v="525"/>
    <x v="6"/>
  </r>
  <r>
    <s v="ID00511"/>
    <s v="Consumer Activation Executive Off Trade Belgium (Band VIIB)"/>
    <s v="Sales &amp; Marketing"/>
    <s v="Singapore"/>
    <x v="3"/>
    <s v="Other"/>
    <s v="Direct"/>
    <d v="2017-03-16T00:00:00"/>
    <d v="2017-03-24T00:00:00"/>
    <s v="Filled"/>
    <n v="7"/>
    <n v="8"/>
    <n v="2017"/>
    <s v="March"/>
    <s v="Q2"/>
    <s v="FY 2017"/>
    <n v="300"/>
    <x v="6"/>
  </r>
  <r>
    <s v="ID00512"/>
    <s v="Consumer Connections Manager (m/w)"/>
    <s v="Sales &amp; Marketing"/>
    <s v="Germany"/>
    <x v="0"/>
    <s v="Other"/>
    <s v="Direct"/>
    <d v="2018-01-28T00:00:00"/>
    <d v="2018-07-02T00:00:00"/>
    <s v="Filled"/>
    <n v="111"/>
    <n v="155"/>
    <n v="2018"/>
    <s v="July"/>
    <s v="Q4"/>
    <s v="FY 2018"/>
    <n v="525"/>
    <x v="2"/>
  </r>
  <r>
    <s v="ID00513"/>
    <s v="Brand Manager (Band VIIA)"/>
    <s v="Sales &amp; Marketing"/>
    <s v="UK"/>
    <x v="0"/>
    <s v="Other"/>
    <s v="Direct"/>
    <d v="2016-06-21T00:00:00"/>
    <s v=""/>
    <s v="Open"/>
    <n v="1854"/>
    <n v="2594"/>
    <s v=""/>
    <s v=""/>
    <s v=""/>
    <s v=""/>
    <n v="280"/>
    <x v="5"/>
  </r>
  <r>
    <s v="ID00514"/>
    <s v="Media Manager UK (Band VB)"/>
    <s v="Sales &amp; Marketing"/>
    <s v="UK"/>
    <x v="0"/>
    <s v="Other"/>
    <s v="Direct"/>
    <d v="2016-06-20T00:00:00"/>
    <d v="2016-08-16T00:00:00"/>
    <s v="Filled"/>
    <n v="42"/>
    <n v="57"/>
    <n v="2016"/>
    <s v="August"/>
    <s v="Q4"/>
    <s v="FY 2016"/>
    <n v="525"/>
    <x v="5"/>
  </r>
  <r>
    <s v="ID00515"/>
    <s v="Digital Content Manager"/>
    <s v="Sales &amp; Marketing"/>
    <s v="USA"/>
    <x v="1"/>
    <s v="Other"/>
    <s v="Direct"/>
    <d v="2020-04-02T00:00:00"/>
    <s v=""/>
    <s v="Open"/>
    <n v="867"/>
    <n v="1213"/>
    <s v=""/>
    <s v=""/>
    <s v=""/>
    <s v=""/>
    <n v="300"/>
    <x v="1"/>
  </r>
  <r>
    <s v="ID00516"/>
    <s v="Packaging Manager FRITS"/>
    <s v="Sales &amp; Marketing"/>
    <s v="Brazil"/>
    <x v="2"/>
    <s v="Other"/>
    <s v="Direct"/>
    <d v="2020-01-16T00:00:00"/>
    <d v="2020-07-25T00:00:00"/>
    <s v="Filled"/>
    <n v="137"/>
    <n v="191"/>
    <n v="2020"/>
    <s v="July"/>
    <s v="Q4"/>
    <s v="FY 2020"/>
    <n v="475"/>
    <x v="1"/>
  </r>
  <r>
    <s v="ID00517"/>
    <s v="Expansion Manager France"/>
    <s v="Sales &amp; Marketing"/>
    <s v="Brazil"/>
    <x v="2"/>
    <s v="Other"/>
    <s v="Internal"/>
    <d v="2020-07-03T00:00:00"/>
    <d v="2020-09-11T00:00:00"/>
    <s v="Filled"/>
    <n v="51"/>
    <n v="70"/>
    <n v="2020"/>
    <s v="September"/>
    <s v="Q4"/>
    <s v="FY 2020"/>
    <n v="475"/>
    <x v="1"/>
  </r>
  <r>
    <s v="ID00518"/>
    <s v="Senior Consumer Insights Manager"/>
    <s v="Sales &amp; Marketing"/>
    <s v="USA"/>
    <x v="1"/>
    <s v="Other"/>
    <s v="Referral"/>
    <d v="2019-09-11T00:00:00"/>
    <d v="2019-10-10T00:00:00"/>
    <s v="Filled"/>
    <n v="22"/>
    <n v="29"/>
    <n v="2019"/>
    <s v="October"/>
    <s v="Q1"/>
    <s v="FY 2020"/>
    <n v="550"/>
    <x v="1"/>
  </r>
  <r>
    <s v="ID00519"/>
    <s v="POCM Executive UKI (Band VIIA)"/>
    <s v="Sales &amp; Marketing"/>
    <s v="UK"/>
    <x v="0"/>
    <s v="Other"/>
    <s v="Direct"/>
    <d v="2016-12-30T00:00:00"/>
    <d v="2016-12-30T00:00:00"/>
    <s v="Filled"/>
    <n v="1"/>
    <n v="0"/>
    <n v="2016"/>
    <s v="December"/>
    <s v="Q1"/>
    <s v="FY 2017"/>
    <n v="525"/>
    <x v="6"/>
  </r>
  <r>
    <s v="ID00520"/>
    <s v="Brand Manager (m/w)"/>
    <s v="Sales &amp; Marketing"/>
    <s v="Germany"/>
    <x v="0"/>
    <s v="Annelies Verbruggen"/>
    <s v="Internal"/>
    <d v="2018-01-11T00:00:00"/>
    <d v="2018-07-17T00:00:00"/>
    <s v="Filled"/>
    <n v="134"/>
    <n v="187"/>
    <n v="2018"/>
    <s v="July"/>
    <s v="Q4"/>
    <s v="FY 2018"/>
    <n v="525"/>
    <x v="2"/>
  </r>
  <r>
    <s v="ID00521"/>
    <s v="Category Insights Manager"/>
    <s v="Sales &amp; Marketing"/>
    <s v="Germany"/>
    <x v="0"/>
    <s v="Other"/>
    <s v="Direct"/>
    <d v="2016-07-04T00:00:00"/>
    <d v="2016-12-01T00:00:00"/>
    <s v="Filled"/>
    <n v="109"/>
    <n v="150"/>
    <n v="2016"/>
    <s v="December"/>
    <s v="Q1"/>
    <s v="FY 2017"/>
    <n v="525"/>
    <x v="6"/>
  </r>
  <r>
    <s v="ID00522"/>
    <s v="Activation Manager (m/w)"/>
    <s v="Sales &amp; Marketing"/>
    <s v="Germany"/>
    <x v="0"/>
    <s v="Vanessa Gramlow"/>
    <s v="Direct"/>
    <d v="2016-07-04T00:00:00"/>
    <d v="2016-10-22T00:00:00"/>
    <s v="Filled"/>
    <n v="80"/>
    <n v="110"/>
    <n v="2016"/>
    <s v="October"/>
    <s v="Q1"/>
    <s v="FY 2017"/>
    <n v="525"/>
    <x v="6"/>
  </r>
  <r>
    <s v="ID00523"/>
    <s v="Activation Manager (Band VIA)"/>
    <s v="Sales &amp; Marketing"/>
    <s v="UK"/>
    <x v="0"/>
    <s v="Vanessa Gramlow"/>
    <s v="Direct"/>
    <d v="2016-12-14T00:00:00"/>
    <d v="2016-12-16T00:00:00"/>
    <s v="Filled"/>
    <n v="3"/>
    <n v="2"/>
    <n v="2016"/>
    <s v="December"/>
    <s v="Q1"/>
    <s v="FY 2017"/>
    <n v="525"/>
    <x v="6"/>
  </r>
  <r>
    <s v="ID00524"/>
    <s v="Insight Analyst (Band VIIB)"/>
    <s v="Sales &amp; Marketing"/>
    <s v="UK"/>
    <x v="0"/>
    <s v="Other"/>
    <s v="Direct"/>
    <d v="2017-02-21T00:00:00"/>
    <d v="2017-06-17T00:00:00"/>
    <s v="Filled"/>
    <n v="84"/>
    <n v="116"/>
    <n v="2017"/>
    <s v="June"/>
    <s v="Q3"/>
    <s v="FY 2017"/>
    <n v="525"/>
    <x v="6"/>
  </r>
  <r>
    <s v="ID00525"/>
    <s v="Category Manger (Band VIB)"/>
    <s v="Sales &amp; Marketing"/>
    <s v="UK"/>
    <x v="0"/>
    <s v="Other"/>
    <s v="Direct"/>
    <d v="2016-08-25T00:00:00"/>
    <d v="2016-12-10T00:00:00"/>
    <s v="Filled"/>
    <n v="77"/>
    <n v="107"/>
    <n v="2016"/>
    <s v="December"/>
    <s v="Q1"/>
    <s v="FY 2017"/>
    <n v="525"/>
    <x v="6"/>
  </r>
  <r>
    <s v="ID00526"/>
    <s v="Content Media Manager (m/w)"/>
    <s v="Sales &amp; Marketing"/>
    <s v="Singapore"/>
    <x v="3"/>
    <s v="Other"/>
    <s v="Direct"/>
    <d v="2019-01-22T00:00:00"/>
    <d v="2019-07-06T00:00:00"/>
    <s v="Filled"/>
    <n v="119"/>
    <n v="165"/>
    <n v="2019"/>
    <s v="July"/>
    <s v="Q4"/>
    <s v="FY 2019"/>
    <n v="300"/>
    <x v="3"/>
  </r>
  <r>
    <s v="ID00527"/>
    <s v="(ECommerce) eCommerce Strategy Manager"/>
    <s v="Sales &amp; Marketing"/>
    <s v="UK"/>
    <x v="0"/>
    <s v="Other"/>
    <s v="Admin"/>
    <d v="2020-05-22T00:00:00"/>
    <d v="2020-08-25T00:00:00"/>
    <s v="Filled"/>
    <n v="68"/>
    <n v="95"/>
    <n v="2020"/>
    <s v="August"/>
    <s v="Q4"/>
    <s v="FY 2020"/>
    <n v="525"/>
    <x v="1"/>
  </r>
  <r>
    <s v="ID00528"/>
    <s v="Category Management Executive (m/w)"/>
    <s v="Sales &amp; Marketing"/>
    <s v="Germany"/>
    <x v="0"/>
    <s v="Other"/>
    <s v="Direct"/>
    <d v="2017-03-13T00:00:00"/>
    <d v="2017-10-30T00:00:00"/>
    <s v="Filled"/>
    <n v="166"/>
    <n v="231"/>
    <n v="2017"/>
    <s v="October"/>
    <s v="Q1"/>
    <s v="FY 2018"/>
    <n v="525"/>
    <x v="2"/>
  </r>
  <r>
    <s v="ID00529"/>
    <s v="Regional Activation Manager (Rome/South)"/>
    <s v="Sales &amp; Marketing"/>
    <s v="Philippines"/>
    <x v="3"/>
    <s v="Other"/>
    <s v="Internal"/>
    <d v="2019-09-25T00:00:00"/>
    <d v="2019-11-06T00:00:00"/>
    <s v="Filled"/>
    <n v="31"/>
    <n v="42"/>
    <n v="2019"/>
    <s v="November"/>
    <s v="Q1"/>
    <s v="FY 2020"/>
    <n v="300"/>
    <x v="1"/>
  </r>
  <r>
    <s v="ID00530"/>
    <s v="Senior Media Manager (m/w)"/>
    <s v="Sales &amp; Marketing"/>
    <s v="Germany"/>
    <x v="0"/>
    <s v="Vanessa Gramlow"/>
    <s v="Direct"/>
    <d v="2020-02-10T00:00:00"/>
    <d v="2020-03-31T00:00:00"/>
    <s v="Filled"/>
    <n v="37"/>
    <n v="50"/>
    <n v="2020"/>
    <s v="March"/>
    <s v="Q2"/>
    <s v="FY 2020"/>
    <n v="525"/>
    <x v="1"/>
  </r>
  <r>
    <s v="ID00531"/>
    <s v="RTM Director (Band VA)"/>
    <s v="Sales &amp; Marketing"/>
    <s v="UK"/>
    <x v="0"/>
    <s v="Other"/>
    <s v="Direct"/>
    <d v="2016-03-17T00:00:00"/>
    <d v="2016-05-09T00:00:00"/>
    <s v="Filled"/>
    <n v="38"/>
    <n v="53"/>
    <n v="2016"/>
    <s v="May"/>
    <s v="Q3"/>
    <s v="FY 2016"/>
    <n v="525"/>
    <x v="5"/>
  </r>
  <r>
    <s v="ID00532"/>
    <s v="Assistant Brand Manager (Band VIIB)"/>
    <s v="Sales &amp; Marketing"/>
    <s v="UK"/>
    <x v="0"/>
    <s v="Other"/>
    <s v="Direct"/>
    <d v="2016-06-14T00:00:00"/>
    <d v="2016-11-06T00:00:00"/>
    <s v="Filled"/>
    <n v="104"/>
    <n v="145"/>
    <n v="2016"/>
    <s v="November"/>
    <s v="Q1"/>
    <s v="FY 2017"/>
    <n v="525"/>
    <x v="6"/>
  </r>
  <r>
    <s v="ID00533"/>
    <s v="Jr Brand Manager Jupiler"/>
    <s v="Sales &amp; Marketing"/>
    <s v="Malaysia"/>
    <x v="3"/>
    <s v="Other"/>
    <s v="Admin"/>
    <d v="2019-12-08T00:00:00"/>
    <d v="2019-12-10T00:00:00"/>
    <s v="Filled"/>
    <n v="2"/>
    <n v="2"/>
    <n v="2019"/>
    <s v="December"/>
    <s v="Q1"/>
    <s v="FY 2020"/>
    <n v="300"/>
    <x v="1"/>
  </r>
  <r>
    <s v="ID00534"/>
    <s v="Activation Executive On Trade (replacement)"/>
    <s v="Sales &amp; Marketing"/>
    <s v="Brazil"/>
    <x v="2"/>
    <s v="Laurene Delelis"/>
    <s v="Internal"/>
    <d v="2020-03-27T00:00:00"/>
    <d v="2020-11-30T00:00:00"/>
    <s v="Filled"/>
    <n v="177"/>
    <n v="248"/>
    <n v="2020"/>
    <s v="November"/>
    <s v="Q1"/>
    <s v="FY 2021"/>
    <n v="475"/>
    <x v="0"/>
  </r>
  <r>
    <s v="ID00535"/>
    <s v="Tech Sales Manager (Band VIB)"/>
    <s v="Sales &amp; Marketing"/>
    <s v="UK"/>
    <x v="0"/>
    <s v="Other"/>
    <s v="Direct"/>
    <d v="2016-09-20T00:00:00"/>
    <d v="2016-12-28T00:00:00"/>
    <s v="Filled"/>
    <n v="72"/>
    <n v="99"/>
    <n v="2016"/>
    <s v="December"/>
    <s v="Q1"/>
    <s v="FY 2017"/>
    <n v="525"/>
    <x v="6"/>
  </r>
  <r>
    <s v="ID00536"/>
    <s v="Brand Manager Beck's"/>
    <s v="Sales &amp; Marketing"/>
    <s v="Singapore"/>
    <x v="3"/>
    <s v="Other"/>
    <s v="Direct"/>
    <d v="2018-12-04T00:00:00"/>
    <d v="2018-12-08T00:00:00"/>
    <s v="Filled"/>
    <n v="4"/>
    <n v="4"/>
    <n v="2018"/>
    <s v="December"/>
    <s v="Q1"/>
    <s v="FY 2019"/>
    <n v="300"/>
    <x v="3"/>
  </r>
  <r>
    <s v="ID00537"/>
    <s v="Innovation Manager UK"/>
    <s v="Sales &amp; Marketing"/>
    <s v="USA"/>
    <x v="1"/>
    <s v="Other"/>
    <s v="Internal"/>
    <d v="2020-03-16T00:00:00"/>
    <d v="2020-08-18T00:00:00"/>
    <s v="Filled"/>
    <n v="112"/>
    <n v="155"/>
    <n v="2020"/>
    <s v="August"/>
    <s v="Q4"/>
    <s v="FY 2020"/>
    <n v="550"/>
    <x v="1"/>
  </r>
  <r>
    <s v="ID00538"/>
    <s v="Marketing Manager (Band VB)"/>
    <s v="Sales &amp; Marketing"/>
    <s v="UK"/>
    <x v="0"/>
    <s v="Other"/>
    <s v="Direct"/>
    <d v="2016-04-08T00:00:00"/>
    <d v="2016-05-02T00:00:00"/>
    <s v="Filled"/>
    <n v="17"/>
    <n v="24"/>
    <n v="2016"/>
    <s v="May"/>
    <s v="Q3"/>
    <s v="FY 2016"/>
    <n v="525"/>
    <x v="5"/>
  </r>
  <r>
    <s v="ID00539"/>
    <s v="Brand Manager Jupiler"/>
    <s v="Sales &amp; Marketing"/>
    <s v="Singapore"/>
    <x v="3"/>
    <s v="Other"/>
    <s v="Internal"/>
    <d v="2019-06-13T00:00:00"/>
    <d v="2019-08-25T00:00:00"/>
    <s v="Filled"/>
    <n v="52"/>
    <n v="73"/>
    <n v="2019"/>
    <s v="August"/>
    <s v="Q4"/>
    <s v="FY 2019"/>
    <n v="300"/>
    <x v="3"/>
  </r>
  <r>
    <s v="ID00540"/>
    <s v="Head of Category Management NL"/>
    <s v="Sales &amp; Marketing"/>
    <s v="Malaysia"/>
    <x v="3"/>
    <s v="Other"/>
    <s v="Direct"/>
    <d v="2020-01-16T00:00:00"/>
    <d v="2020-11-16T00:00:00"/>
    <s v="Filled"/>
    <n v="218"/>
    <n v="305"/>
    <n v="2020"/>
    <s v="November"/>
    <s v="Q1"/>
    <s v="FY 2021"/>
    <n v="300"/>
    <x v="0"/>
  </r>
  <r>
    <s v="ID00541"/>
    <s v="Event Manager (m/w)"/>
    <s v="Sales &amp; Marketing"/>
    <s v="Germany"/>
    <x v="0"/>
    <s v="Other"/>
    <s v="Direct"/>
    <d v="2020-07-06T00:00:00"/>
    <d v="2020-11-29T00:00:00"/>
    <s v="Filled"/>
    <n v="105"/>
    <n v="146"/>
    <n v="2020"/>
    <s v="November"/>
    <s v="Q1"/>
    <s v="FY 2021"/>
    <n v="525"/>
    <x v="0"/>
  </r>
  <r>
    <s v="ID00542"/>
    <s v="Consumer Activation Manager Western Europe (Band VIB)"/>
    <s v="Sales &amp; Marketing"/>
    <s v="Singapore"/>
    <x v="3"/>
    <s v="Other"/>
    <s v="Direct"/>
    <d v="2016-09-30T00:00:00"/>
    <d v="2016-10-07T00:00:00"/>
    <s v="Filled"/>
    <n v="6"/>
    <n v="7"/>
    <n v="2016"/>
    <s v="October"/>
    <s v="Q1"/>
    <s v="FY 2017"/>
    <n v="300"/>
    <x v="6"/>
  </r>
  <r>
    <s v="ID00543"/>
    <s v="Insight Analyst"/>
    <s v="Sales &amp; Marketing"/>
    <s v="USA"/>
    <x v="1"/>
    <s v="Other"/>
    <s v="Agency"/>
    <d v="2019-12-15T00:00:00"/>
    <d v="2019-12-15T00:00:00"/>
    <s v="Filled"/>
    <n v="0"/>
    <n v="0"/>
    <n v="2019"/>
    <s v="December"/>
    <s v="Q1"/>
    <s v="FY 2020"/>
    <n v="550"/>
    <x v="1"/>
  </r>
  <r>
    <s v="ID00544"/>
    <s v="Head of Category Management - Off Trade (Band VA)"/>
    <s v="Sales &amp; Marketing"/>
    <s v="UK"/>
    <x v="0"/>
    <s v="Other"/>
    <s v="Direct"/>
    <d v="2016-06-20T00:00:00"/>
    <d v="2016-10-23T00:00:00"/>
    <s v="Filled"/>
    <n v="90"/>
    <n v="125"/>
    <n v="2016"/>
    <s v="October"/>
    <s v="Q1"/>
    <s v="FY 2017"/>
    <n v="525"/>
    <x v="6"/>
  </r>
  <r>
    <s v="ID00545"/>
    <s v="Trade Marketing - Marques Tendances"/>
    <s v="Sales &amp; Marketing"/>
    <s v="Singapore"/>
    <x v="3"/>
    <s v="Vanessa Gramlow"/>
    <s v="Direct"/>
    <d v="2018-10-11T00:00:00"/>
    <d v="2018-10-23T00:00:00"/>
    <s v="Filled"/>
    <n v="9"/>
    <n v="12"/>
    <n v="2018"/>
    <s v="October"/>
    <s v="Q1"/>
    <s v="FY 2019"/>
    <n v="300"/>
    <x v="3"/>
  </r>
  <r>
    <s v="ID00546"/>
    <s v="Shopper Insights Manager"/>
    <s v="Sales &amp; Marketing"/>
    <s v="Singapore"/>
    <x v="3"/>
    <s v="Other"/>
    <s v="Internal"/>
    <d v="2019-06-06T00:00:00"/>
    <d v="2019-06-23T00:00:00"/>
    <s v="Filled"/>
    <n v="12"/>
    <n v="17"/>
    <n v="2019"/>
    <s v="June"/>
    <s v="Q3"/>
    <s v="FY 2019"/>
    <n v="300"/>
    <x v="3"/>
  </r>
  <r>
    <s v="ID00547"/>
    <s v="Trade marketing executive Off Trade Jumbo and On Trade Corona"/>
    <s v="Sales &amp; Marketing"/>
    <s v="Malaysia"/>
    <x v="3"/>
    <s v="Other"/>
    <s v="Admin"/>
    <d v="2019-12-08T00:00:00"/>
    <d v="2019-12-11T00:00:00"/>
    <s v="Filled"/>
    <n v="3"/>
    <n v="3"/>
    <n v="2019"/>
    <s v="December"/>
    <s v="Q1"/>
    <s v="FY 2020"/>
    <n v="300"/>
    <x v="1"/>
  </r>
  <r>
    <s v="ID00548"/>
    <s v="Category Manager Off Trade NL"/>
    <s v="Sales &amp; Marketing"/>
    <s v="Malaysia"/>
    <x v="3"/>
    <s v="Vanessa Gramlow"/>
    <s v="Internal"/>
    <d v="2019-12-08T00:00:00"/>
    <d v="2019-12-15T00:00:00"/>
    <s v="Filled"/>
    <n v="5"/>
    <n v="7"/>
    <n v="2019"/>
    <s v="December"/>
    <s v="Q1"/>
    <s v="FY 2020"/>
    <n v="300"/>
    <x v="1"/>
  </r>
  <r>
    <s v="ID00549"/>
    <s v="Head of POCM WE (Band VIA) - Zone role"/>
    <s v="Sales &amp; Marketing"/>
    <s v="Singapore"/>
    <x v="3"/>
    <s v="Other"/>
    <s v="Direct"/>
    <d v="2016-07-27T00:00:00"/>
    <s v=""/>
    <s v="Open"/>
    <n v="1828"/>
    <n v="2558"/>
    <s v=""/>
    <s v=""/>
    <s v=""/>
    <s v=""/>
    <n v="160"/>
    <x v="5"/>
  </r>
  <r>
    <s v="ID00550"/>
    <s v="Brand Manager Leffe"/>
    <s v="Sales &amp; Marketing"/>
    <s v="Singapore"/>
    <x v="3"/>
    <s v="Vanessa Gramlow"/>
    <s v="Internal"/>
    <d v="2019-01-15T00:00:00"/>
    <d v="2019-02-13T00:00:00"/>
    <s v="Filled"/>
    <n v="22"/>
    <n v="29"/>
    <n v="2019"/>
    <s v="February"/>
    <s v="Q2"/>
    <s v="FY 2019"/>
    <n v="300"/>
    <x v="3"/>
  </r>
  <r>
    <s v="ID00551"/>
    <s v="Consumer Activation Manager"/>
    <s v="Sales &amp; Marketing"/>
    <s v="Singapore"/>
    <x v="3"/>
    <s v="Other"/>
    <s v="Direct"/>
    <d v="2019-04-11T00:00:00"/>
    <d v="2019-09-04T00:00:00"/>
    <s v="Filled"/>
    <n v="105"/>
    <n v="146"/>
    <n v="2019"/>
    <s v="September"/>
    <s v="Q4"/>
    <s v="FY 2019"/>
    <n v="300"/>
    <x v="3"/>
  </r>
  <r>
    <s v="ID00552"/>
    <s v="Assistant Brand Manager"/>
    <s v="Sales &amp; Marketing"/>
    <s v="USA"/>
    <x v="1"/>
    <s v="Other"/>
    <s v="Referral"/>
    <d v="2020-01-27T00:00:00"/>
    <d v="2020-09-16T00:00:00"/>
    <s v="Filled"/>
    <n v="168"/>
    <n v="233"/>
    <n v="2020"/>
    <s v="September"/>
    <s v="Q4"/>
    <s v="FY 2020"/>
    <n v="550"/>
    <x v="1"/>
  </r>
  <r>
    <s v="ID00553"/>
    <s v="Marketing Manager Imported Brands"/>
    <s v="Sales &amp; Marketing"/>
    <s v="USA"/>
    <x v="1"/>
    <s v="Other"/>
    <s v="Internal"/>
    <d v="2020-10-15T00:00:00"/>
    <d v="2020-12-06T00:00:00"/>
    <s v="Filled"/>
    <n v="37"/>
    <n v="52"/>
    <n v="2020"/>
    <s v="December"/>
    <s v="Q1"/>
    <s v="FY 2021"/>
    <n v="550"/>
    <x v="0"/>
  </r>
  <r>
    <s v="ID00554"/>
    <s v="Trade Marketing Executive Western Europe (band VIB)"/>
    <s v="Sales &amp; Marketing"/>
    <s v="Singapore"/>
    <x v="3"/>
    <s v="Other"/>
    <s v="Direct"/>
    <d v="2016-02-03T00:00:00"/>
    <s v=""/>
    <s v="Open"/>
    <n v="1953"/>
    <n v="2733"/>
    <s v=""/>
    <s v=""/>
    <s v=""/>
    <s v=""/>
    <n v="160"/>
    <x v="5"/>
  </r>
  <r>
    <s v="ID00555"/>
    <s v="Senior Brand Manager Hoegaarden/Bud France"/>
    <s v="Sales &amp; Marketing"/>
    <s v="Singapore"/>
    <x v="3"/>
    <s v="Other"/>
    <s v="Direct"/>
    <d v="2019-02-14T00:00:00"/>
    <d v="2019-06-08T00:00:00"/>
    <s v="Filled"/>
    <n v="82"/>
    <n v="114"/>
    <n v="2019"/>
    <s v="June"/>
    <s v="Q3"/>
    <s v="FY 2019"/>
    <n v="300"/>
    <x v="3"/>
  </r>
  <r>
    <s v="ID00556"/>
    <s v="Content Planner"/>
    <s v="Sales &amp; Marketing"/>
    <s v="Singapore"/>
    <x v="3"/>
    <s v="Other"/>
    <s v="Direct"/>
    <d v="2019-02-07T00:00:00"/>
    <d v="2019-10-08T00:00:00"/>
    <s v="Filled"/>
    <n v="174"/>
    <n v="243"/>
    <n v="2019"/>
    <s v="October"/>
    <s v="Q1"/>
    <s v="FY 2020"/>
    <n v="300"/>
    <x v="1"/>
  </r>
  <r>
    <s v="ID00557"/>
    <s v="Brand Manager Hasser./Franz./Loc. Br"/>
    <s v="Sales &amp; Marketing"/>
    <s v="Germany"/>
    <x v="0"/>
    <s v="Other"/>
    <s v="Admin"/>
    <d v="2020-09-09T00:00:00"/>
    <d v="2020-11-22T00:00:00"/>
    <s v="Filled"/>
    <n v="53"/>
    <n v="74"/>
    <n v="2020"/>
    <s v="November"/>
    <s v="Q1"/>
    <s v="FY 2021"/>
    <n v="525"/>
    <x v="0"/>
  </r>
  <r>
    <s v="ID00558"/>
    <s v="Activation Executive"/>
    <s v="Sales &amp; Marketing"/>
    <s v="USA"/>
    <x v="1"/>
    <s v="Other"/>
    <s v="Direct"/>
    <d v="2019-10-10T00:00:00"/>
    <d v="2019-11-22T00:00:00"/>
    <s v="Filled"/>
    <n v="32"/>
    <n v="43"/>
    <n v="2019"/>
    <s v="November"/>
    <s v="Q1"/>
    <s v="FY 2020"/>
    <n v="550"/>
    <x v="1"/>
  </r>
  <r>
    <s v="ID00559"/>
    <s v="Sr Brand Manager Hertog Jan"/>
    <s v="Sales &amp; Marketing"/>
    <s v="Malaysia"/>
    <x v="3"/>
    <s v="Other"/>
    <s v="Internal"/>
    <d v="2019-10-24T00:00:00"/>
    <d v="2019-10-26T00:00:00"/>
    <s v="Filled"/>
    <n v="2"/>
    <n v="2"/>
    <n v="2019"/>
    <s v="October"/>
    <s v="Q1"/>
    <s v="FY 2020"/>
    <n v="300"/>
    <x v="1"/>
  </r>
  <r>
    <s v="ID00560"/>
    <s v="Senior Brand Manager"/>
    <s v="Sales &amp; Marketing"/>
    <s v="Singapore"/>
    <x v="3"/>
    <s v="Other"/>
    <s v="Direct"/>
    <d v="2019-05-11T00:00:00"/>
    <d v="2019-08-04T00:00:00"/>
    <s v="Filled"/>
    <n v="60"/>
    <n v="85"/>
    <n v="2019"/>
    <s v="August"/>
    <s v="Q4"/>
    <s v="FY 2019"/>
    <n v="300"/>
    <x v="3"/>
  </r>
  <r>
    <s v="ID00561"/>
    <s v="Insights Project &amp; Data Manager Europe (MEP / PMO)"/>
    <s v="Sales &amp; Marketing"/>
    <s v="Singapore"/>
    <x v="3"/>
    <s v="Other"/>
    <s v="Internal"/>
    <d v="2019-05-09T00:00:00"/>
    <d v="2019-07-08T00:00:00"/>
    <s v="Filled"/>
    <n v="43"/>
    <n v="60"/>
    <n v="2019"/>
    <s v="July"/>
    <s v="Q4"/>
    <s v="FY 2019"/>
    <n v="300"/>
    <x v="3"/>
  </r>
  <r>
    <s v="ID00562"/>
    <s v="Senior Innovation Manager (Band VB)"/>
    <s v="Sales &amp; Marketing"/>
    <s v="UK"/>
    <x v="0"/>
    <s v="Other"/>
    <s v="Direct"/>
    <d v="2016-12-19T00:00:00"/>
    <d v="2016-12-20T00:00:00"/>
    <s v="Filled"/>
    <n v="2"/>
    <n v="1"/>
    <n v="2016"/>
    <s v="December"/>
    <s v="Q1"/>
    <s v="FY 2017"/>
    <n v="525"/>
    <x v="6"/>
  </r>
  <r>
    <s v="ID00563"/>
    <s v="Leffe Brewpub Creator"/>
    <s v="Sales &amp; Marketing"/>
    <s v="Singapore"/>
    <x v="3"/>
    <s v="Other"/>
    <s v="Internal"/>
    <d v="2020-09-28T00:00:00"/>
    <d v="2020-11-15T00:00:00"/>
    <s v="Filled"/>
    <n v="35"/>
    <n v="48"/>
    <n v="2020"/>
    <s v="November"/>
    <s v="Q1"/>
    <s v="FY 2021"/>
    <n v="300"/>
    <x v="0"/>
  </r>
  <r>
    <s v="ID00564"/>
    <s v="Tech Sales Support CHR"/>
    <s v="Sales &amp; Marketing"/>
    <s v="Brazil"/>
    <x v="2"/>
    <s v="Other"/>
    <s v="Internal"/>
    <d v="2020-04-03T00:00:00"/>
    <s v=""/>
    <s v="Open"/>
    <n v="866"/>
    <n v="1212"/>
    <s v=""/>
    <s v=""/>
    <s v=""/>
    <s v=""/>
    <n v="250"/>
    <x v="1"/>
  </r>
  <r>
    <s v="ID00565"/>
    <s v="Brand Manager Leffe (Jr)"/>
    <s v="Sales &amp; Marketing"/>
    <s v="Brazil"/>
    <x v="2"/>
    <s v="Other"/>
    <s v="Internal"/>
    <d v="2020-04-03T00:00:00"/>
    <d v="2020-11-04T00:00:00"/>
    <s v="Filled"/>
    <n v="154"/>
    <n v="215"/>
    <n v="2020"/>
    <s v="November"/>
    <s v="Q1"/>
    <s v="FY 2021"/>
    <n v="475"/>
    <x v="0"/>
  </r>
  <r>
    <s v="ID00566"/>
    <s v="Marketing Manager Specialities &amp; Corona"/>
    <s v="Sales &amp; Marketing"/>
    <s v="UK"/>
    <x v="0"/>
    <s v="Vanessa Gramlow"/>
    <s v="Internal"/>
    <d v="2020-08-10T00:00:00"/>
    <d v="2020-08-21T00:00:00"/>
    <s v="Filled"/>
    <n v="10"/>
    <n v="11"/>
    <n v="2020"/>
    <s v="August"/>
    <s v="Q4"/>
    <s v="FY 2020"/>
    <n v="525"/>
    <x v="1"/>
  </r>
  <r>
    <s v="ID00567"/>
    <s v="Brand Manager Jupiler Foot"/>
    <s v="Sales &amp; Marketing"/>
    <s v="Singapore"/>
    <x v="3"/>
    <s v="Other"/>
    <s v="Internal"/>
    <d v="2019-12-12T00:00:00"/>
    <d v="2019-12-14T00:00:00"/>
    <s v="Filled"/>
    <n v="2"/>
    <n v="2"/>
    <n v="2019"/>
    <s v="December"/>
    <s v="Q1"/>
    <s v="FY 2020"/>
    <n v="300"/>
    <x v="1"/>
  </r>
  <r>
    <s v="ID00568"/>
    <s v="Content Planning Manager BNL"/>
    <s v="Sales &amp; Marketing"/>
    <s v="Singapore"/>
    <x v="3"/>
    <s v="Other"/>
    <s v="Referral"/>
    <d v="2020-04-27T00:00:00"/>
    <d v="2020-12-21T00:00:00"/>
    <s v="Filled"/>
    <n v="171"/>
    <n v="238"/>
    <n v="2020"/>
    <s v="December"/>
    <s v="Q1"/>
    <s v="FY 2021"/>
    <n v="300"/>
    <x v="0"/>
  </r>
  <r>
    <s v="ID00569"/>
    <s v="Tech Sales and Sales Intelligence Manager"/>
    <s v="Sales &amp; Marketing"/>
    <s v="India"/>
    <x v="3"/>
    <s v="Vanessa Gramlow"/>
    <s v="Direct"/>
    <d v="2020-03-13T00:00:00"/>
    <d v="2020-03-22T00:00:00"/>
    <s v="Filled"/>
    <n v="6"/>
    <n v="9"/>
    <n v="2020"/>
    <s v="March"/>
    <s v="Q2"/>
    <s v="FY 2020"/>
    <n v="300"/>
    <x v="1"/>
  </r>
  <r>
    <s v="ID00570"/>
    <s v="POCM Executive BENL (Band VIIA)"/>
    <s v="Sales &amp; Marketing"/>
    <s v="Singapore"/>
    <x v="3"/>
    <s v="Other"/>
    <s v="Direct"/>
    <d v="2017-04-25T00:00:00"/>
    <d v="2017-07-14T00:00:00"/>
    <s v="Filled"/>
    <n v="59"/>
    <n v="80"/>
    <n v="2017"/>
    <s v="July"/>
    <s v="Q4"/>
    <s v="FY 2017"/>
    <n v="300"/>
    <x v="6"/>
  </r>
  <r>
    <s v="ID00571"/>
    <s v="Head of WCCP - Category 7 (WEZ) - (Band VA)"/>
    <s v="Sales &amp; Marketing"/>
    <s v="Singapore"/>
    <x v="3"/>
    <s v="Other"/>
    <s v="Internal"/>
    <d v="2016-07-15T00:00:00"/>
    <d v="2016-11-18T00:00:00"/>
    <s v="Filled"/>
    <n v="91"/>
    <n v="126"/>
    <n v="2016"/>
    <s v="November"/>
    <s v="Q1"/>
    <s v="FY 2017"/>
    <n v="300"/>
    <x v="6"/>
  </r>
  <r>
    <s v="ID00572"/>
    <s v="Tech sales Analyst Spain"/>
    <s v="Sales &amp; Marketing"/>
    <s v="India"/>
    <x v="3"/>
    <s v="Other"/>
    <s v="Referral"/>
    <d v="2020-03-26T00:00:00"/>
    <d v="2020-06-15T00:00:00"/>
    <s v="Filled"/>
    <n v="58"/>
    <n v="81"/>
    <n v="2020"/>
    <s v="June"/>
    <s v="Q3"/>
    <s v="FY 2020"/>
    <n v="300"/>
    <x v="1"/>
  </r>
  <r>
    <s v="ID00573"/>
    <s v="Innovation Manager Zone"/>
    <s v="Sales &amp; Marketing"/>
    <s v="Singapore"/>
    <x v="3"/>
    <s v="Other"/>
    <s v="Internal"/>
    <d v="2019-08-08T00:00:00"/>
    <d v="2019-08-27T00:00:00"/>
    <s v="Filled"/>
    <n v="14"/>
    <n v="19"/>
    <n v="2019"/>
    <s v="August"/>
    <s v="Q4"/>
    <s v="FY 2019"/>
    <n v="300"/>
    <x v="3"/>
  </r>
  <r>
    <s v="ID00574"/>
    <s v="ADM Morrison’s (Band VII B)"/>
    <s v="Sales &amp; Marketing"/>
    <s v="UK"/>
    <x v="0"/>
    <s v="Vanessa Gramlow"/>
    <s v="Direct"/>
    <d v="2016-02-08T00:00:00"/>
    <d v="2016-11-27T00:00:00"/>
    <s v="Filled"/>
    <n v="210"/>
    <n v="293"/>
    <n v="2016"/>
    <s v="November"/>
    <s v="Q1"/>
    <s v="FY 2017"/>
    <n v="525"/>
    <x v="6"/>
  </r>
  <r>
    <s v="ID00575"/>
    <s v="Category Manager Proximity &amp; Convenience"/>
    <s v="Sales &amp; Marketing"/>
    <s v="Singapore"/>
    <x v="3"/>
    <s v="Vanessa Gramlow"/>
    <s v="Direct"/>
    <d v="2017-06-14T00:00:00"/>
    <d v="2017-06-24T00:00:00"/>
    <s v="Filled"/>
    <n v="8"/>
    <n v="10"/>
    <n v="2017"/>
    <s v="June"/>
    <s v="Q3"/>
    <s v="FY 2017"/>
    <n v="300"/>
    <x v="6"/>
  </r>
  <r>
    <s v="ID00576"/>
    <s v="Jr. Brand Manager"/>
    <s v="Sales &amp; Marketing"/>
    <s v="Singapore"/>
    <x v="3"/>
    <s v="Vanessa Gramlow"/>
    <s v="Internal"/>
    <d v="2018-11-29T00:00:00"/>
    <d v="2018-12-11T00:00:00"/>
    <s v="Filled"/>
    <n v="9"/>
    <n v="12"/>
    <n v="2018"/>
    <s v="December"/>
    <s v="Q1"/>
    <s v="FY 2019"/>
    <n v="300"/>
    <x v="3"/>
  </r>
  <r>
    <s v="ID00577"/>
    <s v="Category and Space Manager Tesco"/>
    <s v="Sales &amp; Marketing"/>
    <s v="USA"/>
    <x v="1"/>
    <s v="Other"/>
    <s v="Referral"/>
    <d v="2019-08-29T00:00:00"/>
    <d v="2019-10-01T00:00:00"/>
    <s v="Filled"/>
    <n v="24"/>
    <n v="33"/>
    <n v="2019"/>
    <s v="October"/>
    <s v="Q1"/>
    <s v="FY 2020"/>
    <n v="550"/>
    <x v="1"/>
  </r>
  <r>
    <s v="ID00578"/>
    <s v="Bureau Service Engineer"/>
    <s v="Procurement"/>
    <s v="USA"/>
    <x v="1"/>
    <s v="Annelies Verbruggen"/>
    <s v="Referral"/>
    <d v="2020-01-05T03:28:22"/>
    <d v="2020-08-28T00:00:00"/>
    <s v="Filled"/>
    <n v="170"/>
    <n v="235.85530092592671"/>
    <n v="2020"/>
    <s v="August"/>
    <s v="Q4"/>
    <s v="FY 2020"/>
    <n v="550"/>
    <x v="1"/>
  </r>
  <r>
    <s v="ID00579"/>
    <s v="Technical Buyer"/>
    <s v="Procurement"/>
    <s v="USA"/>
    <x v="1"/>
    <s v="Other"/>
    <s v="Direct"/>
    <d v="2020-01-30T15:51:20"/>
    <d v="2020-02-15T00:00:00"/>
    <s v="Filled"/>
    <n v="12"/>
    <n v="15.339351851849642"/>
    <n v="2020"/>
    <s v="February"/>
    <s v="Q2"/>
    <s v="FY 2020"/>
    <n v="550"/>
    <x v="1"/>
  </r>
  <r>
    <s v="ID00580"/>
    <s v="Specialist Category"/>
    <s v="Procurement"/>
    <s v="USA"/>
    <x v="1"/>
    <s v="Laurene Delelis"/>
    <s v="Agency"/>
    <d v="2020-03-12T13:11:34"/>
    <d v="2020-04-14T00:00:00"/>
    <s v="Filled"/>
    <n v="24"/>
    <n v="32.450300925927877"/>
    <n v="2020"/>
    <s v="April"/>
    <s v="Q3"/>
    <s v="FY 2020"/>
    <n v="550"/>
    <x v="1"/>
  </r>
  <r>
    <s v="ID00581"/>
    <s v="Planner / Buyer"/>
    <s v="Procurement"/>
    <s v="Philippines"/>
    <x v="3"/>
    <s v="Other"/>
    <s v="Internal"/>
    <d v="2020-04-08T10:28:49"/>
    <d v="2020-11-10T00:00:00"/>
    <s v="Filled"/>
    <n v="155"/>
    <n v="215.56332175926218"/>
    <n v="2020"/>
    <s v="November"/>
    <s v="Q1"/>
    <s v="FY 2021"/>
    <n v="300"/>
    <x v="0"/>
  </r>
  <r>
    <s v="ID00582"/>
    <s v="Tactical Sourcing Team Leader"/>
    <s v="Procurement"/>
    <s v="Philippines"/>
    <x v="3"/>
    <s v="Vanessa Gramlow"/>
    <s v="Internal"/>
    <d v="2020-04-14T05:49:01"/>
    <d v="2020-06-07T00:00:00"/>
    <s v="Filled"/>
    <n v="39"/>
    <n v="53.757627314815181"/>
    <n v="2020"/>
    <s v="June"/>
    <s v="Q3"/>
    <s v="FY 2020"/>
    <n v="300"/>
    <x v="1"/>
  </r>
  <r>
    <s v="ID00583"/>
    <s v="Strategic Buyer / Commodity Specialist"/>
    <s v="Procurement"/>
    <s v="Philippines"/>
    <x v="3"/>
    <s v="Vanessa Gramlow"/>
    <s v="Internal"/>
    <d v="2020-04-15T04:01:49"/>
    <d v="2020-06-03T00:00:00"/>
    <s v="Filled"/>
    <n v="36"/>
    <n v="48.832071759257815"/>
    <n v="2020"/>
    <s v="June"/>
    <s v="Q3"/>
    <s v="FY 2020"/>
    <n v="300"/>
    <x v="1"/>
  </r>
  <r>
    <s v="ID00584"/>
    <s v="Procurement Leader"/>
    <s v="Procurement"/>
    <s v="Philippines"/>
    <x v="3"/>
    <s v="Vanessa Gramlow"/>
    <s v="Internal"/>
    <d v="2020-04-08T06:44:44"/>
    <d v="2020-07-12T00:00:00"/>
    <s v="Filled"/>
    <n v="68"/>
    <n v="94.718935185184819"/>
    <n v="2020"/>
    <s v="July"/>
    <s v="Q4"/>
    <s v="FY 2020"/>
    <n v="300"/>
    <x v="1"/>
  </r>
  <r>
    <s v="ID00585"/>
    <s v="SIOP Supply &amp; Materials Leader"/>
    <s v="Procurement"/>
    <s v="Philippines"/>
    <x v="0"/>
    <s v="Vanessa Gramlow"/>
    <s v="Internal"/>
    <d v="2020-04-13T09:46:22"/>
    <d v="2020-05-13T00:00:00"/>
    <s v="Filled"/>
    <n v="23"/>
    <n v="29.592800925922347"/>
    <n v="2020"/>
    <s v="May"/>
    <s v="Q3"/>
    <s v="FY 2020"/>
    <n v="525"/>
    <x v="1"/>
  </r>
  <r>
    <s v="ID00586"/>
    <s v="Expeditor"/>
    <s v="Procurement"/>
    <s v="UK"/>
    <x v="0"/>
    <s v="Other"/>
    <s v="Admin"/>
    <d v="2020-06-30T10:19:03"/>
    <d v="2020-11-27T00:00:00"/>
    <s v="Filled"/>
    <n v="109"/>
    <n v="149.5701041666689"/>
    <n v="2020"/>
    <s v="November"/>
    <s v="Q1"/>
    <s v="FY 2021"/>
    <n v="525"/>
    <x v="0"/>
  </r>
  <r>
    <s v="ID00587"/>
    <s v="Clerk Procurement"/>
    <s v="Procurement"/>
    <s v="Philippines"/>
    <x v="3"/>
    <s v="Other"/>
    <s v="Direct"/>
    <d v="2020-05-22T12:55:54"/>
    <d v="2020-09-16T00:00:00"/>
    <s v="Filled"/>
    <n v="84"/>
    <n v="116.46118055555417"/>
    <n v="2020"/>
    <s v="September"/>
    <s v="Q4"/>
    <s v="FY 2020"/>
    <n v="300"/>
    <x v="1"/>
  </r>
  <r>
    <s v="ID00588"/>
    <s v="Vendor Controller"/>
    <s v="Procurement"/>
    <s v="Philippines"/>
    <x v="3"/>
    <s v="Other"/>
    <s v="Agency"/>
    <d v="2020-05-19T04:00:12"/>
    <d v="2020-07-08T00:00:00"/>
    <s v="Filled"/>
    <n v="37"/>
    <n v="49.833194444443507"/>
    <n v="2020"/>
    <s v="July"/>
    <s v="Q4"/>
    <s v="FY 2020"/>
    <n v="300"/>
    <x v="1"/>
  </r>
  <r>
    <s v="ID00589"/>
    <s v="Procurement Team Lead"/>
    <s v="Procurement"/>
    <s v="Philippines"/>
    <x v="3"/>
    <s v="Other"/>
    <s v="Direct"/>
    <d v="2020-06-16T08:28:22"/>
    <d v="2020-08-26T00:00:00"/>
    <s v="Filled"/>
    <n v="52"/>
    <n v="70.646967592590954"/>
    <n v="2020"/>
    <s v="August"/>
    <s v="Q4"/>
    <s v="FY 2020"/>
    <n v="300"/>
    <x v="1"/>
  </r>
  <r>
    <s v="ID00590"/>
    <s v="Procurement Manager"/>
    <s v="Procurement"/>
    <s v="Philippines"/>
    <x v="3"/>
    <s v="Other"/>
    <s v="Internal"/>
    <d v="2020-09-15T09:06:08"/>
    <d v="2020-10-29T00:00:00"/>
    <s v="Filled"/>
    <n v="33"/>
    <n v="43.620740740741894"/>
    <n v="2020"/>
    <s v="October"/>
    <s v="Q1"/>
    <s v="FY 2021"/>
    <n v="300"/>
    <x v="0"/>
  </r>
  <r>
    <s v="ID00591"/>
    <s v="Corporate Procurement - Functional Transformation Senior Manager"/>
    <s v="Procurement"/>
    <s v="India"/>
    <x v="3"/>
    <s v="Other"/>
    <s v="Internal"/>
    <d v="2020-10-02T13:24:52"/>
    <d v="2020-12-13T00:00:00"/>
    <s v="Filled"/>
    <n v="51"/>
    <n v="71.441064814811398"/>
    <n v="2020"/>
    <s v="December"/>
    <s v="Q1"/>
    <s v="FY 2021"/>
    <n v="300"/>
    <x v="0"/>
  </r>
  <r>
    <s v="ID00592"/>
    <s v="Manager Business Operations"/>
    <s v="Procurement"/>
    <s v="USA"/>
    <x v="1"/>
    <s v="Other"/>
    <s v="Internal"/>
    <d v="2020-11-12T07:55:53"/>
    <d v="2020-12-26T00:00:00"/>
    <s v="Filled"/>
    <n v="32"/>
    <n v="43.669525462959427"/>
    <n v="2020"/>
    <s v="December"/>
    <s v="Q1"/>
    <s v="FY 2021"/>
    <n v="550"/>
    <x v="0"/>
  </r>
  <r>
    <s v="ID00593"/>
    <s v="Commodity Manager"/>
    <s v="Procurement"/>
    <s v="UK"/>
    <x v="0"/>
    <s v="Other"/>
    <s v="Internal"/>
    <d v="2020-09-10T13:49:58"/>
    <d v="2020-10-25T00:00:00"/>
    <s v="Filled"/>
    <n v="32"/>
    <n v="44.423634259255778"/>
    <n v="2020"/>
    <s v="October"/>
    <s v="Q1"/>
    <s v="FY 2021"/>
    <n v="525"/>
    <x v="0"/>
  </r>
  <r>
    <s v="ID00594"/>
    <s v="HBS HGR/Global Airports ISC Leader"/>
    <s v="Procurement"/>
    <s v="Philippines"/>
    <x v="3"/>
    <s v="Other"/>
    <s v="Internal"/>
    <d v="2020-10-28T22:43:05"/>
    <d v="2020-11-09T00:00:00"/>
    <s v="Filled"/>
    <n v="9"/>
    <n v="11.053414351852552"/>
    <n v="2020"/>
    <s v="November"/>
    <s v="Q1"/>
    <s v="FY 2021"/>
    <n v="300"/>
    <x v="0"/>
  </r>
  <r>
    <s v="ID00595"/>
    <s v="CS Solution Consultant - Germany"/>
    <s v="Sales &amp; Marketing"/>
    <s v="Germany"/>
    <x v="0"/>
    <s v="Other"/>
    <s v="Referral"/>
    <d v="2020-05-12T00:00:00"/>
    <d v="2020-12-08T00:00:00"/>
    <s v="Filled"/>
    <n v="151"/>
    <n v="210"/>
    <n v="2020"/>
    <s v="December"/>
    <s v="Q1"/>
    <s v="FY 2021"/>
    <n v="525"/>
    <x v="0"/>
  </r>
  <r>
    <s v="ID00596"/>
    <s v="Financial Trading Floor Sales Executive"/>
    <s v="Sales &amp; Marketing"/>
    <s v="UK"/>
    <x v="0"/>
    <s v="Other"/>
    <s v="Direct"/>
    <d v="2018-04-02T00:00:00"/>
    <d v="2018-04-26T00:00:00"/>
    <s v="Filled"/>
    <n v="19"/>
    <n v="24"/>
    <n v="2018"/>
    <s v="April"/>
    <s v="Q3"/>
    <s v="FY 2018"/>
    <n v="525"/>
    <x v="2"/>
  </r>
  <r>
    <s v="ID00597"/>
    <s v="Financial Trading Floor Sales Manager"/>
    <s v="Sales &amp; Marketing"/>
    <s v="UK"/>
    <x v="0"/>
    <s v="Other"/>
    <s v="Referral"/>
    <d v="2017-10-11T00:00:00"/>
    <d v="2017-10-12T00:00:00"/>
    <s v="Filled"/>
    <n v="2"/>
    <n v="1"/>
    <n v="2017"/>
    <s v="October"/>
    <s v="Q1"/>
    <s v="FY 2018"/>
    <n v="525"/>
    <x v="2"/>
  </r>
  <r>
    <s v="ID00598"/>
    <s v="Lead Sales Executive - CEA"/>
    <s v="Sales &amp; Marketing"/>
    <s v="USA"/>
    <x v="1"/>
    <s v="Annelies Verbruggen"/>
    <s v="Direct"/>
    <d v="2020-04-21T00:00:00"/>
    <d v="2020-09-03T00:00:00"/>
    <s v="Filled"/>
    <n v="98"/>
    <n v="135"/>
    <n v="2020"/>
    <s v="September"/>
    <s v="Q4"/>
    <s v="FY 2020"/>
    <n v="550"/>
    <x v="1"/>
  </r>
  <r>
    <s v="ID00599"/>
    <s v="Multi-Channel Analytics Solutions Sales Manager"/>
    <s v="Sales &amp; Marketing"/>
    <s v="UK"/>
    <x v="0"/>
    <s v="Other"/>
    <s v="Referral"/>
    <d v="2017-10-03T00:00:00"/>
    <d v="2017-11-02T00:00:00"/>
    <s v="Filled"/>
    <n v="23"/>
    <n v="30"/>
    <n v="2017"/>
    <s v="November"/>
    <s v="Q1"/>
    <s v="FY 2018"/>
    <n v="525"/>
    <x v="2"/>
  </r>
  <r>
    <s v="ID00600"/>
    <s v="PA - Enterprise"/>
    <s v="Sales &amp; Marketing"/>
    <s v="USA"/>
    <x v="1"/>
    <s v="Other"/>
    <s v="Direct"/>
    <d v="2020-04-02T00:00:00"/>
    <s v=""/>
    <s v="Open"/>
    <n v="867"/>
    <n v="1213"/>
    <s v=""/>
    <s v=""/>
    <s v=""/>
    <s v=""/>
    <n v="300"/>
    <x v="1"/>
  </r>
  <r>
    <s v="ID00601"/>
    <s v="Presales - France - Remy"/>
    <s v="Sales &amp; Marketing"/>
    <s v="Brazil"/>
    <x v="2"/>
    <s v="Other"/>
    <s v="Referral"/>
    <d v="2020-01-19T00:00:00"/>
    <d v="2020-11-27T00:00:00"/>
    <s v="Filled"/>
    <n v="225"/>
    <n v="313"/>
    <n v="2020"/>
    <s v="November"/>
    <s v="Q1"/>
    <s v="FY 2021"/>
    <n v="475"/>
    <x v="0"/>
  </r>
  <r>
    <s v="ID00602"/>
    <s v="Presales Netherlands - Remy"/>
    <s v="Sales &amp; Marketing"/>
    <s v="Malaysia"/>
    <x v="3"/>
    <s v="Other"/>
    <s v="Direct"/>
    <d v="2020-01-19T00:00:00"/>
    <d v="2020-03-28T00:00:00"/>
    <s v="Filled"/>
    <n v="50"/>
    <n v="69"/>
    <n v="2020"/>
    <s v="March"/>
    <s v="Q2"/>
    <s v="FY 2020"/>
    <n v="300"/>
    <x v="1"/>
  </r>
  <r>
    <s v="ID00603"/>
    <s v="Sales Development Manager - Fraud &amp; Cybercrime Solutions"/>
    <s v="Sales &amp; Marketing"/>
    <s v="UK"/>
    <x v="0"/>
    <s v="Other"/>
    <s v="Referral"/>
    <d v="2018-05-14T00:00:00"/>
    <d v="2018-05-16T00:00:00"/>
    <s v="Filled"/>
    <n v="3"/>
    <n v="2"/>
    <n v="2018"/>
    <s v="May"/>
    <s v="Q3"/>
    <s v="FY 2018"/>
    <n v="525"/>
    <x v="2"/>
  </r>
  <r>
    <s v="ID00604"/>
    <s v="Sales Director - France"/>
    <s v="Sales &amp; Marketing"/>
    <s v="Brazil"/>
    <x v="2"/>
    <s v="Other"/>
    <s v="Direct"/>
    <d v="2020-10-06T00:00:00"/>
    <d v="2020-11-23T00:00:00"/>
    <s v="Filled"/>
    <n v="35"/>
    <n v="48"/>
    <n v="2020"/>
    <s v="November"/>
    <s v="Q1"/>
    <s v="FY 2021"/>
    <n v="475"/>
    <x v="0"/>
  </r>
  <r>
    <s v="ID00605"/>
    <s v="Sales Director - Trading Platforms"/>
    <s v="Sales &amp; Marketing"/>
    <s v="USA"/>
    <x v="1"/>
    <s v="Other"/>
    <s v="Internal"/>
    <d v="2019-01-06T00:00:00"/>
    <d v="2019-02-21T00:00:00"/>
    <s v="Filled"/>
    <n v="34"/>
    <n v="46"/>
    <n v="2019"/>
    <s v="February"/>
    <s v="Q2"/>
    <s v="FY 2019"/>
    <n v="550"/>
    <x v="3"/>
  </r>
  <r>
    <s v="ID00606"/>
    <s v="Sales Director South Africa"/>
    <s v="Sales &amp; Marketing"/>
    <s v="Philippines"/>
    <x v="3"/>
    <s v="Other"/>
    <s v="Referral"/>
    <d v="2018-03-21T00:00:00"/>
    <d v="2018-03-28T00:00:00"/>
    <s v="Filled"/>
    <n v="6"/>
    <n v="7"/>
    <n v="2018"/>
    <s v="March"/>
    <s v="Q2"/>
    <s v="FY 2018"/>
    <n v="300"/>
    <x v="2"/>
  </r>
  <r>
    <s v="ID00607"/>
    <s v="Sales Exec - London"/>
    <s v="Sales &amp; Marketing"/>
    <s v="USA"/>
    <x v="1"/>
    <s v="Annelies Verbruggen"/>
    <s v="Direct"/>
    <d v="2020-12-02T00:00:00"/>
    <d v="2020-12-15T00:00:00"/>
    <s v="Filled"/>
    <n v="10"/>
    <n v="13"/>
    <n v="2020"/>
    <s v="December"/>
    <s v="Q1"/>
    <s v="FY 2021"/>
    <n v="550"/>
    <x v="0"/>
  </r>
  <r>
    <s v="ID00608"/>
    <s v="Sales Executive"/>
    <s v="Sales &amp; Marketing"/>
    <s v="Philippines"/>
    <x v="3"/>
    <s v="Other"/>
    <s v="Agency"/>
    <d v="2017-09-05T00:00:00"/>
    <d v="2017-12-09T00:00:00"/>
    <s v="Filled"/>
    <n v="69"/>
    <n v="95"/>
    <n v="2017"/>
    <s v="December"/>
    <s v="Q1"/>
    <s v="FY 2018"/>
    <n v="300"/>
    <x v="2"/>
  </r>
  <r>
    <s v="ID00609"/>
    <s v="CSC Front Office Agent On Trade"/>
    <s v="Sales &amp; Marketing"/>
    <s v="Singapore"/>
    <x v="3"/>
    <s v="Other"/>
    <s v="Direct"/>
    <d v="2017-10-26T00:00:00"/>
    <d v="2017-12-05T00:00:00"/>
    <s v="Filled"/>
    <n v="29"/>
    <n v="40"/>
    <n v="2017"/>
    <s v="December"/>
    <s v="Q1"/>
    <s v="FY 2018"/>
    <n v="300"/>
    <x v="2"/>
  </r>
  <r>
    <s v="ID00610"/>
    <s v="Sales Consultant National Accounts"/>
    <s v="Sales &amp; Marketing"/>
    <s v="Singapore"/>
    <x v="3"/>
    <s v="Other"/>
    <s v="Agency"/>
    <d v="2018-01-25T00:00:00"/>
    <d v="2018-08-19T00:00:00"/>
    <s v="Filled"/>
    <n v="147"/>
    <n v="206"/>
    <n v="2018"/>
    <s v="August"/>
    <s v="Q4"/>
    <s v="FY 2018"/>
    <n v="300"/>
    <x v="2"/>
  </r>
  <r>
    <s v="ID00611"/>
    <s v="OTC Project Manager (Band VIB)"/>
    <s v="Sales &amp; Marketing"/>
    <s v="Colombia"/>
    <x v="2"/>
    <s v="Other"/>
    <s v="Direct"/>
    <d v="2017-05-17T00:00:00"/>
    <d v="2017-10-20T00:00:00"/>
    <s v="Filled"/>
    <n v="113"/>
    <n v="156"/>
    <n v="2017"/>
    <s v="October"/>
    <s v="Q1"/>
    <s v="FY 2018"/>
    <n v="475"/>
    <x v="2"/>
  </r>
  <r>
    <s v="ID00612"/>
    <s v="Account Development Manager (ADM, band VIIB)"/>
    <s v="Sales &amp; Marketing"/>
    <s v="UK"/>
    <x v="0"/>
    <s v="Other"/>
    <s v="Direct"/>
    <d v="2016-03-02T00:00:00"/>
    <d v="2016-08-15T00:00:00"/>
    <s v="Filled"/>
    <n v="119"/>
    <n v="166"/>
    <n v="2016"/>
    <s v="August"/>
    <s v="Q4"/>
    <s v="FY 2016"/>
    <n v="525"/>
    <x v="5"/>
  </r>
  <r>
    <s v="ID00613"/>
    <s v="Horeca Account Manager Hoogeveen Apeldoorn"/>
    <s v="Sales &amp; Marketing"/>
    <s v="Malaysia"/>
    <x v="3"/>
    <s v="Other"/>
    <s v="Direct"/>
    <d v="2018-03-06T00:00:00"/>
    <d v="2018-08-08T00:00:00"/>
    <s v="Filled"/>
    <n v="112"/>
    <n v="155"/>
    <n v="2018"/>
    <s v="August"/>
    <s v="Q4"/>
    <s v="FY 2018"/>
    <n v="300"/>
    <x v="2"/>
  </r>
  <r>
    <s v="ID00614"/>
    <s v="Sales Consultant Strategic Accounts"/>
    <s v="Sales &amp; Marketing"/>
    <s v="Singapore"/>
    <x v="3"/>
    <s v="Other"/>
    <s v="Agency"/>
    <d v="2018-10-25T00:00:00"/>
    <d v="2018-11-04T00:00:00"/>
    <s v="Filled"/>
    <n v="7"/>
    <n v="10"/>
    <n v="2018"/>
    <s v="November"/>
    <s v="Q1"/>
    <s v="FY 2019"/>
    <n v="300"/>
    <x v="3"/>
  </r>
  <r>
    <s v="ID00615"/>
    <s v="Brand Activation Manager - 24 (Bari)"/>
    <s v="Sales &amp; Marketing"/>
    <s v="Philippines"/>
    <x v="3"/>
    <s v="Other"/>
    <s v="Direct"/>
    <d v="2020-04-01T00:00:00"/>
    <d v="2020-12-06T00:00:00"/>
    <s v="Filled"/>
    <n v="178"/>
    <n v="249"/>
    <n v="2020"/>
    <s v="December"/>
    <s v="Q1"/>
    <s v="FY 2021"/>
    <n v="300"/>
    <x v="0"/>
  </r>
  <r>
    <s v="ID00616"/>
    <s v="M1 Off trade (Band VIIIA)"/>
    <s v="Sales &amp; Marketing"/>
    <s v="Brazil"/>
    <x v="2"/>
    <s v="Other"/>
    <s v="Direct"/>
    <d v="2017-08-02T00:00:00"/>
    <d v="2017-09-24T00:00:00"/>
    <s v="Filled"/>
    <n v="38"/>
    <n v="53"/>
    <n v="2017"/>
    <s v="September"/>
    <s v="Q4"/>
    <s v="FY 2017"/>
    <n v="475"/>
    <x v="6"/>
  </r>
  <r>
    <s v="ID00617"/>
    <s v="Teleseller Indirect"/>
    <s v="Sales &amp; Marketing"/>
    <s v="Singapore"/>
    <x v="3"/>
    <s v="Other"/>
    <s v="Internal"/>
    <d v="2020-01-30T00:00:00"/>
    <d v="2020-12-01T00:00:00"/>
    <s v="Filled"/>
    <n v="219"/>
    <n v="306"/>
    <n v="2020"/>
    <s v="December"/>
    <s v="Q1"/>
    <s v="FY 2021"/>
    <n v="300"/>
    <x v="0"/>
  </r>
  <r>
    <s v="ID00618"/>
    <s v="Junior Key Account Manager Off Trade (m/f)"/>
    <s v="Sales &amp; Marketing"/>
    <s v="Philippines"/>
    <x v="3"/>
    <s v="Other"/>
    <s v="Internal"/>
    <d v="2020-03-25T00:00:00"/>
    <d v="2020-12-09T00:00:00"/>
    <s v="Filled"/>
    <n v="186"/>
    <n v="259"/>
    <n v="2020"/>
    <s v="December"/>
    <s v="Q1"/>
    <s v="FY 2021"/>
    <n v="300"/>
    <x v="0"/>
  </r>
  <r>
    <s v="ID00619"/>
    <s v="KAM GK &amp; Belhaven"/>
    <s v="Sales &amp; Marketing"/>
    <s v="UK"/>
    <x v="0"/>
    <s v="Other"/>
    <s v="Direct"/>
    <d v="2017-11-22T00:00:00"/>
    <d v="2017-12-10T00:00:00"/>
    <s v="Filled"/>
    <n v="13"/>
    <n v="18"/>
    <n v="2017"/>
    <s v="December"/>
    <s v="Q1"/>
    <s v="FY 2018"/>
    <n v="525"/>
    <x v="2"/>
  </r>
  <r>
    <s v="ID00620"/>
    <s v="M1 On trade Orléans"/>
    <s v="Sales &amp; Marketing"/>
    <s v="Brazil"/>
    <x v="2"/>
    <s v="Other"/>
    <s v="Direct"/>
    <d v="2018-02-15T00:00:00"/>
    <d v="2018-11-16T00:00:00"/>
    <s v="Filled"/>
    <n v="197"/>
    <n v="274"/>
    <n v="2018"/>
    <s v="November"/>
    <s v="Q1"/>
    <s v="FY 2019"/>
    <n v="475"/>
    <x v="3"/>
  </r>
  <r>
    <s v="ID00621"/>
    <s v="HR Manager"/>
    <s v="Service Delivery"/>
    <s v="USA"/>
    <x v="1"/>
    <s v="Liselore DuBois"/>
    <s v="Direct"/>
    <d v="2021-04-19T00:00:00"/>
    <d v="2021-06-10T00:00:00"/>
    <s v="Filled"/>
    <n v="39"/>
    <n v="52"/>
    <n v="2021"/>
    <s v="June"/>
    <s v="Q3"/>
    <s v="FY 2021"/>
    <n v="550"/>
    <x v="0"/>
  </r>
  <r>
    <s v="ID00625"/>
    <s v="Inventory Manager (m/w)"/>
    <s v="Supply Chain"/>
    <s v="Germany"/>
    <x v="0"/>
    <s v="Laurene Delelis"/>
    <s v="Direct"/>
    <d v="2021-12-22T00:00:00"/>
    <d v="2021-12-24T00:00:00"/>
    <s v="Filled"/>
    <n v="3"/>
    <n v="2"/>
    <n v="2021"/>
    <s v="December"/>
    <s v="Q1"/>
    <s v="FY 2022"/>
    <n v="525"/>
    <x v="4"/>
  </r>
  <r>
    <s v="ID00627"/>
    <s v="SCM Daten Manager / Materialstammdaten Manager  (m/w) (Filled)"/>
    <s v="Supply Chain"/>
    <s v="Germany"/>
    <x v="0"/>
    <s v="Laurene Delelis"/>
    <s v="Internal"/>
    <d v="2021-12-23T00:00:00"/>
    <d v="2021-12-25T00:00:00"/>
    <s v="Filled"/>
    <n v="2"/>
    <n v="2"/>
    <n v="2021"/>
    <s v="December"/>
    <s v="Q1"/>
    <s v="FY 2022"/>
    <n v="525"/>
    <x v="4"/>
  </r>
  <r>
    <s v="ID00630"/>
    <s v="BUYER III"/>
    <s v="Supply Chain"/>
    <s v="India"/>
    <x v="3"/>
    <s v="Vanessa Gramlow"/>
    <s v="Direct"/>
    <d v="2022-02-24T00:00:00"/>
    <d v="2022-02-25T00:00:00"/>
    <s v="Filled"/>
    <n v="2"/>
    <n v="1"/>
    <n v="2022"/>
    <s v="February"/>
    <s v="Q2"/>
    <s v="FY 2022"/>
    <n v="300"/>
    <x v="4"/>
  </r>
  <r>
    <s v="ID00631"/>
    <s v="Purchasing Coordinator"/>
    <s v="Supply Chain"/>
    <s v="USA"/>
    <x v="1"/>
    <s v="Vanessa Gramlow"/>
    <s v="Direct"/>
    <d v="2022-03-03T00:00:00"/>
    <d v="2022-05-27T00:00:00"/>
    <s v="Filled"/>
    <n v="62"/>
    <n v="85"/>
    <n v="2022"/>
    <s v="May"/>
    <s v="Q3"/>
    <s v="FY 2022"/>
    <n v="550"/>
    <x v="4"/>
  </r>
  <r>
    <s v="ID00632"/>
    <s v="Shipping Analyst (Contract)"/>
    <s v="Supply Chain"/>
    <s v="Singapore"/>
    <x v="3"/>
    <s v="Kate Salisbury"/>
    <s v="Direct"/>
    <d v="2021-01-07T20:37:00"/>
    <d v="2021-04-17T00:00:00"/>
    <s v="Filled"/>
    <n v="72"/>
    <n v="99.140972222223354"/>
    <n v="2021"/>
    <s v="April"/>
    <s v="Q3"/>
    <s v="FY 2021"/>
    <n v="300"/>
    <x v="0"/>
  </r>
  <r>
    <s v="ID00632"/>
    <s v="Health &amp; Disability Assessor"/>
    <s v="Nurses - Adult"/>
    <s v="Philippines"/>
    <x v="3"/>
    <s v="Althea D'Oyley-Bowen"/>
    <s v="Direct"/>
    <d v="2022-02-28T00:00:00"/>
    <d v="2022-09-29T00:00:00"/>
    <s v="Filled"/>
    <n v="154"/>
    <n v="213"/>
    <n v="2022"/>
    <s v="September"/>
    <s v="Q4"/>
    <s v="FY 2022"/>
    <n v="300"/>
    <x v="4"/>
  </r>
  <r>
    <s v="ID00633"/>
    <s v="Customer Account Analyst - Poland"/>
    <s v="Supply Chain"/>
    <s v="India"/>
    <x v="3"/>
    <s v="Other"/>
    <s v="Referral"/>
    <d v="2020-12-29T04:37:00"/>
    <s v=""/>
    <s v="Open"/>
    <n v="674"/>
    <n v="941.8076388888876"/>
    <s v=""/>
    <s v=""/>
    <s v=""/>
    <s v=""/>
    <n v="160"/>
    <x v="0"/>
  </r>
  <r>
    <s v="ID00633"/>
    <s v="Health &amp; Disability Assessor"/>
    <s v="Nurses - Adult"/>
    <s v="USA"/>
    <x v="1"/>
    <s v="Althea D'Oyley-Bowen"/>
    <s v="Direct"/>
    <d v="2022-02-28T00:00:00"/>
    <s v=""/>
    <s v="Open"/>
    <n v="370"/>
    <n v="516"/>
    <s v=""/>
    <s v=""/>
    <s v=""/>
    <s v=""/>
    <n v="300"/>
    <x v="4"/>
  </r>
  <r>
    <s v="ID00634"/>
    <s v="Customer Account Analyst - High Wycombe"/>
    <s v="Supply Chain"/>
    <s v="USA"/>
    <x v="1"/>
    <s v="Vanessa Gramlow"/>
    <s v="Direct"/>
    <d v="2020-12-29T04:35:00"/>
    <d v="2020-12-30T00:00:00"/>
    <s v="Filled"/>
    <n v="2"/>
    <n v="0.80902777778101154"/>
    <n v="2020"/>
    <s v="December"/>
    <s v="Q1"/>
    <s v="FY 2021"/>
    <n v="550"/>
    <x v="0"/>
  </r>
  <r>
    <s v="ID00634"/>
    <s v="Health &amp; Disability Assessor"/>
    <s v="Nurses - Adult"/>
    <s v="Philippines"/>
    <x v="3"/>
    <s v="Althea D'Oyley-Bowen"/>
    <s v="Direct"/>
    <d v="2022-02-20T00:00:00"/>
    <d v="2022-11-17T00:00:00"/>
    <s v="Filled"/>
    <n v="194"/>
    <n v="270"/>
    <n v="2022"/>
    <s v="November"/>
    <s v="Q1"/>
    <s v="FY 2023"/>
    <n v="300"/>
    <x v="7"/>
  </r>
  <r>
    <s v="ID00635"/>
    <s v="EMEA Planning Analyst (Contract)"/>
    <s v="Supply Chain"/>
    <s v="USA"/>
    <x v="1"/>
    <s v="Liselore DuBois"/>
    <s v="Agency"/>
    <d v="2021-01-04T08:24:00"/>
    <s v=""/>
    <s v="Open"/>
    <n v="670"/>
    <n v="935.65000000000146"/>
    <s v=""/>
    <s v=""/>
    <s v=""/>
    <s v=""/>
    <n v="300"/>
    <x v="0"/>
  </r>
  <r>
    <s v="ID00635"/>
    <s v="Health &amp; Disability Assessor"/>
    <s v="Nurses - Adult"/>
    <s v="Philippines"/>
    <x v="0"/>
    <s v="Althea D'Oyley-Bowen"/>
    <s v="Direct"/>
    <d v="2022-02-20T00:00:00"/>
    <d v="2022-04-15T00:00:00"/>
    <s v="Filled"/>
    <n v="40"/>
    <n v="54"/>
    <n v="2022"/>
    <s v="April"/>
    <s v="Q3"/>
    <s v="FY 2022"/>
    <n v="525"/>
    <x v="4"/>
  </r>
  <r>
    <s v="ID00636"/>
    <s v="Jr. Planning Coordinator - Distributor (Planeador de Distribuidores)"/>
    <s v="Supply Chain"/>
    <s v="Colombia"/>
    <x v="2"/>
    <s v="Liselore DuBois"/>
    <s v="Direct"/>
    <d v="2020-12-18T09:46:00"/>
    <d v="2020-12-24T00:00:00"/>
    <s v="Filled"/>
    <n v="5"/>
    <n v="5.5930555555532919"/>
    <n v="2020"/>
    <s v="December"/>
    <s v="Q1"/>
    <s v="FY 2021"/>
    <n v="475"/>
    <x v="0"/>
  </r>
  <r>
    <s v="ID00636"/>
    <s v="Health &amp; Disability Assessor"/>
    <s v="Nurses - Adult"/>
    <s v="Philippines"/>
    <x v="3"/>
    <s v="Althea D'Oyley-Bowen"/>
    <s v="Direct"/>
    <d v="2022-02-20T00:00:00"/>
    <d v="2022-05-01T00:00:00"/>
    <s v="Filled"/>
    <n v="50"/>
    <n v="70"/>
    <n v="2022"/>
    <s v="May"/>
    <s v="Q3"/>
    <s v="FY 2022"/>
    <n v="300"/>
    <x v="4"/>
  </r>
  <r>
    <s v="ID00637"/>
    <s v="Customer Service Manager"/>
    <s v="Supply Chain"/>
    <s v="Malaysia"/>
    <x v="3"/>
    <s v="Liselore DuBois"/>
    <s v="Direct"/>
    <d v="2021-01-21T23:12:00"/>
    <d v="2021-11-10T00:00:00"/>
    <s v="Filled"/>
    <n v="210"/>
    <n v="292.03333333333285"/>
    <n v="2021"/>
    <s v="November"/>
    <s v="Q1"/>
    <s v="FY 2022"/>
    <n v="300"/>
    <x v="4"/>
  </r>
  <r>
    <s v="ID00637"/>
    <s v="Health &amp; Disability Assessor"/>
    <s v="Nurses Mental Health"/>
    <s v="Philippines"/>
    <x v="3"/>
    <s v="Althea D'Oyley-Bowen"/>
    <s v="Direct"/>
    <d v="2022-02-20T00:00:00"/>
    <d v="2022-04-09T00:00:00"/>
    <s v="Filled"/>
    <n v="35"/>
    <n v="48"/>
    <n v="2022"/>
    <s v="April"/>
    <s v="Q3"/>
    <s v="FY 2022"/>
    <n v="300"/>
    <x v="4"/>
  </r>
  <r>
    <s v="ID00638"/>
    <s v="Master Scheduler Singapore"/>
    <s v="Supply Chain"/>
    <s v="Singapore"/>
    <x v="3"/>
    <s v="Laurene Delelis"/>
    <s v="Internal"/>
    <d v="2021-03-01T19:23:00"/>
    <s v=""/>
    <s v="Open"/>
    <n v="630"/>
    <n v="879.1923611111124"/>
    <s v=""/>
    <s v=""/>
    <s v=""/>
    <s v=""/>
    <n v="160"/>
    <x v="0"/>
  </r>
  <r>
    <s v="ID00638"/>
    <s v="Health &amp; Disability Assessor"/>
    <s v="Nurses - Adult"/>
    <s v="USA"/>
    <x v="1"/>
    <s v="Althea D'Oyley-Bowen"/>
    <s v="Direct"/>
    <d v="2022-02-20T00:00:00"/>
    <d v="2022-06-03T00:00:00"/>
    <s v="Filled"/>
    <n v="75"/>
    <n v="103"/>
    <n v="2022"/>
    <s v="June"/>
    <s v="Q3"/>
    <s v="FY 2022"/>
    <n v="550"/>
    <x v="4"/>
  </r>
  <r>
    <s v="ID00639"/>
    <s v="Transport European Supervisor"/>
    <s v="Supply Chain"/>
    <s v="India"/>
    <x v="3"/>
    <s v="Vanessa Gramlow"/>
    <s v="Internal"/>
    <d v="2021-01-08T05:26:00"/>
    <d v="2021-02-12T00:00:00"/>
    <s v="Filled"/>
    <n v="26"/>
    <n v="34.773611111108039"/>
    <n v="2021"/>
    <s v="February"/>
    <s v="Q2"/>
    <s v="FY 2021"/>
    <n v="300"/>
    <x v="0"/>
  </r>
  <r>
    <s v="ID00639"/>
    <s v="Health &amp; Disability Assessor"/>
    <s v="Nurses Mental Health"/>
    <s v="Philippines"/>
    <x v="3"/>
    <s v="Althea D'Oyley-Bowen"/>
    <s v="Direct"/>
    <d v="2022-02-20T00:00:00"/>
    <d v="2022-03-17T00:00:00"/>
    <s v="Filled"/>
    <n v="19"/>
    <n v="25"/>
    <n v="2022"/>
    <s v="March"/>
    <s v="Q2"/>
    <s v="FY 2022"/>
    <n v="300"/>
    <x v="4"/>
  </r>
  <r>
    <s v="ID00640"/>
    <s v="Logistics Analyst"/>
    <s v="Supply Chain"/>
    <s v="India"/>
    <x v="3"/>
    <s v="Vanessa Gramlow"/>
    <s v="Internal"/>
    <d v="2021-02-23T11:16:00"/>
    <s v=""/>
    <s v="Open"/>
    <n v="634"/>
    <n v="885.53055555555329"/>
    <s v=""/>
    <s v=""/>
    <s v=""/>
    <s v=""/>
    <n v="160"/>
    <x v="0"/>
  </r>
  <r>
    <s v="ID00640"/>
    <s v="Health &amp; Disability Assessor"/>
    <s v="Nurses Mental Health"/>
    <s v="Philippines"/>
    <x v="3"/>
    <s v="Althea D'Oyley-Bowen"/>
    <s v="Direct"/>
    <d v="2022-02-20T00:00:00"/>
    <d v="2022-07-31T00:00:00"/>
    <s v="Filled"/>
    <n v="115"/>
    <n v="161"/>
    <n v="2022"/>
    <s v="July"/>
    <s v="Q4"/>
    <s v="FY 2022"/>
    <n v="300"/>
    <x v="4"/>
  </r>
  <r>
    <s v="ID00641"/>
    <s v="Customer Service Analyst (Night Shift-New Zealand)"/>
    <s v="Supply Chain"/>
    <s v="Malaysia"/>
    <x v="3"/>
    <s v="Borbala Pap"/>
    <s v="Direct"/>
    <d v="2021-01-27T18:47:00"/>
    <d v="2021-11-28T00:00:00"/>
    <s v="Filled"/>
    <n v="218"/>
    <n v="304.21736111111386"/>
    <n v="2021"/>
    <s v="November"/>
    <s v="Q1"/>
    <s v="FY 2022"/>
    <n v="300"/>
    <x v="4"/>
  </r>
  <r>
    <s v="ID00641"/>
    <s v="Health &amp; Disability Assessor"/>
    <s v="Occ. Health Therapists"/>
    <s v="USA"/>
    <x v="1"/>
    <s v="Althea D'Oyley-Bowen"/>
    <s v="Direct"/>
    <d v="2022-02-20T00:00:00"/>
    <d v="2022-12-24T00:00:00"/>
    <s v="Filled"/>
    <n v="220"/>
    <n v="307"/>
    <n v="2022"/>
    <s v="December"/>
    <s v="Q1"/>
    <s v="FY 2023"/>
    <n v="550"/>
    <x v="7"/>
  </r>
  <r>
    <s v="ID00642"/>
    <s v="Customer Service Analyst (Night Shift-Australia))"/>
    <s v="Supply Chain"/>
    <s v="Malaysia"/>
    <x v="3"/>
    <s v="Laurene Delelis"/>
    <s v="Direct"/>
    <d v="2021-01-21T23:08:00"/>
    <d v="2021-10-05T00:00:00"/>
    <s v="Filled"/>
    <n v="184"/>
    <n v="256.0361111111124"/>
    <n v="2021"/>
    <s v="October"/>
    <s v="Q1"/>
    <s v="FY 2022"/>
    <n v="300"/>
    <x v="4"/>
  </r>
  <r>
    <s v="ID00642"/>
    <s v="Health &amp; Disability Assessor"/>
    <s v="Nurses - Adult"/>
    <s v="USA"/>
    <x v="1"/>
    <s v="Sushiel Summan"/>
    <s v="Direct"/>
    <d v="2022-02-20T00:00:00"/>
    <d v="2022-04-21T00:00:00"/>
    <s v="Filled"/>
    <n v="44"/>
    <n v="60"/>
    <n v="2022"/>
    <s v="April"/>
    <s v="Q3"/>
    <s v="FY 2022"/>
    <n v="550"/>
    <x v="4"/>
  </r>
  <r>
    <s v="ID00643"/>
    <s v="Finite Scheduler (Singapore)"/>
    <s v="Supply Chain"/>
    <s v="Singapore"/>
    <x v="3"/>
    <s v="Miguel Costa"/>
    <s v="Direct"/>
    <d v="2021-03-04T00:05:00"/>
    <s v=""/>
    <s v="Open"/>
    <n v="627"/>
    <n v="876.99652777778101"/>
    <s v=""/>
    <s v=""/>
    <s v=""/>
    <s v=""/>
    <n v="160"/>
    <x v="0"/>
  </r>
  <r>
    <s v="ID00643"/>
    <s v="Health &amp; Disability Assessor"/>
    <s v="Nurses - Adult"/>
    <s v="Philippines"/>
    <x v="3"/>
    <s v="Althea D'Oyley-Bowen"/>
    <s v="Direct"/>
    <d v="2022-02-20T00:00:00"/>
    <d v="2022-08-20T00:00:00"/>
    <s v="Filled"/>
    <n v="130"/>
    <n v="181"/>
    <n v="2022"/>
    <s v="August"/>
    <s v="Q4"/>
    <s v="FY 2022"/>
    <n v="300"/>
    <x v="4"/>
  </r>
  <r>
    <s v="ID00644"/>
    <s v="Customer Service Analyst (Day Shift)"/>
    <s v="Supply Chain"/>
    <s v="Malaysia"/>
    <x v="3"/>
    <s v="Laurene Delelis"/>
    <s v="Referral"/>
    <d v="2021-03-08T06:59:00"/>
    <d v="2021-10-16T00:00:00"/>
    <s v="Filled"/>
    <n v="160"/>
    <n v="221.70902777777519"/>
    <n v="2021"/>
    <s v="October"/>
    <s v="Q1"/>
    <s v="FY 2022"/>
    <n v="300"/>
    <x v="4"/>
  </r>
  <r>
    <s v="ID00644"/>
    <s v="Health &amp; Disability Assessor"/>
    <s v="Nurses Mental Health"/>
    <s v="USA"/>
    <x v="1"/>
    <s v="Sushiel Summan"/>
    <s v="Direct"/>
    <d v="2022-03-28T00:00:00"/>
    <d v="2022-06-18T00:00:00"/>
    <s v="Filled"/>
    <n v="60"/>
    <n v="82"/>
    <n v="2022"/>
    <s v="June"/>
    <s v="Q3"/>
    <s v="FY 2022"/>
    <n v="550"/>
    <x v="4"/>
  </r>
  <r>
    <s v="ID00645"/>
    <s v="Tax Manager"/>
    <s v="Finance"/>
    <s v="Malaysia"/>
    <x v="3"/>
    <s v="Rita Varga"/>
    <s v="Agency"/>
    <d v="2022-07-19T00:00:00"/>
    <s v=""/>
    <s v="Open"/>
    <n v="269"/>
    <n v="375"/>
    <s v=""/>
    <s v=""/>
    <s v=""/>
    <s v=""/>
    <n v="160"/>
    <x v="4"/>
  </r>
  <r>
    <s v="ID00646"/>
    <s v="Assistant Production Manager"/>
    <s v="Production"/>
    <s v="Malaysia"/>
    <x v="3"/>
    <s v="Rita Varga"/>
    <s v="Direct"/>
    <d v="2022-07-31T00:00:00"/>
    <d v="2022-09-13T00:00:00"/>
    <s v="Filled"/>
    <n v="32"/>
    <n v="44"/>
    <n v="2022"/>
    <s v="September"/>
    <s v="Q4"/>
    <s v="FY 2022"/>
    <n v="300"/>
    <x v="4"/>
  </r>
  <r>
    <s v="ID00647"/>
    <s v="Senior Accountant"/>
    <s v="ICOS"/>
    <s v="Germany"/>
    <x v="0"/>
    <s v="Rita Varga"/>
    <s v="Direct"/>
    <d v="2022-08-25T00:00:00"/>
    <d v="2022-09-08T00:00:00"/>
    <s v="Filled"/>
    <n v="11"/>
    <n v="14"/>
    <n v="2022"/>
    <s v="September"/>
    <s v="Q4"/>
    <s v="FY 2022"/>
    <n v="525"/>
    <x v="4"/>
  </r>
  <r>
    <s v="ID00648"/>
    <s v="Technical Application Engineer"/>
    <s v="Sales &amp; Marketing"/>
    <s v="Germany"/>
    <x v="0"/>
    <s v="Rita Varga"/>
    <s v="Direct"/>
    <d v="2022-07-19T00:00:00"/>
    <d v="2022-07-27T00:00:00"/>
    <s v="Filled"/>
    <n v="7"/>
    <n v="8"/>
    <n v="2022"/>
    <s v="July"/>
    <s v="Q4"/>
    <s v="FY 2022"/>
    <n v="525"/>
    <x v="4"/>
  </r>
  <r>
    <s v="ID00649"/>
    <s v="Relationship Director, North West"/>
    <s v="Finance"/>
    <s v="UK"/>
    <x v="0"/>
    <s v="Victory"/>
    <s v="Referral"/>
    <d v="2022-01-11T00:00:00"/>
    <d v="2022-10-02T00:00:00"/>
    <s v="Filled"/>
    <n v="189"/>
    <n v="264"/>
    <n v="2022"/>
    <s v="October"/>
    <s v="Q1"/>
    <s v="FY 2023"/>
    <n v="525"/>
    <x v="7"/>
  </r>
  <r>
    <s v="ID00650"/>
    <s v="IT Developer"/>
    <s v="Chief Operating Office"/>
    <s v="USA"/>
    <x v="1"/>
    <s v="Victory"/>
    <s v="Agency"/>
    <d v="2022-03-14T00:00:00"/>
    <d v="2022-06-28T00:00:00"/>
    <s v="Filled"/>
    <n v="77"/>
    <n v="106"/>
    <n v="2022"/>
    <s v="June"/>
    <s v="Q3"/>
    <s v="FY 2022"/>
    <n v="550"/>
    <x v="4"/>
  </r>
  <r>
    <s v="ID00651"/>
    <s v="Lawyer - Business Finance"/>
    <s v="Legal"/>
    <s v="Brazil"/>
    <x v="2"/>
    <s v="Liburd"/>
    <s v="Agency"/>
    <d v="2021-09-26T00:00:00"/>
    <s v=""/>
    <s v="Open"/>
    <n v="480"/>
    <n v="671"/>
    <s v=""/>
    <s v=""/>
    <s v=""/>
    <s v=""/>
    <n v="250"/>
    <x v="0"/>
  </r>
  <r>
    <s v="ID00652"/>
    <s v="Assistant Financial Accountant"/>
    <s v="Finance"/>
    <s v="UK"/>
    <x v="0"/>
    <s v="Shufflebotham"/>
    <s v="Agency"/>
    <d v="2021-11-22T00:00:00"/>
    <d v="2021-12-25T00:00:00"/>
    <s v="Filled"/>
    <n v="25"/>
    <n v="33"/>
    <n v="2021"/>
    <s v="December"/>
    <s v="Q1"/>
    <s v="FY 2022"/>
    <n v="525"/>
    <x v="4"/>
  </r>
  <r>
    <s v="ID00653"/>
    <s v="Senior Analyst, Model Governance"/>
    <s v="Group Risk"/>
    <s v="UK"/>
    <x v="0"/>
    <s v="Shufflebotham"/>
    <s v="Agency"/>
    <d v="2022-02-21T00:00:00"/>
    <d v="2022-08-30T00:00:00"/>
    <s v="Filled"/>
    <n v="137"/>
    <n v="190"/>
    <n v="2022"/>
    <s v="August"/>
    <s v="Q4"/>
    <s v="FY 2022"/>
    <n v="525"/>
    <x v="4"/>
  </r>
  <r>
    <s v="ID00654"/>
    <s v="Senior Finance Manager"/>
    <s v="Finance"/>
    <s v="USA"/>
    <x v="1"/>
    <s v="Shufflebotham"/>
    <s v="Agency"/>
    <d v="2022-02-01T00:00:00"/>
    <d v="2022-10-28T00:00:00"/>
    <s v="Filled"/>
    <n v="194"/>
    <n v="269"/>
    <n v="2022"/>
    <s v="October"/>
    <s v="Q1"/>
    <s v="FY 2023"/>
    <n v="550"/>
    <x v="7"/>
  </r>
  <r>
    <s v="ID00655"/>
    <s v="Head of ALM Middle Office"/>
    <s v="Finance"/>
    <s v="USA"/>
    <x v="1"/>
    <s v="Shufflebotham"/>
    <s v="Agency"/>
    <d v="2022-02-07T00:00:00"/>
    <d v="2022-05-22T00:00:00"/>
    <s v="Filled"/>
    <n v="75"/>
    <n v="104"/>
    <n v="2022"/>
    <s v="May"/>
    <s v="Q3"/>
    <s v="FY 2022"/>
    <n v="550"/>
    <x v="4"/>
  </r>
  <r>
    <s v="ID00656"/>
    <s v="ETL Developer"/>
    <s v="Chief Operating Office"/>
    <s v="USA"/>
    <x v="1"/>
    <s v="Victory"/>
    <s v="Agency"/>
    <d v="2022-03-13T00:00:00"/>
    <d v="2022-12-20T00:00:00"/>
    <s v="Filled"/>
    <n v="202"/>
    <n v="282"/>
    <n v="2022"/>
    <s v="December"/>
    <s v="Q1"/>
    <s v="FY 2023"/>
    <n v="550"/>
    <x v="7"/>
  </r>
  <r>
    <s v="ID00657"/>
    <s v="IT Developer"/>
    <s v="Chief Operating Office"/>
    <s v="Brazil"/>
    <x v="2"/>
    <s v="Victory"/>
    <s v="Agency"/>
    <d v="2021-10-03T00:00:00"/>
    <d v="2021-11-19T00:00:00"/>
    <s v="Filled"/>
    <n v="35"/>
    <n v="47"/>
    <n v="2021"/>
    <s v="November"/>
    <s v="Q1"/>
    <s v="FY 2022"/>
    <n v="475"/>
    <x v="4"/>
  </r>
  <r>
    <s v="ID00658"/>
    <s v="BAS Analyst"/>
    <s v="Chief Operating Office"/>
    <s v="USA"/>
    <x v="1"/>
    <s v="Victory"/>
    <s v="Agency"/>
    <d v="2022-05-19T00:00:00"/>
    <d v="2022-07-30T00:00:00"/>
    <s v="Filled"/>
    <n v="52"/>
    <n v="72"/>
    <n v="2022"/>
    <s v="July"/>
    <s v="Q4"/>
    <s v="FY 2022"/>
    <n v="550"/>
    <x v="4"/>
  </r>
  <r>
    <s v="ID00659"/>
    <s v="Relationship Director - North East"/>
    <s v="Finance"/>
    <s v="USA"/>
    <x v="1"/>
    <s v="Victory"/>
    <s v="Agency"/>
    <d v="2022-07-04T00:00:00"/>
    <d v="2022-11-01T00:00:00"/>
    <s v="Filled"/>
    <n v="87"/>
    <n v="120"/>
    <n v="2022"/>
    <s v="November"/>
    <s v="Q1"/>
    <s v="FY 2023"/>
    <n v="550"/>
    <x v="7"/>
  </r>
  <r>
    <s v="ID00660"/>
    <s v="Assistant Company Secretary"/>
    <s v="Legal"/>
    <s v="Brazil"/>
    <x v="2"/>
    <s v="Liburd"/>
    <s v="Direct"/>
    <d v="2021-10-20T00:00:00"/>
    <d v="2021-10-20T00:00:00"/>
    <s v="Filled"/>
    <n v="1"/>
    <n v="0"/>
    <n v="2021"/>
    <s v="October"/>
    <s v="Q1"/>
    <s v="FY 2022"/>
    <n v="475"/>
    <x v="4"/>
  </r>
  <r>
    <s v="ID00661"/>
    <s v="Insights Analyst"/>
    <s v="Consumer"/>
    <s v="UK"/>
    <x v="0"/>
    <s v="Liburd"/>
    <s v="Internal"/>
    <d v="2021-11-01T00:00:00"/>
    <d v="2021-11-10T00:00:00"/>
    <s v="Filled"/>
    <n v="8"/>
    <n v="9"/>
    <n v="2021"/>
    <s v="November"/>
    <s v="Q1"/>
    <s v="FY 2022"/>
    <n v="525"/>
    <x v="4"/>
  </r>
  <r>
    <s v="ID00662"/>
    <s v="Buyer"/>
    <s v="Chief Operating Office"/>
    <s v="UK"/>
    <x v="0"/>
    <s v="Shufflebotham"/>
    <s v="Direct"/>
    <d v="2021-12-07T00:00:00"/>
    <d v="2021-12-07T00:00:00"/>
    <s v="Filled"/>
    <n v="1"/>
    <n v="0"/>
    <n v="2021"/>
    <s v="December"/>
    <s v="Q1"/>
    <s v="FY 2022"/>
    <n v="525"/>
    <x v="4"/>
  </r>
  <r>
    <s v="ID00663"/>
    <s v="Senior Analyst - Risk Analytics"/>
    <s v="Group Risk"/>
    <s v="Brazil"/>
    <x v="2"/>
    <s v="Shufflebotham"/>
    <s v="Agency"/>
    <d v="2021-10-24T00:00:00"/>
    <d v="2021-12-03T00:00:00"/>
    <s v="Filled"/>
    <n v="30"/>
    <n v="40"/>
    <n v="2021"/>
    <s v="December"/>
    <s v="Q1"/>
    <s v="FY 2022"/>
    <n v="475"/>
    <x v="4"/>
  </r>
  <r>
    <s v="ID00664"/>
    <s v="BAS Analyst"/>
    <s v="Chief Operating Office"/>
    <s v="USA"/>
    <x v="1"/>
    <s v="Victory"/>
    <s v="Agency"/>
    <d v="2022-05-16T00:00:00"/>
    <d v="2022-08-26T00:00:00"/>
    <s v="Filled"/>
    <n v="75"/>
    <n v="102"/>
    <n v="2022"/>
    <s v="August"/>
    <s v="Q4"/>
    <s v="FY 2022"/>
    <n v="550"/>
    <x v="4"/>
  </r>
  <r>
    <s v="ID00665"/>
    <s v="Quality Control Officer"/>
    <s v="Finance"/>
    <s v="UK"/>
    <x v="0"/>
    <s v="Victory"/>
    <s v="Direct"/>
    <d v="2022-03-06T00:00:00"/>
    <s v=""/>
    <s v="Open"/>
    <n v="365"/>
    <n v="510"/>
    <s v=""/>
    <s v=""/>
    <s v=""/>
    <s v=""/>
    <n v="280"/>
    <x v="4"/>
  </r>
  <r>
    <s v="ID00666"/>
    <s v="CR Manager Asset Finance"/>
    <s v="Group Risk"/>
    <s v="Brazil"/>
    <x v="2"/>
    <s v="Liburd"/>
    <s v="Referral"/>
    <d v="2021-10-10T00:00:00"/>
    <d v="2021-10-17T00:00:00"/>
    <s v="Filled"/>
    <n v="5"/>
    <n v="7"/>
    <n v="2021"/>
    <s v="October"/>
    <s v="Q1"/>
    <s v="FY 2022"/>
    <n v="475"/>
    <x v="4"/>
  </r>
  <r>
    <s v="ID00667"/>
    <s v="Senior Analyst - Analytics"/>
    <s v="Group Risk"/>
    <s v="USA"/>
    <x v="1"/>
    <s v="Shufflebotham"/>
    <s v="Agency"/>
    <d v="2022-06-26T00:00:00"/>
    <s v=""/>
    <s v="Open"/>
    <n v="285"/>
    <n v="398"/>
    <s v=""/>
    <s v=""/>
    <s v=""/>
    <s v=""/>
    <n v="300"/>
    <x v="4"/>
  </r>
  <r>
    <s v="ID00668"/>
    <s v="Short Term Lending Manager"/>
    <s v="Finance"/>
    <s v="UK"/>
    <x v="0"/>
    <s v="Shufflebotham"/>
    <s v="Referral"/>
    <d v="2022-05-05T00:00:00"/>
    <d v="2022-12-13T00:00:00"/>
    <s v="Filled"/>
    <n v="159"/>
    <n v="222"/>
    <n v="2022"/>
    <s v="December"/>
    <s v="Q1"/>
    <s v="FY 2023"/>
    <n v="525"/>
    <x v="7"/>
  </r>
  <r>
    <s v="ID00669"/>
    <s v="Assistant Financial Accountant"/>
    <s v="Finance"/>
    <s v="Brazil"/>
    <x v="2"/>
    <s v="Shufflebotham"/>
    <s v="Agency"/>
    <d v="2021-10-05T00:00:00"/>
    <d v="2021-12-15T00:00:00"/>
    <s v="Filled"/>
    <n v="52"/>
    <n v="71"/>
    <n v="2021"/>
    <s v="December"/>
    <s v="Q1"/>
    <s v="FY 2022"/>
    <n v="475"/>
    <x v="4"/>
  </r>
  <r>
    <s v="ID00670"/>
    <s v="Partner Manager"/>
    <s v="Chief Operating Office"/>
    <s v="UK"/>
    <x v="0"/>
    <s v="Liburd"/>
    <s v="Referral"/>
    <d v="2021-11-04T00:00:00"/>
    <d v="2021-11-24T00:00:00"/>
    <s v="Filled"/>
    <n v="15"/>
    <n v="20"/>
    <n v="2021"/>
    <s v="November"/>
    <s v="Q1"/>
    <s v="FY 2022"/>
    <n v="525"/>
    <x v="4"/>
  </r>
  <r>
    <s v="ID00671"/>
    <s v="Pricing Manager"/>
    <s v="Consumer"/>
    <s v="Brazil"/>
    <x v="2"/>
    <s v="Victory"/>
    <s v="Agency"/>
    <d v="2021-10-11T00:00:00"/>
    <d v="2021-12-01T00:00:00"/>
    <s v="Filled"/>
    <n v="38"/>
    <n v="51"/>
    <n v="2021"/>
    <s v="December"/>
    <s v="Q1"/>
    <s v="FY 2022"/>
    <n v="475"/>
    <x v="4"/>
  </r>
  <r>
    <s v="ID00672"/>
    <s v="Portfolio Manager"/>
    <s v="Finance"/>
    <s v="Brazil"/>
    <x v="2"/>
    <s v="Victory"/>
    <s v="Direct"/>
    <d v="2021-10-12T00:00:00"/>
    <d v="2021-10-19T00:00:00"/>
    <s v="Filled"/>
    <n v="6"/>
    <n v="7"/>
    <n v="2021"/>
    <s v="October"/>
    <s v="Q1"/>
    <s v="FY 2022"/>
    <n v="475"/>
    <x v="4"/>
  </r>
  <r>
    <s v="ID00673"/>
    <s v="Relationship Director, North West"/>
    <s v="Finance"/>
    <s v="USA"/>
    <x v="1"/>
    <s v="Victory"/>
    <s v="Agency"/>
    <d v="2022-07-10T00:00:00"/>
    <d v="2022-12-10T00:00:00"/>
    <s v="Filled"/>
    <n v="110"/>
    <n v="153"/>
    <n v="2022"/>
    <s v="December"/>
    <s v="Q1"/>
    <s v="FY 2023"/>
    <n v="550"/>
    <x v="7"/>
  </r>
  <r>
    <s v="ID00674"/>
    <s v="Lawyer"/>
    <s v="Legal"/>
    <s v="UK"/>
    <x v="0"/>
    <s v="Liburd"/>
    <s v="Agency"/>
    <d v="2021-11-20T00:00:00"/>
    <d v="2021-12-21T00:00:00"/>
    <s v="Filled"/>
    <n v="22"/>
    <n v="31"/>
    <n v="2021"/>
    <s v="December"/>
    <s v="Q1"/>
    <s v="FY 2022"/>
    <n v="525"/>
    <x v="4"/>
  </r>
  <r>
    <s v="ID00675"/>
    <s v="Business Development Manager"/>
    <s v="Consumer"/>
    <s v="UK"/>
    <x v="0"/>
    <s v="Liburd"/>
    <s v="Direct"/>
    <d v="2022-08-15T00:00:00"/>
    <d v="2022-12-09T00:00:00"/>
    <s v="Filled"/>
    <n v="85"/>
    <n v="116"/>
    <n v="2022"/>
    <s v="December"/>
    <s v="Q1"/>
    <s v="FY 2023"/>
    <n v="525"/>
    <x v="7"/>
  </r>
  <r>
    <s v="ID00676"/>
    <s v="New Business Support Analyst, North East"/>
    <s v="Finance"/>
    <s v="USA"/>
    <x v="1"/>
    <s v="Victory"/>
    <s v="Direct"/>
    <d v="2022-07-12T00:00:00"/>
    <d v="2022-11-24T00:00:00"/>
    <s v="Filled"/>
    <n v="98"/>
    <n v="135"/>
    <n v="2022"/>
    <s v="November"/>
    <s v="Q1"/>
    <s v="FY 2023"/>
    <n v="550"/>
    <x v="7"/>
  </r>
  <r>
    <s v="ID00677"/>
    <s v="Head of Marketing, Consumer Lending"/>
    <s v="Consumer"/>
    <s v="Brazil"/>
    <x v="2"/>
    <s v="Victory"/>
    <s v="Referral"/>
    <d v="2021-10-05T00:00:00"/>
    <d v="2021-11-15T00:00:00"/>
    <s v="Filled"/>
    <n v="30"/>
    <n v="41"/>
    <n v="2021"/>
    <s v="November"/>
    <s v="Q1"/>
    <s v="FY 2022"/>
    <n v="475"/>
    <x v="4"/>
  </r>
  <r>
    <s v="ID00678"/>
    <s v="IT Developer"/>
    <s v="Chief Operating Office"/>
    <s v="USA"/>
    <x v="1"/>
    <s v="Victory"/>
    <s v="Agency"/>
    <d v="2022-08-07T00:00:00"/>
    <d v="2022-10-16T00:00:00"/>
    <s v="Filled"/>
    <n v="50"/>
    <n v="70"/>
    <n v="2022"/>
    <s v="October"/>
    <s v="Q1"/>
    <s v="FY 2023"/>
    <n v="550"/>
    <x v="7"/>
  </r>
  <r>
    <s v="ID00679"/>
    <s v="Pricing Analyst"/>
    <s v="Consumer"/>
    <s v="UK"/>
    <x v="0"/>
    <s v="Victory"/>
    <s v="Agency"/>
    <d v="2021-10-26T00:00:00"/>
    <d v="2021-12-09T00:00:00"/>
    <s v="Filled"/>
    <n v="33"/>
    <n v="44"/>
    <n v="2021"/>
    <s v="December"/>
    <s v="Q1"/>
    <s v="FY 2022"/>
    <n v="525"/>
    <x v="4"/>
  </r>
  <r>
    <s v="ID00680"/>
    <s v="Head of Credit Risk Underwriting"/>
    <s v="Finance"/>
    <s v="USA"/>
    <x v="1"/>
    <s v="Victory"/>
    <s v="Direct"/>
    <d v="2022-07-12T00:00:00"/>
    <s v=""/>
    <s v="Open"/>
    <n v="274"/>
    <n v="382"/>
    <s v=""/>
    <s v=""/>
    <s v=""/>
    <s v=""/>
    <n v="300"/>
    <x v="4"/>
  </r>
  <r>
    <s v="ID00681"/>
    <s v="Cognos TM1 Developer"/>
    <s v="Chief Operating Office"/>
    <s v="UK"/>
    <x v="0"/>
    <s v="Liburd"/>
    <s v="Direct"/>
    <d v="2021-11-28T00:00:00"/>
    <d v="2021-12-06T00:00:00"/>
    <s v="Filled"/>
    <n v="6"/>
    <n v="8"/>
    <n v="2021"/>
    <s v="December"/>
    <s v="Q1"/>
    <s v="FY 2022"/>
    <n v="525"/>
    <x v="4"/>
  </r>
  <r>
    <s v="ID00682"/>
    <s v="Complaint &amp; Quality Assurance Officer"/>
    <s v="Chief Operating Office"/>
    <s v="UK"/>
    <x v="0"/>
    <s v="Liburd"/>
    <s v="Internal"/>
    <d v="2021-12-22T00:00:00"/>
    <s v=""/>
    <s v="Open"/>
    <n v="418"/>
    <n v="584"/>
    <s v=""/>
    <s v=""/>
    <s v=""/>
    <s v=""/>
    <n v="280"/>
    <x v="4"/>
  </r>
  <r>
    <s v="ID00683"/>
    <s v="Programme Manager"/>
    <s v="Chief Operating Office"/>
    <s v="USA"/>
    <x v="1"/>
    <s v="Liburd"/>
    <s v="Direct"/>
    <d v="2022-06-12T00:00:00"/>
    <d v="2022-09-04T00:00:00"/>
    <s v="Filled"/>
    <n v="60"/>
    <n v="84"/>
    <n v="2022"/>
    <s v="September"/>
    <s v="Q4"/>
    <s v="FY 2022"/>
    <n v="550"/>
    <x v="4"/>
  </r>
  <r>
    <s v="ID00684"/>
    <s v="Marketing Executive/ Senior Marketing Executive"/>
    <s v="Consumer"/>
    <s v="USA"/>
    <x v="1"/>
    <s v="Liburd"/>
    <s v="Direct"/>
    <d v="2022-06-28T00:00:00"/>
    <s v=""/>
    <s v="Open"/>
    <n v="284"/>
    <n v="396"/>
    <s v=""/>
    <s v=""/>
    <s v=""/>
    <s v=""/>
    <n v="300"/>
    <x v="4"/>
  </r>
  <r>
    <s v="ID00685"/>
    <s v="Lending Officer"/>
    <s v="Finance"/>
    <s v="USA"/>
    <x v="1"/>
    <s v="Shufflebotham"/>
    <s v="Direct"/>
    <d v="2022-01-27T00:00:00"/>
    <d v="2022-07-13T00:00:00"/>
    <s v="Filled"/>
    <n v="120"/>
    <n v="167"/>
    <n v="2022"/>
    <s v="July"/>
    <s v="Q4"/>
    <s v="FY 2022"/>
    <n v="550"/>
    <x v="4"/>
  </r>
  <r>
    <s v="ID00686"/>
    <s v="Credit Risk Manager"/>
    <s v="Consumer"/>
    <s v="USA"/>
    <x v="1"/>
    <s v="Liburd"/>
    <s v="Referral"/>
    <d v="2022-07-17T00:00:00"/>
    <d v="2022-08-29T00:00:00"/>
    <s v="Filled"/>
    <n v="31"/>
    <n v="43"/>
    <n v="2022"/>
    <s v="August"/>
    <s v="Q4"/>
    <s v="FY 2022"/>
    <n v="550"/>
    <x v="4"/>
  </r>
  <r>
    <s v="ID00687"/>
    <s v="Lending Officer - Secured"/>
    <s v="Finance"/>
    <s v="UK"/>
    <x v="0"/>
    <s v="Victory"/>
    <s v="Referral"/>
    <d v="2022-04-20T00:00:00"/>
    <d v="2022-11-10T00:00:00"/>
    <s v="Filled"/>
    <n v="147"/>
    <n v="204"/>
    <n v="2022"/>
    <s v="November"/>
    <s v="Q1"/>
    <s v="FY 2023"/>
    <n v="525"/>
    <x v="7"/>
  </r>
  <r>
    <s v="ID00688"/>
    <s v="Lending Manager"/>
    <s v="Finance"/>
    <s v="UK"/>
    <x v="0"/>
    <s v="Shufflebotham"/>
    <s v="Referral"/>
    <d v="2022-02-21T00:00:00"/>
    <d v="2022-08-13T00:00:00"/>
    <s v="Filled"/>
    <n v="125"/>
    <n v="173"/>
    <n v="2022"/>
    <s v="August"/>
    <s v="Q4"/>
    <s v="FY 2022"/>
    <n v="525"/>
    <x v="4"/>
  </r>
  <r>
    <s v="ID00689"/>
    <s v="Senior Infrastructure Engineer"/>
    <s v="Chief Operating Office"/>
    <s v="UK"/>
    <x v="0"/>
    <s v="Liburd"/>
    <s v="Direct"/>
    <d v="2022-01-09T00:00:00"/>
    <d v="2022-05-15T00:00:00"/>
    <s v="Filled"/>
    <n v="90"/>
    <n v="126"/>
    <n v="2022"/>
    <s v="May"/>
    <s v="Q3"/>
    <s v="FY 2022"/>
    <n v="525"/>
    <x v="4"/>
  </r>
  <r>
    <s v="ID00690"/>
    <s v="Senior PMO"/>
    <s v="Chief Operating Office"/>
    <s v="USA"/>
    <x v="1"/>
    <s v="Liburd"/>
    <s v="Direct"/>
    <d v="2022-07-26T00:00:00"/>
    <d v="2022-10-05T00:00:00"/>
    <s v="Filled"/>
    <n v="52"/>
    <n v="71"/>
    <n v="2022"/>
    <s v="October"/>
    <s v="Q1"/>
    <s v="FY 2023"/>
    <n v="550"/>
    <x v="7"/>
  </r>
  <r>
    <s v="ID00691"/>
    <s v="Sales Manager, Healthcare"/>
    <s v="Finance"/>
    <s v="USA"/>
    <x v="1"/>
    <s v="Victory"/>
    <s v="Direct"/>
    <d v="2022-07-03T00:00:00"/>
    <d v="2022-11-30T00:00:00"/>
    <s v="Filled"/>
    <n v="108"/>
    <n v="150"/>
    <n v="2022"/>
    <s v="November"/>
    <s v="Q1"/>
    <s v="FY 2023"/>
    <n v="550"/>
    <x v="7"/>
  </r>
  <r>
    <s v="ID00692"/>
    <s v="Project Manager / Business Analyst – Business Finance"/>
    <s v="Chief Operating Office"/>
    <s v="UK"/>
    <x v="0"/>
    <s v="Liburd"/>
    <s v="Direct"/>
    <d v="2021-11-29T00:00:00"/>
    <d v="2021-12-07T00:00:00"/>
    <s v="Filled"/>
    <n v="7"/>
    <n v="8"/>
    <n v="2021"/>
    <s v="December"/>
    <s v="Q1"/>
    <s v="FY 2022"/>
    <n v="525"/>
    <x v="4"/>
  </r>
  <r>
    <s v="ID00693"/>
    <s v="Training &amp; Competence SME"/>
    <s v="Finance"/>
    <s v="UK"/>
    <x v="0"/>
    <s v="Shufflebotham"/>
    <s v="Direct"/>
    <d v="2022-01-06T00:00:00"/>
    <d v="2022-12-08T00:00:00"/>
    <s v="Filled"/>
    <n v="241"/>
    <n v="336"/>
    <n v="2022"/>
    <s v="December"/>
    <s v="Q1"/>
    <s v="FY 2023"/>
    <n v="525"/>
    <x v="7"/>
  </r>
  <r>
    <s v="ID00694"/>
    <s v="Project Analyst"/>
    <s v="Chief Operating Office"/>
    <s v="Puerto Rico"/>
    <x v="2"/>
    <s v="Liburd"/>
    <s v="Internal"/>
    <d v="2022-10-05T00:00:00"/>
    <d v="2022-11-11T00:00:00"/>
    <s v="Filled"/>
    <n v="28"/>
    <n v="37"/>
    <n v="2022"/>
    <s v="November"/>
    <s v="Q1"/>
    <s v="FY 2023"/>
    <n v="475"/>
    <x v="7"/>
  </r>
  <r>
    <s v="ID00695"/>
    <s v="Business Analyst"/>
    <s v="Chief Operating Office"/>
    <s v="UK"/>
    <x v="0"/>
    <s v="Liburd"/>
    <s v="Direct"/>
    <d v="2022-09-08T00:00:00"/>
    <d v="2022-12-28T00:00:00"/>
    <s v="Filled"/>
    <n v="80"/>
    <n v="111"/>
    <n v="2022"/>
    <s v="December"/>
    <s v="Q1"/>
    <s v="FY 2023"/>
    <n v="525"/>
    <x v="7"/>
  </r>
  <r>
    <s v="ID00696"/>
    <s v="Senior Risk Analyst"/>
    <s v="Consumer"/>
    <s v="USA"/>
    <x v="1"/>
    <s v="Liburd"/>
    <s v="Direct"/>
    <d v="2022-07-24T00:00:00"/>
    <d v="2022-11-07T00:00:00"/>
    <s v="Filled"/>
    <n v="76"/>
    <n v="106"/>
    <n v="2022"/>
    <s v="November"/>
    <s v="Q1"/>
    <s v="FY 2023"/>
    <n v="550"/>
    <x v="7"/>
  </r>
  <r>
    <s v="ID00697"/>
    <s v="New Business Support Analyst, South East"/>
    <s v="Finance"/>
    <s v="USA"/>
    <x v="1"/>
    <s v="Victory"/>
    <s v="Direct"/>
    <d v="2022-07-12T00:00:00"/>
    <d v="2022-09-14T00:00:00"/>
    <s v="Filled"/>
    <n v="47"/>
    <n v="64"/>
    <n v="2022"/>
    <s v="September"/>
    <s v="Q4"/>
    <s v="FY 2022"/>
    <n v="550"/>
    <x v="4"/>
  </r>
  <r>
    <s v="ID00698"/>
    <s v="Lending Manager"/>
    <s v="Finance"/>
    <s v="UK"/>
    <x v="0"/>
    <s v="Shufflebotham"/>
    <s v="Referral"/>
    <d v="2021-12-01T00:00:00"/>
    <d v="2021-12-12T00:00:00"/>
    <s v="Filled"/>
    <n v="8"/>
    <n v="11"/>
    <n v="2021"/>
    <s v="December"/>
    <s v="Q1"/>
    <s v="FY 2022"/>
    <n v="525"/>
    <x v="4"/>
  </r>
  <r>
    <s v="ID00699"/>
    <s v="Collections &amp; Recoveries Officer"/>
    <s v="Chief Operating Office"/>
    <s v="USA"/>
    <x v="1"/>
    <s v="Liburd"/>
    <s v="Direct"/>
    <d v="2022-06-08T00:00:00"/>
    <d v="2022-07-17T00:00:00"/>
    <s v="Filled"/>
    <n v="28"/>
    <n v="39"/>
    <n v="2022"/>
    <s v="July"/>
    <s v="Q4"/>
    <s v="FY 2022"/>
    <n v="550"/>
    <x v="4"/>
  </r>
  <r>
    <s v="ID00700"/>
    <s v="MI and Reporting Analyst - 6 Month Ftc"/>
    <s v="Chief Operating Office"/>
    <s v="UK"/>
    <x v="0"/>
    <s v="Liburd"/>
    <s v="Direct"/>
    <d v="2022-09-12T00:00:00"/>
    <d v="2022-10-13T00:00:00"/>
    <s v="Filled"/>
    <n v="24"/>
    <n v="31"/>
    <n v="2022"/>
    <s v="October"/>
    <s v="Q1"/>
    <s v="FY 2023"/>
    <n v="525"/>
    <x v="7"/>
  </r>
  <r>
    <s v="ID00701"/>
    <s v="Complaints Assistant – 6 Month FTC"/>
    <s v="Consumer"/>
    <s v="UK"/>
    <x v="0"/>
    <s v="Liburd"/>
    <s v="Referral"/>
    <d v="2021-12-06T00:00:00"/>
    <d v="2021-12-25T00:00:00"/>
    <s v="Filled"/>
    <n v="15"/>
    <n v="19"/>
    <n v="2021"/>
    <s v="December"/>
    <s v="Q1"/>
    <s v="FY 2022"/>
    <n v="525"/>
    <x v="4"/>
  </r>
  <r>
    <s v="ID00702"/>
    <s v="Relationship Manager, South West &amp; Wales"/>
    <s v="Finance"/>
    <s v="UK"/>
    <x v="0"/>
    <s v="Victory"/>
    <s v="Agency"/>
    <d v="2022-04-28T00:00:00"/>
    <d v="2022-09-17T00:00:00"/>
    <s v="Filled"/>
    <n v="102"/>
    <n v="142"/>
    <n v="2022"/>
    <s v="September"/>
    <s v="Q4"/>
    <s v="FY 2022"/>
    <n v="525"/>
    <x v="4"/>
  </r>
  <r>
    <s v="ID00703"/>
    <s v="Loan Officer"/>
    <s v="Finance"/>
    <s v="UK"/>
    <x v="0"/>
    <s v="Shufflebotham"/>
    <s v="Internal"/>
    <d v="2022-01-10T00:00:00"/>
    <d v="2022-12-05T00:00:00"/>
    <s v="Filled"/>
    <n v="236"/>
    <n v="329"/>
    <n v="2022"/>
    <s v="December"/>
    <s v="Q1"/>
    <s v="FY 2023"/>
    <n v="525"/>
    <x v="7"/>
  </r>
  <r>
    <s v="ID00704"/>
    <s v="Operational Risk Manager - Commercial Property"/>
    <s v="Finance"/>
    <s v="USA"/>
    <x v="1"/>
    <s v="Shufflebotham"/>
    <s v="Direct"/>
    <d v="2022-02-07T00:00:00"/>
    <d v="2022-08-23T00:00:00"/>
    <s v="Filled"/>
    <n v="142"/>
    <n v="197"/>
    <n v="2022"/>
    <s v="August"/>
    <s v="Q4"/>
    <s v="FY 2022"/>
    <n v="550"/>
    <x v="4"/>
  </r>
  <r>
    <s v="ID00705"/>
    <s v="Assistant Asset Manager"/>
    <s v="Finance"/>
    <s v="UK"/>
    <x v="0"/>
    <s v="Victory"/>
    <s v="Direct"/>
    <d v="2022-09-04T00:00:00"/>
    <d v="2022-12-09T00:00:00"/>
    <s v="Filled"/>
    <n v="70"/>
    <n v="96"/>
    <n v="2022"/>
    <s v="December"/>
    <s v="Q1"/>
    <s v="FY 2023"/>
    <n v="525"/>
    <x v="7"/>
  </r>
  <r>
    <s v="ID00706"/>
    <s v="Loan Manager"/>
    <s v="Finance"/>
    <s v="UK"/>
    <x v="0"/>
    <s v="Shufflebotham"/>
    <s v="Internal"/>
    <d v="2021-12-14T00:00:00"/>
    <d v="2021-12-21T00:00:00"/>
    <s v="Filled"/>
    <n v="6"/>
    <n v="7"/>
    <n v="2021"/>
    <s v="December"/>
    <s v="Q1"/>
    <s v="FY 2022"/>
    <n v="525"/>
    <x v="4"/>
  </r>
  <r>
    <s v="ID00707"/>
    <s v="Senior Credit Portfolio Analyst"/>
    <s v="Group Risk"/>
    <s v="UK"/>
    <x v="0"/>
    <s v="Shufflebotham"/>
    <s v="Referral"/>
    <d v="2022-08-15T00:00:00"/>
    <d v="2022-09-24T00:00:00"/>
    <s v="Filled"/>
    <n v="30"/>
    <n v="40"/>
    <n v="2022"/>
    <s v="September"/>
    <s v="Q4"/>
    <s v="FY 2022"/>
    <n v="525"/>
    <x v="4"/>
  </r>
  <r>
    <s v="ID00708"/>
    <s v="Trainee Lending Manager"/>
    <s v="Finance"/>
    <s v="UK"/>
    <x v="0"/>
    <s v="Shufflebotham"/>
    <s v="Internal"/>
    <d v="2022-02-20T00:00:00"/>
    <d v="2022-04-15T00:00:00"/>
    <s v="Filled"/>
    <n v="40"/>
    <n v="54"/>
    <n v="2022"/>
    <s v="April"/>
    <s v="Q3"/>
    <s v="FY 2022"/>
    <n v="525"/>
    <x v="4"/>
  </r>
  <r>
    <s v="ID00709"/>
    <s v="Analyst, Structured Finance"/>
    <s v="Finance"/>
    <s v="Puerto Rico"/>
    <x v="2"/>
    <s v="Victory"/>
    <s v="Internal"/>
    <d v="2022-10-06T00:00:00"/>
    <d v="2022-12-22T00:00:00"/>
    <s v="Filled"/>
    <n v="56"/>
    <n v="77"/>
    <n v="2022"/>
    <s v="December"/>
    <s v="Q1"/>
    <s v="FY 2023"/>
    <n v="475"/>
    <x v="7"/>
  </r>
  <r>
    <s v="ID00710"/>
    <s v="UAT Tester"/>
    <s v="Finance"/>
    <s v="UK"/>
    <x v="0"/>
    <s v="Shufflebotham"/>
    <s v="Direct"/>
    <d v="2021-12-13T00:00:00"/>
    <d v="2021-12-21T00:00:00"/>
    <s v="Filled"/>
    <n v="7"/>
    <n v="8"/>
    <n v="2021"/>
    <s v="December"/>
    <s v="Q1"/>
    <s v="FY 2022"/>
    <n v="525"/>
    <x v="4"/>
  </r>
  <r>
    <s v="ID00711"/>
    <s v="Underwriter"/>
    <s v="Chief Operating Office"/>
    <s v="UK"/>
    <x v="0"/>
    <s v="Liburd"/>
    <s v="Referral"/>
    <d v="2022-04-05T00:00:00"/>
    <d v="2022-11-20T00:00:00"/>
    <s v="Filled"/>
    <n v="164"/>
    <n v="229"/>
    <n v="2022"/>
    <s v="November"/>
    <s v="Q1"/>
    <s v="FY 2023"/>
    <n v="525"/>
    <x v="7"/>
  </r>
  <r>
    <s v="ID00712"/>
    <s v="Motor - Underwriter"/>
    <s v="Chief Operating Office"/>
    <s v="UK"/>
    <x v="0"/>
    <s v="Liburd"/>
    <s v="Direct"/>
    <d v="2022-04-05T00:00:00"/>
    <d v="2022-06-03T00:00:00"/>
    <s v="Filled"/>
    <n v="44"/>
    <n v="59"/>
    <n v="2022"/>
    <s v="June"/>
    <s v="Q3"/>
    <s v="FY 2022"/>
    <n v="525"/>
    <x v="4"/>
  </r>
  <r>
    <s v="ID00713"/>
    <s v="Treasury Analyst"/>
    <s v="Finance"/>
    <s v="UK"/>
    <x v="0"/>
    <s v="Shufflebotham"/>
    <s v="Referral"/>
    <d v="2022-04-11T00:00:00"/>
    <d v="2022-12-15T00:00:00"/>
    <s v="Filled"/>
    <n v="179"/>
    <n v="248"/>
    <n v="2022"/>
    <s v="December"/>
    <s v="Q1"/>
    <s v="FY 2023"/>
    <n v="525"/>
    <x v="7"/>
  </r>
  <r>
    <s v="ID00714"/>
    <s v="Head of Compliance Advice"/>
    <s v="Group Risk"/>
    <s v="USA"/>
    <x v="1"/>
    <s v="Shufflebotham"/>
    <s v="Direct"/>
    <d v="2022-05-23T00:00:00"/>
    <d v="2022-08-07T00:00:00"/>
    <s v="Filled"/>
    <n v="55"/>
    <n v="76"/>
    <n v="2022"/>
    <s v="August"/>
    <s v="Q4"/>
    <s v="FY 2022"/>
    <n v="550"/>
    <x v="4"/>
  </r>
  <r>
    <s v="ID00715"/>
    <s v="Head of Market &amp; Liquidity Risk"/>
    <s v="Group Risk"/>
    <s v="UK"/>
    <x v="0"/>
    <s v="Shufflebotham"/>
    <s v="Direct"/>
    <d v="2022-01-06T00:00:00"/>
    <d v="2022-08-14T00:00:00"/>
    <s v="Filled"/>
    <n v="157"/>
    <n v="220"/>
    <n v="2022"/>
    <s v="August"/>
    <s v="Q4"/>
    <s v="FY 2022"/>
    <n v="525"/>
    <x v="4"/>
  </r>
  <r>
    <s v="ID00716"/>
    <s v="Market &amp; Liquidity Risk Analyst"/>
    <s v="Group Risk"/>
    <s v="UK"/>
    <x v="0"/>
    <s v="Shufflebotham"/>
    <s v="Direct"/>
    <d v="2021-11-28T00:00:00"/>
    <d v="2021-12-07T00:00:00"/>
    <s v="Filled"/>
    <n v="7"/>
    <n v="9"/>
    <n v="2021"/>
    <s v="December"/>
    <s v="Q1"/>
    <s v="FY 2022"/>
    <n v="525"/>
    <x v="4"/>
  </r>
  <r>
    <s v="ID00717"/>
    <s v="Relationship Director, South West &amp; Wales"/>
    <s v="Finance"/>
    <s v="USA"/>
    <x v="1"/>
    <s v="Victory"/>
    <s v="Agency"/>
    <d v="2022-03-13T00:00:00"/>
    <d v="2022-09-20T00:00:00"/>
    <s v="Filled"/>
    <n v="137"/>
    <n v="191"/>
    <n v="2022"/>
    <s v="September"/>
    <s v="Q4"/>
    <s v="FY 2022"/>
    <n v="550"/>
    <x v="4"/>
  </r>
  <r>
    <s v="ID00718"/>
    <s v="Relationship Director, South East"/>
    <s v="Finance"/>
    <s v="UK"/>
    <x v="0"/>
    <s v="Victory"/>
    <s v="Agency"/>
    <d v="2022-01-17T00:00:00"/>
    <d v="2022-08-15T00:00:00"/>
    <s v="Filled"/>
    <n v="151"/>
    <n v="210"/>
    <n v="2022"/>
    <s v="August"/>
    <s v="Q4"/>
    <s v="FY 2022"/>
    <n v="525"/>
    <x v="4"/>
  </r>
  <r>
    <s v="ID00719"/>
    <s v="Deputy Head of Operations"/>
    <s v="Finance"/>
    <s v="UK"/>
    <x v="0"/>
    <s v="Victory"/>
    <s v="Referral"/>
    <d v="2021-12-23T00:00:00"/>
    <d v="2021-12-24T00:00:00"/>
    <s v="Filled"/>
    <n v="2"/>
    <n v="1"/>
    <n v="2021"/>
    <s v="December"/>
    <s v="Q1"/>
    <s v="FY 2022"/>
    <n v="525"/>
    <x v="4"/>
  </r>
  <r>
    <s v="ID00720"/>
    <s v="New Business Support Analyst, Scotland"/>
    <s v="Finance"/>
    <s v="USA"/>
    <x v="1"/>
    <s v="Victory"/>
    <s v="Referral"/>
    <d v="2022-07-12T00:00:00"/>
    <s v=""/>
    <s v="Open"/>
    <n v="274"/>
    <n v="382"/>
    <s v=""/>
    <s v=""/>
    <s v=""/>
    <s v=""/>
    <n v="300"/>
    <x v="4"/>
  </r>
  <r>
    <s v="ID00721"/>
    <s v="Arrears and Servicing Rep"/>
    <s v="Chief Operating Office"/>
    <s v="USA"/>
    <x v="1"/>
    <s v="Liburd"/>
    <s v="Internal"/>
    <d v="2022-05-31T00:00:00"/>
    <d v="2022-08-08T00:00:00"/>
    <s v="Filled"/>
    <n v="50"/>
    <n v="69"/>
    <n v="2022"/>
    <s v="August"/>
    <s v="Q4"/>
    <s v="FY 2022"/>
    <n v="550"/>
    <x v="4"/>
  </r>
  <r>
    <s v="ID00722"/>
    <s v="Credit Risk Assurance &amp; Analytics Analyst"/>
    <s v="Finance"/>
    <s v="UK"/>
    <x v="0"/>
    <s v="Victory"/>
    <s v="Referral"/>
    <d v="2021-12-13T00:00:00"/>
    <d v="2021-12-22T00:00:00"/>
    <s v="Filled"/>
    <n v="8"/>
    <n v="9"/>
    <n v="2021"/>
    <s v="December"/>
    <s v="Q1"/>
    <s v="FY 2022"/>
    <n v="525"/>
    <x v="4"/>
  </r>
  <r>
    <s v="ID00723"/>
    <s v="Arrears and Servicing Representative"/>
    <s v="Chief Operating Office"/>
    <s v="UK"/>
    <x v="0"/>
    <s v="Liburd"/>
    <s v="Direct"/>
    <d v="2022-04-10T00:00:00"/>
    <d v="2022-06-20T00:00:00"/>
    <s v="Filled"/>
    <n v="51"/>
    <n v="71"/>
    <n v="2022"/>
    <s v="June"/>
    <s v="Q3"/>
    <s v="FY 2022"/>
    <n v="525"/>
    <x v="4"/>
  </r>
  <r>
    <s v="ID00724"/>
    <s v="Internal Sales Support and Credit Analyst"/>
    <s v="Finance"/>
    <s v="UK"/>
    <x v="0"/>
    <s v="Victory"/>
    <s v="Agency"/>
    <d v="2022-04-05T00:00:00"/>
    <d v="2022-07-28T00:00:00"/>
    <s v="Filled"/>
    <n v="83"/>
    <n v="114"/>
    <n v="2022"/>
    <s v="July"/>
    <s v="Q4"/>
    <s v="FY 2022"/>
    <n v="525"/>
    <x v="4"/>
  </r>
  <r>
    <s v="ID00725"/>
    <s v="Group Head of IT Development"/>
    <s v="Chief Operating Office"/>
    <s v="Puerto Rico"/>
    <x v="2"/>
    <s v="Victory"/>
    <s v="Agency"/>
    <d v="2022-10-19T00:00:00"/>
    <d v="2022-11-01T00:00:00"/>
    <s v="Filled"/>
    <n v="10"/>
    <n v="13"/>
    <n v="2022"/>
    <s v="November"/>
    <s v="Q1"/>
    <s v="FY 2023"/>
    <n v="475"/>
    <x v="7"/>
  </r>
  <r>
    <s v="ID00726"/>
    <s v="Relationship Director - North East"/>
    <s v="Finance"/>
    <s v="UK"/>
    <x v="0"/>
    <s v="Victory"/>
    <s v="Agency"/>
    <d v="2022-08-22T00:00:00"/>
    <s v=""/>
    <s v="Open"/>
    <n v="245"/>
    <n v="341"/>
    <s v=""/>
    <s v=""/>
    <s v=""/>
    <s v=""/>
    <n v="280"/>
    <x v="4"/>
  </r>
  <r>
    <s v="ID00727"/>
    <s v="Project Analyst"/>
    <s v="Chief Operating Office"/>
    <s v="UK"/>
    <x v="0"/>
    <s v="Liburd"/>
    <s v="Direct"/>
    <d v="2022-09-08T00:00:00"/>
    <d v="2022-12-28T00:00:00"/>
    <s v="Filled"/>
    <n v="80"/>
    <n v="111"/>
    <n v="2022"/>
    <s v="December"/>
    <s v="Q1"/>
    <s v="FY 2023"/>
    <n v="525"/>
    <x v="7"/>
  </r>
  <r>
    <s v="ID00728"/>
    <s v="Operations Executive"/>
    <s v="Finance"/>
    <s v="UK"/>
    <x v="0"/>
    <s v="Victory"/>
    <s v="Referral"/>
    <d v="2022-03-01T00:00:00"/>
    <d v="2022-12-28T00:00:00"/>
    <s v="Filled"/>
    <n v="217"/>
    <n v="302"/>
    <n v="2022"/>
    <s v="December"/>
    <s v="Q1"/>
    <s v="FY 2023"/>
    <n v="525"/>
    <x v="7"/>
  </r>
  <r>
    <s v="ID00729"/>
    <s v="Relationship Director"/>
    <s v="Finance"/>
    <s v="USA"/>
    <x v="1"/>
    <s v="Victory"/>
    <s v="Referral"/>
    <d v="2022-01-24T00:00:00"/>
    <s v=""/>
    <s v="Open"/>
    <n v="395"/>
    <n v="551"/>
    <s v=""/>
    <s v=""/>
    <s v=""/>
    <s v=""/>
    <n v="300"/>
    <x v="4"/>
  </r>
  <r>
    <s v="ID00730"/>
    <s v="ETL Developer"/>
    <s v="Chief Operating Office"/>
    <s v="UK"/>
    <x v="0"/>
    <s v="Victory"/>
    <s v="Direct"/>
    <d v="2021-11-30T00:00:00"/>
    <d v="2021-12-05T00:00:00"/>
    <s v="Filled"/>
    <n v="4"/>
    <n v="5"/>
    <n v="2021"/>
    <s v="December"/>
    <s v="Q1"/>
    <s v="FY 2022"/>
    <n v="525"/>
    <x v="4"/>
  </r>
  <r>
    <s v="ID00731"/>
    <s v="Collections and Recoveries Officer"/>
    <s v="Chief Operating Office"/>
    <s v="USA"/>
    <x v="1"/>
    <s v="Liburd"/>
    <s v="Direct"/>
    <d v="2022-08-08T00:00:00"/>
    <d v="2022-10-05T00:00:00"/>
    <s v="Filled"/>
    <n v="43"/>
    <n v="58"/>
    <n v="2022"/>
    <s v="October"/>
    <s v="Q1"/>
    <s v="FY 2023"/>
    <n v="550"/>
    <x v="7"/>
  </r>
  <r>
    <s v="ID00732"/>
    <s v="Associate, Structured Finance"/>
    <s v="Finance"/>
    <s v="Puerto Rico"/>
    <x v="2"/>
    <s v="Victory"/>
    <s v="Referral"/>
    <d v="2022-10-12T00:00:00"/>
    <d v="2022-12-13T00:00:00"/>
    <s v="Filled"/>
    <n v="45"/>
    <n v="62"/>
    <n v="2022"/>
    <s v="December"/>
    <s v="Q1"/>
    <s v="FY 2023"/>
    <n v="475"/>
    <x v="7"/>
  </r>
  <r>
    <s v="ID00733"/>
    <s v="Relationship Manager, Broker"/>
    <s v="Finance"/>
    <s v="UK"/>
    <x v="0"/>
    <s v="Victory"/>
    <s v="Direct"/>
    <d v="2022-04-06T00:00:00"/>
    <d v="2022-09-02T00:00:00"/>
    <s v="Filled"/>
    <n v="108"/>
    <n v="149"/>
    <n v="2022"/>
    <s v="September"/>
    <s v="Q4"/>
    <s v="FY 2022"/>
    <n v="525"/>
    <x v="4"/>
  </r>
  <r>
    <s v="ID00734"/>
    <s v="Marketing Operations Manager"/>
    <s v="Human Resources"/>
    <s v="UK"/>
    <x v="0"/>
    <s v="Shufflebotham"/>
    <s v="Referral"/>
    <d v="2022-08-25T00:00:00"/>
    <d v="2022-09-22T00:00:00"/>
    <s v="Filled"/>
    <n v="21"/>
    <n v="28"/>
    <n v="2022"/>
    <s v="September"/>
    <s v="Q4"/>
    <s v="FY 2022"/>
    <n v="525"/>
    <x v="4"/>
  </r>
  <r>
    <s v="ID00735"/>
    <s v="Internal Sales Support and Credit Analyst"/>
    <s v="Finance"/>
    <s v="UK"/>
    <x v="0"/>
    <s v="Victory"/>
    <s v="Referral"/>
    <d v="2022-02-21T00:00:00"/>
    <d v="2022-05-13T00:00:00"/>
    <s v="Filled"/>
    <n v="60"/>
    <n v="81"/>
    <n v="2022"/>
    <s v="May"/>
    <s v="Q3"/>
    <s v="FY 2022"/>
    <n v="525"/>
    <x v="4"/>
  </r>
  <r>
    <s v="ID00736"/>
    <s v="Operations Executive"/>
    <s v="Finance"/>
    <s v="UK"/>
    <x v="0"/>
    <s v="Victory"/>
    <s v="Direct"/>
    <d v="2021-12-20T00:00:00"/>
    <d v="2021-12-21T00:00:00"/>
    <s v="Filled"/>
    <n v="2"/>
    <n v="1"/>
    <n v="2021"/>
    <s v="December"/>
    <s v="Q1"/>
    <s v="FY 2022"/>
    <n v="525"/>
    <x v="4"/>
  </r>
  <r>
    <s v="ID00737"/>
    <s v="Accounts Assistant"/>
    <s v="Finance"/>
    <s v="Puerto Rico"/>
    <x v="2"/>
    <s v="Shufflebotham"/>
    <s v="Agency"/>
    <d v="2022-09-28T00:00:00"/>
    <d v="2022-11-14T00:00:00"/>
    <s v="Filled"/>
    <n v="34"/>
    <n v="47"/>
    <n v="2022"/>
    <s v="November"/>
    <s v="Q1"/>
    <s v="FY 2023"/>
    <n v="475"/>
    <x v="7"/>
  </r>
  <r>
    <s v="ID00738"/>
    <s v="New Business Analyst, Midlands"/>
    <s v="Finance"/>
    <s v="USA"/>
    <x v="1"/>
    <s v="Victory"/>
    <s v="Direct"/>
    <d v="2022-08-07T00:00:00"/>
    <d v="2022-10-25T00:00:00"/>
    <s v="Filled"/>
    <n v="57"/>
    <n v="79"/>
    <n v="2022"/>
    <s v="October"/>
    <s v="Q1"/>
    <s v="FY 2023"/>
    <n v="550"/>
    <x v="7"/>
  </r>
  <r>
    <s v="ID00739"/>
    <s v="New Business Support Analyst, London, Thames Valley South"/>
    <s v="Finance"/>
    <s v="UK"/>
    <x v="0"/>
    <s v="Victory"/>
    <s v="Direct"/>
    <d v="2022-08-22T00:00:00"/>
    <d v="2022-10-06T00:00:00"/>
    <s v="Filled"/>
    <n v="34"/>
    <n v="45"/>
    <n v="2022"/>
    <s v="October"/>
    <s v="Q1"/>
    <s v="FY 2023"/>
    <n v="525"/>
    <x v="7"/>
  </r>
  <r>
    <s v="ID00740"/>
    <s v="Lending Manager"/>
    <s v="Finance"/>
    <s v="Puerto Rico"/>
    <x v="2"/>
    <s v="Shufflebotham"/>
    <s v="Direct"/>
    <d v="2022-11-01T00:00:00"/>
    <s v=""/>
    <s v="Open"/>
    <n v="194"/>
    <n v="270"/>
    <s v=""/>
    <s v=""/>
    <s v=""/>
    <s v=""/>
    <n v="250"/>
    <x v="7"/>
  </r>
  <r>
    <s v="ID00741"/>
    <s v="Business Improvement Coordinator"/>
    <s v="Consumer"/>
    <s v="UK"/>
    <x v="0"/>
    <s v="Liburd"/>
    <s v="Direct"/>
    <d v="2022-04-18T00:00:00"/>
    <d v="2022-12-26T00:00:00"/>
    <s v="Filled"/>
    <n v="181"/>
    <n v="252"/>
    <n v="2022"/>
    <s v="December"/>
    <s v="Q1"/>
    <s v="FY 2023"/>
    <n v="525"/>
    <x v="7"/>
  </r>
  <r>
    <s v="ID00742"/>
    <s v="HR Adviser"/>
    <s v="Human Resources"/>
    <s v="Puerto Rico"/>
    <x v="2"/>
    <s v="Shufflebotham"/>
    <s v="Direct"/>
    <d v="2022-10-05T00:00:00"/>
    <d v="2022-12-21T00:00:00"/>
    <s v="Filled"/>
    <n v="56"/>
    <n v="77"/>
    <n v="2022"/>
    <s v="December"/>
    <s v="Q1"/>
    <s v="FY 2023"/>
    <n v="475"/>
    <x v="7"/>
  </r>
  <r>
    <s v="ID00743"/>
    <s v="Customer Service Representative - Savings"/>
    <s v="Chief Operating Office"/>
    <s v="USA"/>
    <x v="1"/>
    <s v="Liburd"/>
    <s v="Referral"/>
    <d v="2022-07-24T00:00:00"/>
    <d v="2022-12-10T00:00:00"/>
    <s v="Filled"/>
    <n v="100"/>
    <n v="139"/>
    <n v="2022"/>
    <s v="December"/>
    <s v="Q1"/>
    <s v="FY 2023"/>
    <n v="550"/>
    <x v="7"/>
  </r>
  <r>
    <s v="ID00744"/>
    <s v="IT Developer"/>
    <s v="Chief Operating Office"/>
    <s v="USA"/>
    <x v="1"/>
    <s v="Victory"/>
    <s v="Agency"/>
    <d v="2022-03-09T00:00:00"/>
    <d v="2022-07-31T00:00:00"/>
    <s v="Filled"/>
    <n v="103"/>
    <n v="144"/>
    <n v="2022"/>
    <s v="July"/>
    <s v="Q4"/>
    <s v="FY 2022"/>
    <n v="550"/>
    <x v="4"/>
  </r>
  <r>
    <s v="ID00745"/>
    <s v="Lending Manager - Commercial"/>
    <s v="Finance"/>
    <s v="USA"/>
    <x v="1"/>
    <s v="Shufflebotham"/>
    <s v="Direct"/>
    <d v="2022-02-06T00:00:00"/>
    <s v=""/>
    <s v="Open"/>
    <n v="385"/>
    <n v="538"/>
    <s v=""/>
    <s v=""/>
    <s v=""/>
    <s v=""/>
    <n v="300"/>
    <x v="4"/>
  </r>
  <r>
    <s v="ID00746"/>
    <s v="Business Development Manager - Mortgages"/>
    <s v="Finance"/>
    <s v="USA"/>
    <x v="1"/>
    <s v="Shufflebotham"/>
    <s v="Direct"/>
    <d v="2022-03-24T00:00:00"/>
    <d v="2022-05-22T00:00:00"/>
    <s v="Filled"/>
    <n v="42"/>
    <n v="59"/>
    <n v="2022"/>
    <s v="May"/>
    <s v="Q3"/>
    <s v="FY 2022"/>
    <n v="550"/>
    <x v="4"/>
  </r>
  <r>
    <s v="ID00747"/>
    <s v="Sales Support Coordinator"/>
    <s v="Finance"/>
    <s v="UK"/>
    <x v="0"/>
    <s v="Victory"/>
    <s v="Direct"/>
    <d v="2022-09-08T00:00:00"/>
    <d v="2022-12-17T00:00:00"/>
    <s v="Filled"/>
    <n v="72"/>
    <n v="100"/>
    <n v="2022"/>
    <s v="December"/>
    <s v="Q1"/>
    <s v="FY 2023"/>
    <n v="525"/>
    <x v="7"/>
  </r>
  <r>
    <s v="ID00748"/>
    <s v="Qlikview Manager"/>
    <s v="Chief Operating Office"/>
    <s v="UK"/>
    <x v="0"/>
    <s v="Liburd"/>
    <s v="Direct"/>
    <d v="2021-11-29T00:00:00"/>
    <d v="2021-12-24T00:00:00"/>
    <s v="Filled"/>
    <n v="20"/>
    <n v="25"/>
    <n v="2021"/>
    <s v="December"/>
    <s v="Q1"/>
    <s v="FY 2022"/>
    <n v="525"/>
    <x v="4"/>
  </r>
  <r>
    <s v="ID00749"/>
    <s v="Credit Analyst"/>
    <s v="Finance"/>
    <s v="USA"/>
    <x v="1"/>
    <s v="Shufflebotham"/>
    <s v="Direct"/>
    <d v="2022-02-09T00:00:00"/>
    <d v="2022-12-19T00:00:00"/>
    <s v="Filled"/>
    <n v="224"/>
    <n v="313"/>
    <n v="2022"/>
    <s v="December"/>
    <s v="Q1"/>
    <s v="FY 2023"/>
    <n v="550"/>
    <x v="7"/>
  </r>
  <r>
    <s v="ID00750"/>
    <s v="Account Administrator, Healthcare"/>
    <s v="Finance"/>
    <s v="Puerto Rico"/>
    <x v="2"/>
    <s v="Victory"/>
    <s v="Direct"/>
    <d v="2022-10-18T00:00:00"/>
    <s v=""/>
    <s v="Open"/>
    <n v="204"/>
    <n v="284"/>
    <s v=""/>
    <s v=""/>
    <s v=""/>
    <s v=""/>
    <n v="250"/>
    <x v="7"/>
  </r>
  <r>
    <s v="ID00751"/>
    <s v="Customer Service Administrator"/>
    <s v="Chief Operating Office"/>
    <s v="USA"/>
    <x v="1"/>
    <s v="Liburd"/>
    <s v="Direct"/>
    <d v="2022-01-26T00:00:00"/>
    <d v="2022-02-15T00:00:00"/>
    <s v="Filled"/>
    <n v="15"/>
    <n v="20"/>
    <n v="2022"/>
    <s v="February"/>
    <s v="Q2"/>
    <s v="FY 2022"/>
    <n v="550"/>
    <x v="4"/>
  </r>
  <r>
    <s v="ID00752"/>
    <s v="Head of Agricultural Finance"/>
    <s v="Finance"/>
    <s v="UK"/>
    <x v="0"/>
    <s v="Victory"/>
    <s v="Agency"/>
    <d v="2022-04-27T00:00:00"/>
    <d v="2022-10-24T00:00:00"/>
    <s v="Filled"/>
    <n v="129"/>
    <n v="180"/>
    <n v="2022"/>
    <s v="October"/>
    <s v="Q1"/>
    <s v="FY 2023"/>
    <n v="525"/>
    <x v="7"/>
  </r>
  <r>
    <s v="ID00753"/>
    <s v="Relationship Director, Midlands"/>
    <s v="Finance"/>
    <s v="USA"/>
    <x v="1"/>
    <s v="Victory"/>
    <s v="Referral"/>
    <d v="2022-07-11T00:00:00"/>
    <d v="2022-07-20T00:00:00"/>
    <s v="Filled"/>
    <n v="8"/>
    <n v="9"/>
    <n v="2022"/>
    <s v="July"/>
    <s v="Q4"/>
    <s v="FY 2022"/>
    <n v="550"/>
    <x v="4"/>
  </r>
  <r>
    <s v="ID00754"/>
    <s v="IT Developer"/>
    <s v="Chief Operating Office"/>
    <s v="USA"/>
    <x v="1"/>
    <s v="Victory"/>
    <s v="Internal"/>
    <d v="2022-08-04T00:00:00"/>
    <d v="2022-11-23T00:00:00"/>
    <s v="Filled"/>
    <n v="80"/>
    <n v="111"/>
    <n v="2022"/>
    <s v="November"/>
    <s v="Q1"/>
    <s v="FY 2023"/>
    <n v="550"/>
    <x v="7"/>
  </r>
  <r>
    <s v="ID00755"/>
    <s v="Operations Executive"/>
    <s v="Chief Operating Office"/>
    <s v="UK"/>
    <x v="0"/>
    <s v="Liburd"/>
    <s v="Referral"/>
    <d v="2022-09-05T00:00:00"/>
    <d v="2022-11-25T00:00:00"/>
    <s v="Filled"/>
    <n v="60"/>
    <n v="81"/>
    <n v="2022"/>
    <s v="November"/>
    <s v="Q1"/>
    <s v="FY 2023"/>
    <n v="525"/>
    <x v="7"/>
  </r>
  <r>
    <s v="ID00756"/>
    <s v="Service Desk Engineer"/>
    <s v="Chief Operating Office"/>
    <s v="UK"/>
    <x v="0"/>
    <s v="Liburd"/>
    <s v="Internal"/>
    <d v="2021-12-22T00:00:00"/>
    <d v="2021-12-23T00:00:00"/>
    <s v="Filled"/>
    <n v="2"/>
    <n v="1"/>
    <n v="2021"/>
    <s v="December"/>
    <s v="Q1"/>
    <s v="FY 2022"/>
    <n v="525"/>
    <x v="4"/>
  </r>
  <r>
    <s v="ID00757"/>
    <s v="Business Analyst - Secured Lending"/>
    <s v="Finance"/>
    <s v="USA"/>
    <x v="1"/>
    <s v="Shufflebotham"/>
    <s v="Internal"/>
    <d v="2022-03-08T00:00:00"/>
    <d v="2022-09-03T00:00:00"/>
    <s v="Filled"/>
    <n v="129"/>
    <n v="179"/>
    <n v="2022"/>
    <s v="September"/>
    <s v="Q4"/>
    <s v="FY 2022"/>
    <n v="550"/>
    <x v="4"/>
  </r>
  <r>
    <s v="ID00758"/>
    <s v="Senior Policy and Compliance Analyst"/>
    <s v="Consumer"/>
    <s v="UK"/>
    <x v="0"/>
    <s v="Liburd"/>
    <s v="Referral"/>
    <d v="2022-02-24T00:00:00"/>
    <d v="2022-09-01T00:00:00"/>
    <s v="Filled"/>
    <n v="136"/>
    <n v="189"/>
    <n v="2022"/>
    <s v="September"/>
    <s v="Q4"/>
    <s v="FY 2022"/>
    <n v="525"/>
    <x v="4"/>
  </r>
  <r>
    <s v="ID00759"/>
    <s v="Customer Service Representative - 1 Year FTC"/>
    <s v="Chief Operating Office"/>
    <s v="UK"/>
    <x v="0"/>
    <s v="Liburd"/>
    <s v="Direct"/>
    <d v="2022-03-31T00:00:00"/>
    <d v="2022-06-07T00:00:00"/>
    <s v="Filled"/>
    <n v="49"/>
    <n v="68"/>
    <n v="2022"/>
    <s v="June"/>
    <s v="Q3"/>
    <s v="FY 2022"/>
    <n v="525"/>
    <x v="4"/>
  </r>
  <r>
    <s v="ID00760"/>
    <s v="Learning and Development Manager"/>
    <s v="Human Resources"/>
    <s v="India"/>
    <x v="3"/>
    <s v="Liburd"/>
    <s v="Direct"/>
    <d v="2022-11-17T00:00:00"/>
    <d v="2022-12-22T00:00:00"/>
    <s v="Filled"/>
    <n v="26"/>
    <n v="35"/>
    <n v="2022"/>
    <s v="December"/>
    <s v="Q1"/>
    <s v="FY 2023"/>
    <n v="300"/>
    <x v="7"/>
  </r>
  <r>
    <s v="ID00761"/>
    <s v="Assistant Relationship Manager"/>
    <s v="Finance"/>
    <s v="UK"/>
    <x v="0"/>
    <s v="Shufflebotham"/>
    <s v="Direct"/>
    <d v="2021-12-08T00:00:00"/>
    <d v="2021-12-12T00:00:00"/>
    <s v="Filled"/>
    <n v="3"/>
    <n v="4"/>
    <n v="2021"/>
    <s v="December"/>
    <s v="Q1"/>
    <s v="FY 2022"/>
    <n v="525"/>
    <x v="4"/>
  </r>
  <r>
    <s v="ID00762"/>
    <s v="NPL Manager"/>
    <s v="Chief Operating Office"/>
    <s v="USA"/>
    <x v="1"/>
    <s v="Liburd"/>
    <s v="Direct"/>
    <d v="2022-08-08T00:00:00"/>
    <d v="2022-12-20T00:00:00"/>
    <s v="Filled"/>
    <n v="97"/>
    <n v="134"/>
    <n v="2022"/>
    <s v="December"/>
    <s v="Q1"/>
    <s v="FY 2023"/>
    <n v="550"/>
    <x v="7"/>
  </r>
  <r>
    <s v="ID00763"/>
    <s v="Senior Regulatory Accountant"/>
    <s v="Finance"/>
    <s v="UK"/>
    <x v="0"/>
    <s v="Shufflebotham"/>
    <s v="Direct"/>
    <d v="2022-09-14T00:00:00"/>
    <d v="2022-10-29T00:00:00"/>
    <s v="Filled"/>
    <n v="33"/>
    <n v="45"/>
    <n v="2022"/>
    <s v="October"/>
    <s v="Q1"/>
    <s v="FY 2023"/>
    <n v="525"/>
    <x v="7"/>
  </r>
  <r>
    <s v="ID00764"/>
    <s v="Customer Service Representative - 7 Month FTC"/>
    <s v="Chief Operating Office"/>
    <s v="USA"/>
    <x v="1"/>
    <s v="Liburd"/>
    <s v="Direct"/>
    <d v="2022-01-27T00:00:00"/>
    <s v=""/>
    <s v="Open"/>
    <n v="392"/>
    <n v="548"/>
    <s v=""/>
    <s v=""/>
    <s v=""/>
    <s v=""/>
    <n v="300"/>
    <x v="4"/>
  </r>
  <r>
    <s v="ID00765"/>
    <s v="Relationship Director, South West &amp; Wales"/>
    <s v="Finance"/>
    <s v="UK"/>
    <x v="0"/>
    <s v="Victory"/>
    <s v="Agency"/>
    <d v="2022-04-04T00:00:00"/>
    <d v="2022-05-31T00:00:00"/>
    <s v="Filled"/>
    <n v="42"/>
    <n v="57"/>
    <n v="2022"/>
    <s v="May"/>
    <s v="Q3"/>
    <s v="FY 2022"/>
    <n v="525"/>
    <x v="4"/>
  </r>
  <r>
    <s v="ID00766"/>
    <s v="Relationship Manager, Midlands"/>
    <s v="Finance"/>
    <s v="USA"/>
    <x v="1"/>
    <s v="Victory"/>
    <s v="Agency"/>
    <d v="2022-07-06T00:00:00"/>
    <d v="2022-11-20T00:00:00"/>
    <s v="Filled"/>
    <n v="98"/>
    <n v="137"/>
    <n v="2022"/>
    <s v="November"/>
    <s v="Q1"/>
    <s v="FY 2023"/>
    <n v="550"/>
    <x v="7"/>
  </r>
  <r>
    <s v="ID00767"/>
    <s v="Programme Manager - Head Office"/>
    <s v="Chief Operating Office"/>
    <s v="UK"/>
    <x v="0"/>
    <s v="Liburd"/>
    <s v="Referral"/>
    <d v="2022-01-02T00:00:00"/>
    <d v="2022-01-14T00:00:00"/>
    <s v="Filled"/>
    <n v="10"/>
    <n v="12"/>
    <n v="2022"/>
    <s v="January"/>
    <s v="Q2"/>
    <s v="FY 2022"/>
    <n v="525"/>
    <x v="4"/>
  </r>
  <r>
    <s v="ID00768"/>
    <s v="Commercial Director - Property Finance"/>
    <s v="Finance"/>
    <s v="USA"/>
    <x v="1"/>
    <s v="Shufflebotham"/>
    <s v="Referral"/>
    <d v="2022-07-19T00:00:00"/>
    <d v="2022-08-14T00:00:00"/>
    <s v="Filled"/>
    <n v="19"/>
    <n v="26"/>
    <n v="2022"/>
    <s v="August"/>
    <s v="Q4"/>
    <s v="FY 2022"/>
    <n v="550"/>
    <x v="4"/>
  </r>
  <r>
    <s v="ID00769"/>
    <s v="Product  and Markets Director"/>
    <s v="Consumer"/>
    <s v="India"/>
    <x v="3"/>
    <s v="Liburd"/>
    <s v="Internal"/>
    <d v="2022-12-01T00:00:00"/>
    <d v="2022-12-11T00:00:00"/>
    <s v="Filled"/>
    <n v="7"/>
    <n v="10"/>
    <n v="2022"/>
    <s v="December"/>
    <s v="Q1"/>
    <s v="FY 2023"/>
    <n v="300"/>
    <x v="7"/>
  </r>
  <r>
    <s v="ID00770"/>
    <s v="Senior Credit &amp; Risk Manager"/>
    <s v="Finance"/>
    <s v="UK"/>
    <x v="0"/>
    <s v="Victory"/>
    <s v="Referral"/>
    <d v="2022-09-05T00:00:00"/>
    <d v="2022-10-20T00:00:00"/>
    <s v="Filled"/>
    <n v="34"/>
    <n v="45"/>
    <n v="2022"/>
    <s v="October"/>
    <s v="Q1"/>
    <s v="FY 2023"/>
    <n v="525"/>
    <x v="7"/>
  </r>
  <r>
    <s v="ID00771"/>
    <s v="Risk &amp; Controls Quality Assurance Officer"/>
    <s v="Chief Operating Office"/>
    <s v="USA"/>
    <x v="1"/>
    <s v="Liburd"/>
    <s v="Direct"/>
    <d v="2022-03-13T00:00:00"/>
    <d v="2022-09-21T00:00:00"/>
    <s v="Filled"/>
    <n v="138"/>
    <n v="192"/>
    <n v="2022"/>
    <s v="September"/>
    <s v="Q4"/>
    <s v="FY 2022"/>
    <n v="550"/>
    <x v="4"/>
  </r>
  <r>
    <s v="ID00772"/>
    <s v="Legal Counsel"/>
    <s v="Legal"/>
    <s v="USA"/>
    <x v="1"/>
    <s v="Liburd"/>
    <s v="Direct"/>
    <d v="2022-03-10T00:00:00"/>
    <d v="2022-08-21T00:00:00"/>
    <s v="Filled"/>
    <n v="117"/>
    <n v="164"/>
    <n v="2022"/>
    <s v="August"/>
    <s v="Q4"/>
    <s v="FY 2022"/>
    <n v="550"/>
    <x v="4"/>
  </r>
  <r>
    <s v="ID00773"/>
    <s v="Risk &amp; Controls Quality Assurance Officer"/>
    <s v="Chief Operating Office"/>
    <s v="USA"/>
    <x v="1"/>
    <s v="Liburd"/>
    <s v="Internal"/>
    <d v="2022-03-13T00:00:00"/>
    <d v="2022-04-02T00:00:00"/>
    <s v="Filled"/>
    <n v="15"/>
    <n v="20"/>
    <n v="2022"/>
    <s v="April"/>
    <s v="Q3"/>
    <s v="FY 2022"/>
    <n v="550"/>
    <x v="4"/>
  </r>
  <r>
    <s v="ID00774"/>
    <s v="Business Development Executive"/>
    <s v="Chief Operating Office"/>
    <s v="USA"/>
    <x v="1"/>
    <s v="Liburd"/>
    <s v="Direct"/>
    <d v="2022-06-27T00:00:00"/>
    <d v="2022-08-28T00:00:00"/>
    <s v="Filled"/>
    <n v="45"/>
    <n v="62"/>
    <n v="2022"/>
    <s v="August"/>
    <s v="Q4"/>
    <s v="FY 2022"/>
    <n v="550"/>
    <x v="4"/>
  </r>
  <r>
    <s v="ID00775"/>
    <s v="Learning &amp; Development Partner – Property"/>
    <s v="Finance"/>
    <s v="India"/>
    <x v="3"/>
    <s v="Liburd"/>
    <s v="Direct"/>
    <d v="2022-11-28T00:00:00"/>
    <d v="2022-12-20T00:00:00"/>
    <s v="Filled"/>
    <n v="17"/>
    <n v="22"/>
    <n v="2022"/>
    <s v="December"/>
    <s v="Q1"/>
    <s v="FY 2023"/>
    <n v="300"/>
    <x v="7"/>
  </r>
  <r>
    <s v="ID00776"/>
    <s v="MI &amp; Reporting Analyst"/>
    <s v="Chief Operating Office"/>
    <s v="USA"/>
    <x v="1"/>
    <s v="Liburd"/>
    <s v="Referral"/>
    <d v="2022-03-17T00:00:00"/>
    <d v="2022-04-10T00:00:00"/>
    <s v="Filled"/>
    <n v="17"/>
    <n v="24"/>
    <n v="2022"/>
    <s v="April"/>
    <s v="Q3"/>
    <s v="FY 2022"/>
    <n v="550"/>
    <x v="4"/>
  </r>
  <r>
    <s v="ID00777"/>
    <s v="Portfolio Manager"/>
    <s v="Finance"/>
    <s v="UK"/>
    <x v="0"/>
    <s v="Victory"/>
    <s v="Referral"/>
    <d v="2022-09-15T00:00:00"/>
    <s v=""/>
    <s v="Open"/>
    <n v="227"/>
    <n v="317"/>
    <s v=""/>
    <s v=""/>
    <s v=""/>
    <s v=""/>
    <n v="280"/>
    <x v="4"/>
  </r>
  <r>
    <s v="ID00778"/>
    <s v="Credit Manager - Group Credit Risk"/>
    <s v="Group Risk"/>
    <s v="India"/>
    <x v="3"/>
    <s v="Shufflebotham"/>
    <s v="Referral"/>
    <d v="2022-11-15T00:00:00"/>
    <d v="2022-12-25T00:00:00"/>
    <s v="Filled"/>
    <n v="29"/>
    <n v="40"/>
    <n v="2022"/>
    <s v="December"/>
    <s v="Q1"/>
    <s v="FY 2023"/>
    <n v="300"/>
    <x v="7"/>
  </r>
  <r>
    <s v="ID00779"/>
    <s v="Lending Officer"/>
    <s v="Finance"/>
    <s v="UK"/>
    <x v="0"/>
    <s v="Shufflebotham"/>
    <s v="Direct"/>
    <d v="2022-01-10T00:00:00"/>
    <d v="2022-04-15T00:00:00"/>
    <s v="Filled"/>
    <n v="70"/>
    <n v="95"/>
    <n v="2022"/>
    <s v="April"/>
    <s v="Q3"/>
    <s v="FY 2022"/>
    <n v="525"/>
    <x v="4"/>
  </r>
  <r>
    <s v="ID00780"/>
    <s v="CSR"/>
    <s v="Chief Operating Office"/>
    <s v="UK"/>
    <x v="0"/>
    <s v="Liburd"/>
    <s v="Referral"/>
    <d v="2021-12-14T00:00:00"/>
    <d v="2021-12-24T00:00:00"/>
    <s v="Filled"/>
    <n v="9"/>
    <n v="10"/>
    <n v="2021"/>
    <s v="December"/>
    <s v="Q1"/>
    <s v="FY 2022"/>
    <n v="525"/>
    <x v="4"/>
  </r>
  <r>
    <s v="ID00781"/>
    <s v="Risk Analyst"/>
    <s v="Consumer"/>
    <s v="UK"/>
    <x v="0"/>
    <s v="Liburd"/>
    <s v="Agency"/>
    <d v="2022-01-02T00:00:00"/>
    <d v="2022-11-03T00:00:00"/>
    <s v="Filled"/>
    <n v="219"/>
    <n v="305"/>
    <n v="2022"/>
    <s v="November"/>
    <s v="Q1"/>
    <s v="FY 2023"/>
    <n v="525"/>
    <x v="7"/>
  </r>
  <r>
    <s v="ID00782"/>
    <s v="Client Relationship Manager"/>
    <s v="Finance"/>
    <s v="UK"/>
    <x v="0"/>
    <s v="Victory"/>
    <s v="Referral"/>
    <d v="2021-12-23T00:00:00"/>
    <d v="2021-12-23T00:00:00"/>
    <s v="Filled"/>
    <n v="1"/>
    <n v="0"/>
    <n v="2021"/>
    <s v="December"/>
    <s v="Q1"/>
    <s v="FY 2022"/>
    <n v="525"/>
    <x v="4"/>
  </r>
  <r>
    <s v="ID00783"/>
    <s v="IT Developer -  (Property)"/>
    <s v="Chief Operating Office"/>
    <s v="USA"/>
    <x v="1"/>
    <s v="Victory"/>
    <s v="Agency"/>
    <d v="2022-05-22T00:00:00"/>
    <d v="2022-12-06T00:00:00"/>
    <s v="Filled"/>
    <n v="142"/>
    <n v="198"/>
    <n v="2022"/>
    <s v="December"/>
    <s v="Q1"/>
    <s v="FY 2023"/>
    <n v="550"/>
    <x v="7"/>
  </r>
  <r>
    <s v="ID00784"/>
    <s v="Collections Assistant – 4 Month FTC"/>
    <s v="Chief Operating Office"/>
    <s v="UK"/>
    <x v="0"/>
    <s v="Liburd"/>
    <s v="Direct"/>
    <d v="2021-12-26T00:00:00"/>
    <d v="2021-12-26T00:00:00"/>
    <s v="Filled"/>
    <n v="0"/>
    <n v="0"/>
    <n v="2021"/>
    <s v="December"/>
    <s v="Q1"/>
    <s v="FY 2022"/>
    <n v="525"/>
    <x v="4"/>
  </r>
  <r>
    <s v="ID00785"/>
    <s v="New Business Support Analyst"/>
    <s v="Finance"/>
    <s v="USA"/>
    <x v="1"/>
    <s v="Victory"/>
    <s v="Referral"/>
    <d v="2022-07-12T00:00:00"/>
    <d v="2022-08-28T00:00:00"/>
    <s v="Filled"/>
    <n v="34"/>
    <n v="47"/>
    <n v="2022"/>
    <s v="August"/>
    <s v="Q4"/>
    <s v="FY 2022"/>
    <n v="550"/>
    <x v="4"/>
  </r>
  <r>
    <s v="ID00786"/>
    <s v="Senior Policy and Compliance Manager"/>
    <s v="Consumer"/>
    <s v="USA"/>
    <x v="1"/>
    <s v="Liburd"/>
    <s v="Referral"/>
    <d v="2022-03-10T00:00:00"/>
    <d v="2022-09-02T00:00:00"/>
    <s v="Filled"/>
    <n v="127"/>
    <n v="176"/>
    <n v="2022"/>
    <s v="September"/>
    <s v="Q4"/>
    <s v="FY 2022"/>
    <n v="550"/>
    <x v="4"/>
  </r>
  <r>
    <s v="ID00787"/>
    <s v="Project Manager - Special Projects"/>
    <s v="Chief Operating Office"/>
    <s v="UK"/>
    <x v="0"/>
    <s v="Liburd"/>
    <s v="Referral"/>
    <d v="2022-01-04T00:00:00"/>
    <d v="2022-01-07T00:00:00"/>
    <s v="Filled"/>
    <n v="4"/>
    <n v="3"/>
    <n v="2022"/>
    <s v="January"/>
    <s v="Q2"/>
    <s v="FY 2022"/>
    <n v="525"/>
    <x v="4"/>
  </r>
  <r>
    <s v="ID00788"/>
    <s v="Collections and Recoveries Analyst"/>
    <s v="Chief Operating Office"/>
    <s v="UK"/>
    <x v="0"/>
    <s v="Liburd"/>
    <s v="Direct"/>
    <d v="2022-02-22T00:00:00"/>
    <s v=""/>
    <s v="Open"/>
    <n v="374"/>
    <n v="522"/>
    <s v=""/>
    <s v=""/>
    <s v=""/>
    <s v=""/>
    <n v="280"/>
    <x v="4"/>
  </r>
  <r>
    <s v="ID00789"/>
    <s v="Relationship Manager- Broker,  South East"/>
    <s v="Finance"/>
    <s v="USA"/>
    <x v="1"/>
    <s v="Victory"/>
    <s v="Agency"/>
    <d v="2022-07-06T00:00:00"/>
    <s v=""/>
    <s v="Open"/>
    <n v="278"/>
    <n v="388"/>
    <s v=""/>
    <s v=""/>
    <s v=""/>
    <s v=""/>
    <n v="300"/>
    <x v="4"/>
  </r>
  <r>
    <s v="ID00790"/>
    <s v="Service Desk Engineer"/>
    <s v="Chief Operating Office"/>
    <s v="USA"/>
    <x v="1"/>
    <s v="Victory"/>
    <s v="Direct"/>
    <d v="2022-02-09T00:00:00"/>
    <d v="2022-08-09T00:00:00"/>
    <s v="Filled"/>
    <n v="130"/>
    <n v="181"/>
    <n v="2022"/>
    <s v="August"/>
    <s v="Q4"/>
    <s v="FY 2022"/>
    <n v="550"/>
    <x v="4"/>
  </r>
  <r>
    <s v="ID00791"/>
    <s v="Business Development Manager - Networks"/>
    <s v="Finance"/>
    <s v="UK"/>
    <x v="0"/>
    <s v="Shufflebotham"/>
    <s v="Direct"/>
    <d v="2022-05-05T00:00:00"/>
    <d v="2022-07-08T00:00:00"/>
    <s v="Filled"/>
    <n v="47"/>
    <n v="64"/>
    <n v="2022"/>
    <s v="July"/>
    <s v="Q4"/>
    <s v="FY 2022"/>
    <n v="525"/>
    <x v="4"/>
  </r>
  <r>
    <s v="ID00792"/>
    <s v="Lending Officer"/>
    <s v="Chief Operating Office"/>
    <s v="USA"/>
    <x v="1"/>
    <s v="Liburd"/>
    <s v="Internal"/>
    <d v="2022-02-16T00:00:00"/>
    <d v="2022-08-12T00:00:00"/>
    <s v="Filled"/>
    <n v="128"/>
    <n v="177"/>
    <n v="2022"/>
    <s v="August"/>
    <s v="Q4"/>
    <s v="FY 2022"/>
    <n v="550"/>
    <x v="4"/>
  </r>
  <r>
    <s v="ID00793"/>
    <s v="Change Manager"/>
    <s v="Consumer"/>
    <s v="USA"/>
    <x v="1"/>
    <s v="Liburd"/>
    <s v="Referral"/>
    <d v="2022-05-18T00:00:00"/>
    <d v="2022-07-09T00:00:00"/>
    <s v="Filled"/>
    <n v="38"/>
    <n v="52"/>
    <n v="2022"/>
    <s v="July"/>
    <s v="Q4"/>
    <s v="FY 2022"/>
    <n v="550"/>
    <x v="4"/>
  </r>
  <r>
    <s v="ID00794"/>
    <s v="Operations Operations"/>
    <s v="Chief Operating Office"/>
    <s v="UK"/>
    <x v="0"/>
    <s v="Liburd"/>
    <s v="Internal"/>
    <d v="2022-08-14T00:00:00"/>
    <d v="2022-10-31T00:00:00"/>
    <s v="Filled"/>
    <n v="56"/>
    <n v="78"/>
    <n v="2022"/>
    <s v="October"/>
    <s v="Q1"/>
    <s v="FY 2023"/>
    <n v="525"/>
    <x v="7"/>
  </r>
  <r>
    <s v="ID00795"/>
    <s v="Relationship Director"/>
    <s v="Finance"/>
    <s v="UK"/>
    <x v="0"/>
    <s v="Victory"/>
    <s v="Referral"/>
    <d v="2022-01-09T00:00:00"/>
    <d v="2022-07-27T00:00:00"/>
    <s v="Filled"/>
    <n v="143"/>
    <n v="199"/>
    <n v="2022"/>
    <s v="July"/>
    <s v="Q4"/>
    <s v="FY 2022"/>
    <n v="525"/>
    <x v="4"/>
  </r>
  <r>
    <s v="ID00796"/>
    <s v="Relationship Manager - Development Finance"/>
    <s v="Finance"/>
    <s v="USA"/>
    <x v="1"/>
    <s v="Shufflebotham"/>
    <s v="Direct"/>
    <d v="2022-02-01T00:00:00"/>
    <d v="2022-02-05T00:00:00"/>
    <s v="Filled"/>
    <n v="4"/>
    <n v="4"/>
    <n v="2022"/>
    <s v="February"/>
    <s v="Q2"/>
    <s v="FY 2022"/>
    <n v="550"/>
    <x v="4"/>
  </r>
  <r>
    <s v="ID00797"/>
    <s v="Litigator"/>
    <s v="Chief Operating Office"/>
    <s v="USA"/>
    <x v="1"/>
    <s v="Liburd"/>
    <s v="Referral"/>
    <d v="2022-03-16T00:00:00"/>
    <d v="2022-04-21T00:00:00"/>
    <s v="Filled"/>
    <n v="27"/>
    <n v="36"/>
    <n v="2022"/>
    <s v="April"/>
    <s v="Q3"/>
    <s v="FY 2022"/>
    <n v="550"/>
    <x v="4"/>
  </r>
  <r>
    <s v="ID00798"/>
    <s v="Portfolio Analytics Manager"/>
    <s v="Group Risk"/>
    <s v="USA"/>
    <x v="1"/>
    <s v="Shufflebotham"/>
    <s v="Agency"/>
    <d v="2022-07-18T00:00:00"/>
    <d v="2022-10-19T00:00:00"/>
    <s v="Filled"/>
    <n v="68"/>
    <n v="93"/>
    <n v="2022"/>
    <s v="October"/>
    <s v="Q1"/>
    <s v="FY 2023"/>
    <n v="550"/>
    <x v="7"/>
  </r>
  <r>
    <s v="ID00799"/>
    <s v="HRIS, Payroll &amp; HR Project Manager"/>
    <s v="Human Resources"/>
    <s v="Puerto Rico"/>
    <x v="2"/>
    <s v="Shufflebotham"/>
    <s v="Referral"/>
    <d v="2022-10-03T00:00:00"/>
    <d v="2022-10-31T00:00:00"/>
    <s v="Filled"/>
    <n v="21"/>
    <n v="28"/>
    <n v="2022"/>
    <s v="October"/>
    <s v="Q1"/>
    <s v="FY 2023"/>
    <n v="475"/>
    <x v="7"/>
  </r>
  <r>
    <s v="ID00800"/>
    <s v="Lending Administrator"/>
    <s v="Finance"/>
    <s v="India"/>
    <x v="3"/>
    <s v="Shufflebotham"/>
    <s v="Direct"/>
    <d v="2022-11-10T00:00:00"/>
    <d v="2022-11-10T00:00:00"/>
    <s v="Filled"/>
    <n v="1"/>
    <n v="0"/>
    <n v="2022"/>
    <s v="November"/>
    <s v="Q1"/>
    <s v="FY 2023"/>
    <n v="300"/>
    <x v="7"/>
  </r>
  <r>
    <s v="ID00801"/>
    <s v="Risk &amp; Quality Assurance Manager, Collections &amp; Recoveries"/>
    <s v="Chief Operating Office"/>
    <s v="USA"/>
    <x v="1"/>
    <s v="Liburd"/>
    <s v="Internal"/>
    <d v="2022-03-06T00:00:00"/>
    <d v="2022-03-11T00:00:00"/>
    <s v="Filled"/>
    <n v="5"/>
    <n v="5"/>
    <n v="2022"/>
    <s v="March"/>
    <s v="Q2"/>
    <s v="FY 2022"/>
    <n v="550"/>
    <x v="4"/>
  </r>
  <r>
    <s v="ID00802"/>
    <s v="Project Analyst"/>
    <s v="Chief Operating Office"/>
    <s v="USA"/>
    <x v="1"/>
    <s v="Liburd"/>
    <s v="Direct"/>
    <d v="2022-03-06T00:00:00"/>
    <d v="2022-09-21T00:00:00"/>
    <s v="Filled"/>
    <n v="143"/>
    <n v="199"/>
    <n v="2022"/>
    <s v="September"/>
    <s v="Q4"/>
    <s v="FY 2022"/>
    <n v="550"/>
    <x v="4"/>
  </r>
  <r>
    <s v="ID00803"/>
    <s v="Office Manager and Sales Support"/>
    <s v="Finance"/>
    <s v="UK"/>
    <x v="0"/>
    <s v="Victory"/>
    <s v="Direct"/>
    <d v="2022-03-02T00:00:00"/>
    <d v="2022-05-07T00:00:00"/>
    <s v="Filled"/>
    <n v="48"/>
    <n v="66"/>
    <n v="2022"/>
    <s v="May"/>
    <s v="Q3"/>
    <s v="FY 2022"/>
    <n v="525"/>
    <x v="4"/>
  </r>
  <r>
    <s v="ID00804"/>
    <s v="Customer Service Representative"/>
    <s v="Consumer"/>
    <s v="UK"/>
    <x v="0"/>
    <s v="Liburd"/>
    <s v="Referral"/>
    <d v="2022-04-24T00:00:00"/>
    <d v="2022-06-26T00:00:00"/>
    <s v="Filled"/>
    <n v="45"/>
    <n v="63"/>
    <n v="2022"/>
    <s v="June"/>
    <s v="Q3"/>
    <s v="FY 2022"/>
    <n v="525"/>
    <x v="4"/>
  </r>
  <r>
    <s v="ID00805"/>
    <s v="Arrears and Servicing Rep"/>
    <s v="Chief Operating Office"/>
    <s v="USA"/>
    <x v="1"/>
    <s v="Liburd"/>
    <s v="Internal"/>
    <d v="2022-07-24T00:00:00"/>
    <d v="2022-08-29T00:00:00"/>
    <s v="Filled"/>
    <n v="26"/>
    <n v="36"/>
    <n v="2022"/>
    <s v="August"/>
    <s v="Q4"/>
    <s v="FY 2022"/>
    <n v="550"/>
    <x v="4"/>
  </r>
  <r>
    <s v="ID00806"/>
    <s v="Auditor"/>
    <s v="Finance"/>
    <s v="UK"/>
    <x v="0"/>
    <s v="Victory"/>
    <s v="Referral"/>
    <d v="2022-04-06T00:00:00"/>
    <d v="2022-05-19T00:00:00"/>
    <s v="Filled"/>
    <n v="32"/>
    <n v="43"/>
    <n v="2022"/>
    <s v="May"/>
    <s v="Q3"/>
    <s v="FY 2022"/>
    <n v="525"/>
    <x v="4"/>
  </r>
  <r>
    <s v="ID00807"/>
    <s v="Assistant Relationship Manager"/>
    <s v="Finance"/>
    <s v="USA"/>
    <x v="1"/>
    <s v="Shufflebotham"/>
    <s v="Referral"/>
    <d v="2022-03-23T00:00:00"/>
    <d v="2022-03-23T00:00:00"/>
    <s v="Filled"/>
    <n v="1"/>
    <n v="0"/>
    <n v="2022"/>
    <s v="March"/>
    <s v="Q2"/>
    <s v="FY 2022"/>
    <n v="550"/>
    <x v="4"/>
  </r>
  <r>
    <s v="ID00808"/>
    <s v="Operations Executive"/>
    <s v="Chief Operating Office"/>
    <s v="UK"/>
    <x v="0"/>
    <s v="Liburd"/>
    <s v="Internal"/>
    <d v="2022-09-05T00:00:00"/>
    <d v="2022-12-16T00:00:00"/>
    <s v="Filled"/>
    <n v="75"/>
    <n v="102"/>
    <n v="2022"/>
    <s v="December"/>
    <s v="Q1"/>
    <s v="FY 2023"/>
    <n v="525"/>
    <x v="7"/>
  </r>
  <r>
    <s v="ID00809"/>
    <s v="Strategy Development Analyst"/>
    <s v="Chief Operating Office"/>
    <s v="UK"/>
    <x v="0"/>
    <s v="Liburd"/>
    <s v="Agency"/>
    <d v="2022-01-04T00:00:00"/>
    <d v="2022-05-18T00:00:00"/>
    <s v="Filled"/>
    <n v="97"/>
    <n v="134"/>
    <n v="2022"/>
    <s v="May"/>
    <s v="Q3"/>
    <s v="FY 2022"/>
    <n v="525"/>
    <x v="4"/>
  </r>
  <r>
    <s v="ID00810"/>
    <s v="Lending Administrator"/>
    <s v="Finance"/>
    <s v="USA"/>
    <x v="1"/>
    <s v="Shufflebotham"/>
    <s v="Direct"/>
    <d v="2022-03-14T00:00:00"/>
    <d v="2022-12-02T00:00:00"/>
    <s v="Filled"/>
    <n v="190"/>
    <n v="263"/>
    <n v="2022"/>
    <s v="December"/>
    <s v="Q1"/>
    <s v="FY 2023"/>
    <n v="550"/>
    <x v="7"/>
  </r>
  <r>
    <s v="ID00811"/>
    <s v="BAU Developer"/>
    <s v="Chief Operating Office"/>
    <s v="USA"/>
    <x v="1"/>
    <s v="Liburd"/>
    <s v="Agency"/>
    <d v="2022-02-01T00:00:00"/>
    <s v=""/>
    <s v="Open"/>
    <n v="389"/>
    <n v="543"/>
    <s v=""/>
    <s v=""/>
    <s v=""/>
    <s v=""/>
    <n v="300"/>
    <x v="4"/>
  </r>
  <r>
    <s v="ID00812"/>
    <s v="Customer Service Representative"/>
    <s v="Consumer"/>
    <s v="USA"/>
    <x v="1"/>
    <s v="Liburd"/>
    <s v="Referral"/>
    <d v="2022-03-15T00:00:00"/>
    <d v="2022-12-07T00:00:00"/>
    <s v="Filled"/>
    <n v="192"/>
    <n v="267"/>
    <n v="2022"/>
    <s v="December"/>
    <s v="Q1"/>
    <s v="FY 2023"/>
    <n v="550"/>
    <x v="7"/>
  </r>
  <r>
    <s v="ID00813"/>
    <s v="WPF Developer"/>
    <s v="Chief Operating Office"/>
    <s v="UK"/>
    <x v="0"/>
    <s v="Victory"/>
    <s v="Internal"/>
    <d v="2022-02-23T00:00:00"/>
    <d v="2022-05-17T00:00:00"/>
    <s v="Filled"/>
    <n v="60"/>
    <n v="83"/>
    <n v="2022"/>
    <s v="May"/>
    <s v="Q3"/>
    <s v="FY 2022"/>
    <n v="525"/>
    <x v="4"/>
  </r>
  <r>
    <s v="ID00814"/>
    <s v="Finance Administration Assistant"/>
    <s v="Finance"/>
    <s v="UK"/>
    <x v="0"/>
    <s v="Shufflebotham"/>
    <s v="Direct"/>
    <d v="2022-01-20T00:00:00"/>
    <s v=""/>
    <s v="Open"/>
    <n v="397"/>
    <n v="555"/>
    <s v=""/>
    <s v=""/>
    <s v=""/>
    <s v=""/>
    <n v="280"/>
    <x v="4"/>
  </r>
  <r>
    <s v="ID00815"/>
    <s v="Project Support/Business Analyst"/>
    <s v="Chief Operating Office"/>
    <s v="USA"/>
    <x v="1"/>
    <s v="Liburd"/>
    <s v="Direct"/>
    <d v="2022-02-14T00:00:00"/>
    <d v="2022-09-19T00:00:00"/>
    <s v="Filled"/>
    <n v="156"/>
    <n v="217"/>
    <n v="2022"/>
    <s v="September"/>
    <s v="Q4"/>
    <s v="FY 2022"/>
    <n v="550"/>
    <x v="4"/>
  </r>
  <r>
    <s v="ID00816"/>
    <s v="Lending Manager - Commercial"/>
    <s v="Finance"/>
    <s v="USA"/>
    <x v="1"/>
    <s v="Shufflebotham"/>
    <s v="Direct"/>
    <d v="2022-03-10T00:00:00"/>
    <d v="2022-11-28T00:00:00"/>
    <s v="Filled"/>
    <n v="188"/>
    <n v="263"/>
    <n v="2022"/>
    <s v="November"/>
    <s v="Q1"/>
    <s v="FY 2023"/>
    <n v="550"/>
    <x v="7"/>
  </r>
  <r>
    <s v="ID00817"/>
    <s v="Relationship Director, North West"/>
    <s v="Finance"/>
    <s v="Puerto Rico"/>
    <x v="2"/>
    <s v="Victory"/>
    <s v="Referral"/>
    <d v="2022-10-05T00:00:00"/>
    <d v="2022-10-25T00:00:00"/>
    <s v="Filled"/>
    <n v="15"/>
    <n v="20"/>
    <n v="2022"/>
    <s v="October"/>
    <s v="Q1"/>
    <s v="FY 2023"/>
    <n v="475"/>
    <x v="7"/>
  </r>
  <r>
    <s v="ID00818"/>
    <s v="Quality Assurance Officer"/>
    <s v="Chief Operating Office"/>
    <s v="UK"/>
    <x v="0"/>
    <s v="Liburd"/>
    <s v="Internal"/>
    <d v="2022-03-24T00:00:00"/>
    <d v="2022-12-18T00:00:00"/>
    <s v="Filled"/>
    <n v="192"/>
    <n v="269"/>
    <n v="2022"/>
    <s v="December"/>
    <s v="Q1"/>
    <s v="FY 2023"/>
    <n v="525"/>
    <x v="7"/>
  </r>
  <r>
    <s v="ID00819"/>
    <s v="Customer Service Representative"/>
    <s v="Chief Operating Office"/>
    <s v="USA"/>
    <x v="1"/>
    <s v="Liburd"/>
    <s v="Direct"/>
    <d v="2022-02-15T00:00:00"/>
    <d v="2022-04-14T00:00:00"/>
    <s v="Filled"/>
    <n v="43"/>
    <n v="58"/>
    <n v="2022"/>
    <s v="April"/>
    <s v="Q3"/>
    <s v="FY 2022"/>
    <n v="550"/>
    <x v="4"/>
  </r>
  <r>
    <s v="ID00820"/>
    <s v="Project Support/Business Analyst"/>
    <s v="Chief Operating Office"/>
    <s v="UK"/>
    <x v="0"/>
    <s v="Liburd"/>
    <s v="Direct"/>
    <d v="2022-01-16T00:00:00"/>
    <d v="2022-06-20T00:00:00"/>
    <s v="Filled"/>
    <n v="111"/>
    <n v="155"/>
    <n v="2022"/>
    <s v="June"/>
    <s v="Q3"/>
    <s v="FY 2022"/>
    <n v="525"/>
    <x v="4"/>
  </r>
  <r>
    <s v="ID00821"/>
    <s v="Operational Risk Analyst"/>
    <s v="Group Risk"/>
    <s v="USA"/>
    <x v="1"/>
    <s v="Shufflebotham"/>
    <s v="Referral"/>
    <d v="2022-06-19T00:00:00"/>
    <d v="2022-07-27T00:00:00"/>
    <s v="Filled"/>
    <n v="28"/>
    <n v="38"/>
    <n v="2022"/>
    <s v="July"/>
    <s v="Q4"/>
    <s v="FY 2022"/>
    <n v="550"/>
    <x v="4"/>
  </r>
  <r>
    <s v="ID00822"/>
    <s v="Senior Risk Analytics Manager"/>
    <s v="Group Risk"/>
    <s v="India"/>
    <x v="3"/>
    <s v="Shufflebotham"/>
    <s v="Direct"/>
    <d v="2022-11-10T00:00:00"/>
    <d v="2022-11-29T00:00:00"/>
    <s v="Filled"/>
    <n v="14"/>
    <n v="19"/>
    <n v="2022"/>
    <s v="November"/>
    <s v="Q1"/>
    <s v="FY 2023"/>
    <n v="300"/>
    <x v="7"/>
  </r>
  <r>
    <s v="ID00823"/>
    <s v="Credit Officer, Group Credit Risk"/>
    <s v="Group Risk"/>
    <s v="India"/>
    <x v="3"/>
    <s v="Shufflebotham"/>
    <s v="Internal"/>
    <d v="2022-12-06T00:00:00"/>
    <d v="2022-12-16T00:00:00"/>
    <s v="Filled"/>
    <n v="9"/>
    <n v="10"/>
    <n v="2022"/>
    <s v="December"/>
    <s v="Q1"/>
    <s v="FY 2023"/>
    <n v="300"/>
    <x v="7"/>
  </r>
  <r>
    <s v="ID00824"/>
    <s v="Collections and Recoveries Officer"/>
    <s v="Chief Operating Office"/>
    <s v="Puerto Rico"/>
    <x v="2"/>
    <s v="Liburd"/>
    <s v="Direct"/>
    <d v="2022-09-22T00:00:00"/>
    <d v="2022-12-04T00:00:00"/>
    <s v="Filled"/>
    <n v="52"/>
    <n v="73"/>
    <n v="2022"/>
    <s v="December"/>
    <s v="Q1"/>
    <s v="FY 2023"/>
    <n v="475"/>
    <x v="7"/>
  </r>
  <r>
    <s v="ID00825"/>
    <s v="Lending Manager - Residential"/>
    <s v="Finance"/>
    <s v="USA"/>
    <x v="1"/>
    <s v="Shufflebotham"/>
    <s v="Direct"/>
    <d v="2022-02-06T00:00:00"/>
    <d v="2022-09-02T00:00:00"/>
    <s v="Filled"/>
    <n v="150"/>
    <n v="208"/>
    <n v="2022"/>
    <s v="September"/>
    <s v="Q4"/>
    <s v="FY 2022"/>
    <n v="550"/>
    <x v="4"/>
  </r>
  <r>
    <s v="ID00826"/>
    <s v="Regional Managing Director"/>
    <s v="Finance"/>
    <s v="USA"/>
    <x v="1"/>
    <s v="Victory"/>
    <s v="Agency"/>
    <d v="2022-02-07T00:00:00"/>
    <d v="2022-06-03T00:00:00"/>
    <s v="Filled"/>
    <n v="85"/>
    <n v="116"/>
    <n v="2022"/>
    <s v="June"/>
    <s v="Q3"/>
    <s v="FY 2022"/>
    <n v="550"/>
    <x v="4"/>
  </r>
  <r>
    <s v="ID00827"/>
    <s v="BDM"/>
    <s v="Consumer"/>
    <s v="USA"/>
    <x v="1"/>
    <s v="Liburd"/>
    <s v="Referral"/>
    <d v="2022-06-28T00:00:00"/>
    <d v="2022-07-15T00:00:00"/>
    <s v="Filled"/>
    <n v="14"/>
    <n v="17"/>
    <n v="2022"/>
    <s v="July"/>
    <s v="Q4"/>
    <s v="FY 2022"/>
    <n v="550"/>
    <x v="4"/>
  </r>
  <r>
    <s v="ID00828"/>
    <s v="Senior Manager Business Implementation"/>
    <s v="Finance"/>
    <s v="UK"/>
    <x v="0"/>
    <s v="Victory"/>
    <s v="Referral"/>
    <d v="2022-09-15T00:00:00"/>
    <d v="2022-12-15T00:00:00"/>
    <s v="Filled"/>
    <n v="66"/>
    <n v="91"/>
    <n v="2022"/>
    <s v="December"/>
    <s v="Q1"/>
    <s v="FY 2023"/>
    <n v="525"/>
    <x v="7"/>
  </r>
  <r>
    <s v="ID00829"/>
    <s v="Sales Support Coordinator"/>
    <s v="Finance"/>
    <s v="India"/>
    <x v="3"/>
    <s v="Victory"/>
    <s v="Internal"/>
    <d v="2022-12-01T00:00:00"/>
    <d v="2022-12-09T00:00:00"/>
    <s v="Filled"/>
    <n v="7"/>
    <n v="8"/>
    <n v="2022"/>
    <s v="December"/>
    <s v="Q1"/>
    <s v="FY 2023"/>
    <n v="300"/>
    <x v="7"/>
  </r>
  <r>
    <s v="ID00830"/>
    <s v="Sales Support Manager"/>
    <s v="Finance"/>
    <s v="USA"/>
    <x v="1"/>
    <s v="Victory"/>
    <s v="Referral"/>
    <d v="2022-03-13T00:00:00"/>
    <d v="2022-08-27T00:00:00"/>
    <s v="Filled"/>
    <n v="120"/>
    <n v="167"/>
    <n v="2022"/>
    <s v="August"/>
    <s v="Q4"/>
    <s v="FY 2022"/>
    <n v="550"/>
    <x v="4"/>
  </r>
  <r>
    <s v="ID00831"/>
    <s v="Business Development Manager"/>
    <s v="Consumer"/>
    <s v="UK"/>
    <x v="0"/>
    <s v="Liburd"/>
    <s v="Agency"/>
    <d v="2022-03-02T00:00:00"/>
    <s v=""/>
    <s v="Open"/>
    <n v="368"/>
    <n v="514"/>
    <s v=""/>
    <s v=""/>
    <s v=""/>
    <s v=""/>
    <n v="280"/>
    <x v="4"/>
  </r>
  <r>
    <s v="ID00832"/>
    <s v="Head of First Line Risk &amp; Controls Quality Assurance"/>
    <s v="Chief Operating Office"/>
    <s v="UK"/>
    <x v="0"/>
    <s v="Liburd"/>
    <s v="Referral"/>
    <d v="2022-01-19T00:00:00"/>
    <s v=""/>
    <s v="Open"/>
    <n v="398"/>
    <n v="556"/>
    <s v=""/>
    <s v=""/>
    <s v=""/>
    <s v=""/>
    <n v="280"/>
    <x v="4"/>
  </r>
  <r>
    <s v="ID00833"/>
    <s v="Operations Executive"/>
    <s v="Finance"/>
    <s v="UK"/>
    <x v="0"/>
    <s v="Victory"/>
    <s v="Referral"/>
    <d v="2022-02-21T00:00:00"/>
    <d v="2022-03-19T00:00:00"/>
    <s v="Filled"/>
    <n v="20"/>
    <n v="26"/>
    <n v="2022"/>
    <s v="March"/>
    <s v="Q2"/>
    <s v="FY 2022"/>
    <n v="525"/>
    <x v="4"/>
  </r>
  <r>
    <s v="ID00834"/>
    <s v="Scanning Assistant"/>
    <s v="Human Resources"/>
    <s v="UK"/>
    <x v="0"/>
    <s v="Liburd"/>
    <s v="Direct"/>
    <d v="2022-02-22T00:00:00"/>
    <d v="2022-12-11T00:00:00"/>
    <s v="Filled"/>
    <n v="209"/>
    <n v="292"/>
    <n v="2022"/>
    <s v="December"/>
    <s v="Q1"/>
    <s v="FY 2023"/>
    <n v="525"/>
    <x v="7"/>
  </r>
  <r>
    <s v="ID00835"/>
    <s v="Head of Outsourced Services &amp; Complaints"/>
    <s v="Chief Operating Office"/>
    <s v="USA"/>
    <x v="1"/>
    <s v="Liburd"/>
    <s v="Referral"/>
    <d v="2022-06-19T00:00:00"/>
    <d v="2022-08-29T00:00:00"/>
    <s v="Filled"/>
    <n v="51"/>
    <n v="71"/>
    <n v="2022"/>
    <s v="August"/>
    <s v="Q4"/>
    <s v="FY 2022"/>
    <n v="550"/>
    <x v="4"/>
  </r>
  <r>
    <s v="ID00836"/>
    <s v="Director, Renewable Energy Finance"/>
    <s v="Finance"/>
    <s v="Puerto Rico"/>
    <x v="2"/>
    <s v="Victory"/>
    <s v="Agency"/>
    <d v="2022-10-13T00:00:00"/>
    <d v="2022-11-19T00:00:00"/>
    <s v="Filled"/>
    <n v="27"/>
    <n v="37"/>
    <n v="2022"/>
    <s v="November"/>
    <s v="Q1"/>
    <s v="FY 2023"/>
    <n v="475"/>
    <x v="7"/>
  </r>
  <r>
    <s v="ID00837"/>
    <s v="Senior Relationship Manager"/>
    <s v="Finance"/>
    <s v="India"/>
    <x v="3"/>
    <s v="Shufflebotham"/>
    <s v="Referral"/>
    <d v="2022-12-04T00:00:00"/>
    <d v="2022-12-04T00:00:00"/>
    <s v="Filled"/>
    <n v="0"/>
    <n v="0"/>
    <n v="2022"/>
    <s v="December"/>
    <s v="Q1"/>
    <s v="FY 2023"/>
    <n v="300"/>
    <x v="7"/>
  </r>
  <r>
    <s v="ID00838"/>
    <s v="Operations Supervisor"/>
    <s v="Chief Operating Office"/>
    <s v="USA"/>
    <x v="1"/>
    <s v="Victory"/>
    <s v="Referral"/>
    <d v="2022-03-16T00:00:00"/>
    <s v=""/>
    <s v="Open"/>
    <n v="358"/>
    <n v="500"/>
    <s v=""/>
    <s v=""/>
    <s v=""/>
    <s v=""/>
    <n v="300"/>
    <x v="4"/>
  </r>
  <r>
    <s v="ID00839"/>
    <s v="Director, Wholesale"/>
    <s v="Finance"/>
    <s v="UK"/>
    <x v="0"/>
    <s v="Victory"/>
    <s v="Referral"/>
    <d v="2022-05-04T00:00:00"/>
    <d v="2022-11-16T00:00:00"/>
    <s v="Filled"/>
    <n v="141"/>
    <n v="196"/>
    <n v="2022"/>
    <s v="November"/>
    <s v="Q1"/>
    <s v="FY 2023"/>
    <n v="525"/>
    <x v="7"/>
  </r>
  <r>
    <s v="ID00840"/>
    <s v="IT Development Lead"/>
    <s v="Chief Operating Office"/>
    <s v="USA"/>
    <x v="1"/>
    <s v="Victory"/>
    <s v="Agency"/>
    <d v="2022-01-30T00:00:00"/>
    <s v=""/>
    <s v="Open"/>
    <n v="390"/>
    <n v="545"/>
    <s v=""/>
    <s v=""/>
    <s v=""/>
    <s v=""/>
    <n v="300"/>
    <x v="4"/>
  </r>
  <r>
    <s v="ID00841"/>
    <s v="Director, Business Support"/>
    <s v="Finance"/>
    <s v="UK"/>
    <x v="0"/>
    <s v="Victory"/>
    <s v="Referral"/>
    <d v="2022-05-04T00:00:00"/>
    <d v="2022-08-12T00:00:00"/>
    <s v="Filled"/>
    <n v="73"/>
    <n v="100"/>
    <n v="2022"/>
    <s v="August"/>
    <s v="Q4"/>
    <s v="FY 2022"/>
    <n v="525"/>
    <x v="4"/>
  </r>
  <r>
    <s v="ID00842"/>
    <s v="Product Delivery Manager"/>
    <s v="Consumer"/>
    <s v="UK"/>
    <x v="0"/>
    <s v="Liburd"/>
    <s v="Referral"/>
    <d v="2022-02-23T00:00:00"/>
    <d v="2022-03-01T00:00:00"/>
    <s v="Filled"/>
    <n v="5"/>
    <n v="6"/>
    <n v="2022"/>
    <s v="March"/>
    <s v="Q2"/>
    <s v="FY 2022"/>
    <n v="525"/>
    <x v="4"/>
  </r>
  <r>
    <s v="ID00843"/>
    <s v="Relationship Director"/>
    <s v="Finance"/>
    <s v="USA"/>
    <x v="1"/>
    <s v="Victory"/>
    <s v="Direct"/>
    <d v="2022-03-15T00:00:00"/>
    <d v="2022-05-02T00:00:00"/>
    <s v="Filled"/>
    <n v="35"/>
    <n v="48"/>
    <n v="2022"/>
    <s v="May"/>
    <s v="Q3"/>
    <s v="FY 2022"/>
    <n v="550"/>
    <x v="4"/>
  </r>
  <r>
    <s v="ID00844"/>
    <s v="Collections &amp; Recoveries Officer"/>
    <s v="Chief Operating Office"/>
    <s v="UK"/>
    <x v="0"/>
    <s v="Liburd"/>
    <s v="Referral"/>
    <d v="2022-03-27T00:00:00"/>
    <d v="2022-08-29T00:00:00"/>
    <s v="Filled"/>
    <n v="111"/>
    <n v="155"/>
    <n v="2022"/>
    <s v="August"/>
    <s v="Q4"/>
    <s v="FY 2022"/>
    <n v="525"/>
    <x v="4"/>
  </r>
  <r>
    <s v="ID00845"/>
    <s v="Development Manager, Marine &amp; Aviation"/>
    <s v="Finance"/>
    <s v="UK"/>
    <x v="0"/>
    <s v="Victory"/>
    <s v="Referral"/>
    <d v="2022-05-04T00:00:00"/>
    <d v="2022-09-19T00:00:00"/>
    <s v="Filled"/>
    <n v="99"/>
    <n v="138"/>
    <n v="2022"/>
    <s v="September"/>
    <s v="Q4"/>
    <s v="FY 2022"/>
    <n v="525"/>
    <x v="4"/>
  </r>
  <r>
    <s v="ID00846"/>
    <s v="Managing Director, BF"/>
    <s v="Finance"/>
    <s v="UK"/>
    <x v="0"/>
    <s v="Victory"/>
    <s v="Referral"/>
    <d v="2022-04-10T00:00:00"/>
    <d v="2022-07-26T00:00:00"/>
    <s v="Filled"/>
    <n v="77"/>
    <n v="107"/>
    <n v="2022"/>
    <s v="July"/>
    <s v="Q4"/>
    <s v="FY 2022"/>
    <n v="525"/>
    <x v="4"/>
  </r>
  <r>
    <s v="ID00847"/>
    <s v="Commercial Director"/>
    <s v="Finance"/>
    <s v="USA"/>
    <x v="1"/>
    <s v="Victory"/>
    <s v="Referral"/>
    <d v="2022-06-05T00:00:00"/>
    <d v="2022-10-20T00:00:00"/>
    <s v="Filled"/>
    <n v="99"/>
    <n v="137"/>
    <n v="2022"/>
    <s v="October"/>
    <s v="Q1"/>
    <s v="FY 2023"/>
    <n v="550"/>
    <x v="7"/>
  </r>
  <r>
    <s v="ID00848"/>
    <s v="Accounts Assistant"/>
    <s v="Finance"/>
    <s v="UK"/>
    <x v="0"/>
    <s v="Shufflebotham"/>
    <s v="Direct"/>
    <d v="2022-08-09T00:00:00"/>
    <d v="2022-10-10T00:00:00"/>
    <s v="Filled"/>
    <n v="45"/>
    <n v="62"/>
    <n v="2022"/>
    <s v="October"/>
    <s v="Q1"/>
    <s v="FY 2023"/>
    <n v="525"/>
    <x v="7"/>
  </r>
  <r>
    <s v="ID00849"/>
    <s v="BDM - Consumer"/>
    <s v="Consumer"/>
    <s v="USA"/>
    <x v="1"/>
    <s v="Liburd"/>
    <s v="Referral"/>
    <d v="2022-05-18T00:00:00"/>
    <d v="2022-06-16T00:00:00"/>
    <s v="Filled"/>
    <n v="22"/>
    <n v="29"/>
    <n v="2022"/>
    <s v="June"/>
    <s v="Q3"/>
    <s v="FY 2022"/>
    <n v="550"/>
    <x v="4"/>
  </r>
  <r>
    <s v="ID00850"/>
    <s v="Portfolio Manager"/>
    <s v="Finance"/>
    <s v="UK"/>
    <x v="0"/>
    <s v="Victory"/>
    <s v="Internal"/>
    <d v="2022-05-02T00:00:00"/>
    <d v="2022-11-09T00:00:00"/>
    <s v="Filled"/>
    <n v="138"/>
    <n v="191"/>
    <n v="2022"/>
    <s v="November"/>
    <s v="Q1"/>
    <s v="FY 2023"/>
    <n v="525"/>
    <x v="7"/>
  </r>
  <r>
    <s v="ID00851"/>
    <s v="Client Manager"/>
    <s v="Finance"/>
    <s v="Puerto Rico"/>
    <x v="2"/>
    <s v="Victory"/>
    <s v="Direct"/>
    <d v="2022-10-19T00:00:00"/>
    <d v="2022-11-15T00:00:00"/>
    <s v="Filled"/>
    <n v="20"/>
    <n v="27"/>
    <n v="2022"/>
    <s v="November"/>
    <s v="Q1"/>
    <s v="FY 2023"/>
    <n v="475"/>
    <x v="7"/>
  </r>
  <r>
    <s v="ID00852"/>
    <s v="Business Development Manager"/>
    <s v="Finance"/>
    <s v="India"/>
    <x v="3"/>
    <s v="Victory"/>
    <s v="Referral"/>
    <d v="2022-12-01T00:00:00"/>
    <d v="2022-12-19T00:00:00"/>
    <s v="Filled"/>
    <n v="13"/>
    <n v="18"/>
    <n v="2022"/>
    <s v="December"/>
    <s v="Q1"/>
    <s v="FY 2023"/>
    <n v="300"/>
    <x v="7"/>
  </r>
  <r>
    <s v="ID00853"/>
    <s v="Managing Director, Specialist Asset and Structured Finance"/>
    <s v="Finance"/>
    <s v="UK"/>
    <x v="0"/>
    <s v="Victory"/>
    <s v="Referral"/>
    <d v="2022-08-22T00:00:00"/>
    <d v="2022-09-06T00:00:00"/>
    <s v="Filled"/>
    <n v="12"/>
    <n v="15"/>
    <n v="2022"/>
    <s v="September"/>
    <s v="Q4"/>
    <s v="FY 2022"/>
    <n v="525"/>
    <x v="4"/>
  </r>
  <r>
    <s v="ID00854"/>
    <s v="External Reporting Manager"/>
    <s v="Finance"/>
    <s v="UK"/>
    <x v="0"/>
    <s v="Shufflebotham"/>
    <s v="Referral"/>
    <d v="2022-08-14T00:00:00"/>
    <d v="2022-11-24T00:00:00"/>
    <s v="Filled"/>
    <n v="74"/>
    <n v="102"/>
    <n v="2022"/>
    <s v="November"/>
    <s v="Q1"/>
    <s v="FY 2023"/>
    <n v="525"/>
    <x v="7"/>
  </r>
  <r>
    <s v="ID00855"/>
    <s v="Analyst, Structured Finance"/>
    <s v="Finance"/>
    <s v="India"/>
    <x v="3"/>
    <s v="Victory"/>
    <s v="Direct"/>
    <d v="2022-12-01T00:00:00"/>
    <d v="2022-12-02T00:00:00"/>
    <s v="Filled"/>
    <n v="2"/>
    <n v="1"/>
    <n v="2022"/>
    <s v="December"/>
    <s v="Q1"/>
    <s v="FY 2023"/>
    <n v="300"/>
    <x v="7"/>
  </r>
  <r>
    <s v="ID00856"/>
    <s v="Operations Executive"/>
    <s v="Chief Operating Office"/>
    <s v="Puerto Rico"/>
    <x v="2"/>
    <s v="Victory"/>
    <s v="Internal"/>
    <d v="2022-09-29T00:00:00"/>
    <d v="2022-11-06T00:00:00"/>
    <s v="Filled"/>
    <n v="27"/>
    <n v="38"/>
    <n v="2022"/>
    <s v="November"/>
    <s v="Q1"/>
    <s v="FY 2023"/>
    <n v="475"/>
    <x v="7"/>
  </r>
  <r>
    <s v="ID00857"/>
    <s v="Operations Executive"/>
    <s v="Chief Operating Office"/>
    <s v="Puerto Rico"/>
    <x v="2"/>
    <s v="Victory"/>
    <s v="Internal"/>
    <d v="2022-09-29T00:00:00"/>
    <d v="2022-12-11T00:00:00"/>
    <s v="Filled"/>
    <n v="52"/>
    <n v="73"/>
    <n v="2022"/>
    <s v="December"/>
    <s v="Q1"/>
    <s v="FY 2023"/>
    <n v="475"/>
    <x v="7"/>
  </r>
  <r>
    <s v="ID00858"/>
    <s v="Head of Restructuring"/>
    <s v="Chief Operating Office"/>
    <s v="USA"/>
    <x v="1"/>
    <s v="Liburd"/>
    <s v="Referral"/>
    <d v="2022-02-09T00:00:00"/>
    <d v="2022-02-22T00:00:00"/>
    <s v="Filled"/>
    <n v="10"/>
    <n v="13"/>
    <n v="2022"/>
    <s v="February"/>
    <s v="Q2"/>
    <s v="FY 2022"/>
    <n v="550"/>
    <x v="4"/>
  </r>
  <r>
    <s v="ID00859"/>
    <s v="STL Lending Manager"/>
    <s v="Finance"/>
    <s v="UK"/>
    <x v="0"/>
    <s v="Shufflebotham"/>
    <s v="Direct"/>
    <d v="2022-05-05T00:00:00"/>
    <d v="2022-05-25T00:00:00"/>
    <s v="Filled"/>
    <n v="15"/>
    <n v="20"/>
    <n v="2022"/>
    <s v="May"/>
    <s v="Q3"/>
    <s v="FY 2022"/>
    <n v="525"/>
    <x v="4"/>
  </r>
  <r>
    <s v="ID00860"/>
    <s v="CI &amp; Ops Readiness Lead"/>
    <s v="Chief Operating Office"/>
    <s v="UK"/>
    <x v="0"/>
    <s v="Liburd"/>
    <s v="Internal"/>
    <d v="2022-03-30T00:00:00"/>
    <d v="2022-04-21T00:00:00"/>
    <s v="Filled"/>
    <n v="17"/>
    <n v="22"/>
    <n v="2022"/>
    <s v="April"/>
    <s v="Q3"/>
    <s v="FY 2022"/>
    <n v="525"/>
    <x v="4"/>
  </r>
  <r>
    <s v="ID00861"/>
    <s v="Sales Operations Support Administrator"/>
    <s v="Finance"/>
    <s v="USA"/>
    <x v="1"/>
    <s v="Shufflebotham"/>
    <s v="Referral"/>
    <d v="2022-03-08T00:00:00"/>
    <d v="2022-05-18T00:00:00"/>
    <s v="Filled"/>
    <n v="52"/>
    <n v="71"/>
    <n v="2022"/>
    <s v="May"/>
    <s v="Q3"/>
    <s v="FY 2022"/>
    <n v="550"/>
    <x v="4"/>
  </r>
  <r>
    <s v="ID00862"/>
    <s v="Sales desk Team Leader"/>
    <s v="Finance"/>
    <s v="UK"/>
    <x v="0"/>
    <s v="Shufflebotham"/>
    <s v="Direct"/>
    <d v="2022-04-19T00:00:00"/>
    <d v="2022-07-28T00:00:00"/>
    <s v="Filled"/>
    <n v="73"/>
    <n v="100"/>
    <n v="2022"/>
    <s v="July"/>
    <s v="Q4"/>
    <s v="FY 2022"/>
    <n v="525"/>
    <x v="4"/>
  </r>
  <r>
    <s v="ID00863"/>
    <s v="Senior ETL Developer"/>
    <s v="Chief Operating Office"/>
    <s v="USA"/>
    <x v="1"/>
    <s v="Victory"/>
    <s v="Agency"/>
    <d v="2022-06-13T00:00:00"/>
    <s v=""/>
    <s v="Open"/>
    <n v="295"/>
    <n v="411"/>
    <s v=""/>
    <s v=""/>
    <s v=""/>
    <s v=""/>
    <n v="300"/>
    <x v="4"/>
  </r>
  <r>
    <s v="ID00864"/>
    <s v="Compliance / KYC Analyst"/>
    <s v="Finance"/>
    <s v="UK"/>
    <x v="0"/>
    <s v="Victory"/>
    <s v="Direct"/>
    <d v="2022-04-03T00:00:00"/>
    <d v="2022-11-12T00:00:00"/>
    <s v="Filled"/>
    <n v="160"/>
    <n v="223"/>
    <n v="2022"/>
    <s v="November"/>
    <s v="Q1"/>
    <s v="FY 2023"/>
    <n v="525"/>
    <x v="7"/>
  </r>
  <r>
    <s v="ID00865"/>
    <s v="Relationship Manager - Development Finance"/>
    <s v="Finance"/>
    <s v="UK"/>
    <x v="0"/>
    <s v="Shufflebotham"/>
    <s v="Referral"/>
    <d v="2022-04-07T00:00:00"/>
    <s v=""/>
    <s v="Open"/>
    <n v="342"/>
    <n v="478"/>
    <s v=""/>
    <s v=""/>
    <s v=""/>
    <s v=""/>
    <n v="280"/>
    <x v="4"/>
  </r>
  <r>
    <s v="ID00866"/>
    <s v="Business Development Manager - Commercial"/>
    <s v="Finance"/>
    <s v="USA"/>
    <x v="1"/>
    <s v="Shufflebotham"/>
    <s v="Agency"/>
    <d v="2022-07-17T00:00:00"/>
    <d v="2022-09-30T00:00:00"/>
    <s v="Filled"/>
    <n v="55"/>
    <n v="75"/>
    <n v="2022"/>
    <s v="September"/>
    <s v="Q4"/>
    <s v="FY 2022"/>
    <n v="550"/>
    <x v="4"/>
  </r>
  <r>
    <s v="ID00867"/>
    <s v="Sales Manager"/>
    <s v="Finance"/>
    <s v="USA"/>
    <x v="1"/>
    <s v="Victory"/>
    <s v="Direct"/>
    <d v="2022-02-01T00:00:00"/>
    <d v="2022-11-26T00:00:00"/>
    <s v="Filled"/>
    <n v="214"/>
    <n v="298"/>
    <n v="2022"/>
    <s v="November"/>
    <s v="Q1"/>
    <s v="FY 2023"/>
    <n v="550"/>
    <x v="7"/>
  </r>
  <r>
    <s v="ID00868"/>
    <s v="Bookkeeper"/>
    <s v="Finance"/>
    <s v="UK"/>
    <x v="0"/>
    <s v="Shufflebotham"/>
    <s v="Agency"/>
    <d v="2022-05-02T00:00:00"/>
    <d v="2022-10-11T00:00:00"/>
    <s v="Filled"/>
    <n v="117"/>
    <n v="162"/>
    <n v="2022"/>
    <s v="October"/>
    <s v="Q1"/>
    <s v="FY 2023"/>
    <n v="525"/>
    <x v="7"/>
  </r>
  <r>
    <s v="ID00869"/>
    <s v="Product Manager"/>
    <s v="Consumer"/>
    <s v="UK"/>
    <x v="0"/>
    <s v="Liburd"/>
    <s v="Internal"/>
    <d v="2022-03-28T00:00:00"/>
    <d v="2022-08-31T00:00:00"/>
    <s v="Filled"/>
    <n v="113"/>
    <n v="156"/>
    <n v="2022"/>
    <s v="August"/>
    <s v="Q4"/>
    <s v="FY 2022"/>
    <n v="525"/>
    <x v="4"/>
  </r>
  <r>
    <s v="ID00870"/>
    <s v="Finance Analyst Manager"/>
    <s v="Finance"/>
    <s v="UK"/>
    <x v="0"/>
    <s v="Shufflebotham"/>
    <s v="Agency"/>
    <d v="2022-05-02T00:00:00"/>
    <d v="2022-10-14T00:00:00"/>
    <s v="Filled"/>
    <n v="120"/>
    <n v="165"/>
    <n v="2022"/>
    <s v="October"/>
    <s v="Q1"/>
    <s v="FY 2023"/>
    <n v="525"/>
    <x v="7"/>
  </r>
  <r>
    <s v="ID00871"/>
    <s v="Desk-side Engineer"/>
    <s v="Chief Operating Office"/>
    <s v="USA"/>
    <x v="1"/>
    <s v="Victory"/>
    <s v="Internal"/>
    <d v="2022-07-07T00:00:00"/>
    <d v="2022-10-16T00:00:00"/>
    <s v="Filled"/>
    <n v="72"/>
    <n v="101"/>
    <n v="2022"/>
    <s v="October"/>
    <s v="Q1"/>
    <s v="FY 2023"/>
    <n v="550"/>
    <x v="7"/>
  </r>
  <r>
    <s v="ID00872"/>
    <s v="Customer Savings Administrator"/>
    <s v="Chief Operating Office"/>
    <s v="UK"/>
    <x v="0"/>
    <s v="Liburd"/>
    <s v="Direct"/>
    <d v="2022-08-15T00:00:00"/>
    <d v="2022-11-14T00:00:00"/>
    <s v="Filled"/>
    <n v="66"/>
    <n v="91"/>
    <n v="2022"/>
    <s v="November"/>
    <s v="Q1"/>
    <s v="FY 2023"/>
    <n v="525"/>
    <x v="7"/>
  </r>
  <r>
    <s v="ID00873"/>
    <s v="Customer Service Representative - Lending"/>
    <s v="Chief Operating Office"/>
    <s v="UK"/>
    <x v="0"/>
    <s v="Liburd"/>
    <s v="Direct"/>
    <d v="2022-09-08T00:00:00"/>
    <d v="2022-10-11T00:00:00"/>
    <s v="Filled"/>
    <n v="24"/>
    <n v="33"/>
    <n v="2022"/>
    <s v="October"/>
    <s v="Q1"/>
    <s v="FY 2023"/>
    <n v="525"/>
    <x v="7"/>
  </r>
  <r>
    <s v="ID00874"/>
    <s v="Collections and Recoveries Officer"/>
    <s v="Chief Operating Office"/>
    <s v="UK"/>
    <x v="0"/>
    <s v="Liburd"/>
    <s v="Direct"/>
    <d v="2022-08-24T00:00:00"/>
    <d v="2022-12-14T00:00:00"/>
    <s v="Filled"/>
    <n v="81"/>
    <n v="112"/>
    <n v="2022"/>
    <s v="December"/>
    <s v="Q1"/>
    <s v="FY 2023"/>
    <n v="525"/>
    <x v="7"/>
  </r>
  <r>
    <s v="ID00875"/>
    <s v="Customer Service Representative"/>
    <s v="Chief Operating Office"/>
    <s v="Puerto Rico"/>
    <x v="2"/>
    <s v="Liburd"/>
    <s v="Direct"/>
    <d v="2022-09-29T00:00:00"/>
    <d v="2022-10-23T00:00:00"/>
    <s v="Filled"/>
    <n v="17"/>
    <n v="24"/>
    <n v="2022"/>
    <s v="October"/>
    <s v="Q1"/>
    <s v="FY 2023"/>
    <n v="475"/>
    <x v="7"/>
  </r>
  <r>
    <s v="ID00876"/>
    <s v="Intermediary Management Executive"/>
    <s v="Finance"/>
    <s v="USA"/>
    <x v="1"/>
    <s v="Shufflebotham"/>
    <s v="Direct"/>
    <d v="2022-05-24T00:00:00"/>
    <d v="2022-12-24T00:00:00"/>
    <s v="Filled"/>
    <n v="154"/>
    <n v="214"/>
    <n v="2022"/>
    <s v="December"/>
    <s v="Q1"/>
    <s v="FY 2023"/>
    <n v="550"/>
    <x v="7"/>
  </r>
  <r>
    <s v="ID00877"/>
    <s v="BAS Analyst"/>
    <s v="Chief Operating Office"/>
    <s v="USA"/>
    <x v="1"/>
    <s v="Victory"/>
    <s v="Agency"/>
    <d v="2022-06-12T00:00:00"/>
    <d v="2022-11-15T00:00:00"/>
    <s v="Filled"/>
    <n v="112"/>
    <n v="156"/>
    <n v="2022"/>
    <s v="November"/>
    <s v="Q1"/>
    <s v="FY 2023"/>
    <n v="550"/>
    <x v="7"/>
  </r>
  <r>
    <s v="ID00878"/>
    <s v="Head of Asset Management"/>
    <s v="Finance"/>
    <s v="USA"/>
    <x v="1"/>
    <s v="Victory"/>
    <s v="Internal"/>
    <d v="2022-07-12T00:00:00"/>
    <d v="2022-08-09T00:00:00"/>
    <s v="Filled"/>
    <n v="21"/>
    <n v="28"/>
    <n v="2022"/>
    <s v="August"/>
    <s v="Q4"/>
    <s v="FY 2022"/>
    <n v="550"/>
    <x v="4"/>
  </r>
  <r>
    <s v="ID00879"/>
    <s v="Customer Service Representative"/>
    <s v="Chief Operating Office"/>
    <s v="UK"/>
    <x v="0"/>
    <s v="Liburd"/>
    <s v="Direct"/>
    <d v="2022-09-08T00:00:00"/>
    <d v="2022-10-18T00:00:00"/>
    <s v="Filled"/>
    <n v="29"/>
    <n v="40"/>
    <n v="2022"/>
    <s v="October"/>
    <s v="Q1"/>
    <s v="FY 2023"/>
    <n v="525"/>
    <x v="7"/>
  </r>
  <r>
    <s v="ID00880"/>
    <s v="Project Analyst"/>
    <s v="Chief Operating Office"/>
    <s v="UK"/>
    <x v="0"/>
    <s v="Liburd"/>
    <s v="Internal"/>
    <d v="2022-09-15T00:00:00"/>
    <d v="2022-11-14T00:00:00"/>
    <s v="Filled"/>
    <n v="43"/>
    <n v="60"/>
    <n v="2022"/>
    <s v="November"/>
    <s v="Q1"/>
    <s v="FY 2023"/>
    <n v="525"/>
    <x v="7"/>
  </r>
  <r>
    <s v="ID00881"/>
    <s v="Risk and Compliance Officer"/>
    <s v="Chief Operating Office"/>
    <s v="India"/>
    <x v="3"/>
    <s v="Liburd"/>
    <s v="Direct"/>
    <d v="2022-12-28T00:00:00"/>
    <d v="2022-12-28T00:00:00"/>
    <s v="Filled"/>
    <n v="1"/>
    <n v="0"/>
    <n v="2022"/>
    <s v="December"/>
    <s v="Q1"/>
    <s v="FY 2023"/>
    <n v="300"/>
    <x v="7"/>
  </r>
  <r>
    <s v="ID00882"/>
    <s v="Contractor Migration - Bookeeper"/>
    <s v="Finance"/>
    <s v="USA"/>
    <x v="1"/>
    <s v="Liburd"/>
    <s v="Agency"/>
    <d v="2022-02-16T00:00:00"/>
    <d v="2022-05-22T00:00:00"/>
    <s v="Filled"/>
    <n v="68"/>
    <n v="95"/>
    <n v="2022"/>
    <s v="May"/>
    <s v="Q3"/>
    <s v="FY 2022"/>
    <n v="550"/>
    <x v="4"/>
  </r>
  <r>
    <s v="ID00883"/>
    <s v="Contractor Migration - Business Analyst"/>
    <s v="Chief Operating Office"/>
    <s v="UK"/>
    <x v="0"/>
    <s v="Shufflebotham"/>
    <s v="Agency"/>
    <d v="2022-02-20T00:00:00"/>
    <d v="2022-04-17T00:00:00"/>
    <s v="Filled"/>
    <n v="40"/>
    <n v="56"/>
    <n v="2022"/>
    <s v="April"/>
    <s v="Q3"/>
    <s v="FY 2022"/>
    <n v="525"/>
    <x v="4"/>
  </r>
  <r>
    <s v="ID00884"/>
    <s v="Contractor Migration - Complaints Project Manager"/>
    <s v="Consumer"/>
    <s v="USA"/>
    <x v="1"/>
    <s v="Liburd"/>
    <s v="Agency"/>
    <d v="2022-02-16T00:00:00"/>
    <d v="2022-08-18T00:00:00"/>
    <s v="Filled"/>
    <n v="132"/>
    <n v="183"/>
    <n v="2022"/>
    <s v="August"/>
    <s v="Q4"/>
    <s v="FY 2022"/>
    <n v="550"/>
    <x v="4"/>
  </r>
  <r>
    <s v="ID00885"/>
    <s v="Contractor Migration - Compliance Manager"/>
    <s v="Finance"/>
    <s v="USA"/>
    <x v="1"/>
    <s v="Liburd"/>
    <s v="Agency"/>
    <d v="2022-02-16T00:00:00"/>
    <d v="2022-07-12T00:00:00"/>
    <s v="Filled"/>
    <n v="105"/>
    <n v="146"/>
    <n v="2022"/>
    <s v="July"/>
    <s v="Q4"/>
    <s v="FY 2022"/>
    <n v="550"/>
    <x v="4"/>
  </r>
  <r>
    <s v="ID00886"/>
    <s v="Contractor Migration - External Reporting Accountant"/>
    <s v="Finance"/>
    <s v="USA"/>
    <x v="1"/>
    <s v="Liburd"/>
    <s v="Direct"/>
    <d v="2022-02-16T00:00:00"/>
    <d v="2022-09-23T00:00:00"/>
    <s v="Filled"/>
    <n v="158"/>
    <n v="219"/>
    <n v="2022"/>
    <s v="September"/>
    <s v="Q4"/>
    <s v="FY 2022"/>
    <n v="550"/>
    <x v="4"/>
  </r>
  <r>
    <s v="ID00887"/>
    <s v="Risk Analytics SAS Programmer"/>
    <s v="Group Risk"/>
    <s v="UK"/>
    <x v="0"/>
    <s v="Shufflebotham"/>
    <s v="Agency"/>
    <d v="2022-01-20T00:00:00"/>
    <d v="2022-07-27T00:00:00"/>
    <s v="Filled"/>
    <n v="135"/>
    <n v="188"/>
    <n v="2022"/>
    <s v="July"/>
    <s v="Q4"/>
    <s v="FY 2022"/>
    <n v="525"/>
    <x v="4"/>
  </r>
  <r>
    <s v="ID00888"/>
    <s v="Facilities Coordinator"/>
    <s v="Chief Operating Office"/>
    <s v="USA"/>
    <x v="1"/>
    <s v="Liburd"/>
    <s v="Direct"/>
    <d v="2022-01-26T00:00:00"/>
    <d v="2022-06-04T00:00:00"/>
    <s v="Filled"/>
    <n v="93"/>
    <n v="129"/>
    <n v="2022"/>
    <s v="June"/>
    <s v="Q3"/>
    <s v="FY 2022"/>
    <n v="550"/>
    <x v="4"/>
  </r>
  <r>
    <s v="ID00889"/>
    <s v="Contractor Migration - Project Manager"/>
    <s v="Chief Operating Office"/>
    <s v="USA"/>
    <x v="1"/>
    <s v="Victory"/>
    <s v="Agency"/>
    <d v="2022-02-16T00:00:00"/>
    <d v="2022-09-28T00:00:00"/>
    <s v="Filled"/>
    <n v="161"/>
    <n v="224"/>
    <n v="2022"/>
    <s v="September"/>
    <s v="Q4"/>
    <s v="FY 2022"/>
    <n v="550"/>
    <x v="4"/>
  </r>
  <r>
    <s v="ID00890"/>
    <s v="Contractor Migration - ETL Developer"/>
    <s v="Chief Operating Office"/>
    <s v="UK"/>
    <x v="0"/>
    <s v="Victory"/>
    <s v="Agency"/>
    <d v="2022-02-21T00:00:00"/>
    <d v="2022-04-18T00:00:00"/>
    <s v="Filled"/>
    <n v="41"/>
    <n v="56"/>
    <n v="2022"/>
    <s v="April"/>
    <s v="Q3"/>
    <s v="FY 2022"/>
    <n v="525"/>
    <x v="4"/>
  </r>
  <r>
    <s v="ID00891"/>
    <s v="Contractor Migration - IT Solutions Architect"/>
    <s v="Chief Operating Office"/>
    <s v="UK"/>
    <x v="0"/>
    <s v="Shufflebotham"/>
    <s v="Agency"/>
    <d v="2022-03-02T00:00:00"/>
    <d v="2022-06-30T00:00:00"/>
    <s v="Filled"/>
    <n v="87"/>
    <n v="120"/>
    <n v="2022"/>
    <s v="June"/>
    <s v="Q3"/>
    <s v="FY 2022"/>
    <n v="525"/>
    <x v="4"/>
  </r>
  <r>
    <s v="ID00892"/>
    <s v="ETL Developer"/>
    <s v="Chief Operating Office"/>
    <s v="USA"/>
    <x v="1"/>
    <s v="Victory"/>
    <s v="Direct"/>
    <d v="2022-02-10T00:00:00"/>
    <d v="2022-11-10T00:00:00"/>
    <s v="Filled"/>
    <n v="196"/>
    <n v="273"/>
    <n v="2022"/>
    <s v="November"/>
    <s v="Q1"/>
    <s v="FY 2023"/>
    <n v="550"/>
    <x v="7"/>
  </r>
  <r>
    <s v="ID00893"/>
    <s v="ETL Developer"/>
    <s v="Chief Operating Office"/>
    <s v="USA"/>
    <x v="1"/>
    <s v="Victory"/>
    <s v="Agency"/>
    <d v="2022-02-08T00:00:00"/>
    <d v="2022-03-27T00:00:00"/>
    <s v="Filled"/>
    <n v="34"/>
    <n v="47"/>
    <n v="2022"/>
    <s v="March"/>
    <s v="Q2"/>
    <s v="FY 2022"/>
    <n v="550"/>
    <x v="4"/>
  </r>
  <r>
    <s v="ID00894"/>
    <s v="ETL Developer"/>
    <s v="Chief Operating Office"/>
    <s v="USA"/>
    <x v="1"/>
    <s v="Victory"/>
    <s v="Agency"/>
    <d v="2022-03-07T00:00:00"/>
    <d v="2022-12-01T00:00:00"/>
    <s v="Filled"/>
    <n v="194"/>
    <n v="269"/>
    <n v="2022"/>
    <s v="December"/>
    <s v="Q1"/>
    <s v="FY 2023"/>
    <n v="550"/>
    <x v="7"/>
  </r>
  <r>
    <s v="ID00895"/>
    <s v="Contractor Migration - Test Lead"/>
    <s v="Chief Operating Office"/>
    <s v="USA"/>
    <x v="1"/>
    <s v="Shufflebotham"/>
    <s v="Agency"/>
    <d v="2022-02-17T00:00:00"/>
    <d v="2022-08-04T00:00:00"/>
    <s v="Filled"/>
    <n v="121"/>
    <n v="168"/>
    <n v="2022"/>
    <s v="August"/>
    <s v="Q4"/>
    <s v="FY 2022"/>
    <n v="550"/>
    <x v="4"/>
  </r>
  <r>
    <s v="ID00896"/>
    <s v="SAS Contractor"/>
    <s v="Group Risk"/>
    <s v="UK"/>
    <x v="0"/>
    <s v="Shufflebotham"/>
    <s v="Agency"/>
    <d v="2022-04-04T00:00:00"/>
    <d v="2022-12-01T00:00:00"/>
    <s v="Filled"/>
    <n v="174"/>
    <n v="241"/>
    <n v="2022"/>
    <s v="December"/>
    <s v="Q1"/>
    <s v="FY 2023"/>
    <n v="525"/>
    <x v="7"/>
  </r>
  <r>
    <s v="ID00897"/>
    <s v="Tax Consultant"/>
    <s v="Finance"/>
    <s v="USA"/>
    <x v="1"/>
    <s v="Shufflebotham"/>
    <s v="Referral"/>
    <d v="2022-01-30T00:00:00"/>
    <d v="2022-06-14T00:00:00"/>
    <s v="Filled"/>
    <n v="97"/>
    <n v="135"/>
    <n v="2022"/>
    <s v="June"/>
    <s v="Q3"/>
    <s v="FY 2022"/>
    <n v="550"/>
    <x v="4"/>
  </r>
  <r>
    <s v="ID00898"/>
    <s v="Tester"/>
    <s v="Chief Operating Office"/>
    <s v="UK"/>
    <x v="0"/>
    <s v="Liburd"/>
    <s v="Agency"/>
    <d v="2022-02-27T00:00:00"/>
    <d v="2022-06-27T00:00:00"/>
    <s v="Filled"/>
    <n v="86"/>
    <n v="120"/>
    <n v="2022"/>
    <s v="June"/>
    <s v="Q3"/>
    <s v="FY 2022"/>
    <n v="525"/>
    <x v="4"/>
  </r>
  <r>
    <s v="ID00899"/>
    <s v="Contractor Migration - IT Developer"/>
    <s v="Finance"/>
    <s v="USA"/>
    <x v="1"/>
    <s v="Liburd"/>
    <s v="Agency"/>
    <d v="2022-02-16T00:00:00"/>
    <d v="2022-07-29T00:00:00"/>
    <s v="Filled"/>
    <n v="118"/>
    <n v="163"/>
    <n v="2022"/>
    <s v="July"/>
    <s v="Q4"/>
    <s v="FY 2022"/>
    <n v="550"/>
    <x v="4"/>
  </r>
  <r>
    <s v="ID00900"/>
    <s v="Senior Solution Architect"/>
    <s v="Chief Operating Office"/>
    <s v="UK"/>
    <x v="0"/>
    <s v="Victory"/>
    <s v="Agency"/>
    <d v="2022-04-11T00:00:00"/>
    <d v="2022-12-03T00:00:00"/>
    <s v="Filled"/>
    <n v="170"/>
    <n v="236"/>
    <n v="2022"/>
    <s v="December"/>
    <s v="Q1"/>
    <s v="FY 2023"/>
    <n v="525"/>
    <x v="7"/>
  </r>
  <r>
    <s v="ID00901"/>
    <s v="ETL Developer"/>
    <s v="Chief Operating Office"/>
    <s v="USA"/>
    <x v="1"/>
    <s v="Victory"/>
    <s v="Direct"/>
    <d v="2022-02-10T00:00:00"/>
    <s v=""/>
    <s v="Open"/>
    <n v="382"/>
    <n v="534"/>
    <s v=""/>
    <s v=""/>
    <s v=""/>
    <s v=""/>
    <n v="300"/>
    <x v="4"/>
  </r>
  <r>
    <s v="ID00902"/>
    <s v="Contractor Migration - Business Analyst"/>
    <s v="Chief Operating Office"/>
    <s v="USA"/>
    <x v="1"/>
    <s v="Victory"/>
    <s v="Agency"/>
    <d v="2022-02-16T00:00:00"/>
    <d v="2022-05-10T00:00:00"/>
    <s v="Filled"/>
    <n v="60"/>
    <n v="83"/>
    <n v="2022"/>
    <s v="May"/>
    <s v="Q3"/>
    <s v="FY 2022"/>
    <n v="550"/>
    <x v="4"/>
  </r>
  <r>
    <s v="ID00903"/>
    <s v="Contractor Migration - Project Manager"/>
    <s v="Chief Operating Office"/>
    <s v="USA"/>
    <x v="1"/>
    <s v="Victory"/>
    <s v="Agency"/>
    <d v="2022-02-16T00:00:00"/>
    <d v="2022-02-18T00:00:00"/>
    <s v="Filled"/>
    <n v="3"/>
    <n v="2"/>
    <n v="2022"/>
    <s v="February"/>
    <s v="Q2"/>
    <s v="FY 2022"/>
    <n v="550"/>
    <x v="4"/>
  </r>
  <r>
    <s v="ID00904"/>
    <s v="IFRS9 Developer"/>
    <s v="Chief Operating Office"/>
    <s v="USA"/>
    <x v="1"/>
    <s v="Liburd"/>
    <s v="Agency"/>
    <d v="2022-03-20T00:00:00"/>
    <d v="2022-07-30T00:00:00"/>
    <s v="Filled"/>
    <n v="95"/>
    <n v="132"/>
    <n v="2022"/>
    <s v="July"/>
    <s v="Q4"/>
    <s v="FY 2022"/>
    <n v="550"/>
    <x v="4"/>
  </r>
  <r>
    <s v="ID00905"/>
    <s v="Risk Analytics SAS Programmer"/>
    <s v="Chief Operating Office"/>
    <s v="USA"/>
    <x v="1"/>
    <s v="Shufflebotham"/>
    <s v="Agency"/>
    <d v="2022-06-06T00:00:00"/>
    <d v="2022-06-24T00:00:00"/>
    <s v="Filled"/>
    <n v="15"/>
    <n v="18"/>
    <n v="2022"/>
    <s v="June"/>
    <s v="Q3"/>
    <s v="FY 2022"/>
    <n v="550"/>
    <x v="4"/>
  </r>
  <r>
    <s v="ID00906"/>
    <s v="Project Buffalo Contractor"/>
    <s v="Finance"/>
    <s v="USA"/>
    <x v="1"/>
    <s v="Shufflebotham"/>
    <s v="Direct"/>
    <d v="2022-08-04T00:00:00"/>
    <d v="2022-12-01T00:00:00"/>
    <s v="Filled"/>
    <n v="86"/>
    <n v="119"/>
    <n v="2022"/>
    <s v="December"/>
    <s v="Q1"/>
    <s v="FY 2023"/>
    <n v="550"/>
    <x v="7"/>
  </r>
  <r>
    <s v="ID00907"/>
    <s v="Work Experience"/>
    <s v="Finance"/>
    <s v="USA"/>
    <x v="1"/>
    <s v="Shufflebotham"/>
    <s v="Direct"/>
    <d v="2022-08-03T00:00:00"/>
    <d v="2022-11-04T00:00:00"/>
    <s v="Filled"/>
    <n v="68"/>
    <n v="93"/>
    <n v="2022"/>
    <s v="November"/>
    <s v="Q1"/>
    <s v="FY 2023"/>
    <n v="550"/>
    <x v="7"/>
  </r>
  <r>
    <s v="ID00908"/>
    <s v="HRIS Consultant"/>
    <s v="Human Resources"/>
    <s v="USA"/>
    <x v="1"/>
    <s v="Liburd"/>
    <s v="Direct"/>
    <d v="2022-06-07T00:00:00"/>
    <d v="2022-10-16T00:00:00"/>
    <s v="Filled"/>
    <n v="94"/>
    <n v="131"/>
    <n v="2022"/>
    <s v="October"/>
    <s v="Q1"/>
    <s v="FY 2023"/>
    <n v="550"/>
    <x v="7"/>
  </r>
  <r>
    <s v="ID00909"/>
    <s v="Complaint Handler - 5"/>
    <s v="Chief Operating Office"/>
    <s v="UK"/>
    <x v="0"/>
    <s v="Liburd"/>
    <s v="Agency"/>
    <d v="2022-08-24T00:00:00"/>
    <d v="2022-11-02T00:00:00"/>
    <s v="Filled"/>
    <n v="51"/>
    <n v="70"/>
    <n v="2022"/>
    <s v="November"/>
    <s v="Q1"/>
    <s v="FY 2023"/>
    <n v="525"/>
    <x v="7"/>
  </r>
  <r>
    <s v="ID00910"/>
    <s v="Compliance Business Partner - Consumer (Contractor)"/>
    <s v="Group Risk"/>
    <s v="Puerto Rico"/>
    <x v="2"/>
    <s v="Shufflebotham"/>
    <s v="Direct"/>
    <d v="2022-09-28T00:00:00"/>
    <d v="2022-10-13T00:00:00"/>
    <s v="Filled"/>
    <n v="12"/>
    <n v="15"/>
    <n v="2022"/>
    <s v="October"/>
    <s v="Q1"/>
    <s v="FY 2023"/>
    <n v="475"/>
    <x v="7"/>
  </r>
  <r>
    <s v="ID00911"/>
    <s v="IFRS 9 Contractor"/>
    <s v="Group Risk"/>
    <s v="UK"/>
    <x v="0"/>
    <s v="Shufflebotham"/>
    <s v="Direct"/>
    <d v="2022-09-14T00:00:00"/>
    <d v="2022-11-22T00:00:00"/>
    <s v="Filled"/>
    <n v="50"/>
    <n v="69"/>
    <n v="2022"/>
    <s v="November"/>
    <s v="Q1"/>
    <s v="FY 2023"/>
    <n v="525"/>
    <x v="7"/>
  </r>
  <r>
    <s v="ID00912"/>
    <s v="Complaint Handler - 3"/>
    <s v="Chief Operating Office"/>
    <s v="UK"/>
    <x v="0"/>
    <s v="Liburd"/>
    <s v="Agency"/>
    <d v="2022-08-29T00:00:00"/>
    <d v="2022-10-07T00:00:00"/>
    <s v="Filled"/>
    <n v="30"/>
    <n v="39"/>
    <n v="2022"/>
    <s v="October"/>
    <s v="Q1"/>
    <s v="FY 2023"/>
    <n v="525"/>
    <x v="7"/>
  </r>
  <r>
    <s v="ID00913"/>
    <s v="ETL Developer"/>
    <s v="Chief Operating Office"/>
    <s v="India"/>
    <x v="3"/>
    <s v="Victory"/>
    <s v="Agency"/>
    <d v="2022-11-02T00:00:00"/>
    <d v="2022-12-12T00:00:00"/>
    <s v="Filled"/>
    <n v="29"/>
    <n v="40"/>
    <n v="2022"/>
    <s v="December"/>
    <s v="Q1"/>
    <s v="FY 2023"/>
    <n v="300"/>
    <x v="7"/>
  </r>
  <r>
    <s v="ID00914"/>
    <s v="Data Protection Consultant"/>
    <s v="Group Risk"/>
    <s v="India"/>
    <x v="3"/>
    <s v="Shufflebotham"/>
    <s v="Agency"/>
    <d v="2022-11-24T00:00:00"/>
    <d v="2022-12-04T00:00:00"/>
    <s v="Filled"/>
    <n v="7"/>
    <n v="10"/>
    <n v="2022"/>
    <s v="December"/>
    <s v="Q1"/>
    <s v="FY 2023"/>
    <n v="300"/>
    <x v="7"/>
  </r>
  <r>
    <s v="ID00915"/>
    <s v="Complaint Handler - 4"/>
    <s v="Chief Operating Office"/>
    <s v="UK"/>
    <x v="0"/>
    <s v="Liburd"/>
    <s v="Agency"/>
    <d v="2022-08-17T00:00:00"/>
    <d v="2022-10-18T00:00:00"/>
    <s v="Filled"/>
    <n v="45"/>
    <n v="62"/>
    <n v="2022"/>
    <s v="October"/>
    <s v="Q1"/>
    <s v="FY 2023"/>
    <n v="525"/>
    <x v="7"/>
  </r>
  <r>
    <s v="ID00916"/>
    <s v="Compliance Business Partner - Property Finance (Contractor)"/>
    <s v="Group Risk"/>
    <s v="Puerto Rico"/>
    <x v="2"/>
    <s v="Shufflebotham"/>
    <s v="Direct"/>
    <d v="2022-09-29T00:00:00"/>
    <d v="2022-12-21T00:00:00"/>
    <s v="Filled"/>
    <n v="60"/>
    <n v="83"/>
    <n v="2022"/>
    <s v="December"/>
    <s v="Q1"/>
    <s v="FY 2023"/>
    <n v="475"/>
    <x v="7"/>
  </r>
  <r>
    <s v="ID00917"/>
    <s v="Complaint Handler - 2"/>
    <s v="Chief Operating Office"/>
    <s v="UK"/>
    <x v="0"/>
    <s v="Liburd"/>
    <s v="Agency"/>
    <d v="2022-09-15T00:00:00"/>
    <d v="2022-12-19T00:00:00"/>
    <s v="Filled"/>
    <n v="68"/>
    <n v="95"/>
    <n v="2022"/>
    <s v="December"/>
    <s v="Q1"/>
    <s v="FY 2023"/>
    <n v="525"/>
    <x v="7"/>
  </r>
  <r>
    <s v="ID00918"/>
    <s v="IT Developer"/>
    <s v="Chief Operating Office"/>
    <s v="India"/>
    <x v="3"/>
    <s v="Liburd"/>
    <s v="Agency"/>
    <d v="2022-11-17T00:00:00"/>
    <d v="2022-12-07T00:00:00"/>
    <s v="Filled"/>
    <n v="15"/>
    <n v="20"/>
    <n v="2022"/>
    <s v="December"/>
    <s v="Q1"/>
    <s v="FY 2023"/>
    <n v="300"/>
    <x v="7"/>
  </r>
  <r>
    <s v="ID00919"/>
    <s v="IT Developer"/>
    <s v="Chief Operating Office"/>
    <s v="Puerto Rico"/>
    <x v="2"/>
    <s v="Liburd"/>
    <s v="Agency"/>
    <d v="2022-09-29T00:00:00"/>
    <d v="2022-09-29T00:00:00"/>
    <s v="Filled"/>
    <n v="1"/>
    <n v="0"/>
    <n v="2022"/>
    <s v="September"/>
    <s v="Q4"/>
    <s v="FY 2022"/>
    <n v="475"/>
    <x v="4"/>
  </r>
  <r>
    <s v="ID00920"/>
    <s v="Complaint Handler - 6"/>
    <s v="Chief Operating Office"/>
    <s v="India"/>
    <x v="3"/>
    <s v="Liburd"/>
    <s v="Agency"/>
    <d v="2022-11-06T00:00:00"/>
    <s v=""/>
    <s v="Open"/>
    <n v="190"/>
    <n v="265"/>
    <s v=""/>
    <s v=""/>
    <s v=""/>
    <s v=""/>
    <n v="160"/>
    <x v="7"/>
  </r>
  <r>
    <s v="ID00921"/>
    <s v="Project Manager - GDPR"/>
    <s v="Chief Operating Office"/>
    <s v="India"/>
    <x v="3"/>
    <s v="Liburd"/>
    <s v="Direct"/>
    <d v="2022-12-11T00:00:00"/>
    <d v="2022-12-14T00:00:00"/>
    <s v="Filled"/>
    <n v="3"/>
    <n v="3"/>
    <n v="2022"/>
    <s v="December"/>
    <s v="Q1"/>
    <s v="FY 2023"/>
    <n v="300"/>
    <x v="7"/>
  </r>
  <r>
    <s v="ID00922"/>
    <s v="Contractor Migration - IT Developer"/>
    <s v="Chief Operating Office"/>
    <s v="India"/>
    <x v="3"/>
    <s v="Liburd"/>
    <s v="Agency"/>
    <d v="2022-12-18T00:00:00"/>
    <s v=""/>
    <s v="Open"/>
    <n v="160"/>
    <n v="223"/>
    <s v=""/>
    <s v=""/>
    <s v=""/>
    <s v=""/>
    <n v="160"/>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A0C12D-97A9-4F30-8CFF-1FE02A8F2161}" name="BillingTypefilled"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E4:F10" firstHeaderRow="1" firstDataRow="1" firstDataCol="1" rowPageCount="2" colPageCount="1"/>
  <pivotFields count="17">
    <pivotField dataField="1" showAll="0"/>
    <pivotField showAll="0"/>
    <pivotField showAll="0"/>
    <pivotField showAll="0"/>
    <pivotField showAll="0"/>
    <pivotField showAll="0"/>
    <pivotField axis="axisRow" showAll="0">
      <items count="6">
        <item x="4"/>
        <item x="3"/>
        <item x="0"/>
        <item x="1"/>
        <item x="2"/>
        <item t="default"/>
      </items>
    </pivotField>
    <pivotField numFmtId="14" showAll="0"/>
    <pivotField showAll="0"/>
    <pivotField axis="axisPage" showAll="0">
      <items count="3">
        <item x="0"/>
        <item x="1"/>
        <item t="default"/>
      </items>
    </pivotField>
    <pivotField numFmtId="1" showAll="0"/>
    <pivotField numFmtId="1" showAll="0"/>
    <pivotField showAll="0"/>
    <pivotField showAll="0"/>
    <pivotField showAll="0"/>
    <pivotField axis="axisPage" showAll="0">
      <items count="10">
        <item x="2"/>
        <item x="6"/>
        <item x="7"/>
        <item x="3"/>
        <item x="4"/>
        <item x="1"/>
        <item x="0"/>
        <item x="5"/>
        <item x="8"/>
        <item t="default"/>
      </items>
    </pivotField>
    <pivotField numFmtId="166" showAll="0"/>
  </pivotFields>
  <rowFields count="1">
    <field x="6"/>
  </rowFields>
  <rowItems count="6">
    <i>
      <x/>
    </i>
    <i>
      <x v="1"/>
    </i>
    <i>
      <x v="2"/>
    </i>
    <i>
      <x v="3"/>
    </i>
    <i>
      <x v="4"/>
    </i>
    <i t="grand">
      <x/>
    </i>
  </rowItems>
  <colItems count="1">
    <i/>
  </colItems>
  <pageFields count="2">
    <pageField fld="9" item="0" hier="-1"/>
    <pageField fld="15" item="7" hier="-1"/>
  </pageFields>
  <dataFields count="1">
    <dataField name="Count of Ref Number" fld="0" subtotal="count" baseField="0" baseItem="0"/>
  </dataFields>
  <chartFormats count="6">
    <chartFormat chart="2" format="13" series="1">
      <pivotArea type="data" outline="0" fieldPosition="0">
        <references count="1">
          <reference field="4294967294" count="1" selected="0">
            <x v="0"/>
          </reference>
        </references>
      </pivotArea>
    </chartFormat>
    <chartFormat chart="2" format="14">
      <pivotArea type="data" outline="0" fieldPosition="0">
        <references count="2">
          <reference field="4294967294" count="1" selected="0">
            <x v="0"/>
          </reference>
          <reference field="6" count="1" selected="0">
            <x v="1"/>
          </reference>
        </references>
      </pivotArea>
    </chartFormat>
    <chartFormat chart="2" format="15">
      <pivotArea type="data" outline="0" fieldPosition="0">
        <references count="2">
          <reference field="4294967294" count="1" selected="0">
            <x v="0"/>
          </reference>
          <reference field="6" count="1" selected="0">
            <x v="4"/>
          </reference>
        </references>
      </pivotArea>
    </chartFormat>
    <chartFormat chart="2" format="16">
      <pivotArea type="data" outline="0" fieldPosition="0">
        <references count="2">
          <reference field="4294967294" count="1" selected="0">
            <x v="0"/>
          </reference>
          <reference field="6" count="1" selected="0">
            <x v="3"/>
          </reference>
        </references>
      </pivotArea>
    </chartFormat>
    <chartFormat chart="2" format="17">
      <pivotArea type="data" outline="0" fieldPosition="0">
        <references count="2">
          <reference field="4294967294" count="1" selected="0">
            <x v="0"/>
          </reference>
          <reference field="6" count="1" selected="0">
            <x v="2"/>
          </reference>
        </references>
      </pivotArea>
    </chartFormat>
    <chartFormat chart="2" format="18">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7AF1C00-1EC0-4CFA-8850-DC9E6D2D8D0D}" name="Deptavgopenday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E40:F67" firstHeaderRow="1" firstDataRow="1" firstDataCol="1" rowPageCount="1" colPageCount="1"/>
  <pivotFields count="24">
    <pivotField showAll="0"/>
    <pivotField showAll="0"/>
    <pivotField axis="axisRow" showAll="0">
      <items count="27">
        <item x="0"/>
        <item x="22"/>
        <item x="1"/>
        <item x="24"/>
        <item x="2"/>
        <item x="3"/>
        <item x="4"/>
        <item x="5"/>
        <item x="6"/>
        <item x="7"/>
        <item x="8"/>
        <item x="23"/>
        <item x="9"/>
        <item x="25"/>
        <item x="21"/>
        <item x="10"/>
        <item x="11"/>
        <item x="12"/>
        <item x="17"/>
        <item x="18"/>
        <item x="19"/>
        <item x="14"/>
        <item x="20"/>
        <item x="13"/>
        <item x="15"/>
        <item x="16"/>
        <item t="default"/>
      </items>
    </pivotField>
    <pivotField showAll="0"/>
    <pivotField showAll="0">
      <items count="5">
        <item x="3"/>
        <item x="0"/>
        <item x="2"/>
        <item x="1"/>
        <item t="default"/>
      </items>
    </pivotField>
    <pivotField showAll="0"/>
    <pivotField showAll="0"/>
    <pivotField numFmtId="14" showAll="0"/>
    <pivotField showAll="0">
      <items count="523">
        <item x="2"/>
        <item x="93"/>
        <item x="287"/>
        <item x="281"/>
        <item x="83"/>
        <item x="89"/>
        <item x="335"/>
        <item x="95"/>
        <item x="88"/>
        <item x="85"/>
        <item x="242"/>
        <item x="288"/>
        <item x="86"/>
        <item x="253"/>
        <item x="272"/>
        <item x="289"/>
        <item x="84"/>
        <item x="97"/>
        <item x="243"/>
        <item x="282"/>
        <item x="262"/>
        <item x="307"/>
        <item x="252"/>
        <item x="92"/>
        <item x="310"/>
        <item x="271"/>
        <item x="275"/>
        <item x="273"/>
        <item x="302"/>
        <item x="237"/>
        <item x="284"/>
        <item x="269"/>
        <item x="264"/>
        <item x="274"/>
        <item x="311"/>
        <item x="306"/>
        <item x="94"/>
        <item x="263"/>
        <item x="98"/>
        <item x="96"/>
        <item x="245"/>
        <item x="338"/>
        <item x="234"/>
        <item x="325"/>
        <item x="334"/>
        <item x="239"/>
        <item x="278"/>
        <item x="326"/>
        <item x="26"/>
        <item x="87"/>
        <item x="24"/>
        <item x="232"/>
        <item x="332"/>
        <item x="238"/>
        <item x="340"/>
        <item x="17"/>
        <item x="27"/>
        <item x="331"/>
        <item x="324"/>
        <item x="328"/>
        <item x="265"/>
        <item x="6"/>
        <item x="270"/>
        <item x="90"/>
        <item x="336"/>
        <item x="333"/>
        <item x="18"/>
        <item x="240"/>
        <item x="50"/>
        <item x="91"/>
        <item x="42"/>
        <item x="233"/>
        <item x="290"/>
        <item x="255"/>
        <item x="45"/>
        <item x="337"/>
        <item x="257"/>
        <item x="32"/>
        <item x="341"/>
        <item x="28"/>
        <item x="29"/>
        <item x="246"/>
        <item x="285"/>
        <item x="259"/>
        <item x="69"/>
        <item x="33"/>
        <item x="292"/>
        <item x="39"/>
        <item x="330"/>
        <item x="44"/>
        <item x="30"/>
        <item x="35"/>
        <item x="38"/>
        <item x="36"/>
        <item x="51"/>
        <item x="296"/>
        <item x="40"/>
        <item x="23"/>
        <item x="70"/>
        <item x="276"/>
        <item x="301"/>
        <item x="34"/>
        <item x="31"/>
        <item x="300"/>
        <item x="102"/>
        <item x="19"/>
        <item x="73"/>
        <item x="49"/>
        <item x="37"/>
        <item x="309"/>
        <item x="43"/>
        <item x="293"/>
        <item x="71"/>
        <item x="52"/>
        <item x="312"/>
        <item x="47"/>
        <item x="21"/>
        <item x="75"/>
        <item x="297"/>
        <item x="100"/>
        <item x="268"/>
        <item x="48"/>
        <item x="101"/>
        <item x="299"/>
        <item x="171"/>
        <item x="13"/>
        <item x="279"/>
        <item x="72"/>
        <item x="236"/>
        <item x="20"/>
        <item x="25"/>
        <item x="11"/>
        <item x="298"/>
        <item x="77"/>
        <item x="41"/>
        <item x="74"/>
        <item x="78"/>
        <item x="5"/>
        <item x="283"/>
        <item x="291"/>
        <item x="103"/>
        <item x="76"/>
        <item x="46"/>
        <item x="8"/>
        <item x="314"/>
        <item x="305"/>
        <item x="327"/>
        <item x="280"/>
        <item x="256"/>
        <item x="315"/>
        <item x="4"/>
        <item x="119"/>
        <item x="80"/>
        <item x="260"/>
        <item x="319"/>
        <item x="113"/>
        <item x="249"/>
        <item x="116"/>
        <item x="120"/>
        <item x="81"/>
        <item x="317"/>
        <item x="316"/>
        <item x="308"/>
        <item x="82"/>
        <item x="247"/>
        <item x="248"/>
        <item x="15"/>
        <item x="108"/>
        <item x="320"/>
        <item x="104"/>
        <item x="318"/>
        <item x="122"/>
        <item x="251"/>
        <item x="79"/>
        <item x="118"/>
        <item x="266"/>
        <item x="205"/>
        <item x="168"/>
        <item x="114"/>
        <item x="106"/>
        <item x="169"/>
        <item x="286"/>
        <item x="115"/>
        <item x="304"/>
        <item x="167"/>
        <item x="241"/>
        <item x="277"/>
        <item x="254"/>
        <item x="313"/>
        <item x="197"/>
        <item x="198"/>
        <item x="123"/>
        <item x="57"/>
        <item x="267"/>
        <item x="196"/>
        <item x="258"/>
        <item x="109"/>
        <item x="294"/>
        <item x="99"/>
        <item x="170"/>
        <item x="199"/>
        <item x="1"/>
        <item x="110"/>
        <item x="54"/>
        <item x="3"/>
        <item x="16"/>
        <item x="7"/>
        <item x="207"/>
        <item x="55"/>
        <item x="250"/>
        <item x="244"/>
        <item x="181"/>
        <item x="61"/>
        <item x="53"/>
        <item x="174"/>
        <item x="322"/>
        <item x="201"/>
        <item x="67"/>
        <item x="111"/>
        <item x="200"/>
        <item x="175"/>
        <item x="184"/>
        <item x="323"/>
        <item x="203"/>
        <item x="206"/>
        <item x="235"/>
        <item x="58"/>
        <item x="303"/>
        <item x="107"/>
        <item x="208"/>
        <item x="183"/>
        <item x="68"/>
        <item x="176"/>
        <item x="329"/>
        <item x="202"/>
        <item x="212"/>
        <item x="112"/>
        <item x="173"/>
        <item x="177"/>
        <item x="187"/>
        <item x="339"/>
        <item x="186"/>
        <item x="22"/>
        <item x="295"/>
        <item x="210"/>
        <item x="185"/>
        <item x="105"/>
        <item x="172"/>
        <item x="178"/>
        <item x="204"/>
        <item x="321"/>
        <item x="10"/>
        <item x="117"/>
        <item x="0"/>
        <item x="180"/>
        <item x="211"/>
        <item x="209"/>
        <item x="14"/>
        <item x="121"/>
        <item x="351"/>
        <item x="9"/>
        <item x="179"/>
        <item x="56"/>
        <item x="59"/>
        <item x="12"/>
        <item x="348"/>
        <item x="356"/>
        <item x="216"/>
        <item x="220"/>
        <item x="182"/>
        <item x="346"/>
        <item x="224"/>
        <item x="225"/>
        <item x="215"/>
        <item x="223"/>
        <item x="214"/>
        <item x="230"/>
        <item x="222"/>
        <item x="128"/>
        <item x="141"/>
        <item x="65"/>
        <item x="221"/>
        <item x="130"/>
        <item x="261"/>
        <item x="217"/>
        <item x="126"/>
        <item x="131"/>
        <item x="139"/>
        <item x="125"/>
        <item x="129"/>
        <item x="149"/>
        <item x="137"/>
        <item x="228"/>
        <item x="142"/>
        <item x="153"/>
        <item x="124"/>
        <item x="155"/>
        <item x="213"/>
        <item x="152"/>
        <item x="148"/>
        <item x="145"/>
        <item x="154"/>
        <item x="150"/>
        <item x="132"/>
        <item x="156"/>
        <item x="143"/>
        <item x="158"/>
        <item x="218"/>
        <item x="62"/>
        <item x="146"/>
        <item x="147"/>
        <item x="136"/>
        <item x="360"/>
        <item x="164"/>
        <item x="363"/>
        <item x="380"/>
        <item x="385"/>
        <item x="377"/>
        <item x="140"/>
        <item x="134"/>
        <item x="64"/>
        <item x="189"/>
        <item x="160"/>
        <item x="227"/>
        <item x="138"/>
        <item x="353"/>
        <item x="190"/>
        <item x="389"/>
        <item x="162"/>
        <item x="374"/>
        <item x="165"/>
        <item x="63"/>
        <item x="383"/>
        <item x="166"/>
        <item x="135"/>
        <item x="144"/>
        <item x="151"/>
        <item x="384"/>
        <item x="229"/>
        <item x="231"/>
        <item x="226"/>
        <item x="159"/>
        <item x="378"/>
        <item x="191"/>
        <item x="133"/>
        <item x="219"/>
        <item x="66"/>
        <item x="127"/>
        <item x="382"/>
        <item x="161"/>
        <item x="60"/>
        <item x="163"/>
        <item x="157"/>
        <item x="417"/>
        <item x="192"/>
        <item x="342"/>
        <item x="343"/>
        <item x="451"/>
        <item x="452"/>
        <item x="440"/>
        <item x="193"/>
        <item x="458"/>
        <item x="430"/>
        <item x="515"/>
        <item x="489"/>
        <item x="344"/>
        <item x="481"/>
        <item x="460"/>
        <item x="357"/>
        <item x="478"/>
        <item x="464"/>
        <item x="507"/>
        <item x="445"/>
        <item x="354"/>
        <item x="447"/>
        <item x="473"/>
        <item x="350"/>
        <item x="499"/>
        <item x="505"/>
        <item x="361"/>
        <item x="352"/>
        <item x="482"/>
        <item x="461"/>
        <item x="514"/>
        <item x="422"/>
        <item x="395"/>
        <item x="469"/>
        <item x="466"/>
        <item x="463"/>
        <item x="372"/>
        <item x="490"/>
        <item x="345"/>
        <item x="439"/>
        <item x="355"/>
        <item x="503"/>
        <item x="437"/>
        <item x="510"/>
        <item x="485"/>
        <item x="364"/>
        <item x="418"/>
        <item x="516"/>
        <item x="462"/>
        <item x="511"/>
        <item x="369"/>
        <item x="506"/>
        <item x="454"/>
        <item x="456"/>
        <item x="501"/>
        <item x="392"/>
        <item x="476"/>
        <item x="403"/>
        <item x="432"/>
        <item x="483"/>
        <item x="367"/>
        <item x="419"/>
        <item x="512"/>
        <item x="375"/>
        <item x="358"/>
        <item x="509"/>
        <item x="412"/>
        <item x="416"/>
        <item x="453"/>
        <item x="455"/>
        <item x="394"/>
        <item x="413"/>
        <item x="415"/>
        <item x="500"/>
        <item x="362"/>
        <item x="444"/>
        <item x="407"/>
        <item x="379"/>
        <item x="477"/>
        <item x="446"/>
        <item x="393"/>
        <item x="370"/>
        <item x="495"/>
        <item x="436"/>
        <item x="420"/>
        <item x="435"/>
        <item x="391"/>
        <item x="487"/>
        <item x="366"/>
        <item x="365"/>
        <item x="402"/>
        <item x="405"/>
        <item x="470"/>
        <item x="414"/>
        <item x="443"/>
        <item x="421"/>
        <item x="502"/>
        <item x="408"/>
        <item x="504"/>
        <item x="347"/>
        <item x="492"/>
        <item x="368"/>
        <item x="396"/>
        <item x="425"/>
        <item x="520"/>
        <item x="484"/>
        <item x="494"/>
        <item x="404"/>
        <item x="195"/>
        <item x="390"/>
        <item x="498"/>
        <item x="459"/>
        <item x="442"/>
        <item x="497"/>
        <item x="431"/>
        <item x="424"/>
        <item x="371"/>
        <item x="438"/>
        <item x="457"/>
        <item x="376"/>
        <item x="518"/>
        <item x="449"/>
        <item x="517"/>
        <item x="488"/>
        <item x="401"/>
        <item x="194"/>
        <item x="188"/>
        <item x="399"/>
        <item x="491"/>
        <item x="423"/>
        <item x="486"/>
        <item x="480"/>
        <item x="349"/>
        <item x="479"/>
        <item x="410"/>
        <item x="519"/>
        <item x="433"/>
        <item x="388"/>
        <item x="434"/>
        <item x="493"/>
        <item x="471"/>
        <item x="474"/>
        <item x="397"/>
        <item x="508"/>
        <item x="467"/>
        <item x="513"/>
        <item x="475"/>
        <item x="406"/>
        <item x="450"/>
        <item x="468"/>
        <item x="398"/>
        <item x="387"/>
        <item x="386"/>
        <item x="441"/>
        <item x="521"/>
        <item x="381"/>
        <item x="496"/>
        <item x="411"/>
        <item x="465"/>
        <item x="428"/>
        <item x="472"/>
        <item x="429"/>
        <item x="373"/>
        <item x="427"/>
        <item x="409"/>
        <item x="359"/>
        <item x="448"/>
        <item x="426"/>
        <item x="400"/>
        <item t="default"/>
      </items>
    </pivotField>
    <pivotField axis="axisPage" showAll="0">
      <items count="3">
        <item x="0"/>
        <item x="1"/>
        <item t="default"/>
      </items>
    </pivotField>
    <pivotField dataField="1" numFmtId="1" showAll="0"/>
    <pivotField numFmtId="1" showAll="0"/>
    <pivotField showAll="0"/>
    <pivotField showAll="0"/>
    <pivotField showAll="0"/>
    <pivotField showAll="0"/>
    <pivotField numFmtId="166" showAll="0"/>
    <pivotField showAll="0">
      <items count="9">
        <item x="5"/>
        <item x="6"/>
        <item x="2"/>
        <item x="3"/>
        <item x="1"/>
        <item x="0"/>
        <item x="4"/>
        <item x="7"/>
        <item t="default"/>
      </items>
    </pivotField>
    <pivotField numFmtId="14" showAll="0">
      <items count="580">
        <item x="333"/>
        <item x="101"/>
        <item x="323"/>
        <item x="317"/>
        <item x="300"/>
        <item x="92"/>
        <item x="98"/>
        <item x="328"/>
        <item x="371"/>
        <item x="104"/>
        <item x="97"/>
        <item x="94"/>
        <item x="276"/>
        <item x="324"/>
        <item x="95"/>
        <item x="287"/>
        <item x="103"/>
        <item x="308"/>
        <item x="325"/>
        <item x="93"/>
        <item x="107"/>
        <item x="277"/>
        <item x="318"/>
        <item x="295"/>
        <item x="345"/>
        <item x="286"/>
        <item x="100"/>
        <item x="348"/>
        <item x="307"/>
        <item x="311"/>
        <item x="309"/>
        <item x="339"/>
        <item x="271"/>
        <item x="320"/>
        <item x="305"/>
        <item x="298"/>
        <item x="294"/>
        <item x="109"/>
        <item x="310"/>
        <item x="349"/>
        <item x="344"/>
        <item x="102"/>
        <item x="297"/>
        <item x="108"/>
        <item x="105"/>
        <item x="279"/>
        <item x="374"/>
        <item x="268"/>
        <item x="28"/>
        <item x="370"/>
        <item x="273"/>
        <item x="314"/>
        <item x="363"/>
        <item x="31"/>
        <item x="96"/>
        <item x="29"/>
        <item x="265"/>
        <item x="368"/>
        <item x="272"/>
        <item x="376"/>
        <item x="19"/>
        <item x="32"/>
        <item x="367"/>
        <item x="362"/>
        <item x="365"/>
        <item x="299"/>
        <item x="6"/>
        <item x="306"/>
        <item x="21"/>
        <item x="372"/>
        <item x="369"/>
        <item x="20"/>
        <item x="274"/>
        <item x="57"/>
        <item x="99"/>
        <item x="48"/>
        <item x="267"/>
        <item x="326"/>
        <item x="289"/>
        <item x="51"/>
        <item x="373"/>
        <item x="291"/>
        <item x="37"/>
        <item x="377"/>
        <item x="33"/>
        <item x="34"/>
        <item x="280"/>
        <item x="321"/>
        <item x="293"/>
        <item x="78"/>
        <item x="53"/>
        <item x="38"/>
        <item x="329"/>
        <item x="45"/>
        <item x="106"/>
        <item x="43"/>
        <item x="214"/>
        <item x="50"/>
        <item x="80"/>
        <item x="35"/>
        <item x="40"/>
        <item x="44"/>
        <item x="41"/>
        <item x="58"/>
        <item x="334"/>
        <item x="46"/>
        <item x="27"/>
        <item x="79"/>
        <item x="312"/>
        <item x="338"/>
        <item x="39"/>
        <item x="36"/>
        <item x="337"/>
        <item x="113"/>
        <item x="22"/>
        <item x="83"/>
        <item x="56"/>
        <item x="42"/>
        <item x="347"/>
        <item x="49"/>
        <item x="330"/>
        <item x="13"/>
        <item x="266"/>
        <item x="81"/>
        <item x="59"/>
        <item x="350"/>
        <item x="54"/>
        <item x="25"/>
        <item x="85"/>
        <item x="116"/>
        <item x="111"/>
        <item x="304"/>
        <item x="55"/>
        <item x="112"/>
        <item x="336"/>
        <item x="196"/>
        <item x="15"/>
        <item x="315"/>
        <item x="82"/>
        <item x="270"/>
        <item x="23"/>
        <item x="30"/>
        <item x="114"/>
        <item x="12"/>
        <item x="335"/>
        <item x="87"/>
        <item x="47"/>
        <item x="84"/>
        <item x="88"/>
        <item x="5"/>
        <item x="296"/>
        <item x="319"/>
        <item x="327"/>
        <item x="2"/>
        <item x="86"/>
        <item x="52"/>
        <item x="8"/>
        <item x="352"/>
        <item x="343"/>
        <item x="364"/>
        <item x="316"/>
        <item x="301"/>
        <item x="341"/>
        <item x="125"/>
        <item x="290"/>
        <item x="353"/>
        <item x="136"/>
        <item x="4"/>
        <item x="115"/>
        <item x="134"/>
        <item x="24"/>
        <item x="140"/>
        <item x="357"/>
        <item x="128"/>
        <item x="283"/>
        <item x="226"/>
        <item x="131"/>
        <item x="135"/>
        <item x="90"/>
        <item x="355"/>
        <item x="354"/>
        <item x="346"/>
        <item x="91"/>
        <item x="281"/>
        <item x="282"/>
        <item x="17"/>
        <item x="122"/>
        <item x="358"/>
        <item x="118"/>
        <item x="356"/>
        <item x="138"/>
        <item x="285"/>
        <item x="89"/>
        <item x="133"/>
        <item x="302"/>
        <item x="234"/>
        <item x="193"/>
        <item x="129"/>
        <item x="120"/>
        <item x="194"/>
        <item x="322"/>
        <item x="130"/>
        <item x="342"/>
        <item x="192"/>
        <item x="275"/>
        <item x="313"/>
        <item x="288"/>
        <item x="351"/>
        <item x="224"/>
        <item x="65"/>
        <item x="225"/>
        <item x="139"/>
        <item x="64"/>
        <item x="303"/>
        <item x="223"/>
        <item x="292"/>
        <item x="123"/>
        <item x="331"/>
        <item x="110"/>
        <item x="195"/>
        <item x="227"/>
        <item x="1"/>
        <item x="124"/>
        <item x="61"/>
        <item x="3"/>
        <item x="18"/>
        <item x="232"/>
        <item x="7"/>
        <item x="236"/>
        <item x="117"/>
        <item x="62"/>
        <item x="284"/>
        <item x="278"/>
        <item x="208"/>
        <item x="69"/>
        <item x="60"/>
        <item x="199"/>
        <item x="360"/>
        <item x="229"/>
        <item x="76"/>
        <item x="126"/>
        <item x="228"/>
        <item x="200"/>
        <item x="211"/>
        <item x="361"/>
        <item x="231"/>
        <item x="201"/>
        <item x="235"/>
        <item x="205"/>
        <item x="269"/>
        <item x="66"/>
        <item x="340"/>
        <item x="121"/>
        <item x="237"/>
        <item x="210"/>
        <item x="77"/>
        <item x="202"/>
        <item x="366"/>
        <item x="230"/>
        <item x="241"/>
        <item x="127"/>
        <item x="198"/>
        <item x="203"/>
        <item x="213"/>
        <item x="375"/>
        <item x="11"/>
        <item x="26"/>
        <item x="332"/>
        <item x="239"/>
        <item x="212"/>
        <item x="119"/>
        <item x="197"/>
        <item x="204"/>
        <item x="233"/>
        <item x="359"/>
        <item x="10"/>
        <item x="132"/>
        <item x="0"/>
        <item x="207"/>
        <item x="240"/>
        <item x="238"/>
        <item x="16"/>
        <item x="137"/>
        <item x="390"/>
        <item x="9"/>
        <item x="206"/>
        <item x="63"/>
        <item x="67"/>
        <item x="14"/>
        <item x="384"/>
        <item x="386"/>
        <item x="388"/>
        <item x="166"/>
        <item x="396"/>
        <item x="252"/>
        <item x="398"/>
        <item x="394"/>
        <item x="403"/>
        <item x="247"/>
        <item x="245"/>
        <item x="250"/>
        <item x="209"/>
        <item x="263"/>
        <item x="382"/>
        <item x="171"/>
        <item x="255"/>
        <item x="256"/>
        <item x="257"/>
        <item x="244"/>
        <item x="254"/>
        <item x="243"/>
        <item x="162"/>
        <item x="262"/>
        <item x="253"/>
        <item x="145"/>
        <item x="159"/>
        <item x="158"/>
        <item x="74"/>
        <item x="251"/>
        <item x="147"/>
        <item x="73"/>
        <item x="246"/>
        <item x="143"/>
        <item x="148"/>
        <item x="156"/>
        <item x="142"/>
        <item x="146"/>
        <item x="169"/>
        <item x="154"/>
        <item x="260"/>
        <item x="160"/>
        <item x="175"/>
        <item x="174"/>
        <item x="141"/>
        <item x="177"/>
        <item x="242"/>
        <item x="173"/>
        <item x="181"/>
        <item x="168"/>
        <item x="164"/>
        <item x="176"/>
        <item x="170"/>
        <item x="149"/>
        <item x="178"/>
        <item x="161"/>
        <item x="180"/>
        <item x="248"/>
        <item x="70"/>
        <item x="165"/>
        <item x="167"/>
        <item x="153"/>
        <item x="401"/>
        <item x="189"/>
        <item x="405"/>
        <item x="186"/>
        <item x="429"/>
        <item x="420"/>
        <item x="157"/>
        <item x="151"/>
        <item x="72"/>
        <item x="216"/>
        <item x="187"/>
        <item x="183"/>
        <item x="259"/>
        <item x="155"/>
        <item x="392"/>
        <item x="217"/>
        <item x="433"/>
        <item x="185"/>
        <item x="417"/>
        <item x="190"/>
        <item x="71"/>
        <item x="427"/>
        <item x="191"/>
        <item x="152"/>
        <item x="163"/>
        <item x="172"/>
        <item x="428"/>
        <item x="261"/>
        <item x="264"/>
        <item x="258"/>
        <item x="182"/>
        <item x="421"/>
        <item x="218"/>
        <item x="150"/>
        <item x="249"/>
        <item x="75"/>
        <item x="144"/>
        <item x="426"/>
        <item x="184"/>
        <item x="68"/>
        <item x="188"/>
        <item x="179"/>
        <item x="436"/>
        <item x="219"/>
        <item x="378"/>
        <item x="379"/>
        <item x="501"/>
        <item x="502"/>
        <item x="489"/>
        <item x="532"/>
        <item x="522"/>
        <item x="466"/>
        <item x="220"/>
        <item x="537"/>
        <item x="519"/>
        <item x="510"/>
        <item x="475"/>
        <item x="570"/>
        <item x="479"/>
        <item x="572"/>
        <item x="503"/>
        <item x="380"/>
        <item x="385"/>
        <item x="538"/>
        <item x="531"/>
        <item x="423"/>
        <item x="512"/>
        <item x="535"/>
        <item x="397"/>
        <item x="533"/>
        <item x="515"/>
        <item x="563"/>
        <item x="494"/>
        <item x="549"/>
        <item x="393"/>
        <item x="496"/>
        <item x="526"/>
        <item x="389"/>
        <item x="556"/>
        <item x="561"/>
        <item x="402"/>
        <item x="391"/>
        <item x="539"/>
        <item x="513"/>
        <item x="571"/>
        <item x="469"/>
        <item x="441"/>
        <item x="521"/>
        <item x="517"/>
        <item x="514"/>
        <item x="415"/>
        <item x="546"/>
        <item x="381"/>
        <item x="488"/>
        <item x="395"/>
        <item x="559"/>
        <item x="486"/>
        <item x="547"/>
        <item x="566"/>
        <item x="542"/>
        <item x="406"/>
        <item x="463"/>
        <item x="573"/>
        <item x="424"/>
        <item x="567"/>
        <item x="412"/>
        <item x="562"/>
        <item x="504"/>
        <item x="506"/>
        <item x="508"/>
        <item x="435"/>
        <item x="438"/>
        <item x="529"/>
        <item x="449"/>
        <item x="407"/>
        <item x="481"/>
        <item x="540"/>
        <item x="410"/>
        <item x="464"/>
        <item x="568"/>
        <item x="418"/>
        <item x="399"/>
        <item x="565"/>
        <item x="458"/>
        <item x="462"/>
        <item x="505"/>
        <item x="507"/>
        <item x="440"/>
        <item x="459"/>
        <item x="461"/>
        <item x="557"/>
        <item x="404"/>
        <item x="493"/>
        <item x="465"/>
        <item x="453"/>
        <item x="422"/>
        <item x="530"/>
        <item x="495"/>
        <item x="439"/>
        <item x="413"/>
        <item x="553"/>
        <item x="485"/>
        <item x="467"/>
        <item x="484"/>
        <item x="437"/>
        <item x="544"/>
        <item x="409"/>
        <item x="408"/>
        <item x="448"/>
        <item x="497"/>
        <item x="451"/>
        <item x="523"/>
        <item x="460"/>
        <item x="492"/>
        <item x="468"/>
        <item x="558"/>
        <item x="454"/>
        <item x="560"/>
        <item x="383"/>
        <item x="550"/>
        <item x="411"/>
        <item x="442"/>
        <item x="472"/>
        <item x="577"/>
        <item x="541"/>
        <item x="552"/>
        <item x="450"/>
        <item x="222"/>
        <item x="434"/>
        <item x="478"/>
        <item x="511"/>
        <item x="491"/>
        <item x="555"/>
        <item x="480"/>
        <item x="471"/>
        <item x="414"/>
        <item x="487"/>
        <item x="509"/>
        <item x="419"/>
        <item x="575"/>
        <item x="499"/>
        <item x="574"/>
        <item x="545"/>
        <item x="447"/>
        <item x="221"/>
        <item x="215"/>
        <item x="445"/>
        <item x="548"/>
        <item x="470"/>
        <item x="543"/>
        <item x="536"/>
        <item x="387"/>
        <item x="534"/>
        <item x="456"/>
        <item x="576"/>
        <item x="482"/>
        <item x="432"/>
        <item x="483"/>
        <item x="551"/>
        <item x="524"/>
        <item x="527"/>
        <item x="443"/>
        <item x="564"/>
        <item x="518"/>
        <item x="569"/>
        <item x="528"/>
        <item x="452"/>
        <item x="500"/>
        <item x="520"/>
        <item x="444"/>
        <item x="431"/>
        <item x="430"/>
        <item x="490"/>
        <item x="578"/>
        <item x="425"/>
        <item x="554"/>
        <item x="457"/>
        <item x="516"/>
        <item x="476"/>
        <item x="525"/>
        <item x="477"/>
        <item x="416"/>
        <item x="474"/>
        <item x="455"/>
        <item x="400"/>
        <item x="498"/>
        <item x="473"/>
        <item x="446"/>
        <item t="default"/>
      </items>
    </pivotField>
    <pivotField showAll="0">
      <items count="5">
        <item x="0"/>
        <item x="3"/>
        <item x="2"/>
        <item x="1"/>
        <item t="default"/>
      </items>
    </pivotField>
    <pivotField showAll="0" defaultSubtotal="0"/>
    <pivotField showAll="0" defaultSubtotal="0">
      <items count="9">
        <item x="0"/>
        <item x="1"/>
        <item x="2"/>
        <item x="3"/>
        <item x="4"/>
        <item x="5"/>
        <item x="6"/>
        <item x="7"/>
        <item x="8"/>
      </items>
    </pivotField>
    <pivotField showAll="0">
      <items count="3">
        <item x="0"/>
        <item x="1"/>
        <item t="default"/>
      </items>
    </pivotField>
    <pivotField dragToRow="0" dragToCol="0" dragToPage="0" showAll="0" defaultSubtotal="0"/>
  </pivotFields>
  <rowFields count="1">
    <field x="2"/>
  </rowFields>
  <rowItems count="27">
    <i>
      <x/>
    </i>
    <i>
      <x v="1"/>
    </i>
    <i>
      <x v="2"/>
    </i>
    <i>
      <x v="3"/>
    </i>
    <i>
      <x v="4"/>
    </i>
    <i>
      <x v="5"/>
    </i>
    <i>
      <x v="6"/>
    </i>
    <i>
      <x v="7"/>
    </i>
    <i>
      <x v="8"/>
    </i>
    <i>
      <x v="9"/>
    </i>
    <i>
      <x v="10"/>
    </i>
    <i>
      <x v="11"/>
    </i>
    <i>
      <x v="12"/>
    </i>
    <i>
      <x v="13"/>
    </i>
    <i>
      <x v="14"/>
    </i>
    <i>
      <x v="15"/>
    </i>
    <i>
      <x v="16"/>
    </i>
    <i>
      <x v="17"/>
    </i>
    <i>
      <x v="18"/>
    </i>
    <i>
      <x v="19"/>
    </i>
    <i>
      <x v="20"/>
    </i>
    <i>
      <x v="21"/>
    </i>
    <i>
      <x v="22"/>
    </i>
    <i>
      <x v="23"/>
    </i>
    <i>
      <x v="24"/>
    </i>
    <i>
      <x v="25"/>
    </i>
    <i t="grand">
      <x/>
    </i>
  </rowItems>
  <colItems count="1">
    <i/>
  </colItems>
  <pageFields count="1">
    <pageField fld="9" item="0" hier="-1"/>
  </pageFields>
  <dataFields count="1">
    <dataField name="Average of Days Opened (Business Days)" fld="10" subtotal="average" baseField="2" baseItem="0" numFmtId="1"/>
  </dataFields>
  <formats count="1">
    <format dxfId="0">
      <pivotArea outline="0" collapsedLevelsAreSubtotals="1" fieldPosition="0"/>
    </format>
  </formats>
  <chartFormats count="2">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 count="1" selected="0">
            <x v="2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823FFE7-D487-4874-B5A8-42B754E647DB}" name="DepOpenPo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21" firstHeaderRow="1" firstDataRow="1" firstDataCol="1" rowPageCount="1" colPageCount="1"/>
  <pivotFields count="17">
    <pivotField dataField="1" showAll="0"/>
    <pivotField showAll="0"/>
    <pivotField axis="axisRow" showAll="0">
      <items count="27">
        <item x="0"/>
        <item x="22"/>
        <item x="1"/>
        <item x="24"/>
        <item x="2"/>
        <item x="3"/>
        <item x="4"/>
        <item x="5"/>
        <item x="6"/>
        <item x="7"/>
        <item x="8"/>
        <item x="23"/>
        <item x="9"/>
        <item x="25"/>
        <item x="21"/>
        <item x="10"/>
        <item x="11"/>
        <item x="12"/>
        <item x="17"/>
        <item x="18"/>
        <item x="19"/>
        <item x="14"/>
        <item x="20"/>
        <item x="13"/>
        <item x="15"/>
        <item x="16"/>
        <item t="default"/>
      </items>
    </pivotField>
    <pivotField showAll="0"/>
    <pivotField showAll="0"/>
    <pivotField showAll="0"/>
    <pivotField showAll="0"/>
    <pivotField numFmtId="14" showAll="0"/>
    <pivotField showAll="0"/>
    <pivotField axis="axisPage" showAll="0">
      <items count="3">
        <item x="0"/>
        <item x="1"/>
        <item t="default"/>
      </items>
    </pivotField>
    <pivotField numFmtId="1" showAll="0"/>
    <pivotField numFmtId="1" showAll="0"/>
    <pivotField showAll="0"/>
    <pivotField showAll="0"/>
    <pivotField showAll="0"/>
    <pivotField showAll="0"/>
    <pivotField numFmtId="166" showAll="0"/>
  </pivotFields>
  <rowFields count="1">
    <field x="2"/>
  </rowFields>
  <rowItems count="18">
    <i>
      <x/>
    </i>
    <i>
      <x v="1"/>
    </i>
    <i>
      <x v="3"/>
    </i>
    <i>
      <x v="4"/>
    </i>
    <i>
      <x v="5"/>
    </i>
    <i>
      <x v="6"/>
    </i>
    <i>
      <x v="8"/>
    </i>
    <i>
      <x v="9"/>
    </i>
    <i>
      <x v="10"/>
    </i>
    <i>
      <x v="11"/>
    </i>
    <i>
      <x v="12"/>
    </i>
    <i>
      <x v="15"/>
    </i>
    <i>
      <x v="16"/>
    </i>
    <i>
      <x v="17"/>
    </i>
    <i>
      <x v="18"/>
    </i>
    <i>
      <x v="23"/>
    </i>
    <i>
      <x v="25"/>
    </i>
    <i t="grand">
      <x/>
    </i>
  </rowItems>
  <colItems count="1">
    <i/>
  </colItems>
  <pageFields count="1">
    <pageField fld="9" item="1" hier="-1"/>
  </pageFields>
  <dataFields count="1">
    <dataField name="Count of Ref Number" fld="0" subtotal="count" baseField="0" baseItem="0"/>
  </dataFields>
  <chartFormats count="1">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E9013F7-F962-4387-B3D0-A02EF7374509}" name="quarterfilledposition"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E79:G85" firstHeaderRow="1" firstDataRow="2" firstDataCol="1"/>
  <pivotFields count="24">
    <pivotField dataField="1" showAll="0"/>
    <pivotField showAll="0"/>
    <pivotField showAll="0"/>
    <pivotField showAll="0"/>
    <pivotField showAll="0">
      <items count="5">
        <item x="3"/>
        <item x="0"/>
        <item x="2"/>
        <item x="1"/>
        <item t="default"/>
      </items>
    </pivotField>
    <pivotField showAll="0"/>
    <pivotField showAll="0"/>
    <pivotField numFmtId="14" showAll="0"/>
    <pivotField showAll="0">
      <items count="523">
        <item x="2"/>
        <item x="93"/>
        <item x="287"/>
        <item x="281"/>
        <item x="83"/>
        <item x="89"/>
        <item x="335"/>
        <item x="95"/>
        <item x="88"/>
        <item x="85"/>
        <item x="242"/>
        <item x="288"/>
        <item x="86"/>
        <item x="253"/>
        <item x="272"/>
        <item x="289"/>
        <item x="84"/>
        <item x="97"/>
        <item x="243"/>
        <item x="282"/>
        <item x="262"/>
        <item x="307"/>
        <item x="252"/>
        <item x="92"/>
        <item x="310"/>
        <item x="271"/>
        <item x="275"/>
        <item x="273"/>
        <item x="302"/>
        <item x="237"/>
        <item x="284"/>
        <item x="269"/>
        <item x="264"/>
        <item x="274"/>
        <item x="311"/>
        <item x="306"/>
        <item x="94"/>
        <item x="263"/>
        <item x="98"/>
        <item x="96"/>
        <item x="245"/>
        <item x="338"/>
        <item x="234"/>
        <item x="325"/>
        <item x="334"/>
        <item x="239"/>
        <item x="278"/>
        <item x="326"/>
        <item x="26"/>
        <item x="87"/>
        <item x="24"/>
        <item x="232"/>
        <item x="332"/>
        <item x="238"/>
        <item x="340"/>
        <item x="17"/>
        <item x="27"/>
        <item x="331"/>
        <item x="324"/>
        <item x="328"/>
        <item x="265"/>
        <item x="6"/>
        <item x="270"/>
        <item x="90"/>
        <item x="336"/>
        <item x="333"/>
        <item x="18"/>
        <item x="240"/>
        <item x="50"/>
        <item x="91"/>
        <item x="42"/>
        <item x="233"/>
        <item x="290"/>
        <item x="255"/>
        <item x="45"/>
        <item x="337"/>
        <item x="257"/>
        <item x="32"/>
        <item x="341"/>
        <item x="28"/>
        <item x="29"/>
        <item x="246"/>
        <item x="285"/>
        <item x="259"/>
        <item x="69"/>
        <item x="33"/>
        <item x="292"/>
        <item x="39"/>
        <item x="330"/>
        <item x="44"/>
        <item x="30"/>
        <item x="35"/>
        <item x="38"/>
        <item x="36"/>
        <item x="51"/>
        <item x="296"/>
        <item x="40"/>
        <item x="23"/>
        <item x="70"/>
        <item x="276"/>
        <item x="301"/>
        <item x="34"/>
        <item x="31"/>
        <item x="300"/>
        <item x="102"/>
        <item x="19"/>
        <item x="73"/>
        <item x="49"/>
        <item x="37"/>
        <item x="309"/>
        <item x="43"/>
        <item x="293"/>
        <item x="71"/>
        <item x="52"/>
        <item x="312"/>
        <item x="47"/>
        <item x="21"/>
        <item x="75"/>
        <item x="297"/>
        <item x="100"/>
        <item x="268"/>
        <item x="48"/>
        <item x="101"/>
        <item x="299"/>
        <item x="171"/>
        <item x="13"/>
        <item x="279"/>
        <item x="72"/>
        <item x="236"/>
        <item x="20"/>
        <item x="25"/>
        <item x="11"/>
        <item x="298"/>
        <item x="77"/>
        <item x="41"/>
        <item x="74"/>
        <item x="78"/>
        <item x="5"/>
        <item x="283"/>
        <item x="291"/>
        <item x="103"/>
        <item x="76"/>
        <item x="46"/>
        <item x="8"/>
        <item x="314"/>
        <item x="305"/>
        <item x="327"/>
        <item x="280"/>
        <item x="256"/>
        <item x="315"/>
        <item x="4"/>
        <item x="119"/>
        <item x="80"/>
        <item x="260"/>
        <item x="319"/>
        <item x="113"/>
        <item x="249"/>
        <item x="116"/>
        <item x="120"/>
        <item x="81"/>
        <item x="317"/>
        <item x="316"/>
        <item x="308"/>
        <item x="82"/>
        <item x="247"/>
        <item x="248"/>
        <item x="15"/>
        <item x="108"/>
        <item x="320"/>
        <item x="104"/>
        <item x="318"/>
        <item x="122"/>
        <item x="251"/>
        <item x="79"/>
        <item x="118"/>
        <item x="266"/>
        <item x="205"/>
        <item x="168"/>
        <item x="114"/>
        <item x="106"/>
        <item x="169"/>
        <item x="286"/>
        <item x="115"/>
        <item x="304"/>
        <item x="167"/>
        <item x="241"/>
        <item x="277"/>
        <item x="254"/>
        <item x="313"/>
        <item x="197"/>
        <item x="198"/>
        <item x="123"/>
        <item x="57"/>
        <item x="267"/>
        <item x="196"/>
        <item x="258"/>
        <item x="109"/>
        <item x="294"/>
        <item x="99"/>
        <item x="170"/>
        <item x="199"/>
        <item x="1"/>
        <item x="110"/>
        <item x="54"/>
        <item x="3"/>
        <item x="16"/>
        <item x="7"/>
        <item x="207"/>
        <item x="55"/>
        <item x="250"/>
        <item x="244"/>
        <item x="181"/>
        <item x="61"/>
        <item x="53"/>
        <item x="174"/>
        <item x="322"/>
        <item x="201"/>
        <item x="67"/>
        <item x="111"/>
        <item x="200"/>
        <item x="175"/>
        <item x="184"/>
        <item x="323"/>
        <item x="203"/>
        <item x="206"/>
        <item x="235"/>
        <item x="58"/>
        <item x="303"/>
        <item x="107"/>
        <item x="208"/>
        <item x="183"/>
        <item x="68"/>
        <item x="176"/>
        <item x="329"/>
        <item x="202"/>
        <item x="212"/>
        <item x="112"/>
        <item x="173"/>
        <item x="177"/>
        <item x="187"/>
        <item x="339"/>
        <item x="186"/>
        <item x="22"/>
        <item x="295"/>
        <item x="210"/>
        <item x="185"/>
        <item x="105"/>
        <item x="172"/>
        <item x="178"/>
        <item x="204"/>
        <item x="321"/>
        <item x="10"/>
        <item x="117"/>
        <item x="0"/>
        <item x="180"/>
        <item x="211"/>
        <item x="209"/>
        <item x="14"/>
        <item x="121"/>
        <item x="351"/>
        <item x="9"/>
        <item x="179"/>
        <item x="56"/>
        <item x="59"/>
        <item x="12"/>
        <item x="348"/>
        <item x="356"/>
        <item x="216"/>
        <item x="220"/>
        <item x="182"/>
        <item x="346"/>
        <item x="224"/>
        <item x="225"/>
        <item x="215"/>
        <item x="223"/>
        <item x="214"/>
        <item x="230"/>
        <item x="222"/>
        <item x="128"/>
        <item x="141"/>
        <item x="65"/>
        <item x="221"/>
        <item x="130"/>
        <item x="261"/>
        <item x="217"/>
        <item x="126"/>
        <item x="131"/>
        <item x="139"/>
        <item x="125"/>
        <item x="129"/>
        <item x="149"/>
        <item x="137"/>
        <item x="228"/>
        <item x="142"/>
        <item x="153"/>
        <item x="124"/>
        <item x="155"/>
        <item x="213"/>
        <item x="152"/>
        <item x="148"/>
        <item x="145"/>
        <item x="154"/>
        <item x="150"/>
        <item x="132"/>
        <item x="156"/>
        <item x="143"/>
        <item x="158"/>
        <item x="218"/>
        <item x="62"/>
        <item x="146"/>
        <item x="147"/>
        <item x="136"/>
        <item x="360"/>
        <item x="164"/>
        <item x="363"/>
        <item x="380"/>
        <item x="385"/>
        <item x="377"/>
        <item x="140"/>
        <item x="134"/>
        <item x="64"/>
        <item x="189"/>
        <item x="160"/>
        <item x="227"/>
        <item x="138"/>
        <item x="353"/>
        <item x="190"/>
        <item x="389"/>
        <item x="162"/>
        <item x="374"/>
        <item x="165"/>
        <item x="63"/>
        <item x="383"/>
        <item x="166"/>
        <item x="135"/>
        <item x="144"/>
        <item x="151"/>
        <item x="384"/>
        <item x="229"/>
        <item x="231"/>
        <item x="226"/>
        <item x="159"/>
        <item x="378"/>
        <item x="191"/>
        <item x="133"/>
        <item x="219"/>
        <item x="66"/>
        <item x="127"/>
        <item x="382"/>
        <item x="161"/>
        <item x="60"/>
        <item x="163"/>
        <item x="157"/>
        <item x="417"/>
        <item x="192"/>
        <item x="342"/>
        <item x="343"/>
        <item x="451"/>
        <item x="452"/>
        <item x="440"/>
        <item x="193"/>
        <item x="458"/>
        <item x="430"/>
        <item x="515"/>
        <item x="489"/>
        <item x="344"/>
        <item x="481"/>
        <item x="460"/>
        <item x="357"/>
        <item x="478"/>
        <item x="464"/>
        <item x="507"/>
        <item x="445"/>
        <item x="354"/>
        <item x="447"/>
        <item x="473"/>
        <item x="350"/>
        <item x="499"/>
        <item x="505"/>
        <item x="361"/>
        <item x="352"/>
        <item x="482"/>
        <item x="461"/>
        <item x="514"/>
        <item x="422"/>
        <item x="395"/>
        <item x="469"/>
        <item x="466"/>
        <item x="463"/>
        <item x="372"/>
        <item x="490"/>
        <item x="345"/>
        <item x="439"/>
        <item x="355"/>
        <item x="503"/>
        <item x="437"/>
        <item x="510"/>
        <item x="485"/>
        <item x="364"/>
        <item x="418"/>
        <item x="516"/>
        <item x="462"/>
        <item x="511"/>
        <item x="369"/>
        <item x="506"/>
        <item x="454"/>
        <item x="456"/>
        <item x="501"/>
        <item x="392"/>
        <item x="476"/>
        <item x="403"/>
        <item x="432"/>
        <item x="483"/>
        <item x="367"/>
        <item x="419"/>
        <item x="512"/>
        <item x="375"/>
        <item x="358"/>
        <item x="509"/>
        <item x="412"/>
        <item x="416"/>
        <item x="453"/>
        <item x="455"/>
        <item x="394"/>
        <item x="413"/>
        <item x="415"/>
        <item x="500"/>
        <item x="362"/>
        <item x="444"/>
        <item x="407"/>
        <item x="379"/>
        <item x="477"/>
        <item x="446"/>
        <item x="393"/>
        <item x="370"/>
        <item x="495"/>
        <item x="436"/>
        <item x="420"/>
        <item x="435"/>
        <item x="391"/>
        <item x="487"/>
        <item x="366"/>
        <item x="365"/>
        <item x="402"/>
        <item x="405"/>
        <item x="470"/>
        <item x="414"/>
        <item x="443"/>
        <item x="421"/>
        <item x="502"/>
        <item x="408"/>
        <item x="504"/>
        <item x="347"/>
        <item x="492"/>
        <item x="368"/>
        <item x="396"/>
        <item x="425"/>
        <item x="520"/>
        <item x="484"/>
        <item x="494"/>
        <item x="404"/>
        <item x="195"/>
        <item x="390"/>
        <item x="498"/>
        <item x="459"/>
        <item x="442"/>
        <item x="497"/>
        <item x="431"/>
        <item x="424"/>
        <item x="371"/>
        <item x="438"/>
        <item x="457"/>
        <item x="376"/>
        <item x="518"/>
        <item x="449"/>
        <item x="517"/>
        <item x="488"/>
        <item x="401"/>
        <item x="194"/>
        <item x="188"/>
        <item x="399"/>
        <item x="491"/>
        <item x="423"/>
        <item x="486"/>
        <item x="480"/>
        <item x="349"/>
        <item x="479"/>
        <item x="410"/>
        <item x="519"/>
        <item x="433"/>
        <item x="388"/>
        <item x="434"/>
        <item x="493"/>
        <item x="471"/>
        <item x="474"/>
        <item x="397"/>
        <item x="508"/>
        <item x="467"/>
        <item x="513"/>
        <item x="475"/>
        <item x="406"/>
        <item x="450"/>
        <item x="468"/>
        <item x="398"/>
        <item x="387"/>
        <item x="386"/>
        <item x="441"/>
        <item x="521"/>
        <item x="381"/>
        <item x="496"/>
        <item x="411"/>
        <item x="465"/>
        <item x="428"/>
        <item x="472"/>
        <item x="429"/>
        <item x="373"/>
        <item x="427"/>
        <item x="409"/>
        <item x="359"/>
        <item x="448"/>
        <item x="426"/>
        <item x="400"/>
        <item t="default"/>
      </items>
    </pivotField>
    <pivotField axis="axisCol" showAll="0">
      <items count="3">
        <item x="0"/>
        <item h="1" x="1"/>
        <item t="default"/>
      </items>
    </pivotField>
    <pivotField numFmtId="1" showAll="0"/>
    <pivotField numFmtId="1" showAll="0"/>
    <pivotField showAll="0"/>
    <pivotField showAll="0"/>
    <pivotField axis="axisRow" showAll="0">
      <items count="6">
        <item x="2"/>
        <item x="0"/>
        <item x="4"/>
        <item x="3"/>
        <item x="1"/>
        <item t="default"/>
      </items>
    </pivotField>
    <pivotField showAll="0"/>
    <pivotField numFmtId="166" showAll="0"/>
    <pivotField showAll="0">
      <items count="9">
        <item x="5"/>
        <item x="6"/>
        <item x="2"/>
        <item x="3"/>
        <item x="1"/>
        <item x="0"/>
        <item x="4"/>
        <item x="7"/>
        <item t="default"/>
      </items>
    </pivotField>
    <pivotField numFmtId="14" showAll="0">
      <items count="580">
        <item x="333"/>
        <item x="101"/>
        <item x="323"/>
        <item x="317"/>
        <item x="300"/>
        <item x="92"/>
        <item x="98"/>
        <item x="328"/>
        <item x="371"/>
        <item x="104"/>
        <item x="97"/>
        <item x="94"/>
        <item x="276"/>
        <item x="324"/>
        <item x="95"/>
        <item x="287"/>
        <item x="103"/>
        <item x="308"/>
        <item x="325"/>
        <item x="93"/>
        <item x="107"/>
        <item x="277"/>
        <item x="318"/>
        <item x="295"/>
        <item x="345"/>
        <item x="286"/>
        <item x="100"/>
        <item x="348"/>
        <item x="307"/>
        <item x="311"/>
        <item x="309"/>
        <item x="339"/>
        <item x="271"/>
        <item x="320"/>
        <item x="305"/>
        <item x="298"/>
        <item x="294"/>
        <item x="109"/>
        <item x="310"/>
        <item x="349"/>
        <item x="344"/>
        <item x="102"/>
        <item x="297"/>
        <item x="108"/>
        <item x="105"/>
        <item x="279"/>
        <item x="374"/>
        <item x="268"/>
        <item x="28"/>
        <item x="370"/>
        <item x="273"/>
        <item x="314"/>
        <item x="363"/>
        <item x="31"/>
        <item x="96"/>
        <item x="29"/>
        <item x="265"/>
        <item x="368"/>
        <item x="272"/>
        <item x="376"/>
        <item x="19"/>
        <item x="32"/>
        <item x="367"/>
        <item x="362"/>
        <item x="365"/>
        <item x="299"/>
        <item x="6"/>
        <item x="306"/>
        <item x="21"/>
        <item x="372"/>
        <item x="369"/>
        <item x="20"/>
        <item x="274"/>
        <item x="57"/>
        <item x="99"/>
        <item x="48"/>
        <item x="267"/>
        <item x="326"/>
        <item x="289"/>
        <item x="51"/>
        <item x="373"/>
        <item x="291"/>
        <item x="37"/>
        <item x="377"/>
        <item x="33"/>
        <item x="34"/>
        <item x="280"/>
        <item x="321"/>
        <item x="293"/>
        <item x="78"/>
        <item x="53"/>
        <item x="38"/>
        <item x="329"/>
        <item x="45"/>
        <item x="106"/>
        <item x="43"/>
        <item x="214"/>
        <item x="50"/>
        <item x="80"/>
        <item x="35"/>
        <item x="40"/>
        <item x="44"/>
        <item x="41"/>
        <item x="58"/>
        <item x="334"/>
        <item x="46"/>
        <item x="27"/>
        <item x="79"/>
        <item x="312"/>
        <item x="338"/>
        <item x="39"/>
        <item x="36"/>
        <item x="337"/>
        <item x="113"/>
        <item x="22"/>
        <item x="83"/>
        <item x="56"/>
        <item x="42"/>
        <item x="347"/>
        <item x="49"/>
        <item x="330"/>
        <item x="13"/>
        <item x="266"/>
        <item x="81"/>
        <item x="59"/>
        <item x="350"/>
        <item x="54"/>
        <item x="25"/>
        <item x="85"/>
        <item x="116"/>
        <item x="111"/>
        <item x="304"/>
        <item x="55"/>
        <item x="112"/>
        <item x="336"/>
        <item x="196"/>
        <item x="15"/>
        <item x="315"/>
        <item x="82"/>
        <item x="270"/>
        <item x="23"/>
        <item x="30"/>
        <item x="114"/>
        <item x="12"/>
        <item x="335"/>
        <item x="87"/>
        <item x="47"/>
        <item x="84"/>
        <item x="88"/>
        <item x="5"/>
        <item x="296"/>
        <item x="319"/>
        <item x="327"/>
        <item x="2"/>
        <item x="86"/>
        <item x="52"/>
        <item x="8"/>
        <item x="352"/>
        <item x="343"/>
        <item x="364"/>
        <item x="316"/>
        <item x="301"/>
        <item x="341"/>
        <item x="125"/>
        <item x="290"/>
        <item x="353"/>
        <item x="136"/>
        <item x="4"/>
        <item x="115"/>
        <item x="134"/>
        <item x="24"/>
        <item x="140"/>
        <item x="357"/>
        <item x="128"/>
        <item x="283"/>
        <item x="226"/>
        <item x="131"/>
        <item x="135"/>
        <item x="90"/>
        <item x="355"/>
        <item x="354"/>
        <item x="346"/>
        <item x="91"/>
        <item x="281"/>
        <item x="282"/>
        <item x="17"/>
        <item x="122"/>
        <item x="358"/>
        <item x="118"/>
        <item x="356"/>
        <item x="138"/>
        <item x="285"/>
        <item x="89"/>
        <item x="133"/>
        <item x="302"/>
        <item x="234"/>
        <item x="193"/>
        <item x="129"/>
        <item x="120"/>
        <item x="194"/>
        <item x="322"/>
        <item x="130"/>
        <item x="342"/>
        <item x="192"/>
        <item x="275"/>
        <item x="313"/>
        <item x="288"/>
        <item x="351"/>
        <item x="224"/>
        <item x="65"/>
        <item x="225"/>
        <item x="139"/>
        <item x="64"/>
        <item x="303"/>
        <item x="223"/>
        <item x="292"/>
        <item x="123"/>
        <item x="331"/>
        <item x="110"/>
        <item x="195"/>
        <item x="227"/>
        <item x="1"/>
        <item x="124"/>
        <item x="61"/>
        <item x="3"/>
        <item x="18"/>
        <item x="232"/>
        <item x="7"/>
        <item x="236"/>
        <item x="117"/>
        <item x="62"/>
        <item x="284"/>
        <item x="278"/>
        <item x="208"/>
        <item x="69"/>
        <item x="60"/>
        <item x="199"/>
        <item x="360"/>
        <item x="229"/>
        <item x="76"/>
        <item x="126"/>
        <item x="228"/>
        <item x="200"/>
        <item x="211"/>
        <item x="361"/>
        <item x="231"/>
        <item x="201"/>
        <item x="235"/>
        <item x="205"/>
        <item x="269"/>
        <item x="66"/>
        <item x="340"/>
        <item x="121"/>
        <item x="237"/>
        <item x="210"/>
        <item x="77"/>
        <item x="202"/>
        <item x="366"/>
        <item x="230"/>
        <item x="241"/>
        <item x="127"/>
        <item x="198"/>
        <item x="203"/>
        <item x="213"/>
        <item x="375"/>
        <item x="11"/>
        <item x="26"/>
        <item x="332"/>
        <item x="239"/>
        <item x="212"/>
        <item x="119"/>
        <item x="197"/>
        <item x="204"/>
        <item x="233"/>
        <item x="359"/>
        <item x="10"/>
        <item x="132"/>
        <item x="0"/>
        <item x="207"/>
        <item x="240"/>
        <item x="238"/>
        <item x="16"/>
        <item x="137"/>
        <item x="390"/>
        <item x="9"/>
        <item x="206"/>
        <item x="63"/>
        <item x="67"/>
        <item x="14"/>
        <item x="384"/>
        <item x="386"/>
        <item x="388"/>
        <item x="166"/>
        <item x="396"/>
        <item x="252"/>
        <item x="398"/>
        <item x="394"/>
        <item x="403"/>
        <item x="247"/>
        <item x="245"/>
        <item x="250"/>
        <item x="209"/>
        <item x="263"/>
        <item x="382"/>
        <item x="171"/>
        <item x="255"/>
        <item x="256"/>
        <item x="257"/>
        <item x="244"/>
        <item x="254"/>
        <item x="243"/>
        <item x="162"/>
        <item x="262"/>
        <item x="253"/>
        <item x="145"/>
        <item x="159"/>
        <item x="158"/>
        <item x="74"/>
        <item x="251"/>
        <item x="147"/>
        <item x="73"/>
        <item x="246"/>
        <item x="143"/>
        <item x="148"/>
        <item x="156"/>
        <item x="142"/>
        <item x="146"/>
        <item x="169"/>
        <item x="154"/>
        <item x="260"/>
        <item x="160"/>
        <item x="175"/>
        <item x="174"/>
        <item x="141"/>
        <item x="177"/>
        <item x="242"/>
        <item x="173"/>
        <item x="181"/>
        <item x="168"/>
        <item x="164"/>
        <item x="176"/>
        <item x="170"/>
        <item x="149"/>
        <item x="178"/>
        <item x="161"/>
        <item x="180"/>
        <item x="248"/>
        <item x="70"/>
        <item x="165"/>
        <item x="167"/>
        <item x="153"/>
        <item x="401"/>
        <item x="189"/>
        <item x="405"/>
        <item x="186"/>
        <item x="429"/>
        <item x="420"/>
        <item x="157"/>
        <item x="151"/>
        <item x="72"/>
        <item x="216"/>
        <item x="187"/>
        <item x="183"/>
        <item x="259"/>
        <item x="155"/>
        <item x="392"/>
        <item x="217"/>
        <item x="433"/>
        <item x="185"/>
        <item x="417"/>
        <item x="190"/>
        <item x="71"/>
        <item x="427"/>
        <item x="191"/>
        <item x="152"/>
        <item x="163"/>
        <item x="172"/>
        <item x="428"/>
        <item x="261"/>
        <item x="264"/>
        <item x="258"/>
        <item x="182"/>
        <item x="421"/>
        <item x="218"/>
        <item x="150"/>
        <item x="249"/>
        <item x="75"/>
        <item x="144"/>
        <item x="426"/>
        <item x="184"/>
        <item x="68"/>
        <item x="188"/>
        <item x="179"/>
        <item x="436"/>
        <item x="219"/>
        <item x="378"/>
        <item x="379"/>
        <item x="501"/>
        <item x="502"/>
        <item x="489"/>
        <item x="532"/>
        <item x="522"/>
        <item x="466"/>
        <item x="220"/>
        <item x="537"/>
        <item x="519"/>
        <item x="510"/>
        <item x="475"/>
        <item x="570"/>
        <item x="479"/>
        <item x="572"/>
        <item x="503"/>
        <item x="380"/>
        <item x="385"/>
        <item x="538"/>
        <item x="531"/>
        <item x="423"/>
        <item x="512"/>
        <item x="535"/>
        <item x="397"/>
        <item x="533"/>
        <item x="515"/>
        <item x="563"/>
        <item x="494"/>
        <item x="549"/>
        <item x="393"/>
        <item x="496"/>
        <item x="526"/>
        <item x="389"/>
        <item x="556"/>
        <item x="561"/>
        <item x="402"/>
        <item x="391"/>
        <item x="539"/>
        <item x="513"/>
        <item x="571"/>
        <item x="469"/>
        <item x="441"/>
        <item x="521"/>
        <item x="517"/>
        <item x="514"/>
        <item x="415"/>
        <item x="546"/>
        <item x="381"/>
        <item x="488"/>
        <item x="395"/>
        <item x="559"/>
        <item x="486"/>
        <item x="547"/>
        <item x="566"/>
        <item x="542"/>
        <item x="406"/>
        <item x="463"/>
        <item x="573"/>
        <item x="424"/>
        <item x="567"/>
        <item x="412"/>
        <item x="562"/>
        <item x="504"/>
        <item x="506"/>
        <item x="508"/>
        <item x="435"/>
        <item x="438"/>
        <item x="529"/>
        <item x="449"/>
        <item x="407"/>
        <item x="481"/>
        <item x="540"/>
        <item x="410"/>
        <item x="464"/>
        <item x="568"/>
        <item x="418"/>
        <item x="399"/>
        <item x="565"/>
        <item x="458"/>
        <item x="462"/>
        <item x="505"/>
        <item x="507"/>
        <item x="440"/>
        <item x="459"/>
        <item x="461"/>
        <item x="557"/>
        <item x="404"/>
        <item x="493"/>
        <item x="465"/>
        <item x="453"/>
        <item x="422"/>
        <item x="530"/>
        <item x="495"/>
        <item x="439"/>
        <item x="413"/>
        <item x="553"/>
        <item x="485"/>
        <item x="467"/>
        <item x="484"/>
        <item x="437"/>
        <item x="544"/>
        <item x="409"/>
        <item x="408"/>
        <item x="448"/>
        <item x="497"/>
        <item x="451"/>
        <item x="523"/>
        <item x="460"/>
        <item x="492"/>
        <item x="468"/>
        <item x="558"/>
        <item x="454"/>
        <item x="560"/>
        <item x="383"/>
        <item x="550"/>
        <item x="411"/>
        <item x="442"/>
        <item x="472"/>
        <item x="577"/>
        <item x="541"/>
        <item x="552"/>
        <item x="450"/>
        <item x="222"/>
        <item x="434"/>
        <item x="478"/>
        <item x="511"/>
        <item x="491"/>
        <item x="555"/>
        <item x="480"/>
        <item x="471"/>
        <item x="414"/>
        <item x="487"/>
        <item x="509"/>
        <item x="419"/>
        <item x="575"/>
        <item x="499"/>
        <item x="574"/>
        <item x="545"/>
        <item x="447"/>
        <item x="221"/>
        <item x="215"/>
        <item x="445"/>
        <item x="548"/>
        <item x="470"/>
        <item x="543"/>
        <item x="536"/>
        <item x="387"/>
        <item x="534"/>
        <item x="456"/>
        <item x="576"/>
        <item x="482"/>
        <item x="432"/>
        <item x="483"/>
        <item x="551"/>
        <item x="524"/>
        <item x="527"/>
        <item x="443"/>
        <item x="564"/>
        <item x="518"/>
        <item x="569"/>
        <item x="528"/>
        <item x="452"/>
        <item x="500"/>
        <item x="520"/>
        <item x="444"/>
        <item x="431"/>
        <item x="430"/>
        <item x="490"/>
        <item x="578"/>
        <item x="425"/>
        <item x="554"/>
        <item x="457"/>
        <item x="516"/>
        <item x="476"/>
        <item x="525"/>
        <item x="477"/>
        <item x="416"/>
        <item x="474"/>
        <item x="455"/>
        <item x="400"/>
        <item x="498"/>
        <item x="473"/>
        <item x="446"/>
        <item t="default"/>
      </items>
    </pivotField>
    <pivotField showAll="0">
      <items count="5">
        <item x="0"/>
        <item x="3"/>
        <item x="2"/>
        <item x="1"/>
        <item t="default"/>
      </items>
    </pivotField>
    <pivotField showAll="0" defaultSubtotal="0"/>
    <pivotField showAll="0" defaultSubtotal="0">
      <items count="9">
        <item x="0"/>
        <item x="1"/>
        <item x="2"/>
        <item x="3"/>
        <item x="4"/>
        <item x="5"/>
        <item x="6"/>
        <item x="7"/>
        <item x="8"/>
      </items>
    </pivotField>
    <pivotField showAll="0">
      <items count="3">
        <item x="0"/>
        <item x="1"/>
        <item t="default"/>
      </items>
    </pivotField>
    <pivotField dragToRow="0" dragToCol="0" dragToPage="0" showAll="0" defaultSubtotal="0"/>
  </pivotFields>
  <rowFields count="1">
    <field x="14"/>
  </rowFields>
  <rowItems count="5">
    <i>
      <x v="1"/>
    </i>
    <i>
      <x v="2"/>
    </i>
    <i>
      <x v="3"/>
    </i>
    <i>
      <x v="4"/>
    </i>
    <i t="grand">
      <x/>
    </i>
  </rowItems>
  <colFields count="1">
    <field x="9"/>
  </colFields>
  <colItems count="2">
    <i>
      <x/>
    </i>
    <i t="grand">
      <x/>
    </i>
  </colItems>
  <dataFields count="1">
    <dataField name="Count of Ref Number" fld="0" subtotal="count" baseField="0" baseItem="0"/>
  </dataFields>
  <chartFormats count="5">
    <chartFormat chart="2" format="10" series="1">
      <pivotArea type="data" outline="0" fieldPosition="0">
        <references count="2">
          <reference field="4294967294" count="1" selected="0">
            <x v="0"/>
          </reference>
          <reference field="9" count="1" selected="0">
            <x v="0"/>
          </reference>
        </references>
      </pivotArea>
    </chartFormat>
    <chartFormat chart="2" format="11">
      <pivotArea type="data" outline="0" fieldPosition="0">
        <references count="3">
          <reference field="4294967294" count="1" selected="0">
            <x v="0"/>
          </reference>
          <reference field="9" count="1" selected="0">
            <x v="0"/>
          </reference>
          <reference field="14" count="1" selected="0">
            <x v="1"/>
          </reference>
        </references>
      </pivotArea>
    </chartFormat>
    <chartFormat chart="2" format="12">
      <pivotArea type="data" outline="0" fieldPosition="0">
        <references count="3">
          <reference field="4294967294" count="1" selected="0">
            <x v="0"/>
          </reference>
          <reference field="9" count="1" selected="0">
            <x v="0"/>
          </reference>
          <reference field="14" count="1" selected="0">
            <x v="2"/>
          </reference>
        </references>
      </pivotArea>
    </chartFormat>
    <chartFormat chart="2" format="13">
      <pivotArea type="data" outline="0" fieldPosition="0">
        <references count="3">
          <reference field="4294967294" count="1" selected="0">
            <x v="0"/>
          </reference>
          <reference field="9" count="1" selected="0">
            <x v="0"/>
          </reference>
          <reference field="14" count="1" selected="0">
            <x v="3"/>
          </reference>
        </references>
      </pivotArea>
    </chartFormat>
    <chartFormat chart="2" format="14">
      <pivotArea type="data" outline="0" fieldPosition="0">
        <references count="3">
          <reference field="4294967294" count="1" selected="0">
            <x v="0"/>
          </reference>
          <reference field="9" count="1" selected="0">
            <x v="0"/>
          </reference>
          <reference field="1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433AFFC-2625-450D-88BD-DEA541476DFC}" name="countryrevenu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E121:F135" firstHeaderRow="1" firstDataRow="1" firstDataCol="1"/>
  <pivotFields count="24">
    <pivotField showAll="0"/>
    <pivotField showAll="0"/>
    <pivotField showAll="0"/>
    <pivotField axis="axisRow" showAll="0">
      <items count="14">
        <item x="3"/>
        <item x="9"/>
        <item x="12"/>
        <item x="2"/>
        <item x="4"/>
        <item x="5"/>
        <item x="11"/>
        <item x="8"/>
        <item x="6"/>
        <item x="7"/>
        <item x="10"/>
        <item x="0"/>
        <item x="1"/>
        <item t="default"/>
      </items>
    </pivotField>
    <pivotField showAll="0">
      <items count="5">
        <item x="3"/>
        <item x="0"/>
        <item x="2"/>
        <item x="1"/>
        <item t="default"/>
      </items>
    </pivotField>
    <pivotField showAll="0"/>
    <pivotField showAll="0"/>
    <pivotField numFmtId="14" showAll="0"/>
    <pivotField showAll="0">
      <items count="523">
        <item x="2"/>
        <item x="93"/>
        <item x="287"/>
        <item x="281"/>
        <item x="83"/>
        <item x="89"/>
        <item x="335"/>
        <item x="95"/>
        <item x="88"/>
        <item x="85"/>
        <item x="242"/>
        <item x="288"/>
        <item x="86"/>
        <item x="253"/>
        <item x="272"/>
        <item x="289"/>
        <item x="84"/>
        <item x="97"/>
        <item x="243"/>
        <item x="282"/>
        <item x="262"/>
        <item x="307"/>
        <item x="252"/>
        <item x="92"/>
        <item x="310"/>
        <item x="271"/>
        <item x="275"/>
        <item x="273"/>
        <item x="302"/>
        <item x="237"/>
        <item x="284"/>
        <item x="269"/>
        <item x="264"/>
        <item x="274"/>
        <item x="311"/>
        <item x="306"/>
        <item x="94"/>
        <item x="263"/>
        <item x="98"/>
        <item x="96"/>
        <item x="245"/>
        <item x="338"/>
        <item x="234"/>
        <item x="325"/>
        <item x="334"/>
        <item x="239"/>
        <item x="278"/>
        <item x="326"/>
        <item x="26"/>
        <item x="87"/>
        <item x="24"/>
        <item x="232"/>
        <item x="332"/>
        <item x="238"/>
        <item x="340"/>
        <item x="17"/>
        <item x="27"/>
        <item x="331"/>
        <item x="324"/>
        <item x="328"/>
        <item x="265"/>
        <item x="6"/>
        <item x="270"/>
        <item x="90"/>
        <item x="336"/>
        <item x="333"/>
        <item x="18"/>
        <item x="240"/>
        <item x="50"/>
        <item x="91"/>
        <item x="42"/>
        <item x="233"/>
        <item x="290"/>
        <item x="255"/>
        <item x="45"/>
        <item x="337"/>
        <item x="257"/>
        <item x="32"/>
        <item x="341"/>
        <item x="28"/>
        <item x="29"/>
        <item x="246"/>
        <item x="285"/>
        <item x="259"/>
        <item x="69"/>
        <item x="33"/>
        <item x="292"/>
        <item x="39"/>
        <item x="330"/>
        <item x="44"/>
        <item x="30"/>
        <item x="35"/>
        <item x="38"/>
        <item x="36"/>
        <item x="51"/>
        <item x="296"/>
        <item x="40"/>
        <item x="23"/>
        <item x="70"/>
        <item x="276"/>
        <item x="301"/>
        <item x="34"/>
        <item x="31"/>
        <item x="300"/>
        <item x="102"/>
        <item x="19"/>
        <item x="73"/>
        <item x="49"/>
        <item x="37"/>
        <item x="309"/>
        <item x="43"/>
        <item x="293"/>
        <item x="71"/>
        <item x="52"/>
        <item x="312"/>
        <item x="47"/>
        <item x="21"/>
        <item x="75"/>
        <item x="297"/>
        <item x="100"/>
        <item x="268"/>
        <item x="48"/>
        <item x="101"/>
        <item x="299"/>
        <item x="171"/>
        <item x="13"/>
        <item x="279"/>
        <item x="72"/>
        <item x="236"/>
        <item x="20"/>
        <item x="25"/>
        <item x="11"/>
        <item x="298"/>
        <item x="77"/>
        <item x="41"/>
        <item x="74"/>
        <item x="78"/>
        <item x="5"/>
        <item x="283"/>
        <item x="291"/>
        <item x="103"/>
        <item x="76"/>
        <item x="46"/>
        <item x="8"/>
        <item x="314"/>
        <item x="305"/>
        <item x="327"/>
        <item x="280"/>
        <item x="256"/>
        <item x="315"/>
        <item x="4"/>
        <item x="119"/>
        <item x="80"/>
        <item x="260"/>
        <item x="319"/>
        <item x="113"/>
        <item x="249"/>
        <item x="116"/>
        <item x="120"/>
        <item x="81"/>
        <item x="317"/>
        <item x="316"/>
        <item x="308"/>
        <item x="82"/>
        <item x="247"/>
        <item x="248"/>
        <item x="15"/>
        <item x="108"/>
        <item x="320"/>
        <item x="104"/>
        <item x="318"/>
        <item x="122"/>
        <item x="251"/>
        <item x="79"/>
        <item x="118"/>
        <item x="266"/>
        <item x="205"/>
        <item x="168"/>
        <item x="114"/>
        <item x="106"/>
        <item x="169"/>
        <item x="286"/>
        <item x="115"/>
        <item x="304"/>
        <item x="167"/>
        <item x="241"/>
        <item x="277"/>
        <item x="254"/>
        <item x="313"/>
        <item x="197"/>
        <item x="198"/>
        <item x="123"/>
        <item x="57"/>
        <item x="267"/>
        <item x="196"/>
        <item x="258"/>
        <item x="109"/>
        <item x="294"/>
        <item x="99"/>
        <item x="170"/>
        <item x="199"/>
        <item x="1"/>
        <item x="110"/>
        <item x="54"/>
        <item x="3"/>
        <item x="16"/>
        <item x="7"/>
        <item x="207"/>
        <item x="55"/>
        <item x="250"/>
        <item x="244"/>
        <item x="181"/>
        <item x="61"/>
        <item x="53"/>
        <item x="174"/>
        <item x="322"/>
        <item x="201"/>
        <item x="67"/>
        <item x="111"/>
        <item x="200"/>
        <item x="175"/>
        <item x="184"/>
        <item x="323"/>
        <item x="203"/>
        <item x="206"/>
        <item x="235"/>
        <item x="58"/>
        <item x="303"/>
        <item x="107"/>
        <item x="208"/>
        <item x="183"/>
        <item x="68"/>
        <item x="176"/>
        <item x="329"/>
        <item x="202"/>
        <item x="212"/>
        <item x="112"/>
        <item x="173"/>
        <item x="177"/>
        <item x="187"/>
        <item x="339"/>
        <item x="186"/>
        <item x="22"/>
        <item x="295"/>
        <item x="210"/>
        <item x="185"/>
        <item x="105"/>
        <item x="172"/>
        <item x="178"/>
        <item x="204"/>
        <item x="321"/>
        <item x="10"/>
        <item x="117"/>
        <item x="0"/>
        <item x="180"/>
        <item x="211"/>
        <item x="209"/>
        <item x="14"/>
        <item x="121"/>
        <item x="351"/>
        <item x="9"/>
        <item x="179"/>
        <item x="56"/>
        <item x="59"/>
        <item x="12"/>
        <item x="348"/>
        <item x="356"/>
        <item x="216"/>
        <item x="220"/>
        <item x="182"/>
        <item x="346"/>
        <item x="224"/>
        <item x="225"/>
        <item x="215"/>
        <item x="223"/>
        <item x="214"/>
        <item x="230"/>
        <item x="222"/>
        <item x="128"/>
        <item x="141"/>
        <item x="65"/>
        <item x="221"/>
        <item x="130"/>
        <item x="261"/>
        <item x="217"/>
        <item x="126"/>
        <item x="131"/>
        <item x="139"/>
        <item x="125"/>
        <item x="129"/>
        <item x="149"/>
        <item x="137"/>
        <item x="228"/>
        <item x="142"/>
        <item x="153"/>
        <item x="124"/>
        <item x="155"/>
        <item x="213"/>
        <item x="152"/>
        <item x="148"/>
        <item x="145"/>
        <item x="154"/>
        <item x="150"/>
        <item x="132"/>
        <item x="156"/>
        <item x="143"/>
        <item x="158"/>
        <item x="218"/>
        <item x="62"/>
        <item x="146"/>
        <item x="147"/>
        <item x="136"/>
        <item x="360"/>
        <item x="164"/>
        <item x="363"/>
        <item x="380"/>
        <item x="385"/>
        <item x="377"/>
        <item x="140"/>
        <item x="134"/>
        <item x="64"/>
        <item x="189"/>
        <item x="160"/>
        <item x="227"/>
        <item x="138"/>
        <item x="353"/>
        <item x="190"/>
        <item x="389"/>
        <item x="162"/>
        <item x="374"/>
        <item x="165"/>
        <item x="63"/>
        <item x="383"/>
        <item x="166"/>
        <item x="135"/>
        <item x="144"/>
        <item x="151"/>
        <item x="384"/>
        <item x="229"/>
        <item x="231"/>
        <item x="226"/>
        <item x="159"/>
        <item x="378"/>
        <item x="191"/>
        <item x="133"/>
        <item x="219"/>
        <item x="66"/>
        <item x="127"/>
        <item x="382"/>
        <item x="161"/>
        <item x="60"/>
        <item x="163"/>
        <item x="157"/>
        <item x="417"/>
        <item x="192"/>
        <item x="342"/>
        <item x="343"/>
        <item x="451"/>
        <item x="452"/>
        <item x="440"/>
        <item x="193"/>
        <item x="458"/>
        <item x="430"/>
        <item x="515"/>
        <item x="489"/>
        <item x="344"/>
        <item x="481"/>
        <item x="460"/>
        <item x="357"/>
        <item x="478"/>
        <item x="464"/>
        <item x="507"/>
        <item x="445"/>
        <item x="354"/>
        <item x="447"/>
        <item x="473"/>
        <item x="350"/>
        <item x="499"/>
        <item x="505"/>
        <item x="361"/>
        <item x="352"/>
        <item x="482"/>
        <item x="461"/>
        <item x="514"/>
        <item x="422"/>
        <item x="395"/>
        <item x="469"/>
        <item x="466"/>
        <item x="463"/>
        <item x="372"/>
        <item x="490"/>
        <item x="345"/>
        <item x="439"/>
        <item x="355"/>
        <item x="503"/>
        <item x="437"/>
        <item x="510"/>
        <item x="485"/>
        <item x="364"/>
        <item x="418"/>
        <item x="516"/>
        <item x="462"/>
        <item x="511"/>
        <item x="369"/>
        <item x="506"/>
        <item x="454"/>
        <item x="456"/>
        <item x="501"/>
        <item x="392"/>
        <item x="476"/>
        <item x="403"/>
        <item x="432"/>
        <item x="483"/>
        <item x="367"/>
        <item x="419"/>
        <item x="512"/>
        <item x="375"/>
        <item x="358"/>
        <item x="509"/>
        <item x="412"/>
        <item x="416"/>
        <item x="453"/>
        <item x="455"/>
        <item x="394"/>
        <item x="413"/>
        <item x="415"/>
        <item x="500"/>
        <item x="362"/>
        <item x="444"/>
        <item x="407"/>
        <item x="379"/>
        <item x="477"/>
        <item x="446"/>
        <item x="393"/>
        <item x="370"/>
        <item x="495"/>
        <item x="436"/>
        <item x="420"/>
        <item x="435"/>
        <item x="391"/>
        <item x="487"/>
        <item x="366"/>
        <item x="365"/>
        <item x="402"/>
        <item x="405"/>
        <item x="470"/>
        <item x="414"/>
        <item x="443"/>
        <item x="421"/>
        <item x="502"/>
        <item x="408"/>
        <item x="504"/>
        <item x="347"/>
        <item x="492"/>
        <item x="368"/>
        <item x="396"/>
        <item x="425"/>
        <item x="520"/>
        <item x="484"/>
        <item x="494"/>
        <item x="404"/>
        <item x="195"/>
        <item x="390"/>
        <item x="498"/>
        <item x="459"/>
        <item x="442"/>
        <item x="497"/>
        <item x="431"/>
        <item x="424"/>
        <item x="371"/>
        <item x="438"/>
        <item x="457"/>
        <item x="376"/>
        <item x="518"/>
        <item x="449"/>
        <item x="517"/>
        <item x="488"/>
        <item x="401"/>
        <item x="194"/>
        <item x="188"/>
        <item x="399"/>
        <item x="491"/>
        <item x="423"/>
        <item x="486"/>
        <item x="480"/>
        <item x="349"/>
        <item x="479"/>
        <item x="410"/>
        <item x="519"/>
        <item x="433"/>
        <item x="388"/>
        <item x="434"/>
        <item x="493"/>
        <item x="471"/>
        <item x="474"/>
        <item x="397"/>
        <item x="508"/>
        <item x="467"/>
        <item x="513"/>
        <item x="475"/>
        <item x="406"/>
        <item x="450"/>
        <item x="468"/>
        <item x="398"/>
        <item x="387"/>
        <item x="386"/>
        <item x="441"/>
        <item x="521"/>
        <item x="381"/>
        <item x="496"/>
        <item x="411"/>
        <item x="465"/>
        <item x="428"/>
        <item x="472"/>
        <item x="429"/>
        <item x="373"/>
        <item x="427"/>
        <item x="409"/>
        <item x="359"/>
        <item x="448"/>
        <item x="426"/>
        <item x="400"/>
        <item t="default"/>
      </items>
    </pivotField>
    <pivotField showAll="0"/>
    <pivotField numFmtId="1" showAll="0"/>
    <pivotField numFmtId="1" showAll="0"/>
    <pivotField showAll="0"/>
    <pivotField showAll="0"/>
    <pivotField showAll="0"/>
    <pivotField showAll="0"/>
    <pivotField dataField="1" numFmtId="166" showAll="0"/>
    <pivotField showAll="0">
      <items count="9">
        <item x="5"/>
        <item x="6"/>
        <item x="2"/>
        <item x="3"/>
        <item x="1"/>
        <item x="0"/>
        <item x="4"/>
        <item x="7"/>
        <item t="default"/>
      </items>
    </pivotField>
    <pivotField numFmtId="14" showAll="0">
      <items count="580">
        <item x="333"/>
        <item x="101"/>
        <item x="323"/>
        <item x="317"/>
        <item x="300"/>
        <item x="92"/>
        <item x="98"/>
        <item x="328"/>
        <item x="371"/>
        <item x="104"/>
        <item x="97"/>
        <item x="94"/>
        <item x="276"/>
        <item x="324"/>
        <item x="95"/>
        <item x="287"/>
        <item x="103"/>
        <item x="308"/>
        <item x="325"/>
        <item x="93"/>
        <item x="107"/>
        <item x="277"/>
        <item x="318"/>
        <item x="295"/>
        <item x="345"/>
        <item x="286"/>
        <item x="100"/>
        <item x="348"/>
        <item x="307"/>
        <item x="311"/>
        <item x="309"/>
        <item x="339"/>
        <item x="271"/>
        <item x="320"/>
        <item x="305"/>
        <item x="298"/>
        <item x="294"/>
        <item x="109"/>
        <item x="310"/>
        <item x="349"/>
        <item x="344"/>
        <item x="102"/>
        <item x="297"/>
        <item x="108"/>
        <item x="105"/>
        <item x="279"/>
        <item x="374"/>
        <item x="268"/>
        <item x="28"/>
        <item x="370"/>
        <item x="273"/>
        <item x="314"/>
        <item x="363"/>
        <item x="31"/>
        <item x="96"/>
        <item x="29"/>
        <item x="265"/>
        <item x="368"/>
        <item x="272"/>
        <item x="376"/>
        <item x="19"/>
        <item x="32"/>
        <item x="367"/>
        <item x="362"/>
        <item x="365"/>
        <item x="299"/>
        <item x="6"/>
        <item x="306"/>
        <item x="21"/>
        <item x="372"/>
        <item x="369"/>
        <item x="20"/>
        <item x="274"/>
        <item x="57"/>
        <item x="99"/>
        <item x="48"/>
        <item x="267"/>
        <item x="326"/>
        <item x="289"/>
        <item x="51"/>
        <item x="373"/>
        <item x="291"/>
        <item x="37"/>
        <item x="377"/>
        <item x="33"/>
        <item x="34"/>
        <item x="280"/>
        <item x="321"/>
        <item x="293"/>
        <item x="78"/>
        <item x="53"/>
        <item x="38"/>
        <item x="329"/>
        <item x="45"/>
        <item x="106"/>
        <item x="43"/>
        <item x="214"/>
        <item x="50"/>
        <item x="80"/>
        <item x="35"/>
        <item x="40"/>
        <item x="44"/>
        <item x="41"/>
        <item x="58"/>
        <item x="334"/>
        <item x="46"/>
        <item x="27"/>
        <item x="79"/>
        <item x="312"/>
        <item x="338"/>
        <item x="39"/>
        <item x="36"/>
        <item x="337"/>
        <item x="113"/>
        <item x="22"/>
        <item x="83"/>
        <item x="56"/>
        <item x="42"/>
        <item x="347"/>
        <item x="49"/>
        <item x="330"/>
        <item x="13"/>
        <item x="266"/>
        <item x="81"/>
        <item x="59"/>
        <item x="350"/>
        <item x="54"/>
        <item x="25"/>
        <item x="85"/>
        <item x="116"/>
        <item x="111"/>
        <item x="304"/>
        <item x="55"/>
        <item x="112"/>
        <item x="336"/>
        <item x="196"/>
        <item x="15"/>
        <item x="315"/>
        <item x="82"/>
        <item x="270"/>
        <item x="23"/>
        <item x="30"/>
        <item x="114"/>
        <item x="12"/>
        <item x="335"/>
        <item x="87"/>
        <item x="47"/>
        <item x="84"/>
        <item x="88"/>
        <item x="5"/>
        <item x="296"/>
        <item x="319"/>
        <item x="327"/>
        <item x="2"/>
        <item x="86"/>
        <item x="52"/>
        <item x="8"/>
        <item x="352"/>
        <item x="343"/>
        <item x="364"/>
        <item x="316"/>
        <item x="301"/>
        <item x="341"/>
        <item x="125"/>
        <item x="290"/>
        <item x="353"/>
        <item x="136"/>
        <item x="4"/>
        <item x="115"/>
        <item x="134"/>
        <item x="24"/>
        <item x="140"/>
        <item x="357"/>
        <item x="128"/>
        <item x="283"/>
        <item x="226"/>
        <item x="131"/>
        <item x="135"/>
        <item x="90"/>
        <item x="355"/>
        <item x="354"/>
        <item x="346"/>
        <item x="91"/>
        <item x="281"/>
        <item x="282"/>
        <item x="17"/>
        <item x="122"/>
        <item x="358"/>
        <item x="118"/>
        <item x="356"/>
        <item x="138"/>
        <item x="285"/>
        <item x="89"/>
        <item x="133"/>
        <item x="302"/>
        <item x="234"/>
        <item x="193"/>
        <item x="129"/>
        <item x="120"/>
        <item x="194"/>
        <item x="322"/>
        <item x="130"/>
        <item x="342"/>
        <item x="192"/>
        <item x="275"/>
        <item x="313"/>
        <item x="288"/>
        <item x="351"/>
        <item x="224"/>
        <item x="65"/>
        <item x="225"/>
        <item x="139"/>
        <item x="64"/>
        <item x="303"/>
        <item x="223"/>
        <item x="292"/>
        <item x="123"/>
        <item x="331"/>
        <item x="110"/>
        <item x="195"/>
        <item x="227"/>
        <item x="1"/>
        <item x="124"/>
        <item x="61"/>
        <item x="3"/>
        <item x="18"/>
        <item x="232"/>
        <item x="7"/>
        <item x="236"/>
        <item x="117"/>
        <item x="62"/>
        <item x="284"/>
        <item x="278"/>
        <item x="208"/>
        <item x="69"/>
        <item x="60"/>
        <item x="199"/>
        <item x="360"/>
        <item x="229"/>
        <item x="76"/>
        <item x="126"/>
        <item x="228"/>
        <item x="200"/>
        <item x="211"/>
        <item x="361"/>
        <item x="231"/>
        <item x="201"/>
        <item x="235"/>
        <item x="205"/>
        <item x="269"/>
        <item x="66"/>
        <item x="340"/>
        <item x="121"/>
        <item x="237"/>
        <item x="210"/>
        <item x="77"/>
        <item x="202"/>
        <item x="366"/>
        <item x="230"/>
        <item x="241"/>
        <item x="127"/>
        <item x="198"/>
        <item x="203"/>
        <item x="213"/>
        <item x="375"/>
        <item x="11"/>
        <item x="26"/>
        <item x="332"/>
        <item x="239"/>
        <item x="212"/>
        <item x="119"/>
        <item x="197"/>
        <item x="204"/>
        <item x="233"/>
        <item x="359"/>
        <item x="10"/>
        <item x="132"/>
        <item x="0"/>
        <item x="207"/>
        <item x="240"/>
        <item x="238"/>
        <item x="16"/>
        <item x="137"/>
        <item x="390"/>
        <item x="9"/>
        <item x="206"/>
        <item x="63"/>
        <item x="67"/>
        <item x="14"/>
        <item x="384"/>
        <item x="386"/>
        <item x="388"/>
        <item x="166"/>
        <item x="396"/>
        <item x="252"/>
        <item x="398"/>
        <item x="394"/>
        <item x="403"/>
        <item x="247"/>
        <item x="245"/>
        <item x="250"/>
        <item x="209"/>
        <item x="263"/>
        <item x="382"/>
        <item x="171"/>
        <item x="255"/>
        <item x="256"/>
        <item x="257"/>
        <item x="244"/>
        <item x="254"/>
        <item x="243"/>
        <item x="162"/>
        <item x="262"/>
        <item x="253"/>
        <item x="145"/>
        <item x="159"/>
        <item x="158"/>
        <item x="74"/>
        <item x="251"/>
        <item x="147"/>
        <item x="73"/>
        <item x="246"/>
        <item x="143"/>
        <item x="148"/>
        <item x="156"/>
        <item x="142"/>
        <item x="146"/>
        <item x="169"/>
        <item x="154"/>
        <item x="260"/>
        <item x="160"/>
        <item x="175"/>
        <item x="174"/>
        <item x="141"/>
        <item x="177"/>
        <item x="242"/>
        <item x="173"/>
        <item x="181"/>
        <item x="168"/>
        <item x="164"/>
        <item x="176"/>
        <item x="170"/>
        <item x="149"/>
        <item x="178"/>
        <item x="161"/>
        <item x="180"/>
        <item x="248"/>
        <item x="70"/>
        <item x="165"/>
        <item x="167"/>
        <item x="153"/>
        <item x="401"/>
        <item x="189"/>
        <item x="405"/>
        <item x="186"/>
        <item x="429"/>
        <item x="420"/>
        <item x="157"/>
        <item x="151"/>
        <item x="72"/>
        <item x="216"/>
        <item x="187"/>
        <item x="183"/>
        <item x="259"/>
        <item x="155"/>
        <item x="392"/>
        <item x="217"/>
        <item x="433"/>
        <item x="185"/>
        <item x="417"/>
        <item x="190"/>
        <item x="71"/>
        <item x="427"/>
        <item x="191"/>
        <item x="152"/>
        <item x="163"/>
        <item x="172"/>
        <item x="428"/>
        <item x="261"/>
        <item x="264"/>
        <item x="258"/>
        <item x="182"/>
        <item x="421"/>
        <item x="218"/>
        <item x="150"/>
        <item x="249"/>
        <item x="75"/>
        <item x="144"/>
        <item x="426"/>
        <item x="184"/>
        <item x="68"/>
        <item x="188"/>
        <item x="179"/>
        <item x="436"/>
        <item x="219"/>
        <item x="378"/>
        <item x="379"/>
        <item x="501"/>
        <item x="502"/>
        <item x="489"/>
        <item x="532"/>
        <item x="522"/>
        <item x="466"/>
        <item x="220"/>
        <item x="537"/>
        <item x="519"/>
        <item x="510"/>
        <item x="475"/>
        <item x="570"/>
        <item x="479"/>
        <item x="572"/>
        <item x="503"/>
        <item x="380"/>
        <item x="385"/>
        <item x="538"/>
        <item x="531"/>
        <item x="423"/>
        <item x="512"/>
        <item x="535"/>
        <item x="397"/>
        <item x="533"/>
        <item x="515"/>
        <item x="563"/>
        <item x="494"/>
        <item x="549"/>
        <item x="393"/>
        <item x="496"/>
        <item x="526"/>
        <item x="389"/>
        <item x="556"/>
        <item x="561"/>
        <item x="402"/>
        <item x="391"/>
        <item x="539"/>
        <item x="513"/>
        <item x="571"/>
        <item x="469"/>
        <item x="441"/>
        <item x="521"/>
        <item x="517"/>
        <item x="514"/>
        <item x="415"/>
        <item x="546"/>
        <item x="381"/>
        <item x="488"/>
        <item x="395"/>
        <item x="559"/>
        <item x="486"/>
        <item x="547"/>
        <item x="566"/>
        <item x="542"/>
        <item x="406"/>
        <item x="463"/>
        <item x="573"/>
        <item x="424"/>
        <item x="567"/>
        <item x="412"/>
        <item x="562"/>
        <item x="504"/>
        <item x="506"/>
        <item x="508"/>
        <item x="435"/>
        <item x="438"/>
        <item x="529"/>
        <item x="449"/>
        <item x="407"/>
        <item x="481"/>
        <item x="540"/>
        <item x="410"/>
        <item x="464"/>
        <item x="568"/>
        <item x="418"/>
        <item x="399"/>
        <item x="565"/>
        <item x="458"/>
        <item x="462"/>
        <item x="505"/>
        <item x="507"/>
        <item x="440"/>
        <item x="459"/>
        <item x="461"/>
        <item x="557"/>
        <item x="404"/>
        <item x="493"/>
        <item x="465"/>
        <item x="453"/>
        <item x="422"/>
        <item x="530"/>
        <item x="495"/>
        <item x="439"/>
        <item x="413"/>
        <item x="553"/>
        <item x="485"/>
        <item x="467"/>
        <item x="484"/>
        <item x="437"/>
        <item x="544"/>
        <item x="409"/>
        <item x="408"/>
        <item x="448"/>
        <item x="497"/>
        <item x="451"/>
        <item x="523"/>
        <item x="460"/>
        <item x="492"/>
        <item x="468"/>
        <item x="558"/>
        <item x="454"/>
        <item x="560"/>
        <item x="383"/>
        <item x="550"/>
        <item x="411"/>
        <item x="442"/>
        <item x="472"/>
        <item x="577"/>
        <item x="541"/>
        <item x="552"/>
        <item x="450"/>
        <item x="222"/>
        <item x="434"/>
        <item x="478"/>
        <item x="511"/>
        <item x="491"/>
        <item x="555"/>
        <item x="480"/>
        <item x="471"/>
        <item x="414"/>
        <item x="487"/>
        <item x="509"/>
        <item x="419"/>
        <item x="575"/>
        <item x="499"/>
        <item x="574"/>
        <item x="545"/>
        <item x="447"/>
        <item x="221"/>
        <item x="215"/>
        <item x="445"/>
        <item x="548"/>
        <item x="470"/>
        <item x="543"/>
        <item x="536"/>
        <item x="387"/>
        <item x="534"/>
        <item x="456"/>
        <item x="576"/>
        <item x="482"/>
        <item x="432"/>
        <item x="483"/>
        <item x="551"/>
        <item x="524"/>
        <item x="527"/>
        <item x="443"/>
        <item x="564"/>
        <item x="518"/>
        <item x="569"/>
        <item x="528"/>
        <item x="452"/>
        <item x="500"/>
        <item x="520"/>
        <item x="444"/>
        <item x="431"/>
        <item x="430"/>
        <item x="490"/>
        <item x="578"/>
        <item x="425"/>
        <item x="554"/>
        <item x="457"/>
        <item x="516"/>
        <item x="476"/>
        <item x="525"/>
        <item x="477"/>
        <item x="416"/>
        <item x="474"/>
        <item x="455"/>
        <item x="400"/>
        <item x="498"/>
        <item x="473"/>
        <item x="446"/>
        <item t="default"/>
      </items>
    </pivotField>
    <pivotField showAll="0">
      <items count="5">
        <item x="0"/>
        <item x="3"/>
        <item x="2"/>
        <item x="1"/>
        <item t="default"/>
      </items>
    </pivotField>
    <pivotField showAll="0" defaultSubtotal="0"/>
    <pivotField showAll="0" defaultSubtotal="0">
      <items count="9">
        <item x="0"/>
        <item x="1"/>
        <item x="2"/>
        <item x="3"/>
        <item x="4"/>
        <item x="5"/>
        <item x="6"/>
        <item x="7"/>
        <item x="8"/>
      </items>
    </pivotField>
    <pivotField showAll="0" defaultSubtotal="0">
      <items count="2">
        <item x="0"/>
        <item x="1"/>
      </items>
    </pivotField>
    <pivotField dragToRow="0" dragToCol="0" dragToPage="0" showAll="0" defaultSubtotal="0"/>
  </pivotFields>
  <rowFields count="1">
    <field x="3"/>
  </rowFields>
  <rowItems count="14">
    <i>
      <x/>
    </i>
    <i>
      <x v="1"/>
    </i>
    <i>
      <x v="2"/>
    </i>
    <i>
      <x v="3"/>
    </i>
    <i>
      <x v="4"/>
    </i>
    <i>
      <x v="5"/>
    </i>
    <i>
      <x v="6"/>
    </i>
    <i>
      <x v="7"/>
    </i>
    <i>
      <x v="8"/>
    </i>
    <i>
      <x v="9"/>
    </i>
    <i>
      <x v="10"/>
    </i>
    <i>
      <x v="11"/>
    </i>
    <i>
      <x v="12"/>
    </i>
    <i t="grand">
      <x/>
    </i>
  </rowItems>
  <colItems count="1">
    <i/>
  </colItems>
  <dataFields count="1">
    <dataField name="Sum of Revenue per job" fld="16" baseField="0" baseItem="0"/>
  </dataFields>
  <chartFormats count="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DE37DEE-59A4-484F-B2FB-E547FD408F7F}" name="RegionYearlyRevenue"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4:F33" firstHeaderRow="1" firstDataRow="2" firstDataCol="1"/>
  <pivotFields count="18">
    <pivotField showAll="0"/>
    <pivotField showAll="0"/>
    <pivotField showAll="0"/>
    <pivotField showAll="0"/>
    <pivotField axis="axisCol" showAll="0">
      <items count="5">
        <item x="3"/>
        <item x="0"/>
        <item x="2"/>
        <item x="1"/>
        <item t="default"/>
      </items>
    </pivotField>
    <pivotField showAll="0"/>
    <pivotField showAll="0"/>
    <pivotField numFmtId="14" showAll="0"/>
    <pivotField showAll="0"/>
    <pivotField showAll="0"/>
    <pivotField numFmtId="1" showAll="0"/>
    <pivotField numFmtId="1" showAll="0"/>
    <pivotField showAll="0"/>
    <pivotField showAll="0"/>
    <pivotField showAll="0"/>
    <pivotField multipleItemSelectionAllowed="1" showAll="0"/>
    <pivotField dataField="1" numFmtId="166" showAll="0"/>
    <pivotField axis="axisRow" showAll="0">
      <items count="9">
        <item x="5"/>
        <item x="6"/>
        <item x="2"/>
        <item x="3"/>
        <item x="1"/>
        <item x="0"/>
        <item x="4"/>
        <item h="1" x="7"/>
        <item t="default"/>
      </items>
    </pivotField>
  </pivotFields>
  <rowFields count="1">
    <field x="17"/>
  </rowFields>
  <rowItems count="8">
    <i>
      <x/>
    </i>
    <i>
      <x v="1"/>
    </i>
    <i>
      <x v="2"/>
    </i>
    <i>
      <x v="3"/>
    </i>
    <i>
      <x v="4"/>
    </i>
    <i>
      <x v="5"/>
    </i>
    <i>
      <x v="6"/>
    </i>
    <i t="grand">
      <x/>
    </i>
  </rowItems>
  <colFields count="1">
    <field x="4"/>
  </colFields>
  <colItems count="5">
    <i>
      <x/>
    </i>
    <i>
      <x v="1"/>
    </i>
    <i>
      <x v="2"/>
    </i>
    <i>
      <x v="3"/>
    </i>
    <i t="grand">
      <x/>
    </i>
  </colItems>
  <dataFields count="1">
    <dataField name="Sum of Revenue per job" fld="16" baseField="0" baseItem="0"/>
  </dataFields>
  <chartFormats count="4">
    <chartFormat chart="2" format="8" series="1">
      <pivotArea type="data" outline="0" fieldPosition="0">
        <references count="2">
          <reference field="4294967294" count="1" selected="0">
            <x v="0"/>
          </reference>
          <reference field="4" count="1" selected="0">
            <x v="0"/>
          </reference>
        </references>
      </pivotArea>
    </chartFormat>
    <chartFormat chart="2" format="9" series="1">
      <pivotArea type="data" outline="0" fieldPosition="0">
        <references count="2">
          <reference field="4294967294" count="1" selected="0">
            <x v="0"/>
          </reference>
          <reference field="4" count="1" selected="0">
            <x v="1"/>
          </reference>
        </references>
      </pivotArea>
    </chartFormat>
    <chartFormat chart="2" format="10" series="1">
      <pivotArea type="data" outline="0" fieldPosition="0">
        <references count="2">
          <reference field="4294967294" count="1" selected="0">
            <x v="0"/>
          </reference>
          <reference field="4" count="1" selected="0">
            <x v="2"/>
          </reference>
        </references>
      </pivotArea>
    </chartFormat>
    <chartFormat chart="2" format="11" series="1">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0D3F5EA-7045-4244-A80C-27EF6E534623}" name="5revenuejob"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120:C126" firstHeaderRow="1" firstDataRow="1" firstDataCol="1"/>
  <pivotFields count="24">
    <pivotField showAll="0"/>
    <pivotField showAll="0"/>
    <pivotField axis="axisRow" showAll="0" measureFilter="1">
      <items count="27">
        <item x="0"/>
        <item x="22"/>
        <item x="1"/>
        <item x="24"/>
        <item x="2"/>
        <item x="3"/>
        <item x="4"/>
        <item x="5"/>
        <item x="6"/>
        <item x="7"/>
        <item x="8"/>
        <item x="23"/>
        <item x="9"/>
        <item x="25"/>
        <item x="21"/>
        <item x="10"/>
        <item x="11"/>
        <item x="12"/>
        <item x="17"/>
        <item x="18"/>
        <item x="19"/>
        <item x="14"/>
        <item x="20"/>
        <item x="13"/>
        <item x="15"/>
        <item x="16"/>
        <item t="default"/>
      </items>
    </pivotField>
    <pivotField showAll="0"/>
    <pivotField showAll="0">
      <items count="5">
        <item x="3"/>
        <item x="0"/>
        <item x="2"/>
        <item x="1"/>
        <item t="default"/>
      </items>
    </pivotField>
    <pivotField showAll="0"/>
    <pivotField showAll="0"/>
    <pivotField numFmtId="14" showAll="0"/>
    <pivotField showAll="0">
      <items count="523">
        <item x="2"/>
        <item x="93"/>
        <item x="287"/>
        <item x="281"/>
        <item x="83"/>
        <item x="89"/>
        <item x="335"/>
        <item x="95"/>
        <item x="88"/>
        <item x="85"/>
        <item x="242"/>
        <item x="288"/>
        <item x="86"/>
        <item x="253"/>
        <item x="272"/>
        <item x="289"/>
        <item x="84"/>
        <item x="97"/>
        <item x="243"/>
        <item x="282"/>
        <item x="262"/>
        <item x="307"/>
        <item x="252"/>
        <item x="92"/>
        <item x="310"/>
        <item x="271"/>
        <item x="275"/>
        <item x="273"/>
        <item x="302"/>
        <item x="237"/>
        <item x="284"/>
        <item x="269"/>
        <item x="264"/>
        <item x="274"/>
        <item x="311"/>
        <item x="306"/>
        <item x="94"/>
        <item x="263"/>
        <item x="98"/>
        <item x="96"/>
        <item x="245"/>
        <item x="338"/>
        <item x="234"/>
        <item x="325"/>
        <item x="334"/>
        <item x="239"/>
        <item x="278"/>
        <item x="326"/>
        <item x="26"/>
        <item x="87"/>
        <item x="24"/>
        <item x="232"/>
        <item x="332"/>
        <item x="238"/>
        <item x="340"/>
        <item x="17"/>
        <item x="27"/>
        <item x="331"/>
        <item x="324"/>
        <item x="328"/>
        <item x="265"/>
        <item x="6"/>
        <item x="270"/>
        <item x="90"/>
        <item x="336"/>
        <item x="333"/>
        <item x="18"/>
        <item x="240"/>
        <item x="50"/>
        <item x="91"/>
        <item x="42"/>
        <item x="233"/>
        <item x="290"/>
        <item x="255"/>
        <item x="45"/>
        <item x="337"/>
        <item x="257"/>
        <item x="32"/>
        <item x="341"/>
        <item x="28"/>
        <item x="29"/>
        <item x="246"/>
        <item x="285"/>
        <item x="259"/>
        <item x="69"/>
        <item x="33"/>
        <item x="292"/>
        <item x="39"/>
        <item x="330"/>
        <item x="44"/>
        <item x="30"/>
        <item x="35"/>
        <item x="38"/>
        <item x="36"/>
        <item x="51"/>
        <item x="296"/>
        <item x="40"/>
        <item x="23"/>
        <item x="70"/>
        <item x="276"/>
        <item x="301"/>
        <item x="34"/>
        <item x="31"/>
        <item x="300"/>
        <item x="102"/>
        <item x="19"/>
        <item x="73"/>
        <item x="49"/>
        <item x="37"/>
        <item x="309"/>
        <item x="43"/>
        <item x="293"/>
        <item x="71"/>
        <item x="52"/>
        <item x="312"/>
        <item x="47"/>
        <item x="21"/>
        <item x="75"/>
        <item x="297"/>
        <item x="100"/>
        <item x="268"/>
        <item x="48"/>
        <item x="101"/>
        <item x="299"/>
        <item x="171"/>
        <item x="13"/>
        <item x="279"/>
        <item x="72"/>
        <item x="236"/>
        <item x="20"/>
        <item x="25"/>
        <item x="11"/>
        <item x="298"/>
        <item x="77"/>
        <item x="41"/>
        <item x="74"/>
        <item x="78"/>
        <item x="5"/>
        <item x="283"/>
        <item x="291"/>
        <item x="103"/>
        <item x="76"/>
        <item x="46"/>
        <item x="8"/>
        <item x="314"/>
        <item x="305"/>
        <item x="327"/>
        <item x="280"/>
        <item x="256"/>
        <item x="315"/>
        <item x="4"/>
        <item x="119"/>
        <item x="80"/>
        <item x="260"/>
        <item x="319"/>
        <item x="113"/>
        <item x="249"/>
        <item x="116"/>
        <item x="120"/>
        <item x="81"/>
        <item x="317"/>
        <item x="316"/>
        <item x="308"/>
        <item x="82"/>
        <item x="247"/>
        <item x="248"/>
        <item x="15"/>
        <item x="108"/>
        <item x="320"/>
        <item x="104"/>
        <item x="318"/>
        <item x="122"/>
        <item x="251"/>
        <item x="79"/>
        <item x="118"/>
        <item x="266"/>
        <item x="205"/>
        <item x="168"/>
        <item x="114"/>
        <item x="106"/>
        <item x="169"/>
        <item x="286"/>
        <item x="115"/>
        <item x="304"/>
        <item x="167"/>
        <item x="241"/>
        <item x="277"/>
        <item x="254"/>
        <item x="313"/>
        <item x="197"/>
        <item x="198"/>
        <item x="123"/>
        <item x="57"/>
        <item x="267"/>
        <item x="196"/>
        <item x="258"/>
        <item x="109"/>
        <item x="294"/>
        <item x="99"/>
        <item x="170"/>
        <item x="199"/>
        <item x="1"/>
        <item x="110"/>
        <item x="54"/>
        <item x="3"/>
        <item x="16"/>
        <item x="7"/>
        <item x="207"/>
        <item x="55"/>
        <item x="250"/>
        <item x="244"/>
        <item x="181"/>
        <item x="61"/>
        <item x="53"/>
        <item x="174"/>
        <item x="322"/>
        <item x="201"/>
        <item x="67"/>
        <item x="111"/>
        <item x="200"/>
        <item x="175"/>
        <item x="184"/>
        <item x="323"/>
        <item x="203"/>
        <item x="206"/>
        <item x="235"/>
        <item x="58"/>
        <item x="303"/>
        <item x="107"/>
        <item x="208"/>
        <item x="183"/>
        <item x="68"/>
        <item x="176"/>
        <item x="329"/>
        <item x="202"/>
        <item x="212"/>
        <item x="112"/>
        <item x="173"/>
        <item x="177"/>
        <item x="187"/>
        <item x="339"/>
        <item x="186"/>
        <item x="22"/>
        <item x="295"/>
        <item x="210"/>
        <item x="185"/>
        <item x="105"/>
        <item x="172"/>
        <item x="178"/>
        <item x="204"/>
        <item x="321"/>
        <item x="10"/>
        <item x="117"/>
        <item x="0"/>
        <item x="180"/>
        <item x="211"/>
        <item x="209"/>
        <item x="14"/>
        <item x="121"/>
        <item x="351"/>
        <item x="9"/>
        <item x="179"/>
        <item x="56"/>
        <item x="59"/>
        <item x="12"/>
        <item x="348"/>
        <item x="356"/>
        <item x="216"/>
        <item x="220"/>
        <item x="182"/>
        <item x="346"/>
        <item x="224"/>
        <item x="225"/>
        <item x="215"/>
        <item x="223"/>
        <item x="214"/>
        <item x="230"/>
        <item x="222"/>
        <item x="128"/>
        <item x="141"/>
        <item x="65"/>
        <item x="221"/>
        <item x="130"/>
        <item x="261"/>
        <item x="217"/>
        <item x="126"/>
        <item x="131"/>
        <item x="139"/>
        <item x="125"/>
        <item x="129"/>
        <item x="149"/>
        <item x="137"/>
        <item x="228"/>
        <item x="142"/>
        <item x="153"/>
        <item x="124"/>
        <item x="155"/>
        <item x="213"/>
        <item x="152"/>
        <item x="148"/>
        <item x="145"/>
        <item x="154"/>
        <item x="150"/>
        <item x="132"/>
        <item x="156"/>
        <item x="143"/>
        <item x="158"/>
        <item x="218"/>
        <item x="62"/>
        <item x="146"/>
        <item x="147"/>
        <item x="136"/>
        <item x="360"/>
        <item x="164"/>
        <item x="363"/>
        <item x="380"/>
        <item x="385"/>
        <item x="377"/>
        <item x="140"/>
        <item x="134"/>
        <item x="64"/>
        <item x="189"/>
        <item x="160"/>
        <item x="227"/>
        <item x="138"/>
        <item x="353"/>
        <item x="190"/>
        <item x="389"/>
        <item x="162"/>
        <item x="374"/>
        <item x="165"/>
        <item x="63"/>
        <item x="383"/>
        <item x="166"/>
        <item x="135"/>
        <item x="144"/>
        <item x="151"/>
        <item x="384"/>
        <item x="229"/>
        <item x="231"/>
        <item x="226"/>
        <item x="159"/>
        <item x="378"/>
        <item x="191"/>
        <item x="133"/>
        <item x="219"/>
        <item x="66"/>
        <item x="127"/>
        <item x="382"/>
        <item x="161"/>
        <item x="60"/>
        <item x="163"/>
        <item x="157"/>
        <item x="417"/>
        <item x="192"/>
        <item x="342"/>
        <item x="343"/>
        <item x="451"/>
        <item x="452"/>
        <item x="440"/>
        <item x="193"/>
        <item x="458"/>
        <item x="430"/>
        <item x="515"/>
        <item x="489"/>
        <item x="344"/>
        <item x="481"/>
        <item x="460"/>
        <item x="357"/>
        <item x="478"/>
        <item x="464"/>
        <item x="507"/>
        <item x="445"/>
        <item x="354"/>
        <item x="447"/>
        <item x="473"/>
        <item x="350"/>
        <item x="499"/>
        <item x="505"/>
        <item x="361"/>
        <item x="352"/>
        <item x="482"/>
        <item x="461"/>
        <item x="514"/>
        <item x="422"/>
        <item x="395"/>
        <item x="469"/>
        <item x="466"/>
        <item x="463"/>
        <item x="372"/>
        <item x="490"/>
        <item x="345"/>
        <item x="439"/>
        <item x="355"/>
        <item x="503"/>
        <item x="437"/>
        <item x="510"/>
        <item x="485"/>
        <item x="364"/>
        <item x="418"/>
        <item x="516"/>
        <item x="462"/>
        <item x="511"/>
        <item x="369"/>
        <item x="506"/>
        <item x="454"/>
        <item x="456"/>
        <item x="501"/>
        <item x="392"/>
        <item x="476"/>
        <item x="403"/>
        <item x="432"/>
        <item x="483"/>
        <item x="367"/>
        <item x="419"/>
        <item x="512"/>
        <item x="375"/>
        <item x="358"/>
        <item x="509"/>
        <item x="412"/>
        <item x="416"/>
        <item x="453"/>
        <item x="455"/>
        <item x="394"/>
        <item x="413"/>
        <item x="415"/>
        <item x="500"/>
        <item x="362"/>
        <item x="444"/>
        <item x="407"/>
        <item x="379"/>
        <item x="477"/>
        <item x="446"/>
        <item x="393"/>
        <item x="370"/>
        <item x="495"/>
        <item x="436"/>
        <item x="420"/>
        <item x="435"/>
        <item x="391"/>
        <item x="487"/>
        <item x="366"/>
        <item x="365"/>
        <item x="402"/>
        <item x="405"/>
        <item x="470"/>
        <item x="414"/>
        <item x="443"/>
        <item x="421"/>
        <item x="502"/>
        <item x="408"/>
        <item x="504"/>
        <item x="347"/>
        <item x="492"/>
        <item x="368"/>
        <item x="396"/>
        <item x="425"/>
        <item x="520"/>
        <item x="484"/>
        <item x="494"/>
        <item x="404"/>
        <item x="195"/>
        <item x="390"/>
        <item x="498"/>
        <item x="459"/>
        <item x="442"/>
        <item x="497"/>
        <item x="431"/>
        <item x="424"/>
        <item x="371"/>
        <item x="438"/>
        <item x="457"/>
        <item x="376"/>
        <item x="518"/>
        <item x="449"/>
        <item x="517"/>
        <item x="488"/>
        <item x="401"/>
        <item x="194"/>
        <item x="188"/>
        <item x="399"/>
        <item x="491"/>
        <item x="423"/>
        <item x="486"/>
        <item x="480"/>
        <item x="349"/>
        <item x="479"/>
        <item x="410"/>
        <item x="519"/>
        <item x="433"/>
        <item x="388"/>
        <item x="434"/>
        <item x="493"/>
        <item x="471"/>
        <item x="474"/>
        <item x="397"/>
        <item x="508"/>
        <item x="467"/>
        <item x="513"/>
        <item x="475"/>
        <item x="406"/>
        <item x="450"/>
        <item x="468"/>
        <item x="398"/>
        <item x="387"/>
        <item x="386"/>
        <item x="441"/>
        <item x="521"/>
        <item x="381"/>
        <item x="496"/>
        <item x="411"/>
        <item x="465"/>
        <item x="428"/>
        <item x="472"/>
        <item x="429"/>
        <item x="373"/>
        <item x="427"/>
        <item x="409"/>
        <item x="359"/>
        <item x="448"/>
        <item x="426"/>
        <item x="400"/>
        <item t="default"/>
      </items>
    </pivotField>
    <pivotField showAll="0"/>
    <pivotField numFmtId="1" showAll="0"/>
    <pivotField numFmtId="1" showAll="0"/>
    <pivotField showAll="0"/>
    <pivotField showAll="0"/>
    <pivotField showAll="0"/>
    <pivotField showAll="0"/>
    <pivotField dataField="1" numFmtId="166" showAll="0"/>
    <pivotField showAll="0">
      <items count="9">
        <item x="5"/>
        <item x="6"/>
        <item x="2"/>
        <item x="3"/>
        <item x="1"/>
        <item x="0"/>
        <item x="4"/>
        <item x="7"/>
        <item t="default"/>
      </items>
    </pivotField>
    <pivotField numFmtId="14" showAll="0">
      <items count="580">
        <item x="333"/>
        <item x="101"/>
        <item x="323"/>
        <item x="317"/>
        <item x="300"/>
        <item x="92"/>
        <item x="98"/>
        <item x="328"/>
        <item x="371"/>
        <item x="104"/>
        <item x="97"/>
        <item x="94"/>
        <item x="276"/>
        <item x="324"/>
        <item x="95"/>
        <item x="287"/>
        <item x="103"/>
        <item x="308"/>
        <item x="325"/>
        <item x="93"/>
        <item x="107"/>
        <item x="277"/>
        <item x="318"/>
        <item x="295"/>
        <item x="345"/>
        <item x="286"/>
        <item x="100"/>
        <item x="348"/>
        <item x="307"/>
        <item x="311"/>
        <item x="309"/>
        <item x="339"/>
        <item x="271"/>
        <item x="320"/>
        <item x="305"/>
        <item x="298"/>
        <item x="294"/>
        <item x="109"/>
        <item x="310"/>
        <item x="349"/>
        <item x="344"/>
        <item x="102"/>
        <item x="297"/>
        <item x="108"/>
        <item x="105"/>
        <item x="279"/>
        <item x="374"/>
        <item x="268"/>
        <item x="28"/>
        <item x="370"/>
        <item x="273"/>
        <item x="314"/>
        <item x="363"/>
        <item x="31"/>
        <item x="96"/>
        <item x="29"/>
        <item x="265"/>
        <item x="368"/>
        <item x="272"/>
        <item x="376"/>
        <item x="19"/>
        <item x="32"/>
        <item x="367"/>
        <item x="362"/>
        <item x="365"/>
        <item x="299"/>
        <item x="6"/>
        <item x="306"/>
        <item x="21"/>
        <item x="372"/>
        <item x="369"/>
        <item x="20"/>
        <item x="274"/>
        <item x="57"/>
        <item x="99"/>
        <item x="48"/>
        <item x="267"/>
        <item x="326"/>
        <item x="289"/>
        <item x="51"/>
        <item x="373"/>
        <item x="291"/>
        <item x="37"/>
        <item x="377"/>
        <item x="33"/>
        <item x="34"/>
        <item x="280"/>
        <item x="321"/>
        <item x="293"/>
        <item x="78"/>
        <item x="53"/>
        <item x="38"/>
        <item x="329"/>
        <item x="45"/>
        <item x="106"/>
        <item x="43"/>
        <item x="214"/>
        <item x="50"/>
        <item x="80"/>
        <item x="35"/>
        <item x="40"/>
        <item x="44"/>
        <item x="41"/>
        <item x="58"/>
        <item x="334"/>
        <item x="46"/>
        <item x="27"/>
        <item x="79"/>
        <item x="312"/>
        <item x="338"/>
        <item x="39"/>
        <item x="36"/>
        <item x="337"/>
        <item x="113"/>
        <item x="22"/>
        <item x="83"/>
        <item x="56"/>
        <item x="42"/>
        <item x="347"/>
        <item x="49"/>
        <item x="330"/>
        <item x="13"/>
        <item x="266"/>
        <item x="81"/>
        <item x="59"/>
        <item x="350"/>
        <item x="54"/>
        <item x="25"/>
        <item x="85"/>
        <item x="116"/>
        <item x="111"/>
        <item x="304"/>
        <item x="55"/>
        <item x="112"/>
        <item x="336"/>
        <item x="196"/>
        <item x="15"/>
        <item x="315"/>
        <item x="82"/>
        <item x="270"/>
        <item x="23"/>
        <item x="30"/>
        <item x="114"/>
        <item x="12"/>
        <item x="335"/>
        <item x="87"/>
        <item x="47"/>
        <item x="84"/>
        <item x="88"/>
        <item x="5"/>
        <item x="296"/>
        <item x="319"/>
        <item x="327"/>
        <item x="2"/>
        <item x="86"/>
        <item x="52"/>
        <item x="8"/>
        <item x="352"/>
        <item x="343"/>
        <item x="364"/>
        <item x="316"/>
        <item x="301"/>
        <item x="341"/>
        <item x="125"/>
        <item x="290"/>
        <item x="353"/>
        <item x="136"/>
        <item x="4"/>
        <item x="115"/>
        <item x="134"/>
        <item x="24"/>
        <item x="140"/>
        <item x="357"/>
        <item x="128"/>
        <item x="283"/>
        <item x="226"/>
        <item x="131"/>
        <item x="135"/>
        <item x="90"/>
        <item x="355"/>
        <item x="354"/>
        <item x="346"/>
        <item x="91"/>
        <item x="281"/>
        <item x="282"/>
        <item x="17"/>
        <item x="122"/>
        <item x="358"/>
        <item x="118"/>
        <item x="356"/>
        <item x="138"/>
        <item x="285"/>
        <item x="89"/>
        <item x="133"/>
        <item x="302"/>
        <item x="234"/>
        <item x="193"/>
        <item x="129"/>
        <item x="120"/>
        <item x="194"/>
        <item x="322"/>
        <item x="130"/>
        <item x="342"/>
        <item x="192"/>
        <item x="275"/>
        <item x="313"/>
        <item x="288"/>
        <item x="351"/>
        <item x="224"/>
        <item x="65"/>
        <item x="225"/>
        <item x="139"/>
        <item x="64"/>
        <item x="303"/>
        <item x="223"/>
        <item x="292"/>
        <item x="123"/>
        <item x="331"/>
        <item x="110"/>
        <item x="195"/>
        <item x="227"/>
        <item x="1"/>
        <item x="124"/>
        <item x="61"/>
        <item x="3"/>
        <item x="18"/>
        <item x="232"/>
        <item x="7"/>
        <item x="236"/>
        <item x="117"/>
        <item x="62"/>
        <item x="284"/>
        <item x="278"/>
        <item x="208"/>
        <item x="69"/>
        <item x="60"/>
        <item x="199"/>
        <item x="360"/>
        <item x="229"/>
        <item x="76"/>
        <item x="126"/>
        <item x="228"/>
        <item x="200"/>
        <item x="211"/>
        <item x="361"/>
        <item x="231"/>
        <item x="201"/>
        <item x="235"/>
        <item x="205"/>
        <item x="269"/>
        <item x="66"/>
        <item x="340"/>
        <item x="121"/>
        <item x="237"/>
        <item x="210"/>
        <item x="77"/>
        <item x="202"/>
        <item x="366"/>
        <item x="230"/>
        <item x="241"/>
        <item x="127"/>
        <item x="198"/>
        <item x="203"/>
        <item x="213"/>
        <item x="375"/>
        <item x="11"/>
        <item x="26"/>
        <item x="332"/>
        <item x="239"/>
        <item x="212"/>
        <item x="119"/>
        <item x="197"/>
        <item x="204"/>
        <item x="233"/>
        <item x="359"/>
        <item x="10"/>
        <item x="132"/>
        <item x="0"/>
        <item x="207"/>
        <item x="240"/>
        <item x="238"/>
        <item x="16"/>
        <item x="137"/>
        <item x="390"/>
        <item x="9"/>
        <item x="206"/>
        <item x="63"/>
        <item x="67"/>
        <item x="14"/>
        <item x="384"/>
        <item x="386"/>
        <item x="388"/>
        <item x="166"/>
        <item x="396"/>
        <item x="252"/>
        <item x="398"/>
        <item x="394"/>
        <item x="403"/>
        <item x="247"/>
        <item x="245"/>
        <item x="250"/>
        <item x="209"/>
        <item x="263"/>
        <item x="382"/>
        <item x="171"/>
        <item x="255"/>
        <item x="256"/>
        <item x="257"/>
        <item x="244"/>
        <item x="254"/>
        <item x="243"/>
        <item x="162"/>
        <item x="262"/>
        <item x="253"/>
        <item x="145"/>
        <item x="159"/>
        <item x="158"/>
        <item x="74"/>
        <item x="251"/>
        <item x="147"/>
        <item x="73"/>
        <item x="246"/>
        <item x="143"/>
        <item x="148"/>
        <item x="156"/>
        <item x="142"/>
        <item x="146"/>
        <item x="169"/>
        <item x="154"/>
        <item x="260"/>
        <item x="160"/>
        <item x="175"/>
        <item x="174"/>
        <item x="141"/>
        <item x="177"/>
        <item x="242"/>
        <item x="173"/>
        <item x="181"/>
        <item x="168"/>
        <item x="164"/>
        <item x="176"/>
        <item x="170"/>
        <item x="149"/>
        <item x="178"/>
        <item x="161"/>
        <item x="180"/>
        <item x="248"/>
        <item x="70"/>
        <item x="165"/>
        <item x="167"/>
        <item x="153"/>
        <item x="401"/>
        <item x="189"/>
        <item x="405"/>
        <item x="186"/>
        <item x="429"/>
        <item x="420"/>
        <item x="157"/>
        <item x="151"/>
        <item x="72"/>
        <item x="216"/>
        <item x="187"/>
        <item x="183"/>
        <item x="259"/>
        <item x="155"/>
        <item x="392"/>
        <item x="217"/>
        <item x="433"/>
        <item x="185"/>
        <item x="417"/>
        <item x="190"/>
        <item x="71"/>
        <item x="427"/>
        <item x="191"/>
        <item x="152"/>
        <item x="163"/>
        <item x="172"/>
        <item x="428"/>
        <item x="261"/>
        <item x="264"/>
        <item x="258"/>
        <item x="182"/>
        <item x="421"/>
        <item x="218"/>
        <item x="150"/>
        <item x="249"/>
        <item x="75"/>
        <item x="144"/>
        <item x="426"/>
        <item x="184"/>
        <item x="68"/>
        <item x="188"/>
        <item x="179"/>
        <item x="436"/>
        <item x="219"/>
        <item x="378"/>
        <item x="379"/>
        <item x="501"/>
        <item x="502"/>
        <item x="489"/>
        <item x="532"/>
        <item x="522"/>
        <item x="466"/>
        <item x="220"/>
        <item x="537"/>
        <item x="519"/>
        <item x="510"/>
        <item x="475"/>
        <item x="570"/>
        <item x="479"/>
        <item x="572"/>
        <item x="503"/>
        <item x="380"/>
        <item x="385"/>
        <item x="538"/>
        <item x="531"/>
        <item x="423"/>
        <item x="512"/>
        <item x="535"/>
        <item x="397"/>
        <item x="533"/>
        <item x="515"/>
        <item x="563"/>
        <item x="494"/>
        <item x="549"/>
        <item x="393"/>
        <item x="496"/>
        <item x="526"/>
        <item x="389"/>
        <item x="556"/>
        <item x="561"/>
        <item x="402"/>
        <item x="391"/>
        <item x="539"/>
        <item x="513"/>
        <item x="571"/>
        <item x="469"/>
        <item x="441"/>
        <item x="521"/>
        <item x="517"/>
        <item x="514"/>
        <item x="415"/>
        <item x="546"/>
        <item x="381"/>
        <item x="488"/>
        <item x="395"/>
        <item x="559"/>
        <item x="486"/>
        <item x="547"/>
        <item x="566"/>
        <item x="542"/>
        <item x="406"/>
        <item x="463"/>
        <item x="573"/>
        <item x="424"/>
        <item x="567"/>
        <item x="412"/>
        <item x="562"/>
        <item x="504"/>
        <item x="506"/>
        <item x="508"/>
        <item x="435"/>
        <item x="438"/>
        <item x="529"/>
        <item x="449"/>
        <item x="407"/>
        <item x="481"/>
        <item x="540"/>
        <item x="410"/>
        <item x="464"/>
        <item x="568"/>
        <item x="418"/>
        <item x="399"/>
        <item x="565"/>
        <item x="458"/>
        <item x="462"/>
        <item x="505"/>
        <item x="507"/>
        <item x="440"/>
        <item x="459"/>
        <item x="461"/>
        <item x="557"/>
        <item x="404"/>
        <item x="493"/>
        <item x="465"/>
        <item x="453"/>
        <item x="422"/>
        <item x="530"/>
        <item x="495"/>
        <item x="439"/>
        <item x="413"/>
        <item x="553"/>
        <item x="485"/>
        <item x="467"/>
        <item x="484"/>
        <item x="437"/>
        <item x="544"/>
        <item x="409"/>
        <item x="408"/>
        <item x="448"/>
        <item x="497"/>
        <item x="451"/>
        <item x="523"/>
        <item x="460"/>
        <item x="492"/>
        <item x="468"/>
        <item x="558"/>
        <item x="454"/>
        <item x="560"/>
        <item x="383"/>
        <item x="550"/>
        <item x="411"/>
        <item x="442"/>
        <item x="472"/>
        <item x="577"/>
        <item x="541"/>
        <item x="552"/>
        <item x="450"/>
        <item x="222"/>
        <item x="434"/>
        <item x="478"/>
        <item x="511"/>
        <item x="491"/>
        <item x="555"/>
        <item x="480"/>
        <item x="471"/>
        <item x="414"/>
        <item x="487"/>
        <item x="509"/>
        <item x="419"/>
        <item x="575"/>
        <item x="499"/>
        <item x="574"/>
        <item x="545"/>
        <item x="447"/>
        <item x="221"/>
        <item x="215"/>
        <item x="445"/>
        <item x="548"/>
        <item x="470"/>
        <item x="543"/>
        <item x="536"/>
        <item x="387"/>
        <item x="534"/>
        <item x="456"/>
        <item x="576"/>
        <item x="482"/>
        <item x="432"/>
        <item x="483"/>
        <item x="551"/>
        <item x="524"/>
        <item x="527"/>
        <item x="443"/>
        <item x="564"/>
        <item x="518"/>
        <item x="569"/>
        <item x="528"/>
        <item x="452"/>
        <item x="500"/>
        <item x="520"/>
        <item x="444"/>
        <item x="431"/>
        <item x="430"/>
        <item x="490"/>
        <item x="578"/>
        <item x="425"/>
        <item x="554"/>
        <item x="457"/>
        <item x="516"/>
        <item x="476"/>
        <item x="525"/>
        <item x="477"/>
        <item x="416"/>
        <item x="474"/>
        <item x="455"/>
        <item x="400"/>
        <item x="498"/>
        <item x="473"/>
        <item x="446"/>
        <item t="default"/>
      </items>
    </pivotField>
    <pivotField showAll="0">
      <items count="5">
        <item x="0"/>
        <item x="3"/>
        <item x="2"/>
        <item x="1"/>
        <item t="default"/>
      </items>
    </pivotField>
    <pivotField showAll="0" defaultSubtotal="0"/>
    <pivotField showAll="0" defaultSubtotal="0">
      <items count="9">
        <item x="0"/>
        <item x="1"/>
        <item x="2"/>
        <item x="3"/>
        <item x="4"/>
        <item x="5"/>
        <item x="6"/>
        <item x="7"/>
        <item x="8"/>
      </items>
    </pivotField>
    <pivotField showAll="0" defaultSubtotal="0">
      <items count="2">
        <item x="0"/>
        <item x="1"/>
      </items>
    </pivotField>
    <pivotField dragToRow="0" dragToCol="0" dragToPage="0" showAll="0" defaultSubtotal="0"/>
  </pivotFields>
  <rowFields count="1">
    <field x="2"/>
  </rowFields>
  <rowItems count="6">
    <i>
      <x v="1"/>
    </i>
    <i>
      <x v="8"/>
    </i>
    <i>
      <x v="9"/>
    </i>
    <i>
      <x v="12"/>
    </i>
    <i>
      <x v="23"/>
    </i>
    <i t="grand">
      <x/>
    </i>
  </rowItems>
  <colItems count="1">
    <i/>
  </colItems>
  <dataFields count="1">
    <dataField name="Sum of Revenue per job" fld="16"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4007A21-2047-4C14-AF2C-7BB9E9C506F1}" name="filledvsopen"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E72:F75" firstHeaderRow="1" firstDataRow="1" firstDataCol="1"/>
  <pivotFields count="24">
    <pivotField dataField="1" showAll="0"/>
    <pivotField showAll="0"/>
    <pivotField showAll="0"/>
    <pivotField showAll="0"/>
    <pivotField showAll="0">
      <items count="5">
        <item x="3"/>
        <item x="0"/>
        <item x="2"/>
        <item x="1"/>
        <item t="default"/>
      </items>
    </pivotField>
    <pivotField showAll="0"/>
    <pivotField showAll="0"/>
    <pivotField numFmtId="14" showAll="0"/>
    <pivotField showAll="0">
      <items count="523">
        <item x="2"/>
        <item x="93"/>
        <item x="287"/>
        <item x="281"/>
        <item x="83"/>
        <item x="89"/>
        <item x="335"/>
        <item x="95"/>
        <item x="88"/>
        <item x="85"/>
        <item x="242"/>
        <item x="288"/>
        <item x="86"/>
        <item x="253"/>
        <item x="272"/>
        <item x="289"/>
        <item x="84"/>
        <item x="97"/>
        <item x="243"/>
        <item x="282"/>
        <item x="262"/>
        <item x="307"/>
        <item x="252"/>
        <item x="92"/>
        <item x="310"/>
        <item x="271"/>
        <item x="275"/>
        <item x="273"/>
        <item x="302"/>
        <item x="237"/>
        <item x="284"/>
        <item x="269"/>
        <item x="264"/>
        <item x="274"/>
        <item x="311"/>
        <item x="306"/>
        <item x="94"/>
        <item x="263"/>
        <item x="98"/>
        <item x="96"/>
        <item x="245"/>
        <item x="338"/>
        <item x="234"/>
        <item x="325"/>
        <item x="334"/>
        <item x="239"/>
        <item x="278"/>
        <item x="326"/>
        <item x="26"/>
        <item x="87"/>
        <item x="24"/>
        <item x="232"/>
        <item x="332"/>
        <item x="238"/>
        <item x="340"/>
        <item x="17"/>
        <item x="27"/>
        <item x="331"/>
        <item x="324"/>
        <item x="328"/>
        <item x="265"/>
        <item x="6"/>
        <item x="270"/>
        <item x="90"/>
        <item x="336"/>
        <item x="333"/>
        <item x="18"/>
        <item x="240"/>
        <item x="50"/>
        <item x="91"/>
        <item x="42"/>
        <item x="233"/>
        <item x="290"/>
        <item x="255"/>
        <item x="45"/>
        <item x="337"/>
        <item x="257"/>
        <item x="32"/>
        <item x="341"/>
        <item x="28"/>
        <item x="29"/>
        <item x="246"/>
        <item x="285"/>
        <item x="259"/>
        <item x="69"/>
        <item x="33"/>
        <item x="292"/>
        <item x="39"/>
        <item x="330"/>
        <item x="44"/>
        <item x="30"/>
        <item x="35"/>
        <item x="38"/>
        <item x="36"/>
        <item x="51"/>
        <item x="296"/>
        <item x="40"/>
        <item x="23"/>
        <item x="70"/>
        <item x="276"/>
        <item x="301"/>
        <item x="34"/>
        <item x="31"/>
        <item x="300"/>
        <item x="102"/>
        <item x="19"/>
        <item x="73"/>
        <item x="49"/>
        <item x="37"/>
        <item x="309"/>
        <item x="43"/>
        <item x="293"/>
        <item x="71"/>
        <item x="52"/>
        <item x="312"/>
        <item x="47"/>
        <item x="21"/>
        <item x="75"/>
        <item x="297"/>
        <item x="100"/>
        <item x="268"/>
        <item x="48"/>
        <item x="101"/>
        <item x="299"/>
        <item x="171"/>
        <item x="13"/>
        <item x="279"/>
        <item x="72"/>
        <item x="236"/>
        <item x="20"/>
        <item x="25"/>
        <item x="11"/>
        <item x="298"/>
        <item x="77"/>
        <item x="41"/>
        <item x="74"/>
        <item x="78"/>
        <item x="5"/>
        <item x="283"/>
        <item x="291"/>
        <item x="103"/>
        <item x="76"/>
        <item x="46"/>
        <item x="8"/>
        <item x="314"/>
        <item x="305"/>
        <item x="327"/>
        <item x="280"/>
        <item x="256"/>
        <item x="315"/>
        <item x="4"/>
        <item x="119"/>
        <item x="80"/>
        <item x="260"/>
        <item x="319"/>
        <item x="113"/>
        <item x="249"/>
        <item x="116"/>
        <item x="120"/>
        <item x="81"/>
        <item x="317"/>
        <item x="316"/>
        <item x="308"/>
        <item x="82"/>
        <item x="247"/>
        <item x="248"/>
        <item x="15"/>
        <item x="108"/>
        <item x="320"/>
        <item x="104"/>
        <item x="318"/>
        <item x="122"/>
        <item x="251"/>
        <item x="79"/>
        <item x="118"/>
        <item x="266"/>
        <item x="205"/>
        <item x="168"/>
        <item x="114"/>
        <item x="106"/>
        <item x="169"/>
        <item x="286"/>
        <item x="115"/>
        <item x="304"/>
        <item x="167"/>
        <item x="241"/>
        <item x="277"/>
        <item x="254"/>
        <item x="313"/>
        <item x="197"/>
        <item x="198"/>
        <item x="123"/>
        <item x="57"/>
        <item x="267"/>
        <item x="196"/>
        <item x="258"/>
        <item x="109"/>
        <item x="294"/>
        <item x="99"/>
        <item x="170"/>
        <item x="199"/>
        <item x="1"/>
        <item x="110"/>
        <item x="54"/>
        <item x="3"/>
        <item x="16"/>
        <item x="7"/>
        <item x="207"/>
        <item x="55"/>
        <item x="250"/>
        <item x="244"/>
        <item x="181"/>
        <item x="61"/>
        <item x="53"/>
        <item x="174"/>
        <item x="322"/>
        <item x="201"/>
        <item x="67"/>
        <item x="111"/>
        <item x="200"/>
        <item x="175"/>
        <item x="184"/>
        <item x="323"/>
        <item x="203"/>
        <item x="206"/>
        <item x="235"/>
        <item x="58"/>
        <item x="303"/>
        <item x="107"/>
        <item x="208"/>
        <item x="183"/>
        <item x="68"/>
        <item x="176"/>
        <item x="329"/>
        <item x="202"/>
        <item x="212"/>
        <item x="112"/>
        <item x="173"/>
        <item x="177"/>
        <item x="187"/>
        <item x="339"/>
        <item x="186"/>
        <item x="22"/>
        <item x="295"/>
        <item x="210"/>
        <item x="185"/>
        <item x="105"/>
        <item x="172"/>
        <item x="178"/>
        <item x="204"/>
        <item x="321"/>
        <item x="10"/>
        <item x="117"/>
        <item x="0"/>
        <item x="180"/>
        <item x="211"/>
        <item x="209"/>
        <item x="14"/>
        <item x="121"/>
        <item x="351"/>
        <item x="9"/>
        <item x="179"/>
        <item x="56"/>
        <item x="59"/>
        <item x="12"/>
        <item x="348"/>
        <item x="356"/>
        <item x="216"/>
        <item x="220"/>
        <item x="182"/>
        <item x="346"/>
        <item x="224"/>
        <item x="225"/>
        <item x="215"/>
        <item x="223"/>
        <item x="214"/>
        <item x="230"/>
        <item x="222"/>
        <item x="128"/>
        <item x="141"/>
        <item x="65"/>
        <item x="221"/>
        <item x="130"/>
        <item x="261"/>
        <item x="217"/>
        <item x="126"/>
        <item x="131"/>
        <item x="139"/>
        <item x="125"/>
        <item x="129"/>
        <item x="149"/>
        <item x="137"/>
        <item x="228"/>
        <item x="142"/>
        <item x="153"/>
        <item x="124"/>
        <item x="155"/>
        <item x="213"/>
        <item x="152"/>
        <item x="148"/>
        <item x="145"/>
        <item x="154"/>
        <item x="150"/>
        <item x="132"/>
        <item x="156"/>
        <item x="143"/>
        <item x="158"/>
        <item x="218"/>
        <item x="62"/>
        <item x="146"/>
        <item x="147"/>
        <item x="136"/>
        <item x="360"/>
        <item x="164"/>
        <item x="363"/>
        <item x="380"/>
        <item x="385"/>
        <item x="377"/>
        <item x="140"/>
        <item x="134"/>
        <item x="64"/>
        <item x="189"/>
        <item x="160"/>
        <item x="227"/>
        <item x="138"/>
        <item x="353"/>
        <item x="190"/>
        <item x="389"/>
        <item x="162"/>
        <item x="374"/>
        <item x="165"/>
        <item x="63"/>
        <item x="383"/>
        <item x="166"/>
        <item x="135"/>
        <item x="144"/>
        <item x="151"/>
        <item x="384"/>
        <item x="229"/>
        <item x="231"/>
        <item x="226"/>
        <item x="159"/>
        <item x="378"/>
        <item x="191"/>
        <item x="133"/>
        <item x="219"/>
        <item x="66"/>
        <item x="127"/>
        <item x="382"/>
        <item x="161"/>
        <item x="60"/>
        <item x="163"/>
        <item x="157"/>
        <item x="417"/>
        <item x="192"/>
        <item x="342"/>
        <item x="343"/>
        <item x="451"/>
        <item x="452"/>
        <item x="440"/>
        <item x="193"/>
        <item x="458"/>
        <item x="430"/>
        <item x="515"/>
        <item x="489"/>
        <item x="344"/>
        <item x="481"/>
        <item x="460"/>
        <item x="357"/>
        <item x="478"/>
        <item x="464"/>
        <item x="507"/>
        <item x="445"/>
        <item x="354"/>
        <item x="447"/>
        <item x="473"/>
        <item x="350"/>
        <item x="499"/>
        <item x="505"/>
        <item x="361"/>
        <item x="352"/>
        <item x="482"/>
        <item x="461"/>
        <item x="514"/>
        <item x="422"/>
        <item x="395"/>
        <item x="469"/>
        <item x="466"/>
        <item x="463"/>
        <item x="372"/>
        <item x="490"/>
        <item x="345"/>
        <item x="439"/>
        <item x="355"/>
        <item x="503"/>
        <item x="437"/>
        <item x="510"/>
        <item x="485"/>
        <item x="364"/>
        <item x="418"/>
        <item x="516"/>
        <item x="462"/>
        <item x="511"/>
        <item x="369"/>
        <item x="506"/>
        <item x="454"/>
        <item x="456"/>
        <item x="501"/>
        <item x="392"/>
        <item x="476"/>
        <item x="403"/>
        <item x="432"/>
        <item x="483"/>
        <item x="367"/>
        <item x="419"/>
        <item x="512"/>
        <item x="375"/>
        <item x="358"/>
        <item x="509"/>
        <item x="412"/>
        <item x="416"/>
        <item x="453"/>
        <item x="455"/>
        <item x="394"/>
        <item x="413"/>
        <item x="415"/>
        <item x="500"/>
        <item x="362"/>
        <item x="444"/>
        <item x="407"/>
        <item x="379"/>
        <item x="477"/>
        <item x="446"/>
        <item x="393"/>
        <item x="370"/>
        <item x="495"/>
        <item x="436"/>
        <item x="420"/>
        <item x="435"/>
        <item x="391"/>
        <item x="487"/>
        <item x="366"/>
        <item x="365"/>
        <item x="402"/>
        <item x="405"/>
        <item x="470"/>
        <item x="414"/>
        <item x="443"/>
        <item x="421"/>
        <item x="502"/>
        <item x="408"/>
        <item x="504"/>
        <item x="347"/>
        <item x="492"/>
        <item x="368"/>
        <item x="396"/>
        <item x="425"/>
        <item x="520"/>
        <item x="484"/>
        <item x="494"/>
        <item x="404"/>
        <item x="195"/>
        <item x="390"/>
        <item x="498"/>
        <item x="459"/>
        <item x="442"/>
        <item x="497"/>
        <item x="431"/>
        <item x="424"/>
        <item x="371"/>
        <item x="438"/>
        <item x="457"/>
        <item x="376"/>
        <item x="518"/>
        <item x="449"/>
        <item x="517"/>
        <item x="488"/>
        <item x="401"/>
        <item x="194"/>
        <item x="188"/>
        <item x="399"/>
        <item x="491"/>
        <item x="423"/>
        <item x="486"/>
        <item x="480"/>
        <item x="349"/>
        <item x="479"/>
        <item x="410"/>
        <item x="519"/>
        <item x="433"/>
        <item x="388"/>
        <item x="434"/>
        <item x="493"/>
        <item x="471"/>
        <item x="474"/>
        <item x="397"/>
        <item x="508"/>
        <item x="467"/>
        <item x="513"/>
        <item x="475"/>
        <item x="406"/>
        <item x="450"/>
        <item x="468"/>
        <item x="398"/>
        <item x="387"/>
        <item x="386"/>
        <item x="441"/>
        <item x="521"/>
        <item x="381"/>
        <item x="496"/>
        <item x="411"/>
        <item x="465"/>
        <item x="428"/>
        <item x="472"/>
        <item x="429"/>
        <item x="373"/>
        <item x="427"/>
        <item x="409"/>
        <item x="359"/>
        <item x="448"/>
        <item x="426"/>
        <item x="400"/>
        <item t="default"/>
      </items>
    </pivotField>
    <pivotField axis="axisRow" showAll="0">
      <items count="3">
        <item x="0"/>
        <item x="1"/>
        <item t="default"/>
      </items>
    </pivotField>
    <pivotField numFmtId="1" showAll="0"/>
    <pivotField numFmtId="1" showAll="0"/>
    <pivotField showAll="0"/>
    <pivotField showAll="0"/>
    <pivotField showAll="0"/>
    <pivotField showAll="0"/>
    <pivotField numFmtId="166" showAll="0"/>
    <pivotField showAll="0">
      <items count="9">
        <item x="5"/>
        <item x="6"/>
        <item x="2"/>
        <item x="3"/>
        <item x="1"/>
        <item x="0"/>
        <item x="4"/>
        <item x="7"/>
        <item t="default"/>
      </items>
    </pivotField>
    <pivotField numFmtId="14" showAll="0">
      <items count="580">
        <item x="333"/>
        <item x="101"/>
        <item x="323"/>
        <item x="317"/>
        <item x="300"/>
        <item x="92"/>
        <item x="98"/>
        <item x="328"/>
        <item x="371"/>
        <item x="104"/>
        <item x="97"/>
        <item x="94"/>
        <item x="276"/>
        <item x="324"/>
        <item x="95"/>
        <item x="287"/>
        <item x="103"/>
        <item x="308"/>
        <item x="325"/>
        <item x="93"/>
        <item x="107"/>
        <item x="277"/>
        <item x="318"/>
        <item x="295"/>
        <item x="345"/>
        <item x="286"/>
        <item x="100"/>
        <item x="348"/>
        <item x="307"/>
        <item x="311"/>
        <item x="309"/>
        <item x="339"/>
        <item x="271"/>
        <item x="320"/>
        <item x="305"/>
        <item x="298"/>
        <item x="294"/>
        <item x="109"/>
        <item x="310"/>
        <item x="349"/>
        <item x="344"/>
        <item x="102"/>
        <item x="297"/>
        <item x="108"/>
        <item x="105"/>
        <item x="279"/>
        <item x="374"/>
        <item x="268"/>
        <item x="28"/>
        <item x="370"/>
        <item x="273"/>
        <item x="314"/>
        <item x="363"/>
        <item x="31"/>
        <item x="96"/>
        <item x="29"/>
        <item x="265"/>
        <item x="368"/>
        <item x="272"/>
        <item x="376"/>
        <item x="19"/>
        <item x="32"/>
        <item x="367"/>
        <item x="362"/>
        <item x="365"/>
        <item x="299"/>
        <item x="6"/>
        <item x="306"/>
        <item x="21"/>
        <item x="372"/>
        <item x="369"/>
        <item x="20"/>
        <item x="274"/>
        <item x="57"/>
        <item x="99"/>
        <item x="48"/>
        <item x="267"/>
        <item x="326"/>
        <item x="289"/>
        <item x="51"/>
        <item x="373"/>
        <item x="291"/>
        <item x="37"/>
        <item x="377"/>
        <item x="33"/>
        <item x="34"/>
        <item x="280"/>
        <item x="321"/>
        <item x="293"/>
        <item x="78"/>
        <item x="53"/>
        <item x="38"/>
        <item x="329"/>
        <item x="45"/>
        <item x="106"/>
        <item x="43"/>
        <item x="214"/>
        <item x="50"/>
        <item x="80"/>
        <item x="35"/>
        <item x="40"/>
        <item x="44"/>
        <item x="41"/>
        <item x="58"/>
        <item x="334"/>
        <item x="46"/>
        <item x="27"/>
        <item x="79"/>
        <item x="312"/>
        <item x="338"/>
        <item x="39"/>
        <item x="36"/>
        <item x="337"/>
        <item x="113"/>
        <item x="22"/>
        <item x="83"/>
        <item x="56"/>
        <item x="42"/>
        <item x="347"/>
        <item x="49"/>
        <item x="330"/>
        <item x="13"/>
        <item x="266"/>
        <item x="81"/>
        <item x="59"/>
        <item x="350"/>
        <item x="54"/>
        <item x="25"/>
        <item x="85"/>
        <item x="116"/>
        <item x="111"/>
        <item x="304"/>
        <item x="55"/>
        <item x="112"/>
        <item x="336"/>
        <item x="196"/>
        <item x="15"/>
        <item x="315"/>
        <item x="82"/>
        <item x="270"/>
        <item x="23"/>
        <item x="30"/>
        <item x="114"/>
        <item x="12"/>
        <item x="335"/>
        <item x="87"/>
        <item x="47"/>
        <item x="84"/>
        <item x="88"/>
        <item x="5"/>
        <item x="296"/>
        <item x="319"/>
        <item x="327"/>
        <item x="2"/>
        <item x="86"/>
        <item x="52"/>
        <item x="8"/>
        <item x="352"/>
        <item x="343"/>
        <item x="364"/>
        <item x="316"/>
        <item x="301"/>
        <item x="341"/>
        <item x="125"/>
        <item x="290"/>
        <item x="353"/>
        <item x="136"/>
        <item x="4"/>
        <item x="115"/>
        <item x="134"/>
        <item x="24"/>
        <item x="140"/>
        <item x="357"/>
        <item x="128"/>
        <item x="283"/>
        <item x="226"/>
        <item x="131"/>
        <item x="135"/>
        <item x="90"/>
        <item x="355"/>
        <item x="354"/>
        <item x="346"/>
        <item x="91"/>
        <item x="281"/>
        <item x="282"/>
        <item x="17"/>
        <item x="122"/>
        <item x="358"/>
        <item x="118"/>
        <item x="356"/>
        <item x="138"/>
        <item x="285"/>
        <item x="89"/>
        <item x="133"/>
        <item x="302"/>
        <item x="234"/>
        <item x="193"/>
        <item x="129"/>
        <item x="120"/>
        <item x="194"/>
        <item x="322"/>
        <item x="130"/>
        <item x="342"/>
        <item x="192"/>
        <item x="275"/>
        <item x="313"/>
        <item x="288"/>
        <item x="351"/>
        <item x="224"/>
        <item x="65"/>
        <item x="225"/>
        <item x="139"/>
        <item x="64"/>
        <item x="303"/>
        <item x="223"/>
        <item x="292"/>
        <item x="123"/>
        <item x="331"/>
        <item x="110"/>
        <item x="195"/>
        <item x="227"/>
        <item x="1"/>
        <item x="124"/>
        <item x="61"/>
        <item x="3"/>
        <item x="18"/>
        <item x="232"/>
        <item x="7"/>
        <item x="236"/>
        <item x="117"/>
        <item x="62"/>
        <item x="284"/>
        <item x="278"/>
        <item x="208"/>
        <item x="69"/>
        <item x="60"/>
        <item x="199"/>
        <item x="360"/>
        <item x="229"/>
        <item x="76"/>
        <item x="126"/>
        <item x="228"/>
        <item x="200"/>
        <item x="211"/>
        <item x="361"/>
        <item x="231"/>
        <item x="201"/>
        <item x="235"/>
        <item x="205"/>
        <item x="269"/>
        <item x="66"/>
        <item x="340"/>
        <item x="121"/>
        <item x="237"/>
        <item x="210"/>
        <item x="77"/>
        <item x="202"/>
        <item x="366"/>
        <item x="230"/>
        <item x="241"/>
        <item x="127"/>
        <item x="198"/>
        <item x="203"/>
        <item x="213"/>
        <item x="375"/>
        <item x="11"/>
        <item x="26"/>
        <item x="332"/>
        <item x="239"/>
        <item x="212"/>
        <item x="119"/>
        <item x="197"/>
        <item x="204"/>
        <item x="233"/>
        <item x="359"/>
        <item x="10"/>
        <item x="132"/>
        <item x="0"/>
        <item x="207"/>
        <item x="240"/>
        <item x="238"/>
        <item x="16"/>
        <item x="137"/>
        <item x="390"/>
        <item x="9"/>
        <item x="206"/>
        <item x="63"/>
        <item x="67"/>
        <item x="14"/>
        <item x="384"/>
        <item x="386"/>
        <item x="388"/>
        <item x="166"/>
        <item x="396"/>
        <item x="252"/>
        <item x="398"/>
        <item x="394"/>
        <item x="403"/>
        <item x="247"/>
        <item x="245"/>
        <item x="250"/>
        <item x="209"/>
        <item x="263"/>
        <item x="382"/>
        <item x="171"/>
        <item x="255"/>
        <item x="256"/>
        <item x="257"/>
        <item x="244"/>
        <item x="254"/>
        <item x="243"/>
        <item x="162"/>
        <item x="262"/>
        <item x="253"/>
        <item x="145"/>
        <item x="159"/>
        <item x="158"/>
        <item x="74"/>
        <item x="251"/>
        <item x="147"/>
        <item x="73"/>
        <item x="246"/>
        <item x="143"/>
        <item x="148"/>
        <item x="156"/>
        <item x="142"/>
        <item x="146"/>
        <item x="169"/>
        <item x="154"/>
        <item x="260"/>
        <item x="160"/>
        <item x="175"/>
        <item x="174"/>
        <item x="141"/>
        <item x="177"/>
        <item x="242"/>
        <item x="173"/>
        <item x="181"/>
        <item x="168"/>
        <item x="164"/>
        <item x="176"/>
        <item x="170"/>
        <item x="149"/>
        <item x="178"/>
        <item x="161"/>
        <item x="180"/>
        <item x="248"/>
        <item x="70"/>
        <item x="165"/>
        <item x="167"/>
        <item x="153"/>
        <item x="401"/>
        <item x="189"/>
        <item x="405"/>
        <item x="186"/>
        <item x="429"/>
        <item x="420"/>
        <item x="157"/>
        <item x="151"/>
        <item x="72"/>
        <item x="216"/>
        <item x="187"/>
        <item x="183"/>
        <item x="259"/>
        <item x="155"/>
        <item x="392"/>
        <item x="217"/>
        <item x="433"/>
        <item x="185"/>
        <item x="417"/>
        <item x="190"/>
        <item x="71"/>
        <item x="427"/>
        <item x="191"/>
        <item x="152"/>
        <item x="163"/>
        <item x="172"/>
        <item x="428"/>
        <item x="261"/>
        <item x="264"/>
        <item x="258"/>
        <item x="182"/>
        <item x="421"/>
        <item x="218"/>
        <item x="150"/>
        <item x="249"/>
        <item x="75"/>
        <item x="144"/>
        <item x="426"/>
        <item x="184"/>
        <item x="68"/>
        <item x="188"/>
        <item x="179"/>
        <item x="436"/>
        <item x="219"/>
        <item x="378"/>
        <item x="379"/>
        <item x="501"/>
        <item x="502"/>
        <item x="489"/>
        <item x="532"/>
        <item x="522"/>
        <item x="466"/>
        <item x="220"/>
        <item x="537"/>
        <item x="519"/>
        <item x="510"/>
        <item x="475"/>
        <item x="570"/>
        <item x="479"/>
        <item x="572"/>
        <item x="503"/>
        <item x="380"/>
        <item x="385"/>
        <item x="538"/>
        <item x="531"/>
        <item x="423"/>
        <item x="512"/>
        <item x="535"/>
        <item x="397"/>
        <item x="533"/>
        <item x="515"/>
        <item x="563"/>
        <item x="494"/>
        <item x="549"/>
        <item x="393"/>
        <item x="496"/>
        <item x="526"/>
        <item x="389"/>
        <item x="556"/>
        <item x="561"/>
        <item x="402"/>
        <item x="391"/>
        <item x="539"/>
        <item x="513"/>
        <item x="571"/>
        <item x="469"/>
        <item x="441"/>
        <item x="521"/>
        <item x="517"/>
        <item x="514"/>
        <item x="415"/>
        <item x="546"/>
        <item x="381"/>
        <item x="488"/>
        <item x="395"/>
        <item x="559"/>
        <item x="486"/>
        <item x="547"/>
        <item x="566"/>
        <item x="542"/>
        <item x="406"/>
        <item x="463"/>
        <item x="573"/>
        <item x="424"/>
        <item x="567"/>
        <item x="412"/>
        <item x="562"/>
        <item x="504"/>
        <item x="506"/>
        <item x="508"/>
        <item x="435"/>
        <item x="438"/>
        <item x="529"/>
        <item x="449"/>
        <item x="407"/>
        <item x="481"/>
        <item x="540"/>
        <item x="410"/>
        <item x="464"/>
        <item x="568"/>
        <item x="418"/>
        <item x="399"/>
        <item x="565"/>
        <item x="458"/>
        <item x="462"/>
        <item x="505"/>
        <item x="507"/>
        <item x="440"/>
        <item x="459"/>
        <item x="461"/>
        <item x="557"/>
        <item x="404"/>
        <item x="493"/>
        <item x="465"/>
        <item x="453"/>
        <item x="422"/>
        <item x="530"/>
        <item x="495"/>
        <item x="439"/>
        <item x="413"/>
        <item x="553"/>
        <item x="485"/>
        <item x="467"/>
        <item x="484"/>
        <item x="437"/>
        <item x="544"/>
        <item x="409"/>
        <item x="408"/>
        <item x="448"/>
        <item x="497"/>
        <item x="451"/>
        <item x="523"/>
        <item x="460"/>
        <item x="492"/>
        <item x="468"/>
        <item x="558"/>
        <item x="454"/>
        <item x="560"/>
        <item x="383"/>
        <item x="550"/>
        <item x="411"/>
        <item x="442"/>
        <item x="472"/>
        <item x="577"/>
        <item x="541"/>
        <item x="552"/>
        <item x="450"/>
        <item x="222"/>
        <item x="434"/>
        <item x="478"/>
        <item x="511"/>
        <item x="491"/>
        <item x="555"/>
        <item x="480"/>
        <item x="471"/>
        <item x="414"/>
        <item x="487"/>
        <item x="509"/>
        <item x="419"/>
        <item x="575"/>
        <item x="499"/>
        <item x="574"/>
        <item x="545"/>
        <item x="447"/>
        <item x="221"/>
        <item x="215"/>
        <item x="445"/>
        <item x="548"/>
        <item x="470"/>
        <item x="543"/>
        <item x="536"/>
        <item x="387"/>
        <item x="534"/>
        <item x="456"/>
        <item x="576"/>
        <item x="482"/>
        <item x="432"/>
        <item x="483"/>
        <item x="551"/>
        <item x="524"/>
        <item x="527"/>
        <item x="443"/>
        <item x="564"/>
        <item x="518"/>
        <item x="569"/>
        <item x="528"/>
        <item x="452"/>
        <item x="500"/>
        <item x="520"/>
        <item x="444"/>
        <item x="431"/>
        <item x="430"/>
        <item x="490"/>
        <item x="578"/>
        <item x="425"/>
        <item x="554"/>
        <item x="457"/>
        <item x="516"/>
        <item x="476"/>
        <item x="525"/>
        <item x="477"/>
        <item x="416"/>
        <item x="474"/>
        <item x="455"/>
        <item x="400"/>
        <item x="498"/>
        <item x="473"/>
        <item x="446"/>
        <item t="default"/>
      </items>
    </pivotField>
    <pivotField showAll="0">
      <items count="5">
        <item x="0"/>
        <item x="3"/>
        <item x="2"/>
        <item x="1"/>
        <item t="default"/>
      </items>
    </pivotField>
    <pivotField showAll="0" defaultSubtotal="0"/>
    <pivotField showAll="0" defaultSubtotal="0">
      <items count="9">
        <item x="0"/>
        <item x="1"/>
        <item x="2"/>
        <item x="3"/>
        <item x="4"/>
        <item x="5"/>
        <item x="6"/>
        <item x="7"/>
        <item x="8"/>
      </items>
    </pivotField>
    <pivotField showAll="0">
      <items count="3">
        <item x="0"/>
        <item x="1"/>
        <item t="default"/>
      </items>
    </pivotField>
    <pivotField dragToRow="0" dragToCol="0" dragToPage="0" showAll="0" defaultSubtotal="0"/>
  </pivotFields>
  <rowFields count="1">
    <field x="9"/>
  </rowFields>
  <rowItems count="3">
    <i>
      <x/>
    </i>
    <i>
      <x v="1"/>
    </i>
    <i t="grand">
      <x/>
    </i>
  </rowItems>
  <colItems count="1">
    <i/>
  </colItems>
  <dataFields count="1">
    <dataField name="Count of Ref Number" fld="0" subtotal="count" baseField="0" baseItem="0"/>
  </dataFields>
  <chartFormats count="3">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9" count="1" selected="0">
            <x v="0"/>
          </reference>
        </references>
      </pivotArea>
    </chartFormat>
    <chartFormat chart="5" format="8">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3D0859-D0E3-4511-8F77-0C5C6D3E15FD}" name="RevenueTimelin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6:B116" firstHeaderRow="1" firstDataRow="1" firstDataCol="1"/>
  <pivotFields count="24">
    <pivotField showAll="0"/>
    <pivotField showAll="0"/>
    <pivotField showAll="0"/>
    <pivotField showAll="0"/>
    <pivotField showAll="0">
      <items count="5">
        <item x="3"/>
        <item x="0"/>
        <item x="2"/>
        <item x="1"/>
        <item t="default"/>
      </items>
    </pivotField>
    <pivotField showAll="0"/>
    <pivotField showAll="0"/>
    <pivotField numFmtId="14" showAll="0"/>
    <pivotField showAll="0">
      <items count="523">
        <item x="2"/>
        <item x="93"/>
        <item x="287"/>
        <item x="281"/>
        <item x="83"/>
        <item x="89"/>
        <item x="335"/>
        <item x="95"/>
        <item x="88"/>
        <item x="85"/>
        <item x="242"/>
        <item x="288"/>
        <item x="86"/>
        <item x="253"/>
        <item x="272"/>
        <item x="289"/>
        <item x="84"/>
        <item x="97"/>
        <item x="243"/>
        <item x="282"/>
        <item x="262"/>
        <item x="307"/>
        <item x="252"/>
        <item x="92"/>
        <item x="310"/>
        <item x="271"/>
        <item x="275"/>
        <item x="273"/>
        <item x="302"/>
        <item x="237"/>
        <item x="284"/>
        <item x="269"/>
        <item x="264"/>
        <item x="274"/>
        <item x="311"/>
        <item x="306"/>
        <item x="94"/>
        <item x="263"/>
        <item x="98"/>
        <item x="96"/>
        <item x="245"/>
        <item x="338"/>
        <item x="234"/>
        <item x="325"/>
        <item x="334"/>
        <item x="239"/>
        <item x="278"/>
        <item x="326"/>
        <item x="26"/>
        <item x="87"/>
        <item x="24"/>
        <item x="232"/>
        <item x="332"/>
        <item x="238"/>
        <item x="340"/>
        <item x="17"/>
        <item x="27"/>
        <item x="331"/>
        <item x="324"/>
        <item x="328"/>
        <item x="265"/>
        <item x="6"/>
        <item x="270"/>
        <item x="90"/>
        <item x="336"/>
        <item x="333"/>
        <item x="18"/>
        <item x="240"/>
        <item x="50"/>
        <item x="91"/>
        <item x="42"/>
        <item x="233"/>
        <item x="290"/>
        <item x="255"/>
        <item x="45"/>
        <item x="337"/>
        <item x="257"/>
        <item x="32"/>
        <item x="341"/>
        <item x="28"/>
        <item x="29"/>
        <item x="246"/>
        <item x="285"/>
        <item x="259"/>
        <item x="69"/>
        <item x="33"/>
        <item x="292"/>
        <item x="39"/>
        <item x="330"/>
        <item x="44"/>
        <item x="30"/>
        <item x="35"/>
        <item x="38"/>
        <item x="36"/>
        <item x="51"/>
        <item x="296"/>
        <item x="40"/>
        <item x="23"/>
        <item x="70"/>
        <item x="276"/>
        <item x="301"/>
        <item x="34"/>
        <item x="31"/>
        <item x="300"/>
        <item x="102"/>
        <item x="19"/>
        <item x="73"/>
        <item x="49"/>
        <item x="37"/>
        <item x="309"/>
        <item x="43"/>
        <item x="293"/>
        <item x="71"/>
        <item x="52"/>
        <item x="312"/>
        <item x="47"/>
        <item x="21"/>
        <item x="75"/>
        <item x="297"/>
        <item x="100"/>
        <item x="268"/>
        <item x="48"/>
        <item x="101"/>
        <item x="299"/>
        <item x="171"/>
        <item x="13"/>
        <item x="279"/>
        <item x="72"/>
        <item x="236"/>
        <item x="20"/>
        <item x="25"/>
        <item x="11"/>
        <item x="298"/>
        <item x="77"/>
        <item x="41"/>
        <item x="74"/>
        <item x="78"/>
        <item x="5"/>
        <item x="283"/>
        <item x="291"/>
        <item x="103"/>
        <item x="76"/>
        <item x="46"/>
        <item x="8"/>
        <item x="314"/>
        <item x="305"/>
        <item x="327"/>
        <item x="280"/>
        <item x="256"/>
        <item x="315"/>
        <item x="4"/>
        <item x="119"/>
        <item x="80"/>
        <item x="260"/>
        <item x="319"/>
        <item x="113"/>
        <item x="249"/>
        <item x="116"/>
        <item x="120"/>
        <item x="81"/>
        <item x="317"/>
        <item x="316"/>
        <item x="308"/>
        <item x="82"/>
        <item x="247"/>
        <item x="248"/>
        <item x="15"/>
        <item x="108"/>
        <item x="320"/>
        <item x="104"/>
        <item x="318"/>
        <item x="122"/>
        <item x="251"/>
        <item x="79"/>
        <item x="118"/>
        <item x="266"/>
        <item x="205"/>
        <item x="168"/>
        <item x="114"/>
        <item x="106"/>
        <item x="169"/>
        <item x="286"/>
        <item x="115"/>
        <item x="304"/>
        <item x="167"/>
        <item x="241"/>
        <item x="277"/>
        <item x="254"/>
        <item x="313"/>
        <item x="197"/>
        <item x="198"/>
        <item x="123"/>
        <item x="57"/>
        <item x="267"/>
        <item x="196"/>
        <item x="258"/>
        <item x="109"/>
        <item x="294"/>
        <item x="99"/>
        <item x="170"/>
        <item x="199"/>
        <item x="1"/>
        <item x="110"/>
        <item x="54"/>
        <item x="3"/>
        <item x="16"/>
        <item x="7"/>
        <item x="207"/>
        <item x="55"/>
        <item x="250"/>
        <item x="244"/>
        <item x="181"/>
        <item x="61"/>
        <item x="53"/>
        <item x="174"/>
        <item x="322"/>
        <item x="201"/>
        <item x="67"/>
        <item x="111"/>
        <item x="200"/>
        <item x="175"/>
        <item x="184"/>
        <item x="323"/>
        <item x="203"/>
        <item x="206"/>
        <item x="235"/>
        <item x="58"/>
        <item x="303"/>
        <item x="107"/>
        <item x="208"/>
        <item x="183"/>
        <item x="68"/>
        <item x="176"/>
        <item x="329"/>
        <item x="202"/>
        <item x="212"/>
        <item x="112"/>
        <item x="173"/>
        <item x="177"/>
        <item x="187"/>
        <item x="339"/>
        <item x="186"/>
        <item x="22"/>
        <item x="295"/>
        <item x="210"/>
        <item x="185"/>
        <item x="105"/>
        <item x="172"/>
        <item x="178"/>
        <item x="204"/>
        <item x="321"/>
        <item x="10"/>
        <item x="117"/>
        <item x="0"/>
        <item x="180"/>
        <item x="211"/>
        <item x="209"/>
        <item x="14"/>
        <item x="121"/>
        <item x="351"/>
        <item x="9"/>
        <item x="179"/>
        <item x="56"/>
        <item x="59"/>
        <item x="12"/>
        <item x="348"/>
        <item x="356"/>
        <item x="216"/>
        <item x="220"/>
        <item x="182"/>
        <item x="346"/>
        <item x="224"/>
        <item x="225"/>
        <item x="215"/>
        <item x="223"/>
        <item x="214"/>
        <item x="230"/>
        <item x="222"/>
        <item x="128"/>
        <item x="141"/>
        <item x="65"/>
        <item x="221"/>
        <item x="130"/>
        <item x="261"/>
        <item x="217"/>
        <item x="126"/>
        <item x="131"/>
        <item x="139"/>
        <item x="125"/>
        <item x="129"/>
        <item x="149"/>
        <item x="137"/>
        <item x="228"/>
        <item x="142"/>
        <item x="153"/>
        <item x="124"/>
        <item x="155"/>
        <item x="213"/>
        <item x="152"/>
        <item x="148"/>
        <item x="145"/>
        <item x="154"/>
        <item x="150"/>
        <item x="132"/>
        <item x="156"/>
        <item x="143"/>
        <item x="158"/>
        <item x="218"/>
        <item x="62"/>
        <item x="146"/>
        <item x="147"/>
        <item x="136"/>
        <item x="360"/>
        <item x="164"/>
        <item x="363"/>
        <item x="380"/>
        <item x="385"/>
        <item x="377"/>
        <item x="140"/>
        <item x="134"/>
        <item x="64"/>
        <item x="189"/>
        <item x="160"/>
        <item x="227"/>
        <item x="138"/>
        <item x="353"/>
        <item x="190"/>
        <item x="389"/>
        <item x="162"/>
        <item x="374"/>
        <item x="165"/>
        <item x="63"/>
        <item x="383"/>
        <item x="166"/>
        <item x="135"/>
        <item x="144"/>
        <item x="151"/>
        <item x="384"/>
        <item x="229"/>
        <item x="231"/>
        <item x="226"/>
        <item x="159"/>
        <item x="378"/>
        <item x="191"/>
        <item x="133"/>
        <item x="219"/>
        <item x="66"/>
        <item x="127"/>
        <item x="382"/>
        <item x="161"/>
        <item x="60"/>
        <item x="163"/>
        <item x="157"/>
        <item x="417"/>
        <item x="192"/>
        <item x="342"/>
        <item x="343"/>
        <item x="451"/>
        <item x="452"/>
        <item x="440"/>
        <item x="193"/>
        <item x="458"/>
        <item x="430"/>
        <item x="515"/>
        <item x="489"/>
        <item x="344"/>
        <item x="481"/>
        <item x="460"/>
        <item x="357"/>
        <item x="478"/>
        <item x="464"/>
        <item x="507"/>
        <item x="445"/>
        <item x="354"/>
        <item x="447"/>
        <item x="473"/>
        <item x="350"/>
        <item x="499"/>
        <item x="505"/>
        <item x="361"/>
        <item x="352"/>
        <item x="482"/>
        <item x="461"/>
        <item x="514"/>
        <item x="422"/>
        <item x="395"/>
        <item x="469"/>
        <item x="466"/>
        <item x="463"/>
        <item x="372"/>
        <item x="490"/>
        <item x="345"/>
        <item x="439"/>
        <item x="355"/>
        <item x="503"/>
        <item x="437"/>
        <item x="510"/>
        <item x="485"/>
        <item x="364"/>
        <item x="418"/>
        <item x="516"/>
        <item x="462"/>
        <item x="511"/>
        <item x="369"/>
        <item x="506"/>
        <item x="454"/>
        <item x="456"/>
        <item x="501"/>
        <item x="392"/>
        <item x="476"/>
        <item x="403"/>
        <item x="432"/>
        <item x="483"/>
        <item x="367"/>
        <item x="419"/>
        <item x="512"/>
        <item x="375"/>
        <item x="358"/>
        <item x="509"/>
        <item x="412"/>
        <item x="416"/>
        <item x="453"/>
        <item x="455"/>
        <item x="394"/>
        <item x="413"/>
        <item x="415"/>
        <item x="500"/>
        <item x="362"/>
        <item x="444"/>
        <item x="407"/>
        <item x="379"/>
        <item x="477"/>
        <item x="446"/>
        <item x="393"/>
        <item x="370"/>
        <item x="495"/>
        <item x="436"/>
        <item x="420"/>
        <item x="435"/>
        <item x="391"/>
        <item x="487"/>
        <item x="366"/>
        <item x="365"/>
        <item x="402"/>
        <item x="405"/>
        <item x="470"/>
        <item x="414"/>
        <item x="443"/>
        <item x="421"/>
        <item x="502"/>
        <item x="408"/>
        <item x="504"/>
        <item x="347"/>
        <item x="492"/>
        <item x="368"/>
        <item x="396"/>
        <item x="425"/>
        <item x="520"/>
        <item x="484"/>
        <item x="494"/>
        <item x="404"/>
        <item x="195"/>
        <item x="390"/>
        <item x="498"/>
        <item x="459"/>
        <item x="442"/>
        <item x="497"/>
        <item x="431"/>
        <item x="424"/>
        <item x="371"/>
        <item x="438"/>
        <item x="457"/>
        <item x="376"/>
        <item x="518"/>
        <item x="449"/>
        <item x="517"/>
        <item x="488"/>
        <item x="401"/>
        <item x="194"/>
        <item x="188"/>
        <item x="399"/>
        <item x="491"/>
        <item x="423"/>
        <item x="486"/>
        <item x="480"/>
        <item x="349"/>
        <item x="479"/>
        <item x="410"/>
        <item x="519"/>
        <item x="433"/>
        <item x="388"/>
        <item x="434"/>
        <item x="493"/>
        <item x="471"/>
        <item x="474"/>
        <item x="397"/>
        <item x="508"/>
        <item x="467"/>
        <item x="513"/>
        <item x="475"/>
        <item x="406"/>
        <item x="450"/>
        <item x="468"/>
        <item x="398"/>
        <item x="387"/>
        <item x="386"/>
        <item x="441"/>
        <item x="521"/>
        <item x="381"/>
        <item x="496"/>
        <item x="411"/>
        <item x="465"/>
        <item x="428"/>
        <item x="472"/>
        <item x="429"/>
        <item x="373"/>
        <item x="427"/>
        <item x="409"/>
        <item x="359"/>
        <item x="448"/>
        <item x="426"/>
        <item x="400"/>
        <item t="default"/>
      </items>
    </pivotField>
    <pivotField showAll="0"/>
    <pivotField numFmtId="1" showAll="0"/>
    <pivotField numFmtId="1" showAll="0"/>
    <pivotField showAll="0"/>
    <pivotField showAll="0"/>
    <pivotField showAll="0"/>
    <pivotField showAll="0"/>
    <pivotField dataField="1" numFmtId="166" showAll="0"/>
    <pivotField showAll="0">
      <items count="9">
        <item x="5"/>
        <item x="6"/>
        <item x="2"/>
        <item x="3"/>
        <item x="1"/>
        <item x="0"/>
        <item x="4"/>
        <item x="7"/>
        <item t="default"/>
      </items>
    </pivotField>
    <pivotField numFmtId="14" showAll="0">
      <items count="580">
        <item x="333"/>
        <item x="101"/>
        <item x="323"/>
        <item x="317"/>
        <item x="300"/>
        <item x="92"/>
        <item x="98"/>
        <item x="328"/>
        <item x="371"/>
        <item x="104"/>
        <item x="97"/>
        <item x="94"/>
        <item x="276"/>
        <item x="324"/>
        <item x="95"/>
        <item x="287"/>
        <item x="103"/>
        <item x="308"/>
        <item x="325"/>
        <item x="93"/>
        <item x="107"/>
        <item x="277"/>
        <item x="318"/>
        <item x="295"/>
        <item x="345"/>
        <item x="286"/>
        <item x="100"/>
        <item x="348"/>
        <item x="307"/>
        <item x="311"/>
        <item x="309"/>
        <item x="339"/>
        <item x="271"/>
        <item x="320"/>
        <item x="305"/>
        <item x="298"/>
        <item x="294"/>
        <item x="109"/>
        <item x="310"/>
        <item x="349"/>
        <item x="344"/>
        <item x="102"/>
        <item x="297"/>
        <item x="108"/>
        <item x="105"/>
        <item x="279"/>
        <item x="374"/>
        <item x="268"/>
        <item x="28"/>
        <item x="370"/>
        <item x="273"/>
        <item x="314"/>
        <item x="363"/>
        <item x="31"/>
        <item x="96"/>
        <item x="29"/>
        <item x="265"/>
        <item x="368"/>
        <item x="272"/>
        <item x="376"/>
        <item x="19"/>
        <item x="32"/>
        <item x="367"/>
        <item x="362"/>
        <item x="365"/>
        <item x="299"/>
        <item x="6"/>
        <item x="306"/>
        <item x="21"/>
        <item x="372"/>
        <item x="369"/>
        <item x="20"/>
        <item x="274"/>
        <item x="57"/>
        <item x="99"/>
        <item x="48"/>
        <item x="267"/>
        <item x="326"/>
        <item x="289"/>
        <item x="51"/>
        <item x="373"/>
        <item x="291"/>
        <item x="37"/>
        <item x="377"/>
        <item x="33"/>
        <item x="34"/>
        <item x="280"/>
        <item x="321"/>
        <item x="293"/>
        <item x="78"/>
        <item x="53"/>
        <item x="38"/>
        <item x="329"/>
        <item x="45"/>
        <item x="106"/>
        <item x="43"/>
        <item x="214"/>
        <item x="50"/>
        <item x="80"/>
        <item x="35"/>
        <item x="40"/>
        <item x="44"/>
        <item x="41"/>
        <item x="58"/>
        <item x="334"/>
        <item x="46"/>
        <item x="27"/>
        <item x="79"/>
        <item x="312"/>
        <item x="338"/>
        <item x="39"/>
        <item x="36"/>
        <item x="337"/>
        <item x="113"/>
        <item x="22"/>
        <item x="83"/>
        <item x="56"/>
        <item x="42"/>
        <item x="347"/>
        <item x="49"/>
        <item x="330"/>
        <item x="13"/>
        <item x="266"/>
        <item x="81"/>
        <item x="59"/>
        <item x="350"/>
        <item x="54"/>
        <item x="25"/>
        <item x="85"/>
        <item x="116"/>
        <item x="111"/>
        <item x="304"/>
        <item x="55"/>
        <item x="112"/>
        <item x="336"/>
        <item x="196"/>
        <item x="15"/>
        <item x="315"/>
        <item x="82"/>
        <item x="270"/>
        <item x="23"/>
        <item x="30"/>
        <item x="114"/>
        <item x="12"/>
        <item x="335"/>
        <item x="87"/>
        <item x="47"/>
        <item x="84"/>
        <item x="88"/>
        <item x="5"/>
        <item x="296"/>
        <item x="319"/>
        <item x="327"/>
        <item x="2"/>
        <item x="86"/>
        <item x="52"/>
        <item x="8"/>
        <item x="352"/>
        <item x="343"/>
        <item x="364"/>
        <item x="316"/>
        <item x="301"/>
        <item x="341"/>
        <item x="125"/>
        <item x="290"/>
        <item x="353"/>
        <item x="136"/>
        <item x="4"/>
        <item x="115"/>
        <item x="134"/>
        <item x="24"/>
        <item x="140"/>
        <item x="357"/>
        <item x="128"/>
        <item x="283"/>
        <item x="226"/>
        <item x="131"/>
        <item x="135"/>
        <item x="90"/>
        <item x="355"/>
        <item x="354"/>
        <item x="346"/>
        <item x="91"/>
        <item x="281"/>
        <item x="282"/>
        <item x="17"/>
        <item x="122"/>
        <item x="358"/>
        <item x="118"/>
        <item x="356"/>
        <item x="138"/>
        <item x="285"/>
        <item x="89"/>
        <item x="133"/>
        <item x="302"/>
        <item x="234"/>
        <item x="193"/>
        <item x="129"/>
        <item x="120"/>
        <item x="194"/>
        <item x="322"/>
        <item x="130"/>
        <item x="342"/>
        <item x="192"/>
        <item x="275"/>
        <item x="313"/>
        <item x="288"/>
        <item x="351"/>
        <item x="224"/>
        <item x="65"/>
        <item x="225"/>
        <item x="139"/>
        <item x="64"/>
        <item x="303"/>
        <item x="223"/>
        <item x="292"/>
        <item x="123"/>
        <item x="331"/>
        <item x="110"/>
        <item x="195"/>
        <item x="227"/>
        <item x="1"/>
        <item x="124"/>
        <item x="61"/>
        <item x="3"/>
        <item x="18"/>
        <item x="232"/>
        <item x="7"/>
        <item x="236"/>
        <item x="117"/>
        <item x="62"/>
        <item x="284"/>
        <item x="278"/>
        <item x="208"/>
        <item x="69"/>
        <item x="60"/>
        <item x="199"/>
        <item x="360"/>
        <item x="229"/>
        <item x="76"/>
        <item x="126"/>
        <item x="228"/>
        <item x="200"/>
        <item x="211"/>
        <item x="361"/>
        <item x="231"/>
        <item x="201"/>
        <item x="235"/>
        <item x="205"/>
        <item x="269"/>
        <item x="66"/>
        <item x="340"/>
        <item x="121"/>
        <item x="237"/>
        <item x="210"/>
        <item x="77"/>
        <item x="202"/>
        <item x="366"/>
        <item x="230"/>
        <item x="241"/>
        <item x="127"/>
        <item x="198"/>
        <item x="203"/>
        <item x="213"/>
        <item x="375"/>
        <item x="11"/>
        <item x="26"/>
        <item x="332"/>
        <item x="239"/>
        <item x="212"/>
        <item x="119"/>
        <item x="197"/>
        <item x="204"/>
        <item x="233"/>
        <item x="359"/>
        <item x="10"/>
        <item x="132"/>
        <item x="0"/>
        <item x="207"/>
        <item x="240"/>
        <item x="238"/>
        <item x="16"/>
        <item x="137"/>
        <item x="390"/>
        <item x="9"/>
        <item x="206"/>
        <item x="63"/>
        <item x="67"/>
        <item x="14"/>
        <item x="384"/>
        <item x="386"/>
        <item x="388"/>
        <item x="166"/>
        <item x="396"/>
        <item x="252"/>
        <item x="398"/>
        <item x="394"/>
        <item x="403"/>
        <item x="247"/>
        <item x="245"/>
        <item x="250"/>
        <item x="209"/>
        <item x="263"/>
        <item x="382"/>
        <item x="171"/>
        <item x="255"/>
        <item x="256"/>
        <item x="257"/>
        <item x="244"/>
        <item x="254"/>
        <item x="243"/>
        <item x="162"/>
        <item x="262"/>
        <item x="253"/>
        <item x="145"/>
        <item x="159"/>
        <item x="158"/>
        <item x="74"/>
        <item x="251"/>
        <item x="147"/>
        <item x="73"/>
        <item x="246"/>
        <item x="143"/>
        <item x="148"/>
        <item x="156"/>
        <item x="142"/>
        <item x="146"/>
        <item x="169"/>
        <item x="154"/>
        <item x="260"/>
        <item x="160"/>
        <item x="175"/>
        <item x="174"/>
        <item x="141"/>
        <item x="177"/>
        <item x="242"/>
        <item x="173"/>
        <item x="181"/>
        <item x="168"/>
        <item x="164"/>
        <item x="176"/>
        <item x="170"/>
        <item x="149"/>
        <item x="178"/>
        <item x="161"/>
        <item x="180"/>
        <item x="248"/>
        <item x="70"/>
        <item x="165"/>
        <item x="167"/>
        <item x="153"/>
        <item x="401"/>
        <item x="189"/>
        <item x="405"/>
        <item x="186"/>
        <item x="429"/>
        <item x="420"/>
        <item x="157"/>
        <item x="151"/>
        <item x="72"/>
        <item x="216"/>
        <item x="187"/>
        <item x="183"/>
        <item x="259"/>
        <item x="155"/>
        <item x="392"/>
        <item x="217"/>
        <item x="433"/>
        <item x="185"/>
        <item x="417"/>
        <item x="190"/>
        <item x="71"/>
        <item x="427"/>
        <item x="191"/>
        <item x="152"/>
        <item x="163"/>
        <item x="172"/>
        <item x="428"/>
        <item x="261"/>
        <item x="264"/>
        <item x="258"/>
        <item x="182"/>
        <item x="421"/>
        <item x="218"/>
        <item x="150"/>
        <item x="249"/>
        <item x="75"/>
        <item x="144"/>
        <item x="426"/>
        <item x="184"/>
        <item x="68"/>
        <item x="188"/>
        <item x="179"/>
        <item x="436"/>
        <item x="219"/>
        <item x="378"/>
        <item x="379"/>
        <item x="501"/>
        <item x="502"/>
        <item x="489"/>
        <item x="532"/>
        <item x="522"/>
        <item x="466"/>
        <item x="220"/>
        <item x="537"/>
        <item x="519"/>
        <item x="510"/>
        <item x="475"/>
        <item x="570"/>
        <item x="479"/>
        <item x="572"/>
        <item x="503"/>
        <item x="380"/>
        <item x="385"/>
        <item x="538"/>
        <item x="531"/>
        <item x="423"/>
        <item x="512"/>
        <item x="535"/>
        <item x="397"/>
        <item x="533"/>
        <item x="515"/>
        <item x="563"/>
        <item x="494"/>
        <item x="549"/>
        <item x="393"/>
        <item x="496"/>
        <item x="526"/>
        <item x="389"/>
        <item x="556"/>
        <item x="561"/>
        <item x="402"/>
        <item x="391"/>
        <item x="539"/>
        <item x="513"/>
        <item x="571"/>
        <item x="469"/>
        <item x="441"/>
        <item x="521"/>
        <item x="517"/>
        <item x="514"/>
        <item x="415"/>
        <item x="546"/>
        <item x="381"/>
        <item x="488"/>
        <item x="395"/>
        <item x="559"/>
        <item x="486"/>
        <item x="547"/>
        <item x="566"/>
        <item x="542"/>
        <item x="406"/>
        <item x="463"/>
        <item x="573"/>
        <item x="424"/>
        <item x="567"/>
        <item x="412"/>
        <item x="562"/>
        <item x="504"/>
        <item x="506"/>
        <item x="508"/>
        <item x="435"/>
        <item x="438"/>
        <item x="529"/>
        <item x="449"/>
        <item x="407"/>
        <item x="481"/>
        <item x="540"/>
        <item x="410"/>
        <item x="464"/>
        <item x="568"/>
        <item x="418"/>
        <item x="399"/>
        <item x="565"/>
        <item x="458"/>
        <item x="462"/>
        <item x="505"/>
        <item x="507"/>
        <item x="440"/>
        <item x="459"/>
        <item x="461"/>
        <item x="557"/>
        <item x="404"/>
        <item x="493"/>
        <item x="465"/>
        <item x="453"/>
        <item x="422"/>
        <item x="530"/>
        <item x="495"/>
        <item x="439"/>
        <item x="413"/>
        <item x="553"/>
        <item x="485"/>
        <item x="467"/>
        <item x="484"/>
        <item x="437"/>
        <item x="544"/>
        <item x="409"/>
        <item x="408"/>
        <item x="448"/>
        <item x="497"/>
        <item x="451"/>
        <item x="523"/>
        <item x="460"/>
        <item x="492"/>
        <item x="468"/>
        <item x="558"/>
        <item x="454"/>
        <item x="560"/>
        <item x="383"/>
        <item x="550"/>
        <item x="411"/>
        <item x="442"/>
        <item x="472"/>
        <item x="577"/>
        <item x="541"/>
        <item x="552"/>
        <item x="450"/>
        <item x="222"/>
        <item x="434"/>
        <item x="478"/>
        <item x="511"/>
        <item x="491"/>
        <item x="555"/>
        <item x="480"/>
        <item x="471"/>
        <item x="414"/>
        <item x="487"/>
        <item x="509"/>
        <item x="419"/>
        <item x="575"/>
        <item x="499"/>
        <item x="574"/>
        <item x="545"/>
        <item x="447"/>
        <item x="221"/>
        <item x="215"/>
        <item x="445"/>
        <item x="548"/>
        <item x="470"/>
        <item x="543"/>
        <item x="536"/>
        <item x="387"/>
        <item x="534"/>
        <item x="456"/>
        <item x="576"/>
        <item x="482"/>
        <item x="432"/>
        <item x="483"/>
        <item x="551"/>
        <item x="524"/>
        <item x="527"/>
        <item x="443"/>
        <item x="564"/>
        <item x="518"/>
        <item x="569"/>
        <item x="528"/>
        <item x="452"/>
        <item x="500"/>
        <item x="520"/>
        <item x="444"/>
        <item x="431"/>
        <item x="430"/>
        <item x="490"/>
        <item x="578"/>
        <item x="425"/>
        <item x="554"/>
        <item x="457"/>
        <item x="516"/>
        <item x="476"/>
        <item x="525"/>
        <item x="477"/>
        <item x="416"/>
        <item x="474"/>
        <item x="455"/>
        <item x="400"/>
        <item x="498"/>
        <item x="473"/>
        <item x="446"/>
        <item t="default"/>
      </items>
    </pivotField>
    <pivotField showAll="0">
      <items count="5">
        <item x="0"/>
        <item x="3"/>
        <item x="2"/>
        <item x="1"/>
        <item t="default"/>
      </items>
    </pivotField>
    <pivotField axis="axisRow" showAll="0">
      <items count="15">
        <item x="0"/>
        <item x="1"/>
        <item x="2"/>
        <item x="3"/>
        <item x="4"/>
        <item x="5"/>
        <item x="6"/>
        <item x="7"/>
        <item x="8"/>
        <item x="9"/>
        <item x="10"/>
        <item x="11"/>
        <item x="12"/>
        <item x="13"/>
        <item t="default"/>
      </items>
    </pivotField>
    <pivotField axis="axisRow" showAll="0">
      <items count="10">
        <item x="0"/>
        <item x="1"/>
        <item x="2"/>
        <item x="3"/>
        <item x="4"/>
        <item x="5"/>
        <item x="6"/>
        <item x="7"/>
        <item x="8"/>
        <item t="default"/>
      </items>
    </pivotField>
    <pivotField showAll="0">
      <items count="3">
        <item x="0"/>
        <item x="1"/>
        <item t="default"/>
      </items>
    </pivotField>
    <pivotField dragToRow="0" dragToCol="0" dragToPage="0" showAll="0" defaultSubtotal="0"/>
  </pivotFields>
  <rowFields count="2">
    <field x="21"/>
    <field x="20"/>
  </rowFields>
  <rowItems count="80">
    <i>
      <x v="1"/>
    </i>
    <i r="1">
      <x v="2"/>
    </i>
    <i r="1">
      <x v="5"/>
    </i>
    <i r="1">
      <x v="6"/>
    </i>
    <i r="1">
      <x v="7"/>
    </i>
    <i r="1">
      <x v="8"/>
    </i>
    <i r="1">
      <x v="9"/>
    </i>
    <i r="1">
      <x v="10"/>
    </i>
    <i r="1">
      <x v="11"/>
    </i>
    <i r="1">
      <x v="12"/>
    </i>
    <i>
      <x v="2"/>
    </i>
    <i r="1">
      <x v="3"/>
    </i>
    <i r="1">
      <x v="4"/>
    </i>
    <i r="1">
      <x v="6"/>
    </i>
    <i r="1">
      <x v="7"/>
    </i>
    <i r="1">
      <x v="8"/>
    </i>
    <i r="1">
      <x v="9"/>
    </i>
    <i r="1">
      <x v="10"/>
    </i>
    <i r="1">
      <x v="11"/>
    </i>
    <i r="1">
      <x v="12"/>
    </i>
    <i>
      <x v="3"/>
    </i>
    <i r="1">
      <x v="3"/>
    </i>
    <i r="1">
      <x v="4"/>
    </i>
    <i r="1">
      <x v="5"/>
    </i>
    <i r="1">
      <x v="7"/>
    </i>
    <i r="1">
      <x v="8"/>
    </i>
    <i r="1">
      <x v="9"/>
    </i>
    <i r="1">
      <x v="10"/>
    </i>
    <i r="1">
      <x v="11"/>
    </i>
    <i r="1">
      <x v="12"/>
    </i>
    <i>
      <x v="4"/>
    </i>
    <i r="1">
      <x v="2"/>
    </i>
    <i r="1">
      <x v="4"/>
    </i>
    <i r="1">
      <x v="5"/>
    </i>
    <i r="1">
      <x v="6"/>
    </i>
    <i r="1">
      <x v="7"/>
    </i>
    <i r="1">
      <x v="8"/>
    </i>
    <i r="1">
      <x v="9"/>
    </i>
    <i r="1">
      <x v="10"/>
    </i>
    <i r="1">
      <x v="11"/>
    </i>
    <i r="1">
      <x v="12"/>
    </i>
    <i>
      <x v="5"/>
    </i>
    <i r="1">
      <x v="2"/>
    </i>
    <i r="1">
      <x v="3"/>
    </i>
    <i r="1">
      <x v="4"/>
    </i>
    <i r="1">
      <x v="5"/>
    </i>
    <i r="1">
      <x v="6"/>
    </i>
    <i r="1">
      <x v="7"/>
    </i>
    <i r="1">
      <x v="8"/>
    </i>
    <i r="1">
      <x v="9"/>
    </i>
    <i r="1">
      <x v="10"/>
    </i>
    <i r="1">
      <x v="11"/>
    </i>
    <i r="1">
      <x v="12"/>
    </i>
    <i>
      <x v="6"/>
    </i>
    <i r="1">
      <x v="1"/>
    </i>
    <i r="1">
      <x v="2"/>
    </i>
    <i r="1">
      <x v="3"/>
    </i>
    <i r="1">
      <x v="4"/>
    </i>
    <i r="1">
      <x v="5"/>
    </i>
    <i r="1">
      <x v="6"/>
    </i>
    <i r="1">
      <x v="7"/>
    </i>
    <i r="1">
      <x v="8"/>
    </i>
    <i r="1">
      <x v="9"/>
    </i>
    <i r="1">
      <x v="10"/>
    </i>
    <i r="1">
      <x v="11"/>
    </i>
    <i r="1">
      <x v="12"/>
    </i>
    <i>
      <x v="7"/>
    </i>
    <i r="1">
      <x v="1"/>
    </i>
    <i r="1">
      <x v="2"/>
    </i>
    <i r="1">
      <x v="3"/>
    </i>
    <i r="1">
      <x v="4"/>
    </i>
    <i r="1">
      <x v="5"/>
    </i>
    <i r="1">
      <x v="6"/>
    </i>
    <i r="1">
      <x v="7"/>
    </i>
    <i r="1">
      <x v="8"/>
    </i>
    <i r="1">
      <x v="9"/>
    </i>
    <i r="1">
      <x v="10"/>
    </i>
    <i r="1">
      <x v="11"/>
    </i>
    <i r="1">
      <x v="12"/>
    </i>
    <i t="grand">
      <x/>
    </i>
  </rowItems>
  <colItems count="1">
    <i/>
  </colItems>
  <dataFields count="1">
    <dataField name="Sum of Revenue per job" fld="16" baseField="0" baseItem="0"/>
  </dataFields>
  <chartFormats count="2">
    <chartFormat chart="6" format="2" series="1">
      <pivotArea type="data" outline="0" fieldPosition="0">
        <references count="1">
          <reference field="4294967294" count="1" selected="0">
            <x v="0"/>
          </reference>
        </references>
      </pivotArea>
    </chartFormat>
    <chartFormat chart="6" format="3">
      <pivotArea type="data" outline="0" fieldPosition="0">
        <references count="3">
          <reference field="4294967294" count="1" selected="0">
            <x v="0"/>
          </reference>
          <reference field="20" count="1" selected="0">
            <x v="8"/>
          </reference>
          <reference field="21"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3EB0C30-3AA6-461C-A68A-9A01A36B93A2}"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E89:H101" firstHeaderRow="1" firstDataRow="2" firstDataCol="1"/>
  <pivotFields count="24">
    <pivotField dataField="1" showAll="0"/>
    <pivotField showAll="0"/>
    <pivotField axis="axisRow" showAll="0" measureFilter="1" sortType="descending">
      <items count="27">
        <item x="0"/>
        <item x="22"/>
        <item x="1"/>
        <item x="24"/>
        <item x="2"/>
        <item x="3"/>
        <item x="4"/>
        <item x="5"/>
        <item x="6"/>
        <item x="7"/>
        <item x="8"/>
        <item x="23"/>
        <item x="9"/>
        <item x="25"/>
        <item x="21"/>
        <item x="10"/>
        <item x="11"/>
        <item x="12"/>
        <item x="17"/>
        <item x="18"/>
        <item x="19"/>
        <item x="14"/>
        <item x="20"/>
        <item x="13"/>
        <item x="15"/>
        <item x="1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4" showAll="0"/>
    <pivotField showAll="0">
      <items count="523">
        <item x="2"/>
        <item x="93"/>
        <item x="287"/>
        <item x="281"/>
        <item x="83"/>
        <item x="89"/>
        <item x="335"/>
        <item x="95"/>
        <item x="88"/>
        <item x="85"/>
        <item x="242"/>
        <item x="288"/>
        <item x="86"/>
        <item x="253"/>
        <item x="272"/>
        <item x="289"/>
        <item x="84"/>
        <item x="97"/>
        <item x="243"/>
        <item x="282"/>
        <item x="262"/>
        <item x="307"/>
        <item x="252"/>
        <item x="92"/>
        <item x="310"/>
        <item x="271"/>
        <item x="275"/>
        <item x="273"/>
        <item x="302"/>
        <item x="237"/>
        <item x="284"/>
        <item x="269"/>
        <item x="264"/>
        <item x="274"/>
        <item x="311"/>
        <item x="306"/>
        <item x="94"/>
        <item x="263"/>
        <item x="98"/>
        <item x="96"/>
        <item x="245"/>
        <item x="338"/>
        <item x="234"/>
        <item x="325"/>
        <item x="334"/>
        <item x="239"/>
        <item x="278"/>
        <item x="326"/>
        <item x="26"/>
        <item x="87"/>
        <item x="24"/>
        <item x="232"/>
        <item x="332"/>
        <item x="238"/>
        <item x="340"/>
        <item x="17"/>
        <item x="27"/>
        <item x="331"/>
        <item x="324"/>
        <item x="328"/>
        <item x="265"/>
        <item x="6"/>
        <item x="270"/>
        <item x="90"/>
        <item x="336"/>
        <item x="333"/>
        <item x="18"/>
        <item x="240"/>
        <item x="50"/>
        <item x="91"/>
        <item x="42"/>
        <item x="233"/>
        <item x="290"/>
        <item x="255"/>
        <item x="45"/>
        <item x="337"/>
        <item x="257"/>
        <item x="32"/>
        <item x="341"/>
        <item x="28"/>
        <item x="29"/>
        <item x="246"/>
        <item x="285"/>
        <item x="259"/>
        <item x="69"/>
        <item x="33"/>
        <item x="292"/>
        <item x="39"/>
        <item x="330"/>
        <item x="44"/>
        <item x="30"/>
        <item x="35"/>
        <item x="38"/>
        <item x="36"/>
        <item x="51"/>
        <item x="296"/>
        <item x="40"/>
        <item x="23"/>
        <item x="70"/>
        <item x="276"/>
        <item x="301"/>
        <item x="34"/>
        <item x="31"/>
        <item x="300"/>
        <item x="102"/>
        <item x="19"/>
        <item x="73"/>
        <item x="49"/>
        <item x="37"/>
        <item x="309"/>
        <item x="43"/>
        <item x="293"/>
        <item x="71"/>
        <item x="52"/>
        <item x="312"/>
        <item x="47"/>
        <item x="21"/>
        <item x="75"/>
        <item x="297"/>
        <item x="100"/>
        <item x="268"/>
        <item x="48"/>
        <item x="101"/>
        <item x="299"/>
        <item x="171"/>
        <item x="13"/>
        <item x="279"/>
        <item x="72"/>
        <item x="236"/>
        <item x="20"/>
        <item x="25"/>
        <item x="11"/>
        <item x="298"/>
        <item x="77"/>
        <item x="41"/>
        <item x="74"/>
        <item x="78"/>
        <item x="5"/>
        <item x="283"/>
        <item x="291"/>
        <item x="103"/>
        <item x="76"/>
        <item x="46"/>
        <item x="8"/>
        <item x="314"/>
        <item x="305"/>
        <item x="327"/>
        <item x="280"/>
        <item x="256"/>
        <item x="315"/>
        <item x="4"/>
        <item x="119"/>
        <item x="80"/>
        <item x="260"/>
        <item x="319"/>
        <item x="113"/>
        <item x="249"/>
        <item x="116"/>
        <item x="120"/>
        <item x="81"/>
        <item x="317"/>
        <item x="316"/>
        <item x="308"/>
        <item x="82"/>
        <item x="247"/>
        <item x="248"/>
        <item x="15"/>
        <item x="108"/>
        <item x="320"/>
        <item x="104"/>
        <item x="318"/>
        <item x="122"/>
        <item x="251"/>
        <item x="79"/>
        <item x="118"/>
        <item x="266"/>
        <item x="205"/>
        <item x="168"/>
        <item x="114"/>
        <item x="106"/>
        <item x="169"/>
        <item x="286"/>
        <item x="115"/>
        <item x="304"/>
        <item x="167"/>
        <item x="241"/>
        <item x="277"/>
        <item x="254"/>
        <item x="313"/>
        <item x="197"/>
        <item x="198"/>
        <item x="123"/>
        <item x="57"/>
        <item x="267"/>
        <item x="196"/>
        <item x="258"/>
        <item x="109"/>
        <item x="294"/>
        <item x="99"/>
        <item x="170"/>
        <item x="199"/>
        <item x="1"/>
        <item x="110"/>
        <item x="54"/>
        <item x="3"/>
        <item x="16"/>
        <item x="7"/>
        <item x="207"/>
        <item x="55"/>
        <item x="250"/>
        <item x="244"/>
        <item x="181"/>
        <item x="61"/>
        <item x="53"/>
        <item x="174"/>
        <item x="322"/>
        <item x="201"/>
        <item x="67"/>
        <item x="111"/>
        <item x="200"/>
        <item x="175"/>
        <item x="184"/>
        <item x="323"/>
        <item x="203"/>
        <item x="206"/>
        <item x="235"/>
        <item x="58"/>
        <item x="303"/>
        <item x="107"/>
        <item x="208"/>
        <item x="183"/>
        <item x="68"/>
        <item x="176"/>
        <item x="329"/>
        <item x="202"/>
        <item x="212"/>
        <item x="112"/>
        <item x="173"/>
        <item x="177"/>
        <item x="187"/>
        <item x="339"/>
        <item x="186"/>
        <item x="22"/>
        <item x="295"/>
        <item x="210"/>
        <item x="185"/>
        <item x="105"/>
        <item x="172"/>
        <item x="178"/>
        <item x="204"/>
        <item x="321"/>
        <item x="10"/>
        <item x="117"/>
        <item x="0"/>
        <item x="180"/>
        <item x="211"/>
        <item x="209"/>
        <item x="14"/>
        <item x="121"/>
        <item x="351"/>
        <item x="9"/>
        <item x="179"/>
        <item x="56"/>
        <item x="59"/>
        <item x="12"/>
        <item x="348"/>
        <item x="356"/>
        <item x="216"/>
        <item x="220"/>
        <item x="182"/>
        <item x="346"/>
        <item x="224"/>
        <item x="225"/>
        <item x="215"/>
        <item x="223"/>
        <item x="214"/>
        <item x="230"/>
        <item x="222"/>
        <item x="128"/>
        <item x="141"/>
        <item x="65"/>
        <item x="221"/>
        <item x="130"/>
        <item x="261"/>
        <item x="217"/>
        <item x="126"/>
        <item x="131"/>
        <item x="139"/>
        <item x="125"/>
        <item x="129"/>
        <item x="149"/>
        <item x="137"/>
        <item x="228"/>
        <item x="142"/>
        <item x="153"/>
        <item x="124"/>
        <item x="155"/>
        <item x="213"/>
        <item x="152"/>
        <item x="148"/>
        <item x="145"/>
        <item x="154"/>
        <item x="150"/>
        <item x="132"/>
        <item x="156"/>
        <item x="143"/>
        <item x="158"/>
        <item x="218"/>
        <item x="62"/>
        <item x="146"/>
        <item x="147"/>
        <item x="136"/>
        <item x="360"/>
        <item x="164"/>
        <item x="363"/>
        <item x="380"/>
        <item x="385"/>
        <item x="377"/>
        <item x="140"/>
        <item x="134"/>
        <item x="64"/>
        <item x="189"/>
        <item x="160"/>
        <item x="227"/>
        <item x="138"/>
        <item x="353"/>
        <item x="190"/>
        <item x="389"/>
        <item x="162"/>
        <item x="374"/>
        <item x="165"/>
        <item x="63"/>
        <item x="383"/>
        <item x="166"/>
        <item x="135"/>
        <item x="144"/>
        <item x="151"/>
        <item x="384"/>
        <item x="229"/>
        <item x="231"/>
        <item x="226"/>
        <item x="159"/>
        <item x="378"/>
        <item x="191"/>
        <item x="133"/>
        <item x="219"/>
        <item x="66"/>
        <item x="127"/>
        <item x="382"/>
        <item x="161"/>
        <item x="60"/>
        <item x="163"/>
        <item x="157"/>
        <item x="417"/>
        <item x="192"/>
        <item x="342"/>
        <item x="343"/>
        <item x="451"/>
        <item x="452"/>
        <item x="440"/>
        <item x="193"/>
        <item x="458"/>
        <item x="430"/>
        <item x="515"/>
        <item x="489"/>
        <item x="344"/>
        <item x="481"/>
        <item x="460"/>
        <item x="357"/>
        <item x="478"/>
        <item x="464"/>
        <item x="507"/>
        <item x="445"/>
        <item x="354"/>
        <item x="447"/>
        <item x="473"/>
        <item x="350"/>
        <item x="499"/>
        <item x="505"/>
        <item x="361"/>
        <item x="352"/>
        <item x="482"/>
        <item x="461"/>
        <item x="514"/>
        <item x="422"/>
        <item x="395"/>
        <item x="469"/>
        <item x="466"/>
        <item x="463"/>
        <item x="372"/>
        <item x="490"/>
        <item x="345"/>
        <item x="439"/>
        <item x="355"/>
        <item x="503"/>
        <item x="437"/>
        <item x="510"/>
        <item x="485"/>
        <item x="364"/>
        <item x="418"/>
        <item x="516"/>
        <item x="462"/>
        <item x="511"/>
        <item x="369"/>
        <item x="506"/>
        <item x="454"/>
        <item x="456"/>
        <item x="501"/>
        <item x="392"/>
        <item x="476"/>
        <item x="403"/>
        <item x="432"/>
        <item x="483"/>
        <item x="367"/>
        <item x="419"/>
        <item x="512"/>
        <item x="375"/>
        <item x="358"/>
        <item x="509"/>
        <item x="412"/>
        <item x="416"/>
        <item x="453"/>
        <item x="455"/>
        <item x="394"/>
        <item x="413"/>
        <item x="415"/>
        <item x="500"/>
        <item x="362"/>
        <item x="444"/>
        <item x="407"/>
        <item x="379"/>
        <item x="477"/>
        <item x="446"/>
        <item x="393"/>
        <item x="370"/>
        <item x="495"/>
        <item x="436"/>
        <item x="420"/>
        <item x="435"/>
        <item x="391"/>
        <item x="487"/>
        <item x="366"/>
        <item x="365"/>
        <item x="402"/>
        <item x="405"/>
        <item x="470"/>
        <item x="414"/>
        <item x="443"/>
        <item x="421"/>
        <item x="502"/>
        <item x="408"/>
        <item x="504"/>
        <item x="347"/>
        <item x="492"/>
        <item x="368"/>
        <item x="396"/>
        <item x="425"/>
        <item x="520"/>
        <item x="484"/>
        <item x="494"/>
        <item x="404"/>
        <item x="195"/>
        <item x="390"/>
        <item x="498"/>
        <item x="459"/>
        <item x="442"/>
        <item x="497"/>
        <item x="431"/>
        <item x="424"/>
        <item x="371"/>
        <item x="438"/>
        <item x="457"/>
        <item x="376"/>
        <item x="518"/>
        <item x="449"/>
        <item x="517"/>
        <item x="488"/>
        <item x="401"/>
        <item x="194"/>
        <item x="188"/>
        <item x="399"/>
        <item x="491"/>
        <item x="423"/>
        <item x="486"/>
        <item x="480"/>
        <item x="349"/>
        <item x="479"/>
        <item x="410"/>
        <item x="519"/>
        <item x="433"/>
        <item x="388"/>
        <item x="434"/>
        <item x="493"/>
        <item x="471"/>
        <item x="474"/>
        <item x="397"/>
        <item x="508"/>
        <item x="467"/>
        <item x="513"/>
        <item x="475"/>
        <item x="406"/>
        <item x="450"/>
        <item x="468"/>
        <item x="398"/>
        <item x="387"/>
        <item x="386"/>
        <item x="441"/>
        <item x="521"/>
        <item x="381"/>
        <item x="496"/>
        <item x="411"/>
        <item x="465"/>
        <item x="428"/>
        <item x="472"/>
        <item x="429"/>
        <item x="373"/>
        <item x="427"/>
        <item x="409"/>
        <item x="359"/>
        <item x="448"/>
        <item x="426"/>
        <item x="400"/>
        <item t="default"/>
      </items>
    </pivotField>
    <pivotField axis="axisCol" showAll="0">
      <items count="3">
        <item x="0"/>
        <item x="1"/>
        <item t="default"/>
      </items>
    </pivotField>
    <pivotField numFmtId="1" showAll="0"/>
    <pivotField numFmtId="1" showAll="0"/>
    <pivotField showAll="0"/>
    <pivotField showAll="0"/>
    <pivotField showAll="0"/>
    <pivotField showAll="0"/>
    <pivotField numFmtId="166" showAll="0"/>
    <pivotField showAll="0"/>
    <pivotField numFmtId="14" showAll="0">
      <items count="580">
        <item x="333"/>
        <item x="101"/>
        <item x="323"/>
        <item x="317"/>
        <item x="300"/>
        <item x="92"/>
        <item x="98"/>
        <item x="328"/>
        <item x="371"/>
        <item x="104"/>
        <item x="97"/>
        <item x="94"/>
        <item x="276"/>
        <item x="324"/>
        <item x="95"/>
        <item x="287"/>
        <item x="103"/>
        <item x="308"/>
        <item x="325"/>
        <item x="93"/>
        <item x="107"/>
        <item x="277"/>
        <item x="318"/>
        <item x="295"/>
        <item x="345"/>
        <item x="286"/>
        <item x="100"/>
        <item x="348"/>
        <item x="307"/>
        <item x="311"/>
        <item x="309"/>
        <item x="339"/>
        <item x="271"/>
        <item x="320"/>
        <item x="305"/>
        <item x="298"/>
        <item x="294"/>
        <item x="109"/>
        <item x="310"/>
        <item x="349"/>
        <item x="344"/>
        <item x="102"/>
        <item x="297"/>
        <item x="108"/>
        <item x="105"/>
        <item x="279"/>
        <item x="374"/>
        <item x="268"/>
        <item x="28"/>
        <item x="370"/>
        <item x="273"/>
        <item x="314"/>
        <item x="363"/>
        <item x="31"/>
        <item x="96"/>
        <item x="29"/>
        <item x="265"/>
        <item x="368"/>
        <item x="272"/>
        <item x="376"/>
        <item x="19"/>
        <item x="32"/>
        <item x="367"/>
        <item x="362"/>
        <item x="365"/>
        <item x="299"/>
        <item x="6"/>
        <item x="306"/>
        <item x="21"/>
        <item x="372"/>
        <item x="369"/>
        <item x="20"/>
        <item x="274"/>
        <item x="57"/>
        <item x="99"/>
        <item x="48"/>
        <item x="267"/>
        <item x="326"/>
        <item x="289"/>
        <item x="51"/>
        <item x="373"/>
        <item x="291"/>
        <item x="37"/>
        <item x="377"/>
        <item x="33"/>
        <item x="34"/>
        <item x="280"/>
        <item x="321"/>
        <item x="293"/>
        <item x="78"/>
        <item x="53"/>
        <item x="38"/>
        <item x="329"/>
        <item x="45"/>
        <item x="106"/>
        <item x="43"/>
        <item x="214"/>
        <item x="50"/>
        <item x="80"/>
        <item x="35"/>
        <item x="40"/>
        <item x="44"/>
        <item x="41"/>
        <item x="58"/>
        <item x="334"/>
        <item x="46"/>
        <item x="27"/>
        <item x="79"/>
        <item x="312"/>
        <item x="338"/>
        <item x="39"/>
        <item x="36"/>
        <item x="337"/>
        <item x="113"/>
        <item x="22"/>
        <item x="83"/>
        <item x="56"/>
        <item x="42"/>
        <item x="347"/>
        <item x="49"/>
        <item x="330"/>
        <item x="13"/>
        <item x="266"/>
        <item x="81"/>
        <item x="59"/>
        <item x="350"/>
        <item x="54"/>
        <item x="25"/>
        <item x="85"/>
        <item x="116"/>
        <item x="111"/>
        <item x="304"/>
        <item x="55"/>
        <item x="112"/>
        <item x="336"/>
        <item x="196"/>
        <item x="15"/>
        <item x="315"/>
        <item x="82"/>
        <item x="270"/>
        <item x="23"/>
        <item x="30"/>
        <item x="114"/>
        <item x="12"/>
        <item x="335"/>
        <item x="87"/>
        <item x="47"/>
        <item x="84"/>
        <item x="88"/>
        <item x="5"/>
        <item x="296"/>
        <item x="319"/>
        <item x="327"/>
        <item x="2"/>
        <item x="86"/>
        <item x="52"/>
        <item x="8"/>
        <item x="352"/>
        <item x="343"/>
        <item x="364"/>
        <item x="316"/>
        <item x="301"/>
        <item x="341"/>
        <item x="125"/>
        <item x="290"/>
        <item x="353"/>
        <item x="136"/>
        <item x="4"/>
        <item x="115"/>
        <item x="134"/>
        <item x="24"/>
        <item x="140"/>
        <item x="357"/>
        <item x="128"/>
        <item x="283"/>
        <item x="226"/>
        <item x="131"/>
        <item x="135"/>
        <item x="90"/>
        <item x="355"/>
        <item x="354"/>
        <item x="346"/>
        <item x="91"/>
        <item x="281"/>
        <item x="282"/>
        <item x="17"/>
        <item x="122"/>
        <item x="358"/>
        <item x="118"/>
        <item x="356"/>
        <item x="138"/>
        <item x="285"/>
        <item x="89"/>
        <item x="133"/>
        <item x="302"/>
        <item x="234"/>
        <item x="193"/>
        <item x="129"/>
        <item x="120"/>
        <item x="194"/>
        <item x="322"/>
        <item x="130"/>
        <item x="342"/>
        <item x="192"/>
        <item x="275"/>
        <item x="313"/>
        <item x="288"/>
        <item x="351"/>
        <item x="224"/>
        <item x="65"/>
        <item x="225"/>
        <item x="139"/>
        <item x="64"/>
        <item x="303"/>
        <item x="223"/>
        <item x="292"/>
        <item x="123"/>
        <item x="331"/>
        <item x="110"/>
        <item x="195"/>
        <item x="227"/>
        <item x="1"/>
        <item x="124"/>
        <item x="61"/>
        <item x="3"/>
        <item x="18"/>
        <item x="232"/>
        <item x="7"/>
        <item x="236"/>
        <item x="117"/>
        <item x="62"/>
        <item x="284"/>
        <item x="278"/>
        <item x="208"/>
        <item x="69"/>
        <item x="60"/>
        <item x="199"/>
        <item x="360"/>
        <item x="229"/>
        <item x="76"/>
        <item x="126"/>
        <item x="228"/>
        <item x="200"/>
        <item x="211"/>
        <item x="361"/>
        <item x="231"/>
        <item x="201"/>
        <item x="235"/>
        <item x="205"/>
        <item x="269"/>
        <item x="66"/>
        <item x="340"/>
        <item x="121"/>
        <item x="237"/>
        <item x="210"/>
        <item x="77"/>
        <item x="202"/>
        <item x="366"/>
        <item x="230"/>
        <item x="241"/>
        <item x="127"/>
        <item x="198"/>
        <item x="203"/>
        <item x="213"/>
        <item x="375"/>
        <item x="11"/>
        <item x="26"/>
        <item x="332"/>
        <item x="239"/>
        <item x="212"/>
        <item x="119"/>
        <item x="197"/>
        <item x="204"/>
        <item x="233"/>
        <item x="359"/>
        <item x="10"/>
        <item x="132"/>
        <item x="0"/>
        <item x="207"/>
        <item x="240"/>
        <item x="238"/>
        <item x="16"/>
        <item x="137"/>
        <item x="390"/>
        <item x="9"/>
        <item x="206"/>
        <item x="63"/>
        <item x="67"/>
        <item x="14"/>
        <item x="384"/>
        <item x="386"/>
        <item x="388"/>
        <item x="166"/>
        <item x="396"/>
        <item x="252"/>
        <item x="398"/>
        <item x="394"/>
        <item x="403"/>
        <item x="247"/>
        <item x="245"/>
        <item x="250"/>
        <item x="209"/>
        <item x="263"/>
        <item x="382"/>
        <item x="171"/>
        <item x="255"/>
        <item x="256"/>
        <item x="257"/>
        <item x="244"/>
        <item x="254"/>
        <item x="243"/>
        <item x="162"/>
        <item x="262"/>
        <item x="253"/>
        <item x="145"/>
        <item x="159"/>
        <item x="158"/>
        <item x="74"/>
        <item x="251"/>
        <item x="147"/>
        <item x="73"/>
        <item x="246"/>
        <item x="143"/>
        <item x="148"/>
        <item x="156"/>
        <item x="142"/>
        <item x="146"/>
        <item x="169"/>
        <item x="154"/>
        <item x="260"/>
        <item x="160"/>
        <item x="175"/>
        <item x="174"/>
        <item x="141"/>
        <item x="177"/>
        <item x="242"/>
        <item x="173"/>
        <item x="181"/>
        <item x="168"/>
        <item x="164"/>
        <item x="176"/>
        <item x="170"/>
        <item x="149"/>
        <item x="178"/>
        <item x="161"/>
        <item x="180"/>
        <item x="248"/>
        <item x="70"/>
        <item x="165"/>
        <item x="167"/>
        <item x="153"/>
        <item x="401"/>
        <item x="189"/>
        <item x="405"/>
        <item x="186"/>
        <item x="429"/>
        <item x="420"/>
        <item x="157"/>
        <item x="151"/>
        <item x="72"/>
        <item x="216"/>
        <item x="187"/>
        <item x="183"/>
        <item x="259"/>
        <item x="155"/>
        <item x="392"/>
        <item x="217"/>
        <item x="433"/>
        <item x="185"/>
        <item x="417"/>
        <item x="190"/>
        <item x="71"/>
        <item x="427"/>
        <item x="191"/>
        <item x="152"/>
        <item x="163"/>
        <item x="172"/>
        <item x="428"/>
        <item x="261"/>
        <item x="264"/>
        <item x="258"/>
        <item x="182"/>
        <item x="421"/>
        <item x="218"/>
        <item x="150"/>
        <item x="249"/>
        <item x="75"/>
        <item x="144"/>
        <item x="426"/>
        <item x="184"/>
        <item x="68"/>
        <item x="188"/>
        <item x="179"/>
        <item x="436"/>
        <item x="219"/>
        <item x="378"/>
        <item x="379"/>
        <item x="501"/>
        <item x="502"/>
        <item x="489"/>
        <item x="532"/>
        <item x="522"/>
        <item x="466"/>
        <item x="220"/>
        <item x="537"/>
        <item x="519"/>
        <item x="510"/>
        <item x="475"/>
        <item x="570"/>
        <item x="479"/>
        <item x="572"/>
        <item x="503"/>
        <item x="380"/>
        <item x="385"/>
        <item x="538"/>
        <item x="531"/>
        <item x="423"/>
        <item x="512"/>
        <item x="535"/>
        <item x="397"/>
        <item x="533"/>
        <item x="515"/>
        <item x="563"/>
        <item x="494"/>
        <item x="549"/>
        <item x="393"/>
        <item x="496"/>
        <item x="526"/>
        <item x="389"/>
        <item x="556"/>
        <item x="561"/>
        <item x="402"/>
        <item x="391"/>
        <item x="539"/>
        <item x="513"/>
        <item x="571"/>
        <item x="469"/>
        <item x="441"/>
        <item x="521"/>
        <item x="517"/>
        <item x="514"/>
        <item x="415"/>
        <item x="546"/>
        <item x="381"/>
        <item x="488"/>
        <item x="395"/>
        <item x="559"/>
        <item x="486"/>
        <item x="547"/>
        <item x="566"/>
        <item x="542"/>
        <item x="406"/>
        <item x="463"/>
        <item x="573"/>
        <item x="424"/>
        <item x="567"/>
        <item x="412"/>
        <item x="562"/>
        <item x="504"/>
        <item x="506"/>
        <item x="508"/>
        <item x="435"/>
        <item x="438"/>
        <item x="529"/>
        <item x="449"/>
        <item x="407"/>
        <item x="481"/>
        <item x="540"/>
        <item x="410"/>
        <item x="464"/>
        <item x="568"/>
        <item x="418"/>
        <item x="399"/>
        <item x="565"/>
        <item x="458"/>
        <item x="462"/>
        <item x="505"/>
        <item x="507"/>
        <item x="440"/>
        <item x="459"/>
        <item x="461"/>
        <item x="557"/>
        <item x="404"/>
        <item x="493"/>
        <item x="465"/>
        <item x="453"/>
        <item x="422"/>
        <item x="530"/>
        <item x="495"/>
        <item x="439"/>
        <item x="413"/>
        <item x="553"/>
        <item x="485"/>
        <item x="467"/>
        <item x="484"/>
        <item x="437"/>
        <item x="544"/>
        <item x="409"/>
        <item x="408"/>
        <item x="448"/>
        <item x="497"/>
        <item x="451"/>
        <item x="523"/>
        <item x="460"/>
        <item x="492"/>
        <item x="468"/>
        <item x="558"/>
        <item x="454"/>
        <item x="560"/>
        <item x="383"/>
        <item x="550"/>
        <item x="411"/>
        <item x="442"/>
        <item x="472"/>
        <item x="577"/>
        <item x="541"/>
        <item x="552"/>
        <item x="450"/>
        <item x="222"/>
        <item x="434"/>
        <item x="478"/>
        <item x="511"/>
        <item x="491"/>
        <item x="555"/>
        <item x="480"/>
        <item x="471"/>
        <item x="414"/>
        <item x="487"/>
        <item x="509"/>
        <item x="419"/>
        <item x="575"/>
        <item x="499"/>
        <item x="574"/>
        <item x="545"/>
        <item x="447"/>
        <item x="221"/>
        <item x="215"/>
        <item x="445"/>
        <item x="548"/>
        <item x="470"/>
        <item x="543"/>
        <item x="536"/>
        <item x="387"/>
        <item x="534"/>
        <item x="456"/>
        <item x="576"/>
        <item x="482"/>
        <item x="432"/>
        <item x="483"/>
        <item x="551"/>
        <item x="524"/>
        <item x="527"/>
        <item x="443"/>
        <item x="564"/>
        <item x="518"/>
        <item x="569"/>
        <item x="528"/>
        <item x="452"/>
        <item x="500"/>
        <item x="520"/>
        <item x="444"/>
        <item x="431"/>
        <item x="430"/>
        <item x="490"/>
        <item x="578"/>
        <item x="425"/>
        <item x="554"/>
        <item x="457"/>
        <item x="516"/>
        <item x="476"/>
        <item x="525"/>
        <item x="477"/>
        <item x="416"/>
        <item x="474"/>
        <item x="455"/>
        <item x="400"/>
        <item x="498"/>
        <item x="473"/>
        <item x="446"/>
        <item t="default"/>
      </items>
    </pivotField>
    <pivotField showAll="0"/>
    <pivotField showAll="0" defaultSubtotal="0"/>
    <pivotField showAll="0" defaultSubtotal="0">
      <items count="9">
        <item x="0"/>
        <item x="1"/>
        <item x="2"/>
        <item x="3"/>
        <item x="4"/>
        <item x="5"/>
        <item x="6"/>
        <item x="7"/>
        <item x="8"/>
      </items>
    </pivotField>
    <pivotField showAll="0" defaultSubtotal="0">
      <items count="2">
        <item x="0"/>
        <item x="1"/>
      </items>
    </pivotField>
    <pivotField dragToRow="0" dragToCol="0" dragToPage="0" showAll="0" defaultSubtotal="0"/>
  </pivotFields>
  <rowFields count="1">
    <field x="2"/>
  </rowFields>
  <rowItems count="11">
    <i>
      <x v="23"/>
    </i>
    <i>
      <x v="9"/>
    </i>
    <i>
      <x v="1"/>
    </i>
    <i>
      <x v="12"/>
    </i>
    <i>
      <x v="8"/>
    </i>
    <i>
      <x v="15"/>
    </i>
    <i>
      <x v="3"/>
    </i>
    <i>
      <x v="11"/>
    </i>
    <i>
      <x v="25"/>
    </i>
    <i>
      <x v="21"/>
    </i>
    <i t="grand">
      <x/>
    </i>
  </rowItems>
  <colFields count="1">
    <field x="9"/>
  </colFields>
  <colItems count="3">
    <i>
      <x/>
    </i>
    <i>
      <x v="1"/>
    </i>
    <i t="grand">
      <x/>
    </i>
  </colItems>
  <dataFields count="1">
    <dataField name="Count of Ref Number" fld="0" subtotal="count" baseField="0" baseItem="0"/>
  </dataFields>
  <chartFormats count="2">
    <chartFormat chart="2" format="4" series="1">
      <pivotArea type="data" outline="0" fieldPosition="0">
        <references count="2">
          <reference field="4294967294" count="1" selected="0">
            <x v="0"/>
          </reference>
          <reference field="9" count="1" selected="0">
            <x v="0"/>
          </reference>
        </references>
      </pivotArea>
    </chartFormat>
    <chartFormat chart="2" format="5"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filters count="1">
    <filter fld="2" type="count" evalOrder="-1" id="5"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9A9938-3D33-40B8-86BB-23D713AF1534}" name="RegionFilled"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E15:F20" firstHeaderRow="1" firstDataRow="1" firstDataCol="1" rowPageCount="2" colPageCount="1"/>
  <pivotFields count="17">
    <pivotField dataField="1" showAll="0"/>
    <pivotField showAll="0"/>
    <pivotField showAll="0"/>
    <pivotField showAll="0"/>
    <pivotField axis="axisRow" showAll="0">
      <items count="5">
        <item x="3"/>
        <item x="0"/>
        <item x="2"/>
        <item x="1"/>
        <item t="default"/>
      </items>
    </pivotField>
    <pivotField showAll="0"/>
    <pivotField showAll="0"/>
    <pivotField numFmtId="14" showAll="0"/>
    <pivotField showAll="0"/>
    <pivotField axis="axisPage" showAll="0">
      <items count="3">
        <item x="0"/>
        <item x="1"/>
        <item t="default"/>
      </items>
    </pivotField>
    <pivotField numFmtId="1" showAll="0"/>
    <pivotField numFmtId="1" showAll="0"/>
    <pivotField showAll="0"/>
    <pivotField showAll="0"/>
    <pivotField showAll="0"/>
    <pivotField axis="axisPage" showAll="0">
      <items count="10">
        <item x="2"/>
        <item x="6"/>
        <item x="7"/>
        <item x="3"/>
        <item x="4"/>
        <item x="1"/>
        <item x="0"/>
        <item x="5"/>
        <item x="8"/>
        <item t="default"/>
      </items>
    </pivotField>
    <pivotField numFmtId="166" showAll="0"/>
  </pivotFields>
  <rowFields count="1">
    <field x="4"/>
  </rowFields>
  <rowItems count="5">
    <i>
      <x/>
    </i>
    <i>
      <x v="1"/>
    </i>
    <i>
      <x v="2"/>
    </i>
    <i>
      <x v="3"/>
    </i>
    <i t="grand">
      <x/>
    </i>
  </rowItems>
  <colItems count="1">
    <i/>
  </colItems>
  <pageFields count="2">
    <pageField fld="9" item="0" hier="-1"/>
    <pageField fld="15" item="7" hier="-1"/>
  </pageFields>
  <dataFields count="1">
    <dataField name="Count of Ref Number" fld="0" subtotal="count" baseField="0" baseItem="0"/>
  </dataFields>
  <chartFormats count="10">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4" count="1" selected="0">
            <x v="1"/>
          </reference>
        </references>
      </pivotArea>
    </chartFormat>
    <chartFormat chart="1" format="2">
      <pivotArea type="data" outline="0" fieldPosition="0">
        <references count="2">
          <reference field="4294967294" count="1" selected="0">
            <x v="0"/>
          </reference>
          <reference field="4" count="1" selected="0">
            <x v="0"/>
          </reference>
        </references>
      </pivotArea>
    </chartFormat>
    <chartFormat chart="1" format="3">
      <pivotArea type="data" outline="0" fieldPosition="0">
        <references count="2">
          <reference field="4294967294" count="1" selected="0">
            <x v="0"/>
          </reference>
          <reference field="4" count="1" selected="0">
            <x v="3"/>
          </reference>
        </references>
      </pivotArea>
    </chartFormat>
    <chartFormat chart="1" format="4">
      <pivotArea type="data" outline="0" fieldPosition="0">
        <references count="2">
          <reference field="4294967294" count="1" selected="0">
            <x v="0"/>
          </reference>
          <reference field="4" count="1" selected="0">
            <x v="2"/>
          </reference>
        </references>
      </pivotArea>
    </chartFormat>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4" count="1" selected="0">
            <x v="0"/>
          </reference>
        </references>
      </pivotArea>
    </chartFormat>
    <chartFormat chart="3" format="12">
      <pivotArea type="data" outline="0" fieldPosition="0">
        <references count="2">
          <reference field="4294967294" count="1" selected="0">
            <x v="0"/>
          </reference>
          <reference field="4" count="1" selected="0">
            <x v="1"/>
          </reference>
        </references>
      </pivotArea>
    </chartFormat>
    <chartFormat chart="3" format="13">
      <pivotArea type="data" outline="0" fieldPosition="0">
        <references count="2">
          <reference field="4294967294" count="1" selected="0">
            <x v="0"/>
          </reference>
          <reference field="4" count="1" selected="0">
            <x v="2"/>
          </reference>
        </references>
      </pivotArea>
    </chartFormat>
    <chartFormat chart="3" format="14">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nancial_Year_for_Revenue_Calculation" xr10:uid="{CDD091B0-AD64-4BBB-8F87-81FB869E2FBF}" sourceName="Financial Year for Revenue Calculation">
  <pivotTables>
    <pivotTable tabId="26" name="RevenueTimeline"/>
    <pivotTable tabId="26" name="5revenuejob"/>
    <pivotTable tabId="26" name="countryrevenue"/>
    <pivotTable tabId="26" name="Deptavgopendays"/>
    <pivotTable tabId="26" name="filledvsopen"/>
    <pivotTable tabId="26" name="quarterfilledposition"/>
  </pivotTables>
  <data>
    <tabular pivotCacheId="1784601276">
      <items count="8">
        <i x="5" s="1"/>
        <i x="6" s="1"/>
        <i x="2" s="1"/>
        <i x="3" s="1"/>
        <i x="1" s="1"/>
        <i x="0" s="1"/>
        <i x="4"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_for_Revenue_Calculation" xr10:uid="{60CC2E5C-9D26-4FD4-81D3-BF933120EFE3}" sourceName="Quarter for Revenue Calculation">
  <pivotTables>
    <pivotTable tabId="26" name="RevenueTimeline"/>
    <pivotTable tabId="26" name="5revenuejob"/>
    <pivotTable tabId="26" name="countryrevenue"/>
    <pivotTable tabId="26" name="Deptavgopendays"/>
    <pivotTable tabId="26" name="filledvsopen"/>
    <pivotTable tabId="26" name="quarterfilledposition"/>
  </pivotTables>
  <data>
    <tabular pivotCacheId="1784601276">
      <items count="4">
        <i x="0" s="1"/>
        <i x="3"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A8680D4-3365-40F4-B4FA-99F88AAE3908}" sourceName="Region">
  <pivotTables>
    <pivotTable tabId="26" name="RevenueTimeline"/>
    <pivotTable tabId="26" name="5revenuejob"/>
    <pivotTable tabId="26" name="countryrevenue"/>
    <pivotTable tabId="26" name="Deptavgopendays"/>
    <pivotTable tabId="26" name="filledvsopen"/>
    <pivotTable tabId="26" name="quarterfilledposition"/>
  </pivotTables>
  <data>
    <tabular pivotCacheId="1784601276">
      <items count="4">
        <i x="3" s="1"/>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nancial Year" xr10:uid="{6EAE8357-89F6-4E44-89C0-D05FB940D444}" cache="Slicer_Financial_Year_for_Revenue_Calculation" caption="Financial Year " style="SlicerStyleDark4" rowHeight="241300"/>
  <slicer name="Quarter" xr10:uid="{D6F6EF49-873D-4D77-ACB0-19B135AE0CF2}" cache="Slicer_Quarter_for_Revenue_Calculation" caption="Quarter" style="SlicerStyleDark4" rowHeight="241300"/>
  <slicer name="Region" xr10:uid="{5877B835-B235-418F-9905-3F41CF2E8411}" cache="Slicer_Region" caption="Region" style="SlicerStyleDark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5EA9EC-69AB-4BAC-9F89-A4C656D2DEEA}" name="FiscalYear" displayName="FiscalYear" ref="A1:B13" totalsRowShown="0" headerRowDxfId="6" dataDxfId="5">
  <autoFilter ref="A1:B13" xr:uid="{00000000-0009-0000-0100-000002000000}"/>
  <tableColumns count="2">
    <tableColumn id="1" xr3:uid="{524411AD-0C46-47B0-90C2-30DCEAFC9822}" name="Month" dataDxfId="4"/>
    <tableColumn id="2" xr3:uid="{5B8004FA-6FD8-4C49-BE50-7C57B41A983D}" name="Quarter" dataDxf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55BB540-1524-4030-8C3A-62A89FEB46F7}" name="Table2" displayName="Table2" ref="D1:F5" totalsRowShown="0">
  <autoFilter ref="D1:F5" xr:uid="{D55BB540-1524-4030-8C3A-62A89FEB46F7}"/>
  <tableColumns count="3">
    <tableColumn id="1" xr3:uid="{134E1AE0-9A44-4BAE-BFC5-F3D42AB500A0}" name="Region"/>
    <tableColumn id="2" xr3:uid="{191D2819-73BA-4BB4-B699-47133A180543}" name="Opens" dataDxfId="2" dataCellStyle="Currency"/>
    <tableColumn id="3" xr3:uid="{E894E4D7-7C6E-488C-8B4A-5CB4DDD3363F}" name="Accepts" dataDxfId="1" dataCellStyle="Currency"/>
  </tableColumns>
  <tableStyleInfo name="TableStyleMedium7"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R1" dT="2023-07-28T17:29:27.09" personId="{1307F00C-DD5B-421E-A2D4-96B20D9F9B05}" id="{D6014144-4F5A-4E1E-88AE-D4EFAD30AEF7}">
    <text>Added R, S and T column to include revenue for open positions as well while generating insights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rinterSettings" Target="../printerSettings/printerSettings4.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5"/>
  </sheetPr>
  <dimension ref="A1:Q75"/>
  <sheetViews>
    <sheetView topLeftCell="A39" zoomScale="85" zoomScaleNormal="85" workbookViewId="0">
      <selection activeCell="F42" sqref="F42"/>
    </sheetView>
  </sheetViews>
  <sheetFormatPr defaultColWidth="0" defaultRowHeight="14.5" zeroHeight="1" x14ac:dyDescent="0.35"/>
  <cols>
    <col min="1" max="1" width="9.1796875" customWidth="1"/>
    <col min="2" max="12" width="15.1796875" customWidth="1"/>
    <col min="13" max="13" width="9.26953125" customWidth="1"/>
    <col min="14" max="17" width="9.1796875" hidden="1" customWidth="1"/>
    <col min="18" max="16384" width="9.1796875" hidden="1"/>
  </cols>
  <sheetData>
    <row r="1" spans="1:17" x14ac:dyDescent="0.35">
      <c r="A1" s="3"/>
      <c r="B1" s="3"/>
      <c r="C1" s="3"/>
      <c r="D1" s="3"/>
      <c r="E1" s="3"/>
      <c r="F1" s="3"/>
      <c r="G1" s="3"/>
      <c r="H1" s="3"/>
      <c r="I1" s="3"/>
      <c r="J1" s="3"/>
      <c r="K1" s="3"/>
      <c r="L1" s="3"/>
      <c r="M1" s="3"/>
      <c r="N1" s="3"/>
      <c r="O1" s="3"/>
      <c r="P1" s="3"/>
      <c r="Q1" s="3"/>
    </row>
    <row r="2" spans="1:17" ht="76.5" customHeight="1" x14ac:dyDescent="0.35">
      <c r="A2" s="3"/>
      <c r="B2" s="92" t="s">
        <v>1713</v>
      </c>
      <c r="C2" s="44"/>
      <c r="D2" s="44"/>
      <c r="E2" s="44"/>
      <c r="F2" s="44"/>
      <c r="G2" s="44"/>
      <c r="H2" s="44"/>
      <c r="I2" s="44"/>
      <c r="J2" s="44"/>
      <c r="K2" s="44"/>
      <c r="L2" s="3"/>
      <c r="M2" s="3"/>
      <c r="N2" s="3"/>
      <c r="O2" s="3"/>
      <c r="P2" s="3"/>
      <c r="Q2" s="3"/>
    </row>
    <row r="3" spans="1:17" ht="37.5" customHeight="1" x14ac:dyDescent="0.35">
      <c r="A3" s="3"/>
      <c r="B3" s="93" t="s">
        <v>1714</v>
      </c>
      <c r="C3" s="93"/>
      <c r="D3" s="93"/>
      <c r="E3" s="93"/>
      <c r="F3" s="93"/>
      <c r="G3" s="93"/>
      <c r="H3" s="93"/>
      <c r="I3" s="93"/>
      <c r="J3" s="93"/>
      <c r="K3" s="93"/>
      <c r="L3" s="3"/>
      <c r="M3" s="3"/>
      <c r="N3" s="3"/>
      <c r="O3" s="3"/>
      <c r="P3" s="3"/>
      <c r="Q3" s="3"/>
    </row>
    <row r="4" spans="1:17" ht="37.5" customHeight="1" x14ac:dyDescent="0.35">
      <c r="A4" s="3"/>
      <c r="B4" s="93"/>
      <c r="C4" s="93"/>
      <c r="D4" s="93"/>
      <c r="E4" s="93"/>
      <c r="F4" s="93"/>
      <c r="G4" s="93"/>
      <c r="H4" s="93"/>
      <c r="I4" s="93"/>
      <c r="J4" s="93"/>
      <c r="K4" s="93"/>
      <c r="L4" s="3"/>
      <c r="M4" s="3"/>
      <c r="N4" s="3"/>
      <c r="O4" s="3"/>
      <c r="P4" s="3"/>
      <c r="Q4" s="3"/>
    </row>
    <row r="5" spans="1:17" x14ac:dyDescent="0.35">
      <c r="A5" s="3"/>
      <c r="B5" s="45" t="s">
        <v>1715</v>
      </c>
      <c r="C5" s="45"/>
      <c r="D5" s="45"/>
      <c r="E5" s="45"/>
      <c r="F5" s="45"/>
      <c r="G5" s="45"/>
      <c r="H5" s="45"/>
      <c r="I5" s="45"/>
      <c r="J5" s="45"/>
      <c r="K5" s="45"/>
      <c r="L5" s="3"/>
      <c r="M5" s="3"/>
      <c r="N5" s="3"/>
      <c r="O5" s="3"/>
      <c r="P5" s="3"/>
      <c r="Q5" s="3"/>
    </row>
    <row r="6" spans="1:17" ht="30" customHeight="1" x14ac:dyDescent="0.35">
      <c r="A6" s="3"/>
      <c r="B6" s="46" t="s">
        <v>1716</v>
      </c>
      <c r="C6" s="46"/>
      <c r="D6" s="46"/>
      <c r="E6" s="46"/>
      <c r="F6" s="46"/>
      <c r="G6" s="46"/>
      <c r="H6" s="46"/>
      <c r="I6" s="46"/>
      <c r="J6" s="46"/>
      <c r="K6" s="46"/>
      <c r="L6" s="3"/>
      <c r="M6" s="3"/>
      <c r="N6" s="3"/>
      <c r="O6" s="3"/>
      <c r="P6" s="3"/>
      <c r="Q6" s="3"/>
    </row>
    <row r="7" spans="1:17" ht="67.5" customHeight="1" x14ac:dyDescent="0.35">
      <c r="A7" s="3"/>
      <c r="B7" s="46" t="s">
        <v>1717</v>
      </c>
      <c r="C7" s="46"/>
      <c r="D7" s="46"/>
      <c r="E7" s="46"/>
      <c r="F7" s="46"/>
      <c r="G7" s="46"/>
      <c r="H7" s="46"/>
      <c r="I7" s="46"/>
      <c r="J7" s="46"/>
      <c r="K7" s="46"/>
      <c r="L7" s="3"/>
      <c r="M7" s="3"/>
      <c r="N7" s="3"/>
      <c r="O7" s="3"/>
      <c r="P7" s="3"/>
      <c r="Q7" s="3"/>
    </row>
    <row r="8" spans="1:17" ht="51" customHeight="1" x14ac:dyDescent="0.35">
      <c r="A8" s="3"/>
      <c r="B8" s="46" t="s">
        <v>1631</v>
      </c>
      <c r="C8" s="46"/>
      <c r="D8" s="46"/>
      <c r="E8" s="46"/>
      <c r="F8" s="46"/>
      <c r="G8" s="46"/>
      <c r="H8" s="46"/>
      <c r="I8" s="46"/>
      <c r="J8" s="46"/>
      <c r="K8" s="46"/>
      <c r="L8" s="3"/>
      <c r="M8" s="3"/>
      <c r="N8" s="3"/>
      <c r="O8" s="3"/>
      <c r="P8" s="3"/>
      <c r="Q8" s="3"/>
    </row>
    <row r="9" spans="1:17" x14ac:dyDescent="0.35">
      <c r="A9" s="3"/>
      <c r="B9" s="49" t="s">
        <v>1632</v>
      </c>
      <c r="C9" s="49"/>
      <c r="D9" s="49"/>
      <c r="E9" s="49"/>
      <c r="F9" s="49"/>
      <c r="G9" s="49"/>
      <c r="H9" s="49"/>
      <c r="I9" s="49"/>
      <c r="J9" s="49"/>
      <c r="K9" s="49"/>
      <c r="L9" s="3"/>
      <c r="M9" s="3"/>
      <c r="N9" s="3"/>
      <c r="O9" s="3"/>
      <c r="P9" s="3"/>
      <c r="Q9" s="3"/>
    </row>
    <row r="10" spans="1:17" x14ac:dyDescent="0.35">
      <c r="A10" s="3"/>
      <c r="B10" s="49" t="s">
        <v>1633</v>
      </c>
      <c r="C10" s="49"/>
      <c r="D10" s="49"/>
      <c r="E10" s="49"/>
      <c r="F10" s="49"/>
      <c r="G10" s="49"/>
      <c r="H10" s="49"/>
      <c r="I10" s="49"/>
      <c r="J10" s="49"/>
      <c r="K10" s="49"/>
      <c r="L10" s="3"/>
      <c r="M10" s="3"/>
      <c r="N10" s="3"/>
      <c r="O10" s="3"/>
      <c r="P10" s="3"/>
      <c r="Q10" s="3"/>
    </row>
    <row r="11" spans="1:17" x14ac:dyDescent="0.35">
      <c r="A11" s="3"/>
      <c r="B11" s="49" t="s">
        <v>1634</v>
      </c>
      <c r="C11" s="49"/>
      <c r="D11" s="49"/>
      <c r="E11" s="49"/>
      <c r="F11" s="49"/>
      <c r="G11" s="49"/>
      <c r="H11" s="49"/>
      <c r="I11" s="49"/>
      <c r="J11" s="49"/>
      <c r="K11" s="49"/>
      <c r="L11" s="3"/>
      <c r="M11" s="3"/>
      <c r="N11" s="3"/>
      <c r="O11" s="3"/>
      <c r="P11" s="3"/>
      <c r="Q11" s="3"/>
    </row>
    <row r="12" spans="1:17" x14ac:dyDescent="0.35">
      <c r="A12" s="3"/>
      <c r="B12" s="49" t="s">
        <v>1100</v>
      </c>
      <c r="C12" s="49"/>
      <c r="D12" s="49"/>
      <c r="E12" s="49"/>
      <c r="F12" s="49"/>
      <c r="G12" s="49"/>
      <c r="H12" s="49"/>
      <c r="I12" s="49"/>
      <c r="J12" s="49"/>
      <c r="K12" s="49"/>
      <c r="L12" s="3"/>
      <c r="M12" s="3"/>
      <c r="N12" s="3"/>
      <c r="O12" s="3"/>
      <c r="P12" s="3"/>
      <c r="Q12" s="3"/>
    </row>
    <row r="13" spans="1:17" x14ac:dyDescent="0.35">
      <c r="A13" s="3"/>
      <c r="B13" s="49" t="s">
        <v>1654</v>
      </c>
      <c r="C13" s="49"/>
      <c r="D13" s="49"/>
      <c r="E13" s="49"/>
      <c r="F13" s="49"/>
      <c r="G13" s="49"/>
      <c r="H13" s="49"/>
      <c r="I13" s="49"/>
      <c r="J13" s="49"/>
      <c r="K13" s="49"/>
      <c r="L13" s="3"/>
      <c r="M13" s="3"/>
      <c r="N13" s="3"/>
      <c r="O13" s="3"/>
      <c r="P13" s="3"/>
      <c r="Q13" s="3"/>
    </row>
    <row r="14" spans="1:17" x14ac:dyDescent="0.35">
      <c r="A14" s="3"/>
      <c r="B14" s="29" t="s">
        <v>1653</v>
      </c>
      <c r="D14" s="19"/>
      <c r="E14" s="19"/>
      <c r="F14" s="19"/>
      <c r="G14" s="19"/>
      <c r="H14" s="19"/>
      <c r="I14" s="19"/>
      <c r="J14" s="19"/>
      <c r="K14" s="19"/>
      <c r="L14" s="3"/>
      <c r="M14" s="3"/>
      <c r="N14" s="3"/>
      <c r="O14" s="3"/>
      <c r="P14" s="3"/>
      <c r="Q14" s="3"/>
    </row>
    <row r="15" spans="1:17" x14ac:dyDescent="0.35">
      <c r="A15" s="3"/>
      <c r="B15" s="48" t="s">
        <v>1101</v>
      </c>
      <c r="C15" s="48"/>
      <c r="D15" s="48"/>
      <c r="E15" s="48"/>
      <c r="F15" s="48"/>
      <c r="G15" s="48"/>
      <c r="H15" s="48"/>
      <c r="I15" s="48"/>
      <c r="J15" s="48"/>
      <c r="K15" s="48"/>
      <c r="L15" s="3"/>
      <c r="M15" s="3"/>
      <c r="N15" s="3"/>
      <c r="O15" s="3"/>
      <c r="P15" s="3"/>
      <c r="Q15" s="3"/>
    </row>
    <row r="16" spans="1:17" x14ac:dyDescent="0.35">
      <c r="A16" s="3"/>
      <c r="B16" s="47"/>
      <c r="C16" s="47"/>
      <c r="D16" s="47"/>
      <c r="E16" s="47"/>
      <c r="F16" s="47"/>
      <c r="G16" s="47"/>
      <c r="H16" s="47"/>
      <c r="I16" s="47"/>
      <c r="J16" s="47"/>
      <c r="K16" s="47"/>
      <c r="L16" s="3"/>
      <c r="M16" s="3"/>
      <c r="N16" s="3"/>
      <c r="O16" s="3"/>
      <c r="P16" s="3"/>
      <c r="Q16" s="3"/>
    </row>
    <row r="17" spans="1:17" x14ac:dyDescent="0.35">
      <c r="A17" s="3"/>
      <c r="B17" s="47"/>
      <c r="C17" s="47"/>
      <c r="D17" s="47"/>
      <c r="E17" s="47"/>
      <c r="F17" s="47"/>
      <c r="G17" s="47"/>
      <c r="H17" s="47"/>
      <c r="I17" s="47"/>
      <c r="J17" s="47"/>
      <c r="K17" s="47"/>
      <c r="L17" s="3"/>
      <c r="M17" s="3"/>
      <c r="N17" s="3"/>
      <c r="O17" s="3"/>
      <c r="P17" s="3"/>
      <c r="Q17" s="3"/>
    </row>
    <row r="18" spans="1:17" x14ac:dyDescent="0.35">
      <c r="A18" s="3"/>
      <c r="B18" s="50"/>
      <c r="C18" s="50"/>
      <c r="D18" s="50"/>
      <c r="E18" s="50"/>
      <c r="F18" s="50"/>
      <c r="G18" s="50"/>
      <c r="H18" s="50"/>
      <c r="I18" s="50"/>
      <c r="J18" s="50"/>
      <c r="K18" s="50"/>
      <c r="L18" s="3"/>
      <c r="M18" s="3"/>
      <c r="N18" s="3"/>
      <c r="O18" s="3"/>
      <c r="P18" s="3"/>
      <c r="Q18" s="3"/>
    </row>
    <row r="19" spans="1:17" x14ac:dyDescent="0.35">
      <c r="A19" s="3"/>
      <c r="B19" s="14"/>
      <c r="C19" s="14"/>
      <c r="D19" s="14"/>
      <c r="E19" s="14"/>
      <c r="F19" s="14"/>
      <c r="G19" s="14"/>
      <c r="H19" s="14"/>
      <c r="I19" s="14"/>
      <c r="J19" s="14"/>
      <c r="K19" s="14"/>
      <c r="L19" s="3"/>
      <c r="M19" s="3"/>
      <c r="N19" s="3"/>
      <c r="O19" s="3"/>
      <c r="P19" s="3"/>
      <c r="Q19" s="3"/>
    </row>
    <row r="20" spans="1:17" x14ac:dyDescent="0.35">
      <c r="A20" s="3"/>
      <c r="B20" s="45" t="s">
        <v>1718</v>
      </c>
      <c r="C20" s="45"/>
      <c r="D20" s="45"/>
      <c r="E20" s="45"/>
      <c r="F20" s="45"/>
      <c r="G20" s="45"/>
      <c r="H20" s="45"/>
      <c r="I20" s="45"/>
      <c r="J20" s="45"/>
      <c r="K20" s="45"/>
      <c r="L20" s="3"/>
      <c r="M20" s="3"/>
      <c r="N20" s="3"/>
      <c r="O20" s="3"/>
      <c r="P20" s="3"/>
      <c r="Q20" s="3"/>
    </row>
    <row r="21" spans="1:17" x14ac:dyDescent="0.35">
      <c r="A21" s="3"/>
      <c r="B21" s="17" t="s">
        <v>1093</v>
      </c>
      <c r="C21" s="18"/>
      <c r="D21" s="18"/>
      <c r="E21" s="18"/>
      <c r="F21" s="18"/>
      <c r="G21" s="18"/>
      <c r="H21" s="18"/>
      <c r="I21" s="18"/>
      <c r="J21" s="18"/>
      <c r="K21" s="18"/>
      <c r="L21" s="3"/>
      <c r="M21" s="3"/>
      <c r="N21" s="3"/>
      <c r="O21" s="3"/>
      <c r="P21" s="3"/>
      <c r="Q21" s="3"/>
    </row>
    <row r="22" spans="1:17" x14ac:dyDescent="0.35">
      <c r="A22" s="3"/>
      <c r="B22" s="19" t="s">
        <v>1102</v>
      </c>
      <c r="C22" s="18"/>
      <c r="D22" s="18"/>
      <c r="E22" s="18"/>
      <c r="F22" s="18"/>
      <c r="G22" s="18"/>
      <c r="H22" s="18"/>
      <c r="I22" s="18"/>
      <c r="J22" s="18"/>
      <c r="K22" s="18"/>
      <c r="L22" s="3"/>
      <c r="M22" s="3"/>
      <c r="N22" s="3"/>
      <c r="O22" s="3"/>
      <c r="P22" s="3"/>
      <c r="Q22" s="3"/>
    </row>
    <row r="23" spans="1:17" x14ac:dyDescent="0.35">
      <c r="A23" s="3"/>
      <c r="B23" s="19" t="s">
        <v>1103</v>
      </c>
      <c r="C23" s="18"/>
      <c r="D23" s="18"/>
      <c r="E23" s="18"/>
      <c r="F23" s="18"/>
      <c r="G23" s="18"/>
      <c r="H23" s="18"/>
      <c r="I23" s="18"/>
      <c r="J23" s="18"/>
      <c r="K23" s="18"/>
      <c r="L23" s="3"/>
      <c r="M23" s="3"/>
      <c r="N23" s="3"/>
      <c r="O23" s="3"/>
      <c r="P23" s="3"/>
      <c r="Q23" s="3"/>
    </row>
    <row r="24" spans="1:17" x14ac:dyDescent="0.35">
      <c r="A24" s="3"/>
      <c r="B24" s="19" t="s">
        <v>1104</v>
      </c>
      <c r="C24" s="18"/>
      <c r="D24" s="18"/>
      <c r="E24" s="18"/>
      <c r="F24" s="18"/>
      <c r="G24" s="18"/>
      <c r="H24" s="18"/>
      <c r="I24" s="18"/>
      <c r="J24" s="18"/>
      <c r="K24" s="18"/>
      <c r="L24" s="3"/>
      <c r="M24" s="3"/>
      <c r="N24" s="3"/>
      <c r="O24" s="3"/>
      <c r="P24" s="3"/>
      <c r="Q24" s="3"/>
    </row>
    <row r="25" spans="1:17" x14ac:dyDescent="0.35">
      <c r="A25" s="3"/>
      <c r="B25" s="20" t="s">
        <v>1105</v>
      </c>
      <c r="C25" s="18"/>
      <c r="D25" s="18"/>
      <c r="E25" s="18"/>
      <c r="F25" s="18"/>
      <c r="G25" s="18"/>
      <c r="H25" s="18"/>
      <c r="I25" s="18"/>
      <c r="J25" s="18"/>
      <c r="K25" s="18"/>
      <c r="L25" s="3"/>
      <c r="M25" s="3"/>
      <c r="N25" s="3"/>
      <c r="O25" s="3"/>
      <c r="P25" s="3"/>
      <c r="Q25" s="3"/>
    </row>
    <row r="26" spans="1:17" x14ac:dyDescent="0.35">
      <c r="A26" s="3"/>
      <c r="B26" s="20" t="s">
        <v>1106</v>
      </c>
      <c r="C26" s="18"/>
      <c r="D26" s="18"/>
      <c r="E26" s="18"/>
      <c r="F26" s="18"/>
      <c r="G26" s="18"/>
      <c r="H26" s="18"/>
      <c r="I26" s="18"/>
      <c r="J26" s="18"/>
      <c r="K26" s="18"/>
      <c r="L26" s="3"/>
      <c r="M26" s="3"/>
      <c r="N26" s="3"/>
      <c r="O26" s="3"/>
      <c r="P26" s="3"/>
      <c r="Q26" s="3"/>
    </row>
    <row r="27" spans="1:17" x14ac:dyDescent="0.35">
      <c r="A27" s="3"/>
      <c r="B27" s="32"/>
      <c r="C27" s="18"/>
      <c r="D27" s="18"/>
      <c r="E27" s="18"/>
      <c r="F27" s="18"/>
      <c r="G27" s="18"/>
      <c r="H27" s="18"/>
      <c r="I27" s="18"/>
      <c r="J27" s="18"/>
      <c r="K27" s="18"/>
      <c r="L27" s="3"/>
      <c r="M27" s="3"/>
      <c r="N27" s="3"/>
      <c r="O27" s="3"/>
      <c r="P27" s="3"/>
      <c r="Q27" s="3"/>
    </row>
    <row r="28" spans="1:17" x14ac:dyDescent="0.35">
      <c r="A28" s="3"/>
      <c r="B28" s="32"/>
      <c r="C28" s="18"/>
      <c r="D28" s="18"/>
      <c r="E28" s="18"/>
      <c r="F28" s="18"/>
      <c r="G28" s="18"/>
      <c r="H28" s="18"/>
      <c r="I28" s="18"/>
      <c r="J28" s="18"/>
      <c r="K28" s="18"/>
      <c r="L28" s="3"/>
      <c r="M28" s="3"/>
      <c r="N28" s="3"/>
      <c r="O28" s="3"/>
      <c r="P28" s="3"/>
      <c r="Q28" s="3"/>
    </row>
    <row r="29" spans="1:17" x14ac:dyDescent="0.35">
      <c r="A29" s="3"/>
      <c r="B29" s="17" t="s">
        <v>1095</v>
      </c>
      <c r="C29" s="18"/>
      <c r="D29" s="18"/>
      <c r="E29" s="18"/>
      <c r="F29" s="18"/>
      <c r="G29" s="18"/>
      <c r="H29" s="18"/>
      <c r="I29" s="18"/>
      <c r="J29" s="18"/>
      <c r="K29" s="18"/>
      <c r="L29" s="3"/>
      <c r="M29" s="3"/>
      <c r="N29" s="3"/>
      <c r="O29" s="3"/>
      <c r="P29" s="3"/>
      <c r="Q29" s="3"/>
    </row>
    <row r="30" spans="1:17" x14ac:dyDescent="0.35">
      <c r="A30" s="3"/>
      <c r="B30" s="19" t="s">
        <v>1096</v>
      </c>
      <c r="C30" s="18"/>
      <c r="D30" s="18"/>
      <c r="E30" s="18"/>
      <c r="F30" s="18"/>
      <c r="G30" s="18"/>
      <c r="H30" s="18"/>
      <c r="I30" s="18"/>
      <c r="J30" s="18"/>
      <c r="K30" s="18"/>
      <c r="L30" s="3"/>
      <c r="M30" s="3"/>
      <c r="N30" s="3"/>
      <c r="O30" s="3"/>
      <c r="P30" s="3"/>
      <c r="Q30" s="3"/>
    </row>
    <row r="31" spans="1:17" x14ac:dyDescent="0.35">
      <c r="A31" s="3"/>
      <c r="B31" s="19" t="s">
        <v>1108</v>
      </c>
      <c r="C31" s="18"/>
      <c r="D31" s="18"/>
      <c r="F31" s="18"/>
      <c r="G31" s="18"/>
      <c r="H31" s="18"/>
      <c r="I31" s="18"/>
      <c r="J31" s="18"/>
      <c r="K31" s="18"/>
      <c r="L31" s="3"/>
      <c r="M31" s="3"/>
      <c r="N31" s="3"/>
      <c r="O31" s="3"/>
      <c r="P31" s="3"/>
      <c r="Q31" s="3"/>
    </row>
    <row r="32" spans="1:17" x14ac:dyDescent="0.35">
      <c r="A32" s="3"/>
      <c r="B32" s="19" t="s">
        <v>1099</v>
      </c>
      <c r="C32" s="18"/>
      <c r="D32" s="18"/>
      <c r="E32" s="18"/>
      <c r="F32" s="18"/>
      <c r="G32" s="18"/>
      <c r="H32" s="18"/>
      <c r="I32" s="18"/>
      <c r="J32" s="18"/>
      <c r="K32" s="18"/>
      <c r="L32" s="3"/>
      <c r="M32" s="3"/>
      <c r="N32" s="3"/>
      <c r="O32" s="3"/>
      <c r="P32" s="3"/>
      <c r="Q32" s="3"/>
    </row>
    <row r="33" spans="1:17" x14ac:dyDescent="0.35">
      <c r="A33" s="3"/>
      <c r="B33" s="20" t="s">
        <v>1097</v>
      </c>
      <c r="C33" s="18"/>
      <c r="D33" s="18"/>
      <c r="E33" s="18"/>
      <c r="F33" s="18"/>
      <c r="G33" s="18"/>
      <c r="H33" s="18"/>
      <c r="I33" s="18"/>
      <c r="J33" s="18"/>
      <c r="K33" s="18"/>
      <c r="L33" s="3"/>
      <c r="M33" s="3"/>
      <c r="N33" s="3"/>
      <c r="O33" s="3"/>
      <c r="P33" s="3"/>
      <c r="Q33" s="3"/>
    </row>
    <row r="34" spans="1:17" x14ac:dyDescent="0.35">
      <c r="A34" s="3"/>
      <c r="B34" s="19" t="s">
        <v>1639</v>
      </c>
      <c r="C34" s="18"/>
      <c r="D34" s="18"/>
      <c r="E34" s="18"/>
      <c r="F34" s="18"/>
      <c r="G34" s="18"/>
      <c r="H34" s="18"/>
      <c r="I34" s="18"/>
      <c r="J34" s="18"/>
      <c r="K34" s="18"/>
      <c r="L34" s="3"/>
      <c r="M34" s="3"/>
      <c r="N34" s="3"/>
      <c r="O34" s="3"/>
      <c r="P34" s="3"/>
      <c r="Q34" s="3"/>
    </row>
    <row r="35" spans="1:17" x14ac:dyDescent="0.35">
      <c r="A35" s="3"/>
      <c r="B35" s="20" t="s">
        <v>1098</v>
      </c>
      <c r="C35" s="18"/>
      <c r="D35" s="18"/>
      <c r="E35" s="18"/>
      <c r="F35" s="18"/>
      <c r="G35" s="18"/>
      <c r="H35" s="18"/>
      <c r="I35" s="18"/>
      <c r="J35" s="18"/>
      <c r="K35" s="18"/>
      <c r="L35" s="3"/>
      <c r="M35" s="3"/>
      <c r="N35" s="3"/>
      <c r="O35" s="3"/>
      <c r="P35" s="3"/>
      <c r="Q35" s="3"/>
    </row>
    <row r="36" spans="1:17" x14ac:dyDescent="0.35">
      <c r="A36" s="3"/>
      <c r="B36" s="19" t="s">
        <v>1640</v>
      </c>
      <c r="C36" s="18"/>
      <c r="D36" s="18"/>
      <c r="E36" s="18"/>
      <c r="F36" s="18"/>
      <c r="G36" s="18"/>
      <c r="H36" s="18"/>
      <c r="I36" s="18"/>
      <c r="J36" s="18"/>
      <c r="K36" s="18"/>
      <c r="L36" s="3"/>
      <c r="M36" s="3"/>
      <c r="N36" s="3"/>
      <c r="O36" s="3"/>
      <c r="P36" s="3"/>
      <c r="Q36" s="3"/>
    </row>
    <row r="37" spans="1:17" x14ac:dyDescent="0.35">
      <c r="A37" s="3"/>
      <c r="B37" s="32"/>
      <c r="C37" s="18"/>
      <c r="D37" s="18"/>
      <c r="E37" s="18"/>
      <c r="F37" s="18"/>
      <c r="G37" s="18"/>
      <c r="H37" s="18"/>
      <c r="I37" s="18"/>
      <c r="J37" s="18"/>
      <c r="K37" s="18"/>
      <c r="L37" s="3"/>
      <c r="M37" s="3"/>
      <c r="N37" s="3"/>
      <c r="O37" s="3"/>
      <c r="P37" s="3"/>
      <c r="Q37" s="3"/>
    </row>
    <row r="38" spans="1:17" x14ac:dyDescent="0.35">
      <c r="A38" s="3"/>
      <c r="B38" s="32"/>
      <c r="C38" s="18"/>
      <c r="D38" s="18"/>
      <c r="E38" s="18"/>
      <c r="F38" s="18"/>
      <c r="G38" s="18"/>
      <c r="H38" s="18"/>
      <c r="I38" s="18"/>
      <c r="J38" s="18"/>
      <c r="K38" s="18"/>
      <c r="L38" s="3"/>
      <c r="M38" s="3"/>
      <c r="N38" s="3"/>
      <c r="O38" s="3"/>
      <c r="P38" s="3"/>
      <c r="Q38" s="3"/>
    </row>
    <row r="39" spans="1:17" x14ac:dyDescent="0.35">
      <c r="A39" s="3"/>
      <c r="B39" s="17" t="s">
        <v>1655</v>
      </c>
      <c r="C39" s="18"/>
      <c r="D39" s="18"/>
      <c r="E39" s="18"/>
      <c r="F39" s="18"/>
      <c r="G39" s="18"/>
      <c r="H39" s="18"/>
      <c r="I39" s="18"/>
      <c r="J39" s="18"/>
      <c r="K39" s="18"/>
      <c r="L39" s="3"/>
      <c r="M39" s="3"/>
      <c r="N39" s="3"/>
      <c r="O39" s="3"/>
      <c r="P39" s="3"/>
      <c r="Q39" s="3"/>
    </row>
    <row r="40" spans="1:17" x14ac:dyDescent="0.35">
      <c r="A40" s="3"/>
      <c r="B40" s="19" t="s">
        <v>1656</v>
      </c>
      <c r="C40" s="18"/>
      <c r="D40" s="18"/>
      <c r="E40" s="18"/>
      <c r="F40" s="18"/>
      <c r="G40" s="18"/>
      <c r="H40" s="18"/>
      <c r="I40" s="18"/>
      <c r="J40" s="18"/>
      <c r="K40" s="18"/>
      <c r="L40" s="3"/>
      <c r="M40" s="3"/>
      <c r="N40" s="3"/>
      <c r="O40" s="3"/>
      <c r="P40" s="3"/>
      <c r="Q40" s="3"/>
    </row>
    <row r="41" spans="1:17" x14ac:dyDescent="0.35">
      <c r="A41" s="3"/>
      <c r="B41" s="19" t="s">
        <v>1657</v>
      </c>
      <c r="C41" s="18"/>
      <c r="D41" s="18"/>
      <c r="E41" s="18"/>
      <c r="F41" s="18"/>
      <c r="G41" s="18"/>
      <c r="H41" s="18"/>
      <c r="I41" s="18"/>
      <c r="J41" s="18"/>
      <c r="K41" s="18"/>
      <c r="L41" s="3"/>
      <c r="M41" s="3"/>
      <c r="N41" s="3"/>
      <c r="O41" s="3"/>
      <c r="P41" s="3"/>
      <c r="Q41" s="3"/>
    </row>
    <row r="42" spans="1:17" x14ac:dyDescent="0.35">
      <c r="A42" s="3"/>
      <c r="B42" s="20" t="s">
        <v>1658</v>
      </c>
      <c r="C42" s="18"/>
      <c r="D42" s="18"/>
      <c r="E42" s="18"/>
      <c r="F42" s="18"/>
      <c r="G42" s="18"/>
      <c r="H42" s="18"/>
      <c r="I42" s="18"/>
      <c r="J42" s="18"/>
      <c r="K42" s="18"/>
      <c r="L42" s="3"/>
      <c r="M42" s="3"/>
      <c r="N42" s="3"/>
      <c r="O42" s="3"/>
      <c r="P42" s="3"/>
      <c r="Q42" s="3"/>
    </row>
    <row r="43" spans="1:17" x14ac:dyDescent="0.35">
      <c r="A43" s="3"/>
      <c r="B43" s="19" t="s">
        <v>1659</v>
      </c>
      <c r="C43" s="18"/>
      <c r="D43" s="18"/>
      <c r="E43" s="18"/>
      <c r="F43" s="18"/>
      <c r="G43" s="18"/>
      <c r="H43" s="18"/>
      <c r="I43" s="18"/>
      <c r="J43" s="18"/>
      <c r="K43" s="18"/>
      <c r="L43" s="3"/>
      <c r="M43" s="3"/>
      <c r="N43" s="3"/>
      <c r="O43" s="3"/>
      <c r="P43" s="3"/>
      <c r="Q43" s="3"/>
    </row>
    <row r="44" spans="1:17" x14ac:dyDescent="0.35">
      <c r="A44" s="3"/>
      <c r="B44" s="32"/>
      <c r="C44" s="18"/>
      <c r="D44" s="18"/>
      <c r="E44" s="18"/>
      <c r="F44" s="18"/>
      <c r="G44" s="18"/>
      <c r="H44" s="18"/>
      <c r="I44" s="18"/>
      <c r="J44" s="18"/>
      <c r="K44" s="18"/>
      <c r="L44" s="3"/>
      <c r="M44" s="3"/>
      <c r="N44" s="3"/>
      <c r="O44" s="3"/>
      <c r="P44" s="3"/>
      <c r="Q44" s="3"/>
    </row>
    <row r="45" spans="1:17" x14ac:dyDescent="0.35">
      <c r="A45" s="3"/>
      <c r="B45" s="19"/>
      <c r="C45" s="18"/>
      <c r="D45" s="18"/>
      <c r="E45" s="18"/>
      <c r="F45" s="18"/>
      <c r="G45" s="18"/>
      <c r="H45" s="18"/>
      <c r="I45" s="18"/>
      <c r="J45" s="18"/>
      <c r="K45" s="18"/>
      <c r="L45" s="3"/>
      <c r="M45" s="3"/>
      <c r="N45" s="3"/>
      <c r="O45" s="3"/>
      <c r="P45" s="3"/>
      <c r="Q45" s="3"/>
    </row>
    <row r="46" spans="1:17" x14ac:dyDescent="0.35">
      <c r="A46" s="3"/>
      <c r="B46" s="45" t="s">
        <v>1719</v>
      </c>
      <c r="C46" s="45"/>
      <c r="D46" s="45"/>
      <c r="E46" s="45"/>
      <c r="F46" s="45"/>
      <c r="G46" s="45"/>
      <c r="H46" s="45"/>
      <c r="I46" s="45"/>
      <c r="J46" s="45"/>
      <c r="K46" s="45"/>
      <c r="L46" s="3"/>
      <c r="M46" s="3"/>
      <c r="N46" s="3"/>
      <c r="O46" s="3"/>
      <c r="P46" s="3"/>
      <c r="Q46" s="3"/>
    </row>
    <row r="47" spans="1:17" x14ac:dyDescent="0.35">
      <c r="A47" s="3"/>
      <c r="B47" s="96" t="s">
        <v>1720</v>
      </c>
      <c r="C47" s="26"/>
      <c r="D47" s="26"/>
      <c r="E47" s="26"/>
      <c r="F47" s="26"/>
      <c r="G47" s="26"/>
      <c r="H47" s="26"/>
      <c r="I47" s="26"/>
      <c r="J47" s="26"/>
      <c r="K47" s="18"/>
      <c r="L47" s="3"/>
      <c r="M47" s="3"/>
      <c r="N47" s="3"/>
      <c r="O47" s="3"/>
      <c r="P47" s="3"/>
      <c r="Q47" s="3"/>
    </row>
    <row r="48" spans="1:17" x14ac:dyDescent="0.35">
      <c r="A48" s="3"/>
      <c r="B48" s="31"/>
      <c r="C48" s="3"/>
      <c r="D48" s="3"/>
      <c r="E48" s="3"/>
      <c r="F48" s="3"/>
      <c r="G48" s="3"/>
      <c r="H48" s="3"/>
      <c r="I48" s="3"/>
      <c r="J48" s="3"/>
      <c r="K48" s="3"/>
      <c r="L48" s="3"/>
      <c r="M48" s="3"/>
    </row>
    <row r="49" spans="1:13" x14ac:dyDescent="0.35">
      <c r="A49" s="3"/>
      <c r="B49" s="30"/>
      <c r="C49" s="3"/>
      <c r="D49" s="3"/>
      <c r="E49" s="3"/>
      <c r="F49" s="3"/>
      <c r="G49" s="3"/>
      <c r="H49" s="3"/>
      <c r="I49" s="3"/>
      <c r="J49" s="3"/>
      <c r="K49" s="3"/>
      <c r="L49" s="3"/>
      <c r="M49" s="3"/>
    </row>
    <row r="50" spans="1:13" x14ac:dyDescent="0.35">
      <c r="A50" s="3"/>
      <c r="B50" s="45" t="s">
        <v>1721</v>
      </c>
      <c r="C50" s="45"/>
      <c r="D50" s="45"/>
      <c r="E50" s="45"/>
      <c r="F50" s="45"/>
      <c r="G50" s="45"/>
      <c r="H50" s="45"/>
      <c r="I50" s="45"/>
      <c r="J50" s="45"/>
      <c r="K50" s="45"/>
      <c r="L50" s="3"/>
      <c r="M50" s="3"/>
    </row>
    <row r="51" spans="1:13" x14ac:dyDescent="0.35">
      <c r="A51" s="3"/>
      <c r="B51" s="95" t="s">
        <v>1722</v>
      </c>
      <c r="C51" s="94"/>
      <c r="D51" s="94"/>
      <c r="E51" s="94"/>
      <c r="F51" s="94"/>
      <c r="G51" s="94"/>
      <c r="H51" s="94"/>
      <c r="I51" s="94"/>
      <c r="J51" s="94"/>
      <c r="K51" s="94"/>
      <c r="L51" s="3"/>
      <c r="M51" s="3"/>
    </row>
    <row r="52" spans="1:13" x14ac:dyDescent="0.35">
      <c r="A52" s="3"/>
      <c r="B52" s="94"/>
      <c r="C52" s="94"/>
      <c r="D52" s="94"/>
      <c r="E52" s="94"/>
      <c r="F52" s="94"/>
      <c r="G52" s="94"/>
      <c r="H52" s="94"/>
      <c r="I52" s="94"/>
      <c r="J52" s="94"/>
      <c r="K52" s="94"/>
      <c r="L52" s="3"/>
      <c r="M52" s="3"/>
    </row>
    <row r="53" spans="1:13" x14ac:dyDescent="0.35">
      <c r="A53" s="3"/>
      <c r="B53" s="94"/>
      <c r="C53" s="94"/>
      <c r="D53" s="94"/>
      <c r="E53" s="94"/>
      <c r="F53" s="94"/>
      <c r="G53" s="94"/>
      <c r="H53" s="94"/>
      <c r="I53" s="94"/>
      <c r="J53" s="94"/>
      <c r="K53" s="94"/>
      <c r="L53" s="3"/>
      <c r="M53" s="3"/>
    </row>
    <row r="54" spans="1:13" x14ac:dyDescent="0.35">
      <c r="A54" s="3"/>
      <c r="B54" s="94"/>
      <c r="C54" s="94"/>
      <c r="D54" s="94"/>
      <c r="E54" s="94"/>
      <c r="F54" s="94"/>
      <c r="G54" s="94"/>
      <c r="H54" s="94"/>
      <c r="I54" s="94"/>
      <c r="J54" s="94"/>
      <c r="K54" s="94"/>
      <c r="L54" s="3"/>
      <c r="M54" s="3"/>
    </row>
    <row r="55" spans="1:13" x14ac:dyDescent="0.35">
      <c r="A55" s="3"/>
      <c r="B55" s="94"/>
      <c r="C55" s="94"/>
      <c r="D55" s="94"/>
      <c r="E55" s="94"/>
      <c r="F55" s="94"/>
      <c r="G55" s="94"/>
      <c r="H55" s="94"/>
      <c r="I55" s="94"/>
      <c r="J55" s="94"/>
      <c r="K55" s="94"/>
      <c r="L55" s="3"/>
      <c r="M55" s="3"/>
    </row>
    <row r="56" spans="1:13" x14ac:dyDescent="0.35">
      <c r="A56" s="3"/>
      <c r="B56" s="94"/>
      <c r="C56" s="94"/>
      <c r="D56" s="94"/>
      <c r="E56" s="94"/>
      <c r="F56" s="94"/>
      <c r="G56" s="94"/>
      <c r="H56" s="94"/>
      <c r="I56" s="94"/>
      <c r="J56" s="94"/>
      <c r="K56" s="94"/>
      <c r="L56" s="3"/>
      <c r="M56" s="3"/>
    </row>
    <row r="57" spans="1:13" x14ac:dyDescent="0.35">
      <c r="A57" s="3"/>
      <c r="B57" s="94"/>
      <c r="C57" s="94"/>
      <c r="D57" s="94"/>
      <c r="E57" s="94"/>
      <c r="F57" s="94"/>
      <c r="G57" s="94"/>
      <c r="H57" s="94"/>
      <c r="I57" s="94"/>
      <c r="J57" s="94"/>
      <c r="K57" s="94"/>
      <c r="L57" s="3"/>
      <c r="M57" s="3"/>
    </row>
    <row r="58" spans="1:13" x14ac:dyDescent="0.35">
      <c r="A58" s="3"/>
      <c r="B58" s="3"/>
      <c r="C58" s="3"/>
      <c r="D58" s="3"/>
      <c r="E58" s="3"/>
      <c r="F58" s="3"/>
      <c r="G58" s="3"/>
      <c r="H58" s="3"/>
      <c r="I58" s="3"/>
      <c r="J58" s="3"/>
      <c r="K58" s="3"/>
      <c r="L58" s="3"/>
      <c r="M58" s="3"/>
    </row>
    <row r="59" spans="1:13" x14ac:dyDescent="0.35">
      <c r="A59" s="3"/>
      <c r="B59" s="3"/>
      <c r="C59" s="3"/>
      <c r="D59" s="3"/>
      <c r="E59" s="3"/>
      <c r="F59" s="3"/>
      <c r="G59" s="3"/>
      <c r="H59" s="3"/>
      <c r="I59" s="3"/>
      <c r="J59" s="3"/>
      <c r="K59" s="3"/>
      <c r="L59" s="3"/>
      <c r="M59" s="3"/>
    </row>
    <row r="60" spans="1:13" x14ac:dyDescent="0.35">
      <c r="A60" s="3"/>
      <c r="C60" s="3"/>
      <c r="D60" s="3"/>
      <c r="E60" s="3"/>
      <c r="F60" s="3"/>
      <c r="G60" s="3"/>
      <c r="H60" s="3"/>
      <c r="I60" s="3"/>
      <c r="J60" s="3"/>
      <c r="K60" s="3"/>
      <c r="L60" s="3"/>
      <c r="M60" s="3"/>
    </row>
    <row r="61" spans="1:13" x14ac:dyDescent="0.35">
      <c r="A61" s="3"/>
      <c r="B61" s="3"/>
      <c r="C61" s="3"/>
      <c r="D61" s="3"/>
      <c r="E61" s="3"/>
      <c r="F61" s="3"/>
      <c r="G61" s="3"/>
      <c r="H61" s="3"/>
      <c r="I61" s="3"/>
      <c r="J61" s="3"/>
      <c r="K61" s="3"/>
      <c r="L61" s="3"/>
      <c r="M61" s="3"/>
    </row>
    <row r="62" spans="1:13" x14ac:dyDescent="0.35">
      <c r="A62" s="3"/>
      <c r="B62" s="3"/>
      <c r="C62" s="3"/>
      <c r="D62" s="3"/>
      <c r="E62" s="3"/>
      <c r="F62" s="3"/>
      <c r="G62" s="3"/>
      <c r="H62" s="3"/>
      <c r="I62" s="3"/>
      <c r="J62" s="3"/>
      <c r="K62" s="3"/>
      <c r="L62" s="3"/>
      <c r="M62" s="3"/>
    </row>
    <row r="63" spans="1:13" x14ac:dyDescent="0.35">
      <c r="A63" s="3"/>
      <c r="B63" s="3"/>
      <c r="C63" s="3"/>
      <c r="D63" s="3"/>
      <c r="E63" s="3"/>
      <c r="F63" s="3"/>
      <c r="G63" s="3"/>
      <c r="H63" s="3"/>
      <c r="I63" s="3"/>
      <c r="J63" s="3"/>
      <c r="K63" s="3"/>
      <c r="L63" s="3"/>
      <c r="M63" s="3"/>
    </row>
    <row r="64" spans="1:13" x14ac:dyDescent="0.35">
      <c r="A64" s="3"/>
      <c r="B64" s="3"/>
      <c r="C64" s="3"/>
      <c r="D64" s="3"/>
      <c r="E64" s="3"/>
      <c r="F64" s="3"/>
      <c r="G64" s="3"/>
      <c r="H64" s="3"/>
      <c r="I64" s="3"/>
      <c r="J64" s="3"/>
      <c r="K64" s="3"/>
      <c r="L64" s="3"/>
      <c r="M64" s="3"/>
    </row>
    <row r="65" spans="1:13" x14ac:dyDescent="0.35">
      <c r="A65" s="3"/>
      <c r="B65" s="3"/>
      <c r="C65" s="3"/>
      <c r="D65" s="3"/>
      <c r="E65" s="3"/>
      <c r="F65" s="3"/>
      <c r="G65" s="3"/>
      <c r="H65" s="3"/>
      <c r="I65" s="3"/>
      <c r="J65" s="3"/>
      <c r="K65" s="3"/>
      <c r="L65" s="3"/>
      <c r="M65" s="3"/>
    </row>
    <row r="66" spans="1:13" x14ac:dyDescent="0.35">
      <c r="A66" s="3"/>
      <c r="B66" s="3"/>
      <c r="C66" s="3"/>
      <c r="D66" s="3"/>
      <c r="E66" s="3"/>
      <c r="F66" s="3"/>
      <c r="G66" s="3"/>
      <c r="H66" s="3"/>
      <c r="I66" s="3"/>
      <c r="J66" s="3"/>
      <c r="K66" s="3"/>
      <c r="L66" s="3"/>
      <c r="M66" s="3"/>
    </row>
    <row r="67" spans="1:13" x14ac:dyDescent="0.35">
      <c r="A67" s="3"/>
      <c r="B67" s="3"/>
      <c r="C67" s="3"/>
      <c r="D67" s="3"/>
      <c r="E67" s="3"/>
      <c r="F67" s="3"/>
      <c r="G67" s="3"/>
      <c r="H67" s="3"/>
      <c r="I67" s="3"/>
      <c r="J67" s="3"/>
      <c r="K67" s="3"/>
      <c r="L67" s="3"/>
      <c r="M67" s="3"/>
    </row>
    <row r="68" spans="1:13" x14ac:dyDescent="0.35">
      <c r="A68" s="3"/>
      <c r="B68" s="3"/>
      <c r="C68" s="3"/>
      <c r="D68" s="3"/>
      <c r="E68" s="3"/>
      <c r="F68" s="3"/>
      <c r="G68" s="3"/>
      <c r="H68" s="3"/>
      <c r="I68" s="3"/>
      <c r="J68" s="3"/>
      <c r="K68" s="3"/>
      <c r="L68" s="3"/>
      <c r="M68" s="3"/>
    </row>
    <row r="69" spans="1:13" x14ac:dyDescent="0.35">
      <c r="A69" s="3"/>
      <c r="B69" s="3"/>
      <c r="C69" s="3"/>
      <c r="D69" s="3"/>
      <c r="E69" s="3"/>
      <c r="F69" s="3"/>
      <c r="G69" s="3"/>
      <c r="H69" s="3"/>
      <c r="I69" s="3"/>
      <c r="J69" s="3"/>
      <c r="K69" s="3"/>
      <c r="L69" s="3"/>
      <c r="M69" s="3"/>
    </row>
    <row r="70" spans="1:13" x14ac:dyDescent="0.35">
      <c r="A70" s="3"/>
      <c r="C70" s="3"/>
      <c r="D70" s="3"/>
      <c r="E70" s="3"/>
      <c r="F70" s="3"/>
      <c r="G70" s="3"/>
      <c r="H70" s="3"/>
      <c r="I70" s="3"/>
      <c r="J70" s="3"/>
      <c r="K70" s="3"/>
      <c r="L70" s="3"/>
      <c r="M70" s="3"/>
    </row>
    <row r="71" spans="1:13" x14ac:dyDescent="0.35">
      <c r="A71" s="3"/>
      <c r="C71" s="3"/>
      <c r="D71" s="3"/>
      <c r="E71" s="3"/>
      <c r="F71" s="3"/>
      <c r="G71" s="3"/>
      <c r="H71" s="3"/>
      <c r="I71" s="3"/>
      <c r="J71" s="3"/>
      <c r="K71" s="3"/>
      <c r="L71" s="3"/>
      <c r="M71" s="3"/>
    </row>
    <row r="72" spans="1:13" x14ac:dyDescent="0.35"/>
    <row r="73" spans="1:13" x14ac:dyDescent="0.35"/>
    <row r="74" spans="1:13" x14ac:dyDescent="0.35"/>
    <row r="75" spans="1:13" x14ac:dyDescent="0.35"/>
  </sheetData>
  <mergeCells count="19">
    <mergeCell ref="B46:K46"/>
    <mergeCell ref="B50:K50"/>
    <mergeCell ref="B51:K57"/>
    <mergeCell ref="B17:K17"/>
    <mergeCell ref="B15:K15"/>
    <mergeCell ref="B20:K20"/>
    <mergeCell ref="B12:K12"/>
    <mergeCell ref="B8:K8"/>
    <mergeCell ref="B9:K9"/>
    <mergeCell ref="B10:K10"/>
    <mergeCell ref="B11:K11"/>
    <mergeCell ref="B18:K18"/>
    <mergeCell ref="B13:K13"/>
    <mergeCell ref="B16:K16"/>
    <mergeCell ref="B3:K4"/>
    <mergeCell ref="B2:K2"/>
    <mergeCell ref="B5:K5"/>
    <mergeCell ref="B6:K6"/>
    <mergeCell ref="B7:K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0000"/>
  </sheetPr>
  <dimension ref="A1:T793"/>
  <sheetViews>
    <sheetView topLeftCell="E1" zoomScale="88" zoomScaleNormal="88" workbookViewId="0">
      <pane ySplit="1" topLeftCell="A704" activePane="bottomLeft" state="frozen"/>
      <selection pane="bottomLeft" activeCell="U715" sqref="U715"/>
    </sheetView>
  </sheetViews>
  <sheetFormatPr defaultRowHeight="14.5" x14ac:dyDescent="0.35"/>
  <cols>
    <col min="1" max="1" width="12.54296875" bestFit="1" customWidth="1"/>
    <col min="2" max="2" width="47.453125" bestFit="1" customWidth="1"/>
    <col min="3" max="3" width="37.7265625" bestFit="1" customWidth="1"/>
    <col min="4" max="4" width="22.54296875" bestFit="1" customWidth="1"/>
    <col min="6" max="6" width="16.1796875" bestFit="1" customWidth="1"/>
    <col min="8" max="9" width="16.26953125" style="1" customWidth="1"/>
    <col min="10" max="10" width="11.453125" customWidth="1"/>
    <col min="11" max="11" width="10.6328125" style="33" bestFit="1" customWidth="1"/>
    <col min="12" max="12" width="10.6328125" bestFit="1" customWidth="1"/>
    <col min="14" max="14" width="14.26953125" bestFit="1" customWidth="1"/>
    <col min="16" max="16" width="10.26953125" customWidth="1"/>
    <col min="17" max="17" width="8.7265625" style="35"/>
    <col min="18" max="18" width="13" customWidth="1"/>
    <col min="19" max="19" width="10.6328125" style="1" bestFit="1" customWidth="1"/>
    <col min="20" max="20" width="11.81640625" customWidth="1"/>
  </cols>
  <sheetData>
    <row r="1" spans="1:20" s="2" customFormat="1" ht="72.5" x14ac:dyDescent="0.35">
      <c r="A1" s="15" t="s">
        <v>1</v>
      </c>
      <c r="B1" s="15" t="s">
        <v>0</v>
      </c>
      <c r="C1" s="15" t="s">
        <v>2</v>
      </c>
      <c r="D1" s="15" t="s">
        <v>3</v>
      </c>
      <c r="E1" s="15" t="s">
        <v>4</v>
      </c>
      <c r="F1" s="15" t="s">
        <v>5</v>
      </c>
      <c r="G1" s="15" t="s">
        <v>6</v>
      </c>
      <c r="H1" s="16" t="s">
        <v>1630</v>
      </c>
      <c r="I1" s="16" t="s">
        <v>1629</v>
      </c>
      <c r="J1" s="16" t="s">
        <v>1660</v>
      </c>
      <c r="K1" s="16" t="s">
        <v>1661</v>
      </c>
      <c r="L1" s="16" t="s">
        <v>1662</v>
      </c>
      <c r="M1" s="16" t="s">
        <v>1663</v>
      </c>
      <c r="N1" s="16" t="s">
        <v>1664</v>
      </c>
      <c r="O1" s="16" t="s">
        <v>1665</v>
      </c>
      <c r="P1" s="16" t="s">
        <v>1666</v>
      </c>
      <c r="Q1" s="40" t="s">
        <v>1667</v>
      </c>
      <c r="R1" s="43" t="s">
        <v>1678</v>
      </c>
      <c r="S1" s="43" t="s">
        <v>1681</v>
      </c>
      <c r="T1" s="43" t="s">
        <v>1701</v>
      </c>
    </row>
    <row r="2" spans="1:20" x14ac:dyDescent="0.35">
      <c r="A2" t="s">
        <v>26</v>
      </c>
      <c r="B2" t="s">
        <v>66</v>
      </c>
      <c r="C2" t="s">
        <v>67</v>
      </c>
      <c r="D2" t="s">
        <v>12</v>
      </c>
      <c r="E2" t="s">
        <v>9</v>
      </c>
      <c r="F2" t="s">
        <v>10</v>
      </c>
      <c r="G2" t="s">
        <v>16</v>
      </c>
      <c r="H2" s="1">
        <v>44095</v>
      </c>
      <c r="I2" s="1">
        <v>44182</v>
      </c>
      <c r="J2" t="str">
        <f t="shared" ref="J2:J65" si="0">IF(I2="","Open","Filled")</f>
        <v>Filled</v>
      </c>
      <c r="K2" s="33" cm="1">
        <f t="array" aca="1" ref="K2" ca="1">NETWORKDAYS(H2,_xlfn.IFS(J2="Open",TODAY(),J2="Filled",I2))</f>
        <v>64</v>
      </c>
      <c r="L2" s="33" cm="1">
        <f t="array" aca="1" ref="L2" ca="1">(_xlfn.IFS(J2="Open",TODAY(),J2="Filled",I2))-H2</f>
        <v>87</v>
      </c>
      <c r="M2">
        <f t="shared" ref="M2:M65" si="1">IFERROR(YEAR(I2),"")</f>
        <v>2020</v>
      </c>
      <c r="N2" s="34" t="str">
        <f t="shared" ref="N2:N65" si="2">IFERROR(TEXT(I2,"mmmm"),"")</f>
        <v>December</v>
      </c>
      <c r="O2" t="str">
        <f t="shared" ref="O2:O65" si="3">IFERROR(_xlfn.CONCAT("Q",CHOOSE(MONTH(I2),2,2,2,3,3,3,4,4,4,1,1,1)),"")</f>
        <v>Q1</v>
      </c>
      <c r="P2" t="str">
        <f>IFERROR(_xlfn.CONCAT("FY"," ",YEAR(I2)+IF(MONTH(I2)&gt;=10,1,0)),"")</f>
        <v>FY 2021</v>
      </c>
      <c r="Q2" s="35">
        <f>IF(J2="Open",_xlfn.XLOOKUP(E2,Table2[Region],Table2[Opens]),_xlfn.XLOOKUP(E2,Table2[Region],Table2[Accepts]))</f>
        <v>525</v>
      </c>
      <c r="R2">
        <f>YEAR(IF(I2="",H2,I2))+IF(MONTH(IF(I2="",H2,I2))&gt;=10,1,0)</f>
        <v>2021</v>
      </c>
      <c r="S2" s="1">
        <f>IF(I2="",H2,I2)</f>
        <v>44182</v>
      </c>
      <c r="T2" t="str">
        <f>IFERROR(_xlfn.CONCAT("Q",CHOOSE(MONTH(IF(I2="",H2,I2)),2,2,2,3,3,3,4,4,4,1,1,1)),"")</f>
        <v>Q1</v>
      </c>
    </row>
    <row r="3" spans="1:20" x14ac:dyDescent="0.35">
      <c r="A3" t="s">
        <v>27</v>
      </c>
      <c r="B3" t="s">
        <v>69</v>
      </c>
      <c r="C3" t="s">
        <v>67</v>
      </c>
      <c r="D3" t="s">
        <v>12</v>
      </c>
      <c r="E3" t="s">
        <v>9</v>
      </c>
      <c r="F3" t="s">
        <v>13</v>
      </c>
      <c r="G3" t="s">
        <v>16</v>
      </c>
      <c r="H3" s="1">
        <v>43965</v>
      </c>
      <c r="I3" s="1">
        <v>44104</v>
      </c>
      <c r="J3" t="str">
        <f t="shared" si="0"/>
        <v>Filled</v>
      </c>
      <c r="K3" s="33" cm="1">
        <f t="array" aca="1" ref="K3" ca="1">NETWORKDAYS(H3,_xlfn.IFS(J3="Open",TODAY(),J3="Filled",I3))</f>
        <v>100</v>
      </c>
      <c r="L3" s="33" cm="1">
        <f t="array" aca="1" ref="L3" ca="1">(_xlfn.IFS(J3="Open",TODAY(),J3="Filled",I3))-H3</f>
        <v>139</v>
      </c>
      <c r="M3">
        <f t="shared" si="1"/>
        <v>2020</v>
      </c>
      <c r="N3" s="34" t="str">
        <f t="shared" si="2"/>
        <v>September</v>
      </c>
      <c r="O3" t="str">
        <f t="shared" si="3"/>
        <v>Q4</v>
      </c>
      <c r="P3" t="str">
        <f t="shared" ref="P3:P66" si="4">IFERROR(_xlfn.CONCAT("FY"," ",YEAR(I3)+IF(MONTH(I3)&gt;=10,1,0)),"")</f>
        <v>FY 2020</v>
      </c>
      <c r="Q3" s="35">
        <f>IF(J3="Open",_xlfn.XLOOKUP(E3,Table2[Region],Table2[Opens]),_xlfn.XLOOKUP(E3,Table2[Region],Table2[Accepts]))</f>
        <v>525</v>
      </c>
      <c r="R3">
        <f t="shared" ref="R3:R66" si="5">YEAR(IF(I3="",H3,I3))+IF(MONTH(IF(I3="",H3,I3))&gt;=10,1,0)</f>
        <v>2020</v>
      </c>
      <c r="S3" s="1">
        <f t="shared" ref="S3:S66" si="6">IF(I3="",H3,I3)</f>
        <v>44104</v>
      </c>
      <c r="T3" t="str">
        <f t="shared" ref="T3:T66" si="7">IFERROR(_xlfn.CONCAT("Q",CHOOSE(MONTH(IF(I3="",H3,I3)),2,2,2,3,3,3,4,4,4,1,1,1)),"")</f>
        <v>Q4</v>
      </c>
    </row>
    <row r="4" spans="1:20" x14ac:dyDescent="0.35">
      <c r="A4" t="s">
        <v>28</v>
      </c>
      <c r="B4" t="s">
        <v>97</v>
      </c>
      <c r="C4" t="s">
        <v>67</v>
      </c>
      <c r="D4" t="s">
        <v>204</v>
      </c>
      <c r="E4" t="s">
        <v>1636</v>
      </c>
      <c r="F4" t="s">
        <v>14</v>
      </c>
      <c r="G4" t="s">
        <v>16</v>
      </c>
      <c r="H4" s="1">
        <v>43811</v>
      </c>
      <c r="I4" s="1" t="s">
        <v>1628</v>
      </c>
      <c r="J4" t="str">
        <f t="shared" si="0"/>
        <v>Open</v>
      </c>
      <c r="K4" s="33" cm="1">
        <f t="array" aca="1" ref="K4" ca="1">NETWORKDAYS(H4,_xlfn.IFS(J4="Open",TODAY(),J4="Filled",I4))</f>
        <v>954</v>
      </c>
      <c r="L4" s="33" cm="1">
        <f t="array" aca="1" ref="L4" ca="1">(_xlfn.IFS(J4="Open",TODAY(),J4="Filled",I4))-H4</f>
        <v>1335</v>
      </c>
      <c r="M4" t="str">
        <f t="shared" si="1"/>
        <v/>
      </c>
      <c r="N4" s="34" t="str">
        <f t="shared" si="2"/>
        <v/>
      </c>
      <c r="O4" t="str">
        <f t="shared" si="3"/>
        <v/>
      </c>
      <c r="P4" t="str">
        <f t="shared" si="4"/>
        <v/>
      </c>
      <c r="Q4" s="35">
        <f>IF(J4="Open",_xlfn.XLOOKUP(E4,Table2[Region],Table2[Opens]),_xlfn.XLOOKUP(E4,Table2[Region],Table2[Accepts]))</f>
        <v>300</v>
      </c>
      <c r="R4">
        <f t="shared" si="5"/>
        <v>2020</v>
      </c>
      <c r="S4" s="1">
        <f t="shared" si="6"/>
        <v>43811</v>
      </c>
      <c r="T4" t="str">
        <f t="shared" si="7"/>
        <v>Q1</v>
      </c>
    </row>
    <row r="5" spans="1:20" x14ac:dyDescent="0.35">
      <c r="A5" t="s">
        <v>29</v>
      </c>
      <c r="B5" t="s">
        <v>294</v>
      </c>
      <c r="C5" t="s">
        <v>295</v>
      </c>
      <c r="D5" t="s">
        <v>23</v>
      </c>
      <c r="E5" t="s">
        <v>9</v>
      </c>
      <c r="F5" t="s">
        <v>15</v>
      </c>
      <c r="G5" t="s">
        <v>16</v>
      </c>
      <c r="H5" s="1">
        <v>43909</v>
      </c>
      <c r="I5" s="1">
        <v>44110</v>
      </c>
      <c r="J5" t="str">
        <f t="shared" si="0"/>
        <v>Filled</v>
      </c>
      <c r="K5" s="33" cm="1">
        <f t="array" aca="1" ref="K5" ca="1">NETWORKDAYS(H5,_xlfn.IFS(J5="Open",TODAY(),J5="Filled",I5))</f>
        <v>144</v>
      </c>
      <c r="L5" s="33" cm="1">
        <f t="array" aca="1" ref="L5" ca="1">(_xlfn.IFS(J5="Open",TODAY(),J5="Filled",I5))-H5</f>
        <v>201</v>
      </c>
      <c r="M5">
        <f t="shared" si="1"/>
        <v>2020</v>
      </c>
      <c r="N5" s="34" t="str">
        <f t="shared" si="2"/>
        <v>October</v>
      </c>
      <c r="O5" t="str">
        <f t="shared" si="3"/>
        <v>Q1</v>
      </c>
      <c r="P5" t="str">
        <f t="shared" si="4"/>
        <v>FY 2021</v>
      </c>
      <c r="Q5" s="35">
        <f>IF(J5="Open",_xlfn.XLOOKUP(E5,Table2[Region],Table2[Opens]),_xlfn.XLOOKUP(E5,Table2[Region],Table2[Accepts]))</f>
        <v>525</v>
      </c>
      <c r="R5">
        <f t="shared" si="5"/>
        <v>2021</v>
      </c>
      <c r="S5" s="1">
        <f t="shared" si="6"/>
        <v>44110</v>
      </c>
      <c r="T5" t="str">
        <f t="shared" si="7"/>
        <v>Q1</v>
      </c>
    </row>
    <row r="6" spans="1:20" x14ac:dyDescent="0.35">
      <c r="A6" t="s">
        <v>30</v>
      </c>
      <c r="B6" t="s">
        <v>302</v>
      </c>
      <c r="C6" t="s">
        <v>295</v>
      </c>
      <c r="D6" t="s">
        <v>23</v>
      </c>
      <c r="E6" t="s">
        <v>9</v>
      </c>
      <c r="F6" t="s">
        <v>14</v>
      </c>
      <c r="G6" t="s">
        <v>16</v>
      </c>
      <c r="H6" s="1">
        <v>43909</v>
      </c>
      <c r="I6" s="1">
        <v>43940</v>
      </c>
      <c r="J6" t="str">
        <f t="shared" si="0"/>
        <v>Filled</v>
      </c>
      <c r="K6" s="33" cm="1">
        <f t="array" aca="1" ref="K6" ca="1">NETWORKDAYS(H6,_xlfn.IFS(J6="Open",TODAY(),J6="Filled",I6))</f>
        <v>22</v>
      </c>
      <c r="L6" s="33" cm="1">
        <f t="array" aca="1" ref="L6" ca="1">(_xlfn.IFS(J6="Open",TODAY(),J6="Filled",I6))-H6</f>
        <v>31</v>
      </c>
      <c r="M6">
        <f t="shared" si="1"/>
        <v>2020</v>
      </c>
      <c r="N6" s="34" t="str">
        <f t="shared" si="2"/>
        <v>April</v>
      </c>
      <c r="O6" t="str">
        <f t="shared" si="3"/>
        <v>Q3</v>
      </c>
      <c r="P6" t="str">
        <f t="shared" si="4"/>
        <v>FY 2020</v>
      </c>
      <c r="Q6" s="35">
        <f>IF(J6="Open",_xlfn.XLOOKUP(E6,Table2[Region],Table2[Opens]),_xlfn.XLOOKUP(E6,Table2[Region],Table2[Accepts]))</f>
        <v>525</v>
      </c>
      <c r="R6">
        <f t="shared" si="5"/>
        <v>2020</v>
      </c>
      <c r="S6" s="1">
        <f t="shared" si="6"/>
        <v>43940</v>
      </c>
      <c r="T6" t="str">
        <f t="shared" si="7"/>
        <v>Q3</v>
      </c>
    </row>
    <row r="7" spans="1:20" x14ac:dyDescent="0.35">
      <c r="A7" t="s">
        <v>31</v>
      </c>
      <c r="B7" t="s">
        <v>309</v>
      </c>
      <c r="C7" t="s">
        <v>295</v>
      </c>
      <c r="D7" t="s">
        <v>256</v>
      </c>
      <c r="E7" t="s">
        <v>209</v>
      </c>
      <c r="F7" t="s">
        <v>14</v>
      </c>
      <c r="G7" t="s">
        <v>16</v>
      </c>
      <c r="H7" s="1">
        <v>43770</v>
      </c>
      <c r="I7" s="1">
        <v>43803</v>
      </c>
      <c r="J7" t="str">
        <f t="shared" si="0"/>
        <v>Filled</v>
      </c>
      <c r="K7" s="33" cm="1">
        <f t="array" aca="1" ref="K7" ca="1">NETWORKDAYS(H7,_xlfn.IFS(J7="Open",TODAY(),J7="Filled",I7))</f>
        <v>24</v>
      </c>
      <c r="L7" s="33" cm="1">
        <f t="array" aca="1" ref="L7" ca="1">(_xlfn.IFS(J7="Open",TODAY(),J7="Filled",I7))-H7</f>
        <v>33</v>
      </c>
      <c r="M7">
        <f t="shared" si="1"/>
        <v>2019</v>
      </c>
      <c r="N7" s="34" t="str">
        <f t="shared" si="2"/>
        <v>December</v>
      </c>
      <c r="O7" t="str">
        <f t="shared" si="3"/>
        <v>Q1</v>
      </c>
      <c r="P7" t="str">
        <f t="shared" si="4"/>
        <v>FY 2020</v>
      </c>
      <c r="Q7" s="35">
        <f>IF(J7="Open",_xlfn.XLOOKUP(E7,Table2[Region],Table2[Opens]),_xlfn.XLOOKUP(E7,Table2[Region],Table2[Accepts]))</f>
        <v>475</v>
      </c>
      <c r="R7">
        <f t="shared" si="5"/>
        <v>2020</v>
      </c>
      <c r="S7" s="1">
        <f t="shared" si="6"/>
        <v>43803</v>
      </c>
      <c r="T7" t="str">
        <f t="shared" si="7"/>
        <v>Q1</v>
      </c>
    </row>
    <row r="8" spans="1:20" x14ac:dyDescent="0.35">
      <c r="A8" t="s">
        <v>32</v>
      </c>
      <c r="B8" t="s">
        <v>310</v>
      </c>
      <c r="C8" t="s">
        <v>295</v>
      </c>
      <c r="D8" t="s">
        <v>12</v>
      </c>
      <c r="E8" t="s">
        <v>9</v>
      </c>
      <c r="F8" t="s">
        <v>17</v>
      </c>
      <c r="G8" t="s">
        <v>11</v>
      </c>
      <c r="H8" s="1">
        <v>43121</v>
      </c>
      <c r="I8" s="1">
        <v>43285</v>
      </c>
      <c r="J8" t="str">
        <f t="shared" si="0"/>
        <v>Filled</v>
      </c>
      <c r="K8" s="33" cm="1">
        <f t="array" aca="1" ref="K8" ca="1">NETWORKDAYS(H8,_xlfn.IFS(J8="Open",TODAY(),J8="Filled",I8))</f>
        <v>118</v>
      </c>
      <c r="L8" s="33" cm="1">
        <f t="array" aca="1" ref="L8" ca="1">(_xlfn.IFS(J8="Open",TODAY(),J8="Filled",I8))-H8</f>
        <v>164</v>
      </c>
      <c r="M8">
        <f t="shared" si="1"/>
        <v>2018</v>
      </c>
      <c r="N8" s="34" t="str">
        <f t="shared" si="2"/>
        <v>July</v>
      </c>
      <c r="O8" t="str">
        <f t="shared" si="3"/>
        <v>Q4</v>
      </c>
      <c r="P8" t="str">
        <f t="shared" si="4"/>
        <v>FY 2018</v>
      </c>
      <c r="Q8" s="35">
        <f>IF(J8="Open",_xlfn.XLOOKUP(E8,Table2[Region],Table2[Opens]),_xlfn.XLOOKUP(E8,Table2[Region],Table2[Accepts]))</f>
        <v>525</v>
      </c>
      <c r="R8">
        <f t="shared" si="5"/>
        <v>2018</v>
      </c>
      <c r="S8" s="1">
        <f t="shared" si="6"/>
        <v>43285</v>
      </c>
      <c r="T8" t="str">
        <f t="shared" si="7"/>
        <v>Q4</v>
      </c>
    </row>
    <row r="9" spans="1:20" x14ac:dyDescent="0.35">
      <c r="A9" t="s">
        <v>33</v>
      </c>
      <c r="B9" t="s">
        <v>320</v>
      </c>
      <c r="C9" t="s">
        <v>295</v>
      </c>
      <c r="D9" t="s">
        <v>204</v>
      </c>
      <c r="E9" t="s">
        <v>1636</v>
      </c>
      <c r="F9" t="s">
        <v>14</v>
      </c>
      <c r="G9" t="s">
        <v>16</v>
      </c>
      <c r="H9" s="1">
        <v>43887</v>
      </c>
      <c r="I9" s="1">
        <v>44115</v>
      </c>
      <c r="J9" t="str">
        <f t="shared" si="0"/>
        <v>Filled</v>
      </c>
      <c r="K9" s="33" cm="1">
        <f t="array" aca="1" ref="K9" ca="1">NETWORKDAYS(H9,_xlfn.IFS(J9="Open",TODAY(),J9="Filled",I9))</f>
        <v>163</v>
      </c>
      <c r="L9" s="33" cm="1">
        <f t="array" aca="1" ref="L9" ca="1">(_xlfn.IFS(J9="Open",TODAY(),J9="Filled",I9))-H9</f>
        <v>228</v>
      </c>
      <c r="M9">
        <f t="shared" si="1"/>
        <v>2020</v>
      </c>
      <c r="N9" s="34" t="str">
        <f t="shared" si="2"/>
        <v>October</v>
      </c>
      <c r="O9" t="str">
        <f t="shared" si="3"/>
        <v>Q1</v>
      </c>
      <c r="P9" t="str">
        <f t="shared" si="4"/>
        <v>FY 2021</v>
      </c>
      <c r="Q9" s="35">
        <f>IF(J9="Open",_xlfn.XLOOKUP(E9,Table2[Region],Table2[Opens]),_xlfn.XLOOKUP(E9,Table2[Region],Table2[Accepts]))</f>
        <v>550</v>
      </c>
      <c r="R9">
        <f t="shared" si="5"/>
        <v>2021</v>
      </c>
      <c r="S9" s="1">
        <f t="shared" si="6"/>
        <v>44115</v>
      </c>
      <c r="T9" t="str">
        <f t="shared" si="7"/>
        <v>Q1</v>
      </c>
    </row>
    <row r="10" spans="1:20" x14ac:dyDescent="0.35">
      <c r="A10" t="s">
        <v>34</v>
      </c>
      <c r="B10" t="s">
        <v>112</v>
      </c>
      <c r="C10" t="s">
        <v>111</v>
      </c>
      <c r="D10" t="s">
        <v>204</v>
      </c>
      <c r="E10" t="s">
        <v>1636</v>
      </c>
      <c r="F10" t="s">
        <v>14</v>
      </c>
      <c r="G10" t="s">
        <v>11</v>
      </c>
      <c r="H10" s="1">
        <v>43837</v>
      </c>
      <c r="I10" s="1">
        <v>43862</v>
      </c>
      <c r="J10" t="str">
        <f t="shared" si="0"/>
        <v>Filled</v>
      </c>
      <c r="K10" s="33" cm="1">
        <f t="array" aca="1" ref="K10" ca="1">NETWORKDAYS(H10,_xlfn.IFS(J10="Open",TODAY(),J10="Filled",I10))</f>
        <v>19</v>
      </c>
      <c r="L10" s="33" cm="1">
        <f t="array" aca="1" ref="L10" ca="1">(_xlfn.IFS(J10="Open",TODAY(),J10="Filled",I10))-H10</f>
        <v>25</v>
      </c>
      <c r="M10">
        <f t="shared" si="1"/>
        <v>2020</v>
      </c>
      <c r="N10" s="34" t="str">
        <f t="shared" si="2"/>
        <v>February</v>
      </c>
      <c r="O10" t="str">
        <f t="shared" si="3"/>
        <v>Q2</v>
      </c>
      <c r="P10" t="str">
        <f t="shared" si="4"/>
        <v>FY 2020</v>
      </c>
      <c r="Q10" s="35">
        <f>IF(J10="Open",_xlfn.XLOOKUP(E10,Table2[Region],Table2[Opens]),_xlfn.XLOOKUP(E10,Table2[Region],Table2[Accepts]))</f>
        <v>550</v>
      </c>
      <c r="R10">
        <f t="shared" si="5"/>
        <v>2020</v>
      </c>
      <c r="S10" s="1">
        <f t="shared" si="6"/>
        <v>43862</v>
      </c>
      <c r="T10" t="str">
        <f t="shared" si="7"/>
        <v>Q2</v>
      </c>
    </row>
    <row r="11" spans="1:20" x14ac:dyDescent="0.35">
      <c r="A11" t="s">
        <v>35</v>
      </c>
      <c r="B11" t="s">
        <v>113</v>
      </c>
      <c r="C11" t="s">
        <v>111</v>
      </c>
      <c r="D11" t="s">
        <v>204</v>
      </c>
      <c r="E11" t="s">
        <v>1636</v>
      </c>
      <c r="F11" t="s">
        <v>10</v>
      </c>
      <c r="G11" t="s">
        <v>18</v>
      </c>
      <c r="H11" s="1">
        <v>44151</v>
      </c>
      <c r="I11" s="1">
        <v>44190</v>
      </c>
      <c r="J11" t="str">
        <f t="shared" si="0"/>
        <v>Filled</v>
      </c>
      <c r="K11" s="33" cm="1">
        <f t="array" aca="1" ref="K11" ca="1">NETWORKDAYS(H11,_xlfn.IFS(J11="Open",TODAY(),J11="Filled",I11))</f>
        <v>30</v>
      </c>
      <c r="L11" s="33" cm="1">
        <f t="array" aca="1" ref="L11" ca="1">(_xlfn.IFS(J11="Open",TODAY(),J11="Filled",I11))-H11</f>
        <v>39</v>
      </c>
      <c r="M11">
        <f t="shared" si="1"/>
        <v>2020</v>
      </c>
      <c r="N11" s="34" t="str">
        <f t="shared" si="2"/>
        <v>December</v>
      </c>
      <c r="O11" t="str">
        <f t="shared" si="3"/>
        <v>Q1</v>
      </c>
      <c r="P11" t="str">
        <f t="shared" si="4"/>
        <v>FY 2021</v>
      </c>
      <c r="Q11" s="35">
        <f>IF(J11="Open",_xlfn.XLOOKUP(E11,Table2[Region],Table2[Opens]),_xlfn.XLOOKUP(E11,Table2[Region],Table2[Accepts]))</f>
        <v>550</v>
      </c>
      <c r="R11">
        <f t="shared" si="5"/>
        <v>2021</v>
      </c>
      <c r="S11" s="1">
        <f t="shared" si="6"/>
        <v>44190</v>
      </c>
      <c r="T11" t="str">
        <f t="shared" si="7"/>
        <v>Q1</v>
      </c>
    </row>
    <row r="12" spans="1:20" x14ac:dyDescent="0.35">
      <c r="A12" t="s">
        <v>36</v>
      </c>
      <c r="B12" t="s">
        <v>114</v>
      </c>
      <c r="C12" t="s">
        <v>111</v>
      </c>
      <c r="D12" t="s">
        <v>204</v>
      </c>
      <c r="E12" t="s">
        <v>1636</v>
      </c>
      <c r="F12" t="s">
        <v>10</v>
      </c>
      <c r="G12" t="s">
        <v>18</v>
      </c>
      <c r="H12" s="1">
        <v>44172</v>
      </c>
      <c r="I12" s="1">
        <v>44180</v>
      </c>
      <c r="J12" t="str">
        <f t="shared" si="0"/>
        <v>Filled</v>
      </c>
      <c r="K12" s="33" cm="1">
        <f t="array" aca="1" ref="K12" ca="1">NETWORKDAYS(H12,_xlfn.IFS(J12="Open",TODAY(),J12="Filled",I12))</f>
        <v>7</v>
      </c>
      <c r="L12" s="33" cm="1">
        <f t="array" aca="1" ref="L12" ca="1">(_xlfn.IFS(J12="Open",TODAY(),J12="Filled",I12))-H12</f>
        <v>8</v>
      </c>
      <c r="M12">
        <f t="shared" si="1"/>
        <v>2020</v>
      </c>
      <c r="N12" s="34" t="str">
        <f t="shared" si="2"/>
        <v>December</v>
      </c>
      <c r="O12" t="str">
        <f t="shared" si="3"/>
        <v>Q1</v>
      </c>
      <c r="P12" t="str">
        <f t="shared" si="4"/>
        <v>FY 2021</v>
      </c>
      <c r="Q12" s="35">
        <f>IF(J12="Open",_xlfn.XLOOKUP(E12,Table2[Region],Table2[Opens]),_xlfn.XLOOKUP(E12,Table2[Region],Table2[Accepts]))</f>
        <v>550</v>
      </c>
      <c r="R12">
        <f t="shared" si="5"/>
        <v>2021</v>
      </c>
      <c r="S12" s="1">
        <f t="shared" si="6"/>
        <v>44180</v>
      </c>
      <c r="T12" t="str">
        <f t="shared" si="7"/>
        <v>Q1</v>
      </c>
    </row>
    <row r="13" spans="1:20" x14ac:dyDescent="0.35">
      <c r="A13" t="s">
        <v>37</v>
      </c>
      <c r="B13" t="s">
        <v>117</v>
      </c>
      <c r="C13" t="s">
        <v>111</v>
      </c>
      <c r="D13" t="s">
        <v>204</v>
      </c>
      <c r="E13" t="s">
        <v>1636</v>
      </c>
      <c r="F13" t="s">
        <v>10</v>
      </c>
      <c r="G13" t="s">
        <v>18</v>
      </c>
      <c r="H13" s="1">
        <v>44168</v>
      </c>
      <c r="I13" s="1" t="s">
        <v>1628</v>
      </c>
      <c r="J13" t="str">
        <f t="shared" si="0"/>
        <v>Open</v>
      </c>
      <c r="K13" s="33" cm="1">
        <f t="array" aca="1" ref="K13" ca="1">NETWORKDAYS(H13,_xlfn.IFS(J13="Open",TODAY(),J13="Filled",I13))</f>
        <v>699</v>
      </c>
      <c r="L13" s="33" cm="1">
        <f t="array" aca="1" ref="L13" ca="1">(_xlfn.IFS(J13="Open",TODAY(),J13="Filled",I13))-H13</f>
        <v>978</v>
      </c>
      <c r="M13" t="str">
        <f t="shared" si="1"/>
        <v/>
      </c>
      <c r="N13" s="34" t="str">
        <f t="shared" si="2"/>
        <v/>
      </c>
      <c r="O13" t="str">
        <f t="shared" si="3"/>
        <v/>
      </c>
      <c r="P13" t="str">
        <f t="shared" si="4"/>
        <v/>
      </c>
      <c r="Q13" s="35">
        <f>IF(J13="Open",_xlfn.XLOOKUP(E13,Table2[Region],Table2[Opens]),_xlfn.XLOOKUP(E13,Table2[Region],Table2[Accepts]))</f>
        <v>300</v>
      </c>
      <c r="R13">
        <f t="shared" si="5"/>
        <v>2021</v>
      </c>
      <c r="S13" s="1">
        <f t="shared" si="6"/>
        <v>44168</v>
      </c>
      <c r="T13" t="str">
        <f t="shared" si="7"/>
        <v>Q1</v>
      </c>
    </row>
    <row r="14" spans="1:20" x14ac:dyDescent="0.35">
      <c r="A14" t="s">
        <v>38</v>
      </c>
      <c r="B14" t="s">
        <v>118</v>
      </c>
      <c r="C14" t="s">
        <v>111</v>
      </c>
      <c r="D14" t="s">
        <v>204</v>
      </c>
      <c r="E14" t="s">
        <v>1636</v>
      </c>
      <c r="F14" t="s">
        <v>19</v>
      </c>
      <c r="G14" t="s">
        <v>16</v>
      </c>
      <c r="H14" s="1">
        <v>43765</v>
      </c>
      <c r="I14" s="1">
        <v>43790</v>
      </c>
      <c r="J14" t="str">
        <f t="shared" si="0"/>
        <v>Filled</v>
      </c>
      <c r="K14" s="33" cm="1">
        <f t="array" aca="1" ref="K14" ca="1">NETWORKDAYS(H14,_xlfn.IFS(J14="Open",TODAY(),J14="Filled",I14))</f>
        <v>19</v>
      </c>
      <c r="L14" s="33" cm="1">
        <f t="array" aca="1" ref="L14" ca="1">(_xlfn.IFS(J14="Open",TODAY(),J14="Filled",I14))-H14</f>
        <v>25</v>
      </c>
      <c r="M14">
        <f t="shared" si="1"/>
        <v>2019</v>
      </c>
      <c r="N14" s="34" t="str">
        <f t="shared" si="2"/>
        <v>November</v>
      </c>
      <c r="O14" t="str">
        <f t="shared" si="3"/>
        <v>Q1</v>
      </c>
      <c r="P14" t="str">
        <f t="shared" si="4"/>
        <v>FY 2020</v>
      </c>
      <c r="Q14" s="35">
        <f>IF(J14="Open",_xlfn.XLOOKUP(E14,Table2[Region],Table2[Opens]),_xlfn.XLOOKUP(E14,Table2[Region],Table2[Accepts]))</f>
        <v>550</v>
      </c>
      <c r="R14">
        <f t="shared" si="5"/>
        <v>2020</v>
      </c>
      <c r="S14" s="1">
        <f t="shared" si="6"/>
        <v>43790</v>
      </c>
      <c r="T14" t="str">
        <f t="shared" si="7"/>
        <v>Q1</v>
      </c>
    </row>
    <row r="15" spans="1:20" x14ac:dyDescent="0.35">
      <c r="A15" t="s">
        <v>39</v>
      </c>
      <c r="B15" t="s">
        <v>119</v>
      </c>
      <c r="C15" t="s">
        <v>111</v>
      </c>
      <c r="D15" t="s">
        <v>293</v>
      </c>
      <c r="E15" t="s">
        <v>9</v>
      </c>
      <c r="F15" t="s">
        <v>19</v>
      </c>
      <c r="G15" t="s">
        <v>18</v>
      </c>
      <c r="H15" s="1">
        <v>43732</v>
      </c>
      <c r="I15" s="1" t="s">
        <v>1628</v>
      </c>
      <c r="J15" t="str">
        <f t="shared" si="0"/>
        <v>Open</v>
      </c>
      <c r="K15" s="33" cm="1">
        <f t="array" aca="1" ref="K15" ca="1">NETWORKDAYS(H15,_xlfn.IFS(J15="Open",TODAY(),J15="Filled",I15))</f>
        <v>1011</v>
      </c>
      <c r="L15" s="33" cm="1">
        <f t="array" aca="1" ref="L15" ca="1">(_xlfn.IFS(J15="Open",TODAY(),J15="Filled",I15))-H15</f>
        <v>1414</v>
      </c>
      <c r="M15" t="str">
        <f t="shared" si="1"/>
        <v/>
      </c>
      <c r="N15" s="34" t="str">
        <f t="shared" si="2"/>
        <v/>
      </c>
      <c r="O15" t="str">
        <f t="shared" si="3"/>
        <v/>
      </c>
      <c r="P15" t="str">
        <f t="shared" si="4"/>
        <v/>
      </c>
      <c r="Q15" s="35">
        <f>IF(J15="Open",_xlfn.XLOOKUP(E15,Table2[Region],Table2[Opens]),_xlfn.XLOOKUP(E15,Table2[Region],Table2[Accepts]))</f>
        <v>280</v>
      </c>
      <c r="R15">
        <f t="shared" si="5"/>
        <v>2019</v>
      </c>
      <c r="S15" s="1">
        <f t="shared" si="6"/>
        <v>43732</v>
      </c>
      <c r="T15" t="str">
        <f t="shared" si="7"/>
        <v>Q4</v>
      </c>
    </row>
    <row r="16" spans="1:20" x14ac:dyDescent="0.35">
      <c r="A16" t="s">
        <v>40</v>
      </c>
      <c r="B16" t="s">
        <v>120</v>
      </c>
      <c r="C16" t="s">
        <v>111</v>
      </c>
      <c r="D16" t="s">
        <v>204</v>
      </c>
      <c r="E16" t="s">
        <v>1636</v>
      </c>
      <c r="F16" t="s">
        <v>10</v>
      </c>
      <c r="G16" t="s">
        <v>18</v>
      </c>
      <c r="H16" s="1">
        <v>44123</v>
      </c>
      <c r="I16" s="1">
        <v>44194</v>
      </c>
      <c r="J16" t="str">
        <f t="shared" si="0"/>
        <v>Filled</v>
      </c>
      <c r="K16" s="33" cm="1">
        <f t="array" aca="1" ref="K16" ca="1">NETWORKDAYS(H16,_xlfn.IFS(J16="Open",TODAY(),J16="Filled",I16))</f>
        <v>52</v>
      </c>
      <c r="L16" s="33" cm="1">
        <f t="array" aca="1" ref="L16" ca="1">(_xlfn.IFS(J16="Open",TODAY(),J16="Filled",I16))-H16</f>
        <v>71</v>
      </c>
      <c r="M16">
        <f t="shared" si="1"/>
        <v>2020</v>
      </c>
      <c r="N16" s="34" t="str">
        <f t="shared" si="2"/>
        <v>December</v>
      </c>
      <c r="O16" t="str">
        <f t="shared" si="3"/>
        <v>Q1</v>
      </c>
      <c r="P16" t="str">
        <f t="shared" si="4"/>
        <v>FY 2021</v>
      </c>
      <c r="Q16" s="35">
        <f>IF(J16="Open",_xlfn.XLOOKUP(E16,Table2[Region],Table2[Opens]),_xlfn.XLOOKUP(E16,Table2[Region],Table2[Accepts]))</f>
        <v>550</v>
      </c>
      <c r="R16">
        <f t="shared" si="5"/>
        <v>2021</v>
      </c>
      <c r="S16" s="1">
        <f t="shared" si="6"/>
        <v>44194</v>
      </c>
      <c r="T16" t="str">
        <f t="shared" si="7"/>
        <v>Q1</v>
      </c>
    </row>
    <row r="17" spans="1:20" x14ac:dyDescent="0.35">
      <c r="A17" t="s">
        <v>41</v>
      </c>
      <c r="B17" t="s">
        <v>442</v>
      </c>
      <c r="C17" t="s">
        <v>443</v>
      </c>
      <c r="D17" t="s">
        <v>115</v>
      </c>
      <c r="E17" t="s">
        <v>116</v>
      </c>
      <c r="F17" t="s">
        <v>19</v>
      </c>
      <c r="G17" t="s">
        <v>16</v>
      </c>
      <c r="H17" s="1">
        <v>43744</v>
      </c>
      <c r="I17" s="1">
        <v>43774</v>
      </c>
      <c r="J17" t="str">
        <f t="shared" si="0"/>
        <v>Filled</v>
      </c>
      <c r="K17" s="33" cm="1">
        <f t="array" aca="1" ref="K17" ca="1">NETWORKDAYS(H17,_xlfn.IFS(J17="Open",TODAY(),J17="Filled",I17))</f>
        <v>22</v>
      </c>
      <c r="L17" s="33" cm="1">
        <f t="array" aca="1" ref="L17" ca="1">(_xlfn.IFS(J17="Open",TODAY(),J17="Filled",I17))-H17</f>
        <v>30</v>
      </c>
      <c r="M17">
        <f t="shared" si="1"/>
        <v>2019</v>
      </c>
      <c r="N17" s="34" t="str">
        <f t="shared" si="2"/>
        <v>November</v>
      </c>
      <c r="O17" t="str">
        <f t="shared" si="3"/>
        <v>Q1</v>
      </c>
      <c r="P17" t="str">
        <f t="shared" si="4"/>
        <v>FY 2020</v>
      </c>
      <c r="Q17" s="35">
        <f>IF(J17="Open",_xlfn.XLOOKUP(E17,Table2[Region],Table2[Opens]),_xlfn.XLOOKUP(E17,Table2[Region],Table2[Accepts]))</f>
        <v>300</v>
      </c>
      <c r="R17">
        <f t="shared" si="5"/>
        <v>2020</v>
      </c>
      <c r="S17" s="1">
        <f t="shared" si="6"/>
        <v>43774</v>
      </c>
      <c r="T17" t="str">
        <f t="shared" si="7"/>
        <v>Q1</v>
      </c>
    </row>
    <row r="18" spans="1:20" x14ac:dyDescent="0.35">
      <c r="A18" t="s">
        <v>42</v>
      </c>
      <c r="B18" t="s">
        <v>440</v>
      </c>
      <c r="C18" t="s">
        <v>443</v>
      </c>
      <c r="D18" t="s">
        <v>204</v>
      </c>
      <c r="E18" t="s">
        <v>1636</v>
      </c>
      <c r="F18" t="s">
        <v>10</v>
      </c>
      <c r="G18" t="s">
        <v>16</v>
      </c>
      <c r="H18" s="1">
        <v>44179</v>
      </c>
      <c r="I18" s="1">
        <v>44186</v>
      </c>
      <c r="J18" t="str">
        <f t="shared" si="0"/>
        <v>Filled</v>
      </c>
      <c r="K18" s="33" cm="1">
        <f t="array" aca="1" ref="K18" ca="1">NETWORKDAYS(H18,_xlfn.IFS(J18="Open",TODAY(),J18="Filled",I18))</f>
        <v>6</v>
      </c>
      <c r="L18" s="33" cm="1">
        <f t="array" aca="1" ref="L18" ca="1">(_xlfn.IFS(J18="Open",TODAY(),J18="Filled",I18))-H18</f>
        <v>7</v>
      </c>
      <c r="M18">
        <f t="shared" si="1"/>
        <v>2020</v>
      </c>
      <c r="N18" s="34" t="str">
        <f t="shared" si="2"/>
        <v>December</v>
      </c>
      <c r="O18" t="str">
        <f t="shared" si="3"/>
        <v>Q1</v>
      </c>
      <c r="P18" t="str">
        <f t="shared" si="4"/>
        <v>FY 2021</v>
      </c>
      <c r="Q18" s="35">
        <f>IF(J18="Open",_xlfn.XLOOKUP(E18,Table2[Region],Table2[Opens]),_xlfn.XLOOKUP(E18,Table2[Region],Table2[Accepts]))</f>
        <v>550</v>
      </c>
      <c r="R18">
        <f t="shared" si="5"/>
        <v>2021</v>
      </c>
      <c r="S18" s="1">
        <f t="shared" si="6"/>
        <v>44186</v>
      </c>
      <c r="T18" t="str">
        <f t="shared" si="7"/>
        <v>Q1</v>
      </c>
    </row>
    <row r="19" spans="1:20" x14ac:dyDescent="0.35">
      <c r="A19" t="s">
        <v>43</v>
      </c>
      <c r="B19" t="s">
        <v>444</v>
      </c>
      <c r="C19" t="s">
        <v>443</v>
      </c>
      <c r="D19" t="s">
        <v>23</v>
      </c>
      <c r="E19" t="s">
        <v>9</v>
      </c>
      <c r="F19" t="s">
        <v>14</v>
      </c>
      <c r="G19" t="s">
        <v>18</v>
      </c>
      <c r="H19" s="1">
        <v>43929</v>
      </c>
      <c r="I19" s="1">
        <v>44014</v>
      </c>
      <c r="J19" t="str">
        <f t="shared" si="0"/>
        <v>Filled</v>
      </c>
      <c r="K19" s="33" cm="1">
        <f t="array" aca="1" ref="K19" ca="1">NETWORKDAYS(H19,_xlfn.IFS(J19="Open",TODAY(),J19="Filled",I19))</f>
        <v>62</v>
      </c>
      <c r="L19" s="33" cm="1">
        <f t="array" aca="1" ref="L19" ca="1">(_xlfn.IFS(J19="Open",TODAY(),J19="Filled",I19))-H19</f>
        <v>85</v>
      </c>
      <c r="M19">
        <f t="shared" si="1"/>
        <v>2020</v>
      </c>
      <c r="N19" s="34" t="str">
        <f t="shared" si="2"/>
        <v>July</v>
      </c>
      <c r="O19" t="str">
        <f t="shared" si="3"/>
        <v>Q4</v>
      </c>
      <c r="P19" t="str">
        <f t="shared" si="4"/>
        <v>FY 2020</v>
      </c>
      <c r="Q19" s="35">
        <f>IF(J19="Open",_xlfn.XLOOKUP(E19,Table2[Region],Table2[Opens]),_xlfn.XLOOKUP(E19,Table2[Region],Table2[Accepts]))</f>
        <v>525</v>
      </c>
      <c r="R19">
        <f t="shared" si="5"/>
        <v>2020</v>
      </c>
      <c r="S19" s="1">
        <f t="shared" si="6"/>
        <v>44014</v>
      </c>
      <c r="T19" t="str">
        <f t="shared" si="7"/>
        <v>Q4</v>
      </c>
    </row>
    <row r="20" spans="1:20" x14ac:dyDescent="0.35">
      <c r="A20" t="s">
        <v>44</v>
      </c>
      <c r="B20" t="s">
        <v>445</v>
      </c>
      <c r="C20" t="s">
        <v>443</v>
      </c>
      <c r="D20" t="s">
        <v>115</v>
      </c>
      <c r="E20" t="s">
        <v>116</v>
      </c>
      <c r="F20" t="s">
        <v>14</v>
      </c>
      <c r="G20" t="s">
        <v>11</v>
      </c>
      <c r="H20" s="1">
        <v>43929</v>
      </c>
      <c r="I20" s="1">
        <v>44111</v>
      </c>
      <c r="J20" t="str">
        <f t="shared" si="0"/>
        <v>Filled</v>
      </c>
      <c r="K20" s="33" cm="1">
        <f t="array" aca="1" ref="K20" ca="1">NETWORKDAYS(H20,_xlfn.IFS(J20="Open",TODAY(),J20="Filled",I20))</f>
        <v>131</v>
      </c>
      <c r="L20" s="33" cm="1">
        <f t="array" aca="1" ref="L20" ca="1">(_xlfn.IFS(J20="Open",TODAY(),J20="Filled",I20))-H20</f>
        <v>182</v>
      </c>
      <c r="M20">
        <f t="shared" si="1"/>
        <v>2020</v>
      </c>
      <c r="N20" s="34" t="str">
        <f t="shared" si="2"/>
        <v>October</v>
      </c>
      <c r="O20" t="str">
        <f t="shared" si="3"/>
        <v>Q1</v>
      </c>
      <c r="P20" t="str">
        <f t="shared" si="4"/>
        <v>FY 2021</v>
      </c>
      <c r="Q20" s="35">
        <f>IF(J20="Open",_xlfn.XLOOKUP(E20,Table2[Region],Table2[Opens]),_xlfn.XLOOKUP(E20,Table2[Region],Table2[Accepts]))</f>
        <v>300</v>
      </c>
      <c r="R20">
        <f t="shared" si="5"/>
        <v>2021</v>
      </c>
      <c r="S20" s="1">
        <f t="shared" si="6"/>
        <v>44111</v>
      </c>
      <c r="T20" t="str">
        <f t="shared" si="7"/>
        <v>Q1</v>
      </c>
    </row>
    <row r="21" spans="1:20" x14ac:dyDescent="0.35">
      <c r="A21" t="s">
        <v>45</v>
      </c>
      <c r="B21" t="s">
        <v>446</v>
      </c>
      <c r="C21" t="s">
        <v>443</v>
      </c>
      <c r="D21" t="s">
        <v>12</v>
      </c>
      <c r="E21" t="s">
        <v>9</v>
      </c>
      <c r="F21" t="s">
        <v>20</v>
      </c>
      <c r="G21" t="s">
        <v>16</v>
      </c>
      <c r="H21" s="1">
        <v>43072</v>
      </c>
      <c r="I21" s="1">
        <v>43081</v>
      </c>
      <c r="J21" t="str">
        <f t="shared" si="0"/>
        <v>Filled</v>
      </c>
      <c r="K21" s="33" cm="1">
        <f t="array" aca="1" ref="K21" ca="1">NETWORKDAYS(H21,_xlfn.IFS(J21="Open",TODAY(),J21="Filled",I21))</f>
        <v>7</v>
      </c>
      <c r="L21" s="33" cm="1">
        <f t="array" aca="1" ref="L21" ca="1">(_xlfn.IFS(J21="Open",TODAY(),J21="Filled",I21))-H21</f>
        <v>9</v>
      </c>
      <c r="M21">
        <f t="shared" si="1"/>
        <v>2017</v>
      </c>
      <c r="N21" s="34" t="str">
        <f t="shared" si="2"/>
        <v>December</v>
      </c>
      <c r="O21" t="str">
        <f t="shared" si="3"/>
        <v>Q1</v>
      </c>
      <c r="P21" t="str">
        <f t="shared" si="4"/>
        <v>FY 2018</v>
      </c>
      <c r="Q21" s="35">
        <f>IF(J21="Open",_xlfn.XLOOKUP(E21,Table2[Region],Table2[Opens]),_xlfn.XLOOKUP(E21,Table2[Region],Table2[Accepts]))</f>
        <v>525</v>
      </c>
      <c r="R21">
        <f t="shared" si="5"/>
        <v>2018</v>
      </c>
      <c r="S21" s="1">
        <f t="shared" si="6"/>
        <v>43081</v>
      </c>
      <c r="T21" t="str">
        <f t="shared" si="7"/>
        <v>Q1</v>
      </c>
    </row>
    <row r="22" spans="1:20" x14ac:dyDescent="0.35">
      <c r="A22" t="s">
        <v>46</v>
      </c>
      <c r="B22" t="s">
        <v>447</v>
      </c>
      <c r="C22" t="s">
        <v>443</v>
      </c>
      <c r="D22" t="s">
        <v>115</v>
      </c>
      <c r="E22" t="s">
        <v>116</v>
      </c>
      <c r="F22" t="s">
        <v>20</v>
      </c>
      <c r="G22" t="s">
        <v>16</v>
      </c>
      <c r="H22" s="1">
        <v>43173</v>
      </c>
      <c r="I22" s="1">
        <v>43338</v>
      </c>
      <c r="J22" t="str">
        <f t="shared" si="0"/>
        <v>Filled</v>
      </c>
      <c r="K22" s="33" cm="1">
        <f t="array" aca="1" ref="K22" ca="1">NETWORKDAYS(H22,_xlfn.IFS(J22="Open",TODAY(),J22="Filled",I22))</f>
        <v>118</v>
      </c>
      <c r="L22" s="33" cm="1">
        <f t="array" aca="1" ref="L22" ca="1">(_xlfn.IFS(J22="Open",TODAY(),J22="Filled",I22))-H22</f>
        <v>165</v>
      </c>
      <c r="M22">
        <f t="shared" si="1"/>
        <v>2018</v>
      </c>
      <c r="N22" s="34" t="str">
        <f t="shared" si="2"/>
        <v>August</v>
      </c>
      <c r="O22" t="str">
        <f t="shared" si="3"/>
        <v>Q4</v>
      </c>
      <c r="P22" t="str">
        <f t="shared" si="4"/>
        <v>FY 2018</v>
      </c>
      <c r="Q22" s="35">
        <f>IF(J22="Open",_xlfn.XLOOKUP(E22,Table2[Region],Table2[Opens]),_xlfn.XLOOKUP(E22,Table2[Region],Table2[Accepts]))</f>
        <v>300</v>
      </c>
      <c r="R22">
        <f t="shared" si="5"/>
        <v>2018</v>
      </c>
      <c r="S22" s="1">
        <f t="shared" si="6"/>
        <v>43338</v>
      </c>
      <c r="T22" t="str">
        <f t="shared" si="7"/>
        <v>Q4</v>
      </c>
    </row>
    <row r="23" spans="1:20" x14ac:dyDescent="0.35">
      <c r="A23" t="s">
        <v>47</v>
      </c>
      <c r="B23" t="s">
        <v>449</v>
      </c>
      <c r="C23" t="s">
        <v>443</v>
      </c>
      <c r="D23" t="s">
        <v>115</v>
      </c>
      <c r="E23" t="s">
        <v>116</v>
      </c>
      <c r="F23" t="s">
        <v>17</v>
      </c>
      <c r="G23" t="s">
        <v>16</v>
      </c>
      <c r="H23" s="1">
        <v>43311</v>
      </c>
      <c r="I23" s="1" t="s">
        <v>1628</v>
      </c>
      <c r="J23" t="str">
        <f t="shared" si="0"/>
        <v>Open</v>
      </c>
      <c r="K23" s="33" cm="1">
        <f t="array" aca="1" ref="K23" ca="1">NETWORKDAYS(H23,_xlfn.IFS(J23="Open",TODAY(),J23="Filled",I23))</f>
        <v>1312</v>
      </c>
      <c r="L23" s="33" cm="1">
        <f t="array" aca="1" ref="L23" ca="1">(_xlfn.IFS(J23="Open",TODAY(),J23="Filled",I23))-H23</f>
        <v>1835</v>
      </c>
      <c r="M23" t="str">
        <f t="shared" si="1"/>
        <v/>
      </c>
      <c r="N23" s="34" t="str">
        <f t="shared" si="2"/>
        <v/>
      </c>
      <c r="O23" t="str">
        <f t="shared" si="3"/>
        <v/>
      </c>
      <c r="P23" t="str">
        <f t="shared" si="4"/>
        <v/>
      </c>
      <c r="Q23" s="35">
        <f>IF(J23="Open",_xlfn.XLOOKUP(E23,Table2[Region],Table2[Opens]),_xlfn.XLOOKUP(E23,Table2[Region],Table2[Accepts]))</f>
        <v>160</v>
      </c>
      <c r="R23">
        <f t="shared" si="5"/>
        <v>2018</v>
      </c>
      <c r="S23" s="1">
        <f t="shared" si="6"/>
        <v>43311</v>
      </c>
      <c r="T23" t="str">
        <f t="shared" si="7"/>
        <v>Q4</v>
      </c>
    </row>
    <row r="24" spans="1:20" x14ac:dyDescent="0.35">
      <c r="A24" t="s">
        <v>48</v>
      </c>
      <c r="B24" t="s">
        <v>451</v>
      </c>
      <c r="C24" t="s">
        <v>443</v>
      </c>
      <c r="D24" t="s">
        <v>115</v>
      </c>
      <c r="E24" t="s">
        <v>116</v>
      </c>
      <c r="F24" t="s">
        <v>21</v>
      </c>
      <c r="G24" t="s">
        <v>18</v>
      </c>
      <c r="H24" s="1">
        <v>43660</v>
      </c>
      <c r="I24" s="1">
        <v>43689</v>
      </c>
      <c r="J24" t="str">
        <f t="shared" si="0"/>
        <v>Filled</v>
      </c>
      <c r="K24" s="33" cm="1">
        <f t="array" aca="1" ref="K24" ca="1">NETWORKDAYS(H24,_xlfn.IFS(J24="Open",TODAY(),J24="Filled",I24))</f>
        <v>21</v>
      </c>
      <c r="L24" s="33" cm="1">
        <f t="array" aca="1" ref="L24" ca="1">(_xlfn.IFS(J24="Open",TODAY(),J24="Filled",I24))-H24</f>
        <v>29</v>
      </c>
      <c r="M24">
        <f t="shared" si="1"/>
        <v>2019</v>
      </c>
      <c r="N24" s="34" t="str">
        <f t="shared" si="2"/>
        <v>August</v>
      </c>
      <c r="O24" t="str">
        <f t="shared" si="3"/>
        <v>Q4</v>
      </c>
      <c r="P24" t="str">
        <f t="shared" si="4"/>
        <v>FY 2019</v>
      </c>
      <c r="Q24" s="35">
        <f>IF(J24="Open",_xlfn.XLOOKUP(E24,Table2[Region],Table2[Opens]),_xlfn.XLOOKUP(E24,Table2[Region],Table2[Accepts]))</f>
        <v>300</v>
      </c>
      <c r="R24">
        <f t="shared" si="5"/>
        <v>2019</v>
      </c>
      <c r="S24" s="1">
        <f t="shared" si="6"/>
        <v>43689</v>
      </c>
      <c r="T24" t="str">
        <f t="shared" si="7"/>
        <v>Q4</v>
      </c>
    </row>
    <row r="25" spans="1:20" x14ac:dyDescent="0.35">
      <c r="A25" t="s">
        <v>49</v>
      </c>
      <c r="B25" t="s">
        <v>452</v>
      </c>
      <c r="C25" t="s">
        <v>443</v>
      </c>
      <c r="D25" t="s">
        <v>115</v>
      </c>
      <c r="E25" t="s">
        <v>116</v>
      </c>
      <c r="F25" t="s">
        <v>19</v>
      </c>
      <c r="G25" t="s">
        <v>16</v>
      </c>
      <c r="H25" s="1">
        <v>43766</v>
      </c>
      <c r="I25" s="1">
        <v>43780</v>
      </c>
      <c r="J25" t="str">
        <f t="shared" si="0"/>
        <v>Filled</v>
      </c>
      <c r="K25" s="33" cm="1">
        <f t="array" aca="1" ref="K25" ca="1">NETWORKDAYS(H25,_xlfn.IFS(J25="Open",TODAY(),J25="Filled",I25))</f>
        <v>11</v>
      </c>
      <c r="L25" s="33" cm="1">
        <f t="array" aca="1" ref="L25" ca="1">(_xlfn.IFS(J25="Open",TODAY(),J25="Filled",I25))-H25</f>
        <v>14</v>
      </c>
      <c r="M25">
        <f t="shared" si="1"/>
        <v>2019</v>
      </c>
      <c r="N25" s="34" t="str">
        <f t="shared" si="2"/>
        <v>November</v>
      </c>
      <c r="O25" t="str">
        <f t="shared" si="3"/>
        <v>Q1</v>
      </c>
      <c r="P25" t="str">
        <f t="shared" si="4"/>
        <v>FY 2020</v>
      </c>
      <c r="Q25" s="35">
        <f>IF(J25="Open",_xlfn.XLOOKUP(E25,Table2[Region],Table2[Opens]),_xlfn.XLOOKUP(E25,Table2[Region],Table2[Accepts]))</f>
        <v>300</v>
      </c>
      <c r="R25">
        <f t="shared" si="5"/>
        <v>2020</v>
      </c>
      <c r="S25" s="1">
        <f t="shared" si="6"/>
        <v>43780</v>
      </c>
      <c r="T25" t="str">
        <f t="shared" si="7"/>
        <v>Q1</v>
      </c>
    </row>
    <row r="26" spans="1:20" x14ac:dyDescent="0.35">
      <c r="A26" t="s">
        <v>50</v>
      </c>
      <c r="B26" t="s">
        <v>457</v>
      </c>
      <c r="C26" t="s">
        <v>443</v>
      </c>
      <c r="D26" t="s">
        <v>115</v>
      </c>
      <c r="E26" t="s">
        <v>116</v>
      </c>
      <c r="F26" t="s">
        <v>22</v>
      </c>
      <c r="G26" t="s">
        <v>16</v>
      </c>
      <c r="H26" s="1">
        <v>43958</v>
      </c>
      <c r="I26" s="1" t="s">
        <v>1628</v>
      </c>
      <c r="J26" t="str">
        <f t="shared" si="0"/>
        <v>Open</v>
      </c>
      <c r="K26" s="33" cm="1">
        <f t="array" aca="1" ref="K26" ca="1">NETWORKDAYS(H26,_xlfn.IFS(J26="Open",TODAY(),J26="Filled",I26))</f>
        <v>849</v>
      </c>
      <c r="L26" s="33" cm="1">
        <f t="array" aca="1" ref="L26" ca="1">(_xlfn.IFS(J26="Open",TODAY(),J26="Filled",I26))-H26</f>
        <v>1188</v>
      </c>
      <c r="M26" t="str">
        <f t="shared" si="1"/>
        <v/>
      </c>
      <c r="N26" s="34" t="str">
        <f t="shared" si="2"/>
        <v/>
      </c>
      <c r="O26" t="str">
        <f t="shared" si="3"/>
        <v/>
      </c>
      <c r="P26" t="str">
        <f t="shared" si="4"/>
        <v/>
      </c>
      <c r="Q26" s="35">
        <f>IF(J26="Open",_xlfn.XLOOKUP(E26,Table2[Region],Table2[Opens]),_xlfn.XLOOKUP(E26,Table2[Region],Table2[Accepts]))</f>
        <v>160</v>
      </c>
      <c r="R26">
        <f t="shared" si="5"/>
        <v>2020</v>
      </c>
      <c r="S26" s="1">
        <f t="shared" si="6"/>
        <v>43958</v>
      </c>
      <c r="T26" t="str">
        <f t="shared" si="7"/>
        <v>Q3</v>
      </c>
    </row>
    <row r="27" spans="1:20" x14ac:dyDescent="0.35">
      <c r="A27" t="s">
        <v>51</v>
      </c>
      <c r="B27" t="s">
        <v>458</v>
      </c>
      <c r="C27" t="s">
        <v>443</v>
      </c>
      <c r="D27" t="s">
        <v>115</v>
      </c>
      <c r="E27" t="s">
        <v>116</v>
      </c>
      <c r="F27" t="s">
        <v>17</v>
      </c>
      <c r="G27" t="s">
        <v>16</v>
      </c>
      <c r="H27" s="1">
        <v>43716</v>
      </c>
      <c r="I27" s="1">
        <v>43743</v>
      </c>
      <c r="J27" t="str">
        <f t="shared" si="0"/>
        <v>Filled</v>
      </c>
      <c r="K27" s="33" cm="1">
        <f t="array" aca="1" ref="K27" ca="1">NETWORKDAYS(H27,_xlfn.IFS(J27="Open",TODAY(),J27="Filled",I27))</f>
        <v>20</v>
      </c>
      <c r="L27" s="33" cm="1">
        <f t="array" aca="1" ref="L27" ca="1">(_xlfn.IFS(J27="Open",TODAY(),J27="Filled",I27))-H27</f>
        <v>27</v>
      </c>
      <c r="M27">
        <f t="shared" si="1"/>
        <v>2019</v>
      </c>
      <c r="N27" s="34" t="str">
        <f t="shared" si="2"/>
        <v>October</v>
      </c>
      <c r="O27" t="str">
        <f t="shared" si="3"/>
        <v>Q1</v>
      </c>
      <c r="P27" t="str">
        <f t="shared" si="4"/>
        <v>FY 2020</v>
      </c>
      <c r="Q27" s="35">
        <f>IF(J27="Open",_xlfn.XLOOKUP(E27,Table2[Region],Table2[Opens]),_xlfn.XLOOKUP(E27,Table2[Region],Table2[Accepts]))</f>
        <v>300</v>
      </c>
      <c r="R27">
        <f t="shared" si="5"/>
        <v>2020</v>
      </c>
      <c r="S27" s="1">
        <f t="shared" si="6"/>
        <v>43743</v>
      </c>
      <c r="T27" t="str">
        <f t="shared" si="7"/>
        <v>Q1</v>
      </c>
    </row>
    <row r="28" spans="1:20" x14ac:dyDescent="0.35">
      <c r="A28" t="s">
        <v>52</v>
      </c>
      <c r="B28" t="s">
        <v>461</v>
      </c>
      <c r="C28" t="s">
        <v>443</v>
      </c>
      <c r="D28" t="s">
        <v>1635</v>
      </c>
      <c r="E28" t="s">
        <v>116</v>
      </c>
      <c r="F28" t="s">
        <v>22</v>
      </c>
      <c r="G28" t="s">
        <v>11</v>
      </c>
      <c r="H28" s="1">
        <v>44042</v>
      </c>
      <c r="I28" s="1">
        <v>44170</v>
      </c>
      <c r="J28" t="str">
        <f t="shared" si="0"/>
        <v>Filled</v>
      </c>
      <c r="K28" s="33" cm="1">
        <f t="array" aca="1" ref="K28" ca="1">NETWORKDAYS(H28,_xlfn.IFS(J28="Open",TODAY(),J28="Filled",I28))</f>
        <v>92</v>
      </c>
      <c r="L28" s="33" cm="1">
        <f t="array" aca="1" ref="L28" ca="1">(_xlfn.IFS(J28="Open",TODAY(),J28="Filled",I28))-H28</f>
        <v>128</v>
      </c>
      <c r="M28">
        <f t="shared" si="1"/>
        <v>2020</v>
      </c>
      <c r="N28" s="34" t="str">
        <f t="shared" si="2"/>
        <v>December</v>
      </c>
      <c r="O28" t="str">
        <f t="shared" si="3"/>
        <v>Q1</v>
      </c>
      <c r="P28" t="str">
        <f t="shared" si="4"/>
        <v>FY 2021</v>
      </c>
      <c r="Q28" s="35">
        <f>IF(J28="Open",_xlfn.XLOOKUP(E28,Table2[Region],Table2[Opens]),_xlfn.XLOOKUP(E28,Table2[Region],Table2[Accepts]))</f>
        <v>300</v>
      </c>
      <c r="R28">
        <f t="shared" si="5"/>
        <v>2021</v>
      </c>
      <c r="S28" s="1">
        <f t="shared" si="6"/>
        <v>44170</v>
      </c>
      <c r="T28" t="str">
        <f t="shared" si="7"/>
        <v>Q1</v>
      </c>
    </row>
    <row r="29" spans="1:20" x14ac:dyDescent="0.35">
      <c r="A29" t="s">
        <v>53</v>
      </c>
      <c r="B29" t="s">
        <v>462</v>
      </c>
      <c r="C29" t="s">
        <v>443</v>
      </c>
      <c r="D29" t="s">
        <v>115</v>
      </c>
      <c r="E29" t="s">
        <v>116</v>
      </c>
      <c r="F29" t="s">
        <v>19</v>
      </c>
      <c r="G29" t="s">
        <v>11</v>
      </c>
      <c r="H29" s="1">
        <v>43522</v>
      </c>
      <c r="I29" s="1">
        <v>43639</v>
      </c>
      <c r="J29" t="str">
        <f t="shared" si="0"/>
        <v>Filled</v>
      </c>
      <c r="K29" s="33" cm="1">
        <f t="array" aca="1" ref="K29" ca="1">NETWORKDAYS(H29,_xlfn.IFS(J29="Open",TODAY(),J29="Filled",I29))</f>
        <v>84</v>
      </c>
      <c r="L29" s="33" cm="1">
        <f t="array" aca="1" ref="L29" ca="1">(_xlfn.IFS(J29="Open",TODAY(),J29="Filled",I29))-H29</f>
        <v>117</v>
      </c>
      <c r="M29">
        <f t="shared" si="1"/>
        <v>2019</v>
      </c>
      <c r="N29" s="34" t="str">
        <f t="shared" si="2"/>
        <v>June</v>
      </c>
      <c r="O29" t="str">
        <f t="shared" si="3"/>
        <v>Q3</v>
      </c>
      <c r="P29" t="str">
        <f t="shared" si="4"/>
        <v>FY 2019</v>
      </c>
      <c r="Q29" s="35">
        <f>IF(J29="Open",_xlfn.XLOOKUP(E29,Table2[Region],Table2[Opens]),_xlfn.XLOOKUP(E29,Table2[Region],Table2[Accepts]))</f>
        <v>300</v>
      </c>
      <c r="R29">
        <f t="shared" si="5"/>
        <v>2019</v>
      </c>
      <c r="S29" s="1">
        <f t="shared" si="6"/>
        <v>43639</v>
      </c>
      <c r="T29" t="str">
        <f t="shared" si="7"/>
        <v>Q3</v>
      </c>
    </row>
    <row r="30" spans="1:20" x14ac:dyDescent="0.35">
      <c r="A30" t="s">
        <v>54</v>
      </c>
      <c r="B30" t="s">
        <v>89</v>
      </c>
      <c r="C30" t="s">
        <v>90</v>
      </c>
      <c r="D30" t="s">
        <v>1635</v>
      </c>
      <c r="E30" t="s">
        <v>116</v>
      </c>
      <c r="F30" t="s">
        <v>20</v>
      </c>
      <c r="G30" t="s">
        <v>18</v>
      </c>
      <c r="H30" s="1">
        <v>43020</v>
      </c>
      <c r="I30" s="1" t="s">
        <v>1628</v>
      </c>
      <c r="J30" t="str">
        <f t="shared" si="0"/>
        <v>Open</v>
      </c>
      <c r="K30" s="33" cm="1">
        <f t="array" aca="1" ref="K30" ca="1">NETWORKDAYS(H30,_xlfn.IFS(J30="Open",TODAY(),J30="Filled",I30))</f>
        <v>1519</v>
      </c>
      <c r="L30" s="33" cm="1">
        <f t="array" aca="1" ref="L30" ca="1">(_xlfn.IFS(J30="Open",TODAY(),J30="Filled",I30))-H30</f>
        <v>2126</v>
      </c>
      <c r="M30" t="str">
        <f t="shared" si="1"/>
        <v/>
      </c>
      <c r="N30" s="34" t="str">
        <f t="shared" si="2"/>
        <v/>
      </c>
      <c r="O30" t="str">
        <f t="shared" si="3"/>
        <v/>
      </c>
      <c r="P30" t="str">
        <f t="shared" si="4"/>
        <v/>
      </c>
      <c r="Q30" s="35">
        <f>IF(J30="Open",_xlfn.XLOOKUP(E30,Table2[Region],Table2[Opens]),_xlfn.XLOOKUP(E30,Table2[Region],Table2[Accepts]))</f>
        <v>160</v>
      </c>
      <c r="R30">
        <f t="shared" si="5"/>
        <v>2018</v>
      </c>
      <c r="S30" s="1">
        <f t="shared" si="6"/>
        <v>43020</v>
      </c>
      <c r="T30" t="str">
        <f t="shared" si="7"/>
        <v>Q1</v>
      </c>
    </row>
    <row r="31" spans="1:20" x14ac:dyDescent="0.35">
      <c r="A31" t="s">
        <v>55</v>
      </c>
      <c r="B31" t="s">
        <v>91</v>
      </c>
      <c r="C31" t="s">
        <v>90</v>
      </c>
      <c r="D31" t="s">
        <v>1635</v>
      </c>
      <c r="E31" t="s">
        <v>116</v>
      </c>
      <c r="F31" t="s">
        <v>20</v>
      </c>
      <c r="G31" t="s">
        <v>18</v>
      </c>
      <c r="H31" s="1">
        <v>43068</v>
      </c>
      <c r="I31" s="1">
        <v>43072</v>
      </c>
      <c r="J31" t="str">
        <f t="shared" si="0"/>
        <v>Filled</v>
      </c>
      <c r="K31" s="33" cm="1">
        <f t="array" aca="1" ref="K31" ca="1">NETWORKDAYS(H31,_xlfn.IFS(J31="Open",TODAY(),J31="Filled",I31))</f>
        <v>3</v>
      </c>
      <c r="L31" s="33" cm="1">
        <f t="array" aca="1" ref="L31" ca="1">(_xlfn.IFS(J31="Open",TODAY(),J31="Filled",I31))-H31</f>
        <v>4</v>
      </c>
      <c r="M31">
        <f t="shared" si="1"/>
        <v>2017</v>
      </c>
      <c r="N31" s="34" t="str">
        <f t="shared" si="2"/>
        <v>December</v>
      </c>
      <c r="O31" t="str">
        <f t="shared" si="3"/>
        <v>Q1</v>
      </c>
      <c r="P31" t="str">
        <f t="shared" si="4"/>
        <v>FY 2018</v>
      </c>
      <c r="Q31" s="35">
        <f>IF(J31="Open",_xlfn.XLOOKUP(E31,Table2[Region],Table2[Opens]),_xlfn.XLOOKUP(E31,Table2[Region],Table2[Accepts]))</f>
        <v>300</v>
      </c>
      <c r="R31">
        <f t="shared" si="5"/>
        <v>2018</v>
      </c>
      <c r="S31" s="1">
        <f t="shared" si="6"/>
        <v>43072</v>
      </c>
      <c r="T31" t="str">
        <f t="shared" si="7"/>
        <v>Q1</v>
      </c>
    </row>
    <row r="32" spans="1:20" x14ac:dyDescent="0.35">
      <c r="A32" t="s">
        <v>56</v>
      </c>
      <c r="B32" t="s">
        <v>102</v>
      </c>
      <c r="C32" t="s">
        <v>90</v>
      </c>
      <c r="D32" t="s">
        <v>204</v>
      </c>
      <c r="E32" t="s">
        <v>1636</v>
      </c>
      <c r="F32" t="s">
        <v>22</v>
      </c>
      <c r="G32" t="s">
        <v>16</v>
      </c>
      <c r="H32" s="1">
        <v>43765</v>
      </c>
      <c r="I32" s="1">
        <v>43782</v>
      </c>
      <c r="J32" t="str">
        <f t="shared" si="0"/>
        <v>Filled</v>
      </c>
      <c r="K32" s="33" cm="1">
        <f t="array" aca="1" ref="K32" ca="1">NETWORKDAYS(H32,_xlfn.IFS(J32="Open",TODAY(),J32="Filled",I32))</f>
        <v>13</v>
      </c>
      <c r="L32" s="33" cm="1">
        <f t="array" aca="1" ref="L32" ca="1">(_xlfn.IFS(J32="Open",TODAY(),J32="Filled",I32))-H32</f>
        <v>17</v>
      </c>
      <c r="M32">
        <f t="shared" si="1"/>
        <v>2019</v>
      </c>
      <c r="N32" s="34" t="str">
        <f t="shared" si="2"/>
        <v>November</v>
      </c>
      <c r="O32" t="str">
        <f t="shared" si="3"/>
        <v>Q1</v>
      </c>
      <c r="P32" t="str">
        <f t="shared" si="4"/>
        <v>FY 2020</v>
      </c>
      <c r="Q32" s="35">
        <f>IF(J32="Open",_xlfn.XLOOKUP(E32,Table2[Region],Table2[Opens]),_xlfn.XLOOKUP(E32,Table2[Region],Table2[Accepts]))</f>
        <v>550</v>
      </c>
      <c r="R32">
        <f t="shared" si="5"/>
        <v>2020</v>
      </c>
      <c r="S32" s="1">
        <f t="shared" si="6"/>
        <v>43782</v>
      </c>
      <c r="T32" t="str">
        <f t="shared" si="7"/>
        <v>Q1</v>
      </c>
    </row>
    <row r="33" spans="1:20" x14ac:dyDescent="0.35">
      <c r="A33" t="s">
        <v>57</v>
      </c>
      <c r="B33" t="s">
        <v>103</v>
      </c>
      <c r="C33" t="s">
        <v>90</v>
      </c>
      <c r="D33" t="s">
        <v>204</v>
      </c>
      <c r="E33" t="s">
        <v>1636</v>
      </c>
      <c r="F33" t="s">
        <v>19</v>
      </c>
      <c r="G33" t="s">
        <v>16</v>
      </c>
      <c r="H33" s="1">
        <v>44173</v>
      </c>
      <c r="I33" s="1">
        <v>44190</v>
      </c>
      <c r="J33" t="str">
        <f t="shared" si="0"/>
        <v>Filled</v>
      </c>
      <c r="K33" s="33" cm="1">
        <f t="array" aca="1" ref="K33" ca="1">NETWORKDAYS(H33,_xlfn.IFS(J33="Open",TODAY(),J33="Filled",I33))</f>
        <v>14</v>
      </c>
      <c r="L33" s="33" cm="1">
        <f t="array" aca="1" ref="L33" ca="1">(_xlfn.IFS(J33="Open",TODAY(),J33="Filled",I33))-H33</f>
        <v>17</v>
      </c>
      <c r="M33">
        <f t="shared" si="1"/>
        <v>2020</v>
      </c>
      <c r="N33" s="34" t="str">
        <f t="shared" si="2"/>
        <v>December</v>
      </c>
      <c r="O33" t="str">
        <f t="shared" si="3"/>
        <v>Q1</v>
      </c>
      <c r="P33" t="str">
        <f t="shared" si="4"/>
        <v>FY 2021</v>
      </c>
      <c r="Q33" s="35">
        <f>IF(J33="Open",_xlfn.XLOOKUP(E33,Table2[Region],Table2[Opens]),_xlfn.XLOOKUP(E33,Table2[Region],Table2[Accepts]))</f>
        <v>550</v>
      </c>
      <c r="R33">
        <f t="shared" si="5"/>
        <v>2021</v>
      </c>
      <c r="S33" s="1">
        <f t="shared" si="6"/>
        <v>44190</v>
      </c>
      <c r="T33" t="str">
        <f t="shared" si="7"/>
        <v>Q1</v>
      </c>
    </row>
    <row r="34" spans="1:20" x14ac:dyDescent="0.35">
      <c r="A34" t="s">
        <v>58</v>
      </c>
      <c r="B34" t="s">
        <v>98</v>
      </c>
      <c r="C34" t="s">
        <v>99</v>
      </c>
      <c r="D34" t="s">
        <v>12</v>
      </c>
      <c r="E34" t="s">
        <v>9</v>
      </c>
      <c r="F34" t="s">
        <v>20</v>
      </c>
      <c r="G34" t="s">
        <v>16</v>
      </c>
      <c r="H34" s="1">
        <v>43020</v>
      </c>
      <c r="I34" s="1">
        <v>43056</v>
      </c>
      <c r="J34" t="str">
        <f t="shared" si="0"/>
        <v>Filled</v>
      </c>
      <c r="K34" s="33" cm="1">
        <f t="array" aca="1" ref="K34" ca="1">NETWORKDAYS(H34,_xlfn.IFS(J34="Open",TODAY(),J34="Filled",I34))</f>
        <v>27</v>
      </c>
      <c r="L34" s="33" cm="1">
        <f t="array" aca="1" ref="L34" ca="1">(_xlfn.IFS(J34="Open",TODAY(),J34="Filled",I34))-H34</f>
        <v>36</v>
      </c>
      <c r="M34">
        <f t="shared" si="1"/>
        <v>2017</v>
      </c>
      <c r="N34" s="34" t="str">
        <f t="shared" si="2"/>
        <v>November</v>
      </c>
      <c r="O34" t="str">
        <f t="shared" si="3"/>
        <v>Q1</v>
      </c>
      <c r="P34" t="str">
        <f t="shared" si="4"/>
        <v>FY 2018</v>
      </c>
      <c r="Q34" s="35">
        <f>IF(J34="Open",_xlfn.XLOOKUP(E34,Table2[Region],Table2[Opens]),_xlfn.XLOOKUP(E34,Table2[Region],Table2[Accepts]))</f>
        <v>525</v>
      </c>
      <c r="R34">
        <f t="shared" si="5"/>
        <v>2018</v>
      </c>
      <c r="S34" s="1">
        <f t="shared" si="6"/>
        <v>43056</v>
      </c>
      <c r="T34" t="str">
        <f t="shared" si="7"/>
        <v>Q1</v>
      </c>
    </row>
    <row r="35" spans="1:20" x14ac:dyDescent="0.35">
      <c r="A35" t="s">
        <v>59</v>
      </c>
      <c r="B35" t="s">
        <v>125</v>
      </c>
      <c r="C35" t="s">
        <v>104</v>
      </c>
      <c r="D35" t="s">
        <v>12</v>
      </c>
      <c r="E35" t="s">
        <v>9</v>
      </c>
      <c r="F35" t="s">
        <v>20</v>
      </c>
      <c r="G35" t="s">
        <v>11</v>
      </c>
      <c r="H35" s="1">
        <v>43089</v>
      </c>
      <c r="I35" s="1">
        <v>43089</v>
      </c>
      <c r="J35" t="str">
        <f t="shared" si="0"/>
        <v>Filled</v>
      </c>
      <c r="K35" s="33" cm="1">
        <f t="array" aca="1" ref="K35" ca="1">NETWORKDAYS(H35,_xlfn.IFS(J35="Open",TODAY(),J35="Filled",I35))</f>
        <v>1</v>
      </c>
      <c r="L35" s="33" cm="1">
        <f t="array" aca="1" ref="L35" ca="1">(_xlfn.IFS(J35="Open",TODAY(),J35="Filled",I35))-H35</f>
        <v>0</v>
      </c>
      <c r="M35">
        <f t="shared" si="1"/>
        <v>2017</v>
      </c>
      <c r="N35" s="34" t="str">
        <f t="shared" si="2"/>
        <v>December</v>
      </c>
      <c r="O35" t="str">
        <f t="shared" si="3"/>
        <v>Q1</v>
      </c>
      <c r="P35" t="str">
        <f t="shared" si="4"/>
        <v>FY 2018</v>
      </c>
      <c r="Q35" s="35">
        <f>IF(J35="Open",_xlfn.XLOOKUP(E35,Table2[Region],Table2[Opens]),_xlfn.XLOOKUP(E35,Table2[Region],Table2[Accepts]))</f>
        <v>525</v>
      </c>
      <c r="R35">
        <f t="shared" si="5"/>
        <v>2018</v>
      </c>
      <c r="S35" s="1">
        <f t="shared" si="6"/>
        <v>43089</v>
      </c>
      <c r="T35" t="str">
        <f t="shared" si="7"/>
        <v>Q1</v>
      </c>
    </row>
    <row r="36" spans="1:20" x14ac:dyDescent="0.35">
      <c r="A36" t="s">
        <v>60</v>
      </c>
      <c r="B36" t="s">
        <v>127</v>
      </c>
      <c r="C36" t="s">
        <v>104</v>
      </c>
      <c r="D36" t="s">
        <v>204</v>
      </c>
      <c r="E36" t="s">
        <v>1636</v>
      </c>
      <c r="F36" t="s">
        <v>25</v>
      </c>
      <c r="G36" t="s">
        <v>16</v>
      </c>
      <c r="H36" s="1">
        <v>43430</v>
      </c>
      <c r="I36" s="1">
        <v>43431</v>
      </c>
      <c r="J36" t="str">
        <f t="shared" si="0"/>
        <v>Filled</v>
      </c>
      <c r="K36" s="33" cm="1">
        <f t="array" aca="1" ref="K36" ca="1">NETWORKDAYS(H36,_xlfn.IFS(J36="Open",TODAY(),J36="Filled",I36))</f>
        <v>2</v>
      </c>
      <c r="L36" s="33" cm="1">
        <f t="array" aca="1" ref="L36" ca="1">(_xlfn.IFS(J36="Open",TODAY(),J36="Filled",I36))-H36</f>
        <v>1</v>
      </c>
      <c r="M36">
        <f t="shared" si="1"/>
        <v>2018</v>
      </c>
      <c r="N36" s="34" t="str">
        <f t="shared" si="2"/>
        <v>November</v>
      </c>
      <c r="O36" t="str">
        <f t="shared" si="3"/>
        <v>Q1</v>
      </c>
      <c r="P36" t="str">
        <f t="shared" si="4"/>
        <v>FY 2019</v>
      </c>
      <c r="Q36" s="35">
        <f>IF(J36="Open",_xlfn.XLOOKUP(E36,Table2[Region],Table2[Opens]),_xlfn.XLOOKUP(E36,Table2[Region],Table2[Accepts]))</f>
        <v>550</v>
      </c>
      <c r="R36">
        <f t="shared" si="5"/>
        <v>2019</v>
      </c>
      <c r="S36" s="1">
        <f t="shared" si="6"/>
        <v>43431</v>
      </c>
      <c r="T36" t="str">
        <f t="shared" si="7"/>
        <v>Q1</v>
      </c>
    </row>
    <row r="37" spans="1:20" x14ac:dyDescent="0.35">
      <c r="A37" t="s">
        <v>591</v>
      </c>
      <c r="B37" t="s">
        <v>128</v>
      </c>
      <c r="C37" t="s">
        <v>104</v>
      </c>
      <c r="D37" t="s">
        <v>204</v>
      </c>
      <c r="E37" t="s">
        <v>1636</v>
      </c>
      <c r="F37" t="s">
        <v>1057</v>
      </c>
      <c r="G37" t="s">
        <v>16</v>
      </c>
      <c r="H37" s="1">
        <v>43429.382870370369</v>
      </c>
      <c r="I37" s="1">
        <v>43438</v>
      </c>
      <c r="J37" t="str">
        <f t="shared" si="0"/>
        <v>Filled</v>
      </c>
      <c r="K37" s="33" cm="1">
        <f t="array" aca="1" ref="K37" ca="1">NETWORKDAYS(H37,_xlfn.IFS(J37="Open",TODAY(),J37="Filled",I37))</f>
        <v>7</v>
      </c>
      <c r="L37" s="33" cm="1">
        <f t="array" aca="1" ref="L37" ca="1">(_xlfn.IFS(J37="Open",TODAY(),J37="Filled",I37))-H37</f>
        <v>8.6171296296306537</v>
      </c>
      <c r="M37">
        <f t="shared" si="1"/>
        <v>2018</v>
      </c>
      <c r="N37" s="34" t="str">
        <f t="shared" si="2"/>
        <v>December</v>
      </c>
      <c r="O37" t="str">
        <f t="shared" si="3"/>
        <v>Q1</v>
      </c>
      <c r="P37" t="str">
        <f t="shared" si="4"/>
        <v>FY 2019</v>
      </c>
      <c r="Q37" s="35">
        <f>IF(J37="Open",_xlfn.XLOOKUP(E37,Table2[Region],Table2[Opens]),_xlfn.XLOOKUP(E37,Table2[Region],Table2[Accepts]))</f>
        <v>550</v>
      </c>
      <c r="R37">
        <f t="shared" si="5"/>
        <v>2019</v>
      </c>
      <c r="S37" s="1">
        <f t="shared" si="6"/>
        <v>43438</v>
      </c>
      <c r="T37" t="str">
        <f t="shared" si="7"/>
        <v>Q1</v>
      </c>
    </row>
    <row r="38" spans="1:20" x14ac:dyDescent="0.35">
      <c r="A38" t="s">
        <v>592</v>
      </c>
      <c r="B38" t="s">
        <v>131</v>
      </c>
      <c r="C38" t="s">
        <v>104</v>
      </c>
      <c r="D38" t="s">
        <v>204</v>
      </c>
      <c r="E38" t="s">
        <v>1636</v>
      </c>
      <c r="F38" t="s">
        <v>1058</v>
      </c>
      <c r="G38" t="s">
        <v>11</v>
      </c>
      <c r="H38" s="1">
        <v>43488.472384259258</v>
      </c>
      <c r="I38" s="1">
        <v>43583</v>
      </c>
      <c r="J38" t="str">
        <f t="shared" si="0"/>
        <v>Filled</v>
      </c>
      <c r="K38" s="33" cm="1">
        <f t="array" aca="1" ref="K38" ca="1">NETWORKDAYS(H38,_xlfn.IFS(J38="Open",TODAY(),J38="Filled",I38))</f>
        <v>68</v>
      </c>
      <c r="L38" s="33" cm="1">
        <f t="array" aca="1" ref="L38" ca="1">(_xlfn.IFS(J38="Open",TODAY(),J38="Filled",I38))-H38</f>
        <v>94.527615740742476</v>
      </c>
      <c r="M38">
        <f t="shared" si="1"/>
        <v>2019</v>
      </c>
      <c r="N38" s="34" t="str">
        <f t="shared" si="2"/>
        <v>April</v>
      </c>
      <c r="O38" t="str">
        <f t="shared" si="3"/>
        <v>Q3</v>
      </c>
      <c r="P38" t="str">
        <f t="shared" si="4"/>
        <v>FY 2019</v>
      </c>
      <c r="Q38" s="35">
        <f>IF(J38="Open",_xlfn.XLOOKUP(E38,Table2[Region],Table2[Opens]),_xlfn.XLOOKUP(E38,Table2[Region],Table2[Accepts]))</f>
        <v>550</v>
      </c>
      <c r="R38">
        <f t="shared" si="5"/>
        <v>2019</v>
      </c>
      <c r="S38" s="1">
        <f t="shared" si="6"/>
        <v>43583</v>
      </c>
      <c r="T38" t="str">
        <f t="shared" si="7"/>
        <v>Q3</v>
      </c>
    </row>
    <row r="39" spans="1:20" x14ac:dyDescent="0.35">
      <c r="A39" t="s">
        <v>593</v>
      </c>
      <c r="B39" t="s">
        <v>132</v>
      </c>
      <c r="C39" t="s">
        <v>104</v>
      </c>
      <c r="D39" t="s">
        <v>204</v>
      </c>
      <c r="E39" t="s">
        <v>1636</v>
      </c>
      <c r="F39" t="s">
        <v>1057</v>
      </c>
      <c r="G39" t="s">
        <v>11</v>
      </c>
      <c r="H39" s="1">
        <v>43467.184699074074</v>
      </c>
      <c r="I39" s="1">
        <v>43667</v>
      </c>
      <c r="J39" t="str">
        <f t="shared" si="0"/>
        <v>Filled</v>
      </c>
      <c r="K39" s="33" cm="1">
        <f t="array" aca="1" ref="K39" ca="1">NETWORKDAYS(H39,_xlfn.IFS(J39="Open",TODAY(),J39="Filled",I39))</f>
        <v>143</v>
      </c>
      <c r="L39" s="33" cm="1">
        <f t="array" aca="1" ref="L39" ca="1">(_xlfn.IFS(J39="Open",TODAY(),J39="Filled",I39))-H39</f>
        <v>199.81530092592584</v>
      </c>
      <c r="M39">
        <f t="shared" si="1"/>
        <v>2019</v>
      </c>
      <c r="N39" s="34" t="str">
        <f t="shared" si="2"/>
        <v>July</v>
      </c>
      <c r="O39" t="str">
        <f t="shared" si="3"/>
        <v>Q4</v>
      </c>
      <c r="P39" t="str">
        <f t="shared" si="4"/>
        <v>FY 2019</v>
      </c>
      <c r="Q39" s="35">
        <f>IF(J39="Open",_xlfn.XLOOKUP(E39,Table2[Region],Table2[Opens]),_xlfn.XLOOKUP(E39,Table2[Region],Table2[Accepts]))</f>
        <v>550</v>
      </c>
      <c r="R39">
        <f t="shared" si="5"/>
        <v>2019</v>
      </c>
      <c r="S39" s="1">
        <f t="shared" si="6"/>
        <v>43667</v>
      </c>
      <c r="T39" t="str">
        <f t="shared" si="7"/>
        <v>Q4</v>
      </c>
    </row>
    <row r="40" spans="1:20" x14ac:dyDescent="0.35">
      <c r="A40" t="s">
        <v>594</v>
      </c>
      <c r="B40" t="s">
        <v>133</v>
      </c>
      <c r="C40" t="s">
        <v>104</v>
      </c>
      <c r="D40" t="s">
        <v>204</v>
      </c>
      <c r="E40" t="s">
        <v>1636</v>
      </c>
      <c r="F40" t="s">
        <v>1058</v>
      </c>
      <c r="G40" t="s">
        <v>16</v>
      </c>
      <c r="H40" s="1">
        <v>43391.407395833332</v>
      </c>
      <c r="I40" s="1">
        <v>43419</v>
      </c>
      <c r="J40" t="str">
        <f t="shared" si="0"/>
        <v>Filled</v>
      </c>
      <c r="K40" s="33" cm="1">
        <f t="array" aca="1" ref="K40" ca="1">NETWORKDAYS(H40,_xlfn.IFS(J40="Open",TODAY(),J40="Filled",I40))</f>
        <v>21</v>
      </c>
      <c r="L40" s="33" cm="1">
        <f t="array" aca="1" ref="L40" ca="1">(_xlfn.IFS(J40="Open",TODAY(),J40="Filled",I40))-H40</f>
        <v>27.592604166668025</v>
      </c>
      <c r="M40">
        <f t="shared" si="1"/>
        <v>2018</v>
      </c>
      <c r="N40" s="34" t="str">
        <f t="shared" si="2"/>
        <v>November</v>
      </c>
      <c r="O40" t="str">
        <f t="shared" si="3"/>
        <v>Q1</v>
      </c>
      <c r="P40" t="str">
        <f t="shared" si="4"/>
        <v>FY 2019</v>
      </c>
      <c r="Q40" s="35">
        <f>IF(J40="Open",_xlfn.XLOOKUP(E40,Table2[Region],Table2[Opens]),_xlfn.XLOOKUP(E40,Table2[Region],Table2[Accepts]))</f>
        <v>550</v>
      </c>
      <c r="R40">
        <f t="shared" si="5"/>
        <v>2019</v>
      </c>
      <c r="S40" s="1">
        <f t="shared" si="6"/>
        <v>43419</v>
      </c>
      <c r="T40" t="str">
        <f t="shared" si="7"/>
        <v>Q1</v>
      </c>
    </row>
    <row r="41" spans="1:20" x14ac:dyDescent="0.35">
      <c r="A41" t="s">
        <v>595</v>
      </c>
      <c r="B41" t="s">
        <v>134</v>
      </c>
      <c r="C41" t="s">
        <v>104</v>
      </c>
      <c r="D41" t="s">
        <v>204</v>
      </c>
      <c r="E41" t="s">
        <v>1636</v>
      </c>
      <c r="F41" t="s">
        <v>1058</v>
      </c>
      <c r="G41" t="s">
        <v>16</v>
      </c>
      <c r="H41" s="1">
        <v>43496.248379629629</v>
      </c>
      <c r="I41" s="1">
        <v>43507</v>
      </c>
      <c r="J41" t="str">
        <f t="shared" si="0"/>
        <v>Filled</v>
      </c>
      <c r="K41" s="33" cm="1">
        <f t="array" aca="1" ref="K41" ca="1">NETWORKDAYS(H41,_xlfn.IFS(J41="Open",TODAY(),J41="Filled",I41))</f>
        <v>8</v>
      </c>
      <c r="L41" s="33" cm="1">
        <f t="array" aca="1" ref="L41" ca="1">(_xlfn.IFS(J41="Open",TODAY(),J41="Filled",I41))-H41</f>
        <v>10.751620370370802</v>
      </c>
      <c r="M41">
        <f t="shared" si="1"/>
        <v>2019</v>
      </c>
      <c r="N41" s="34" t="str">
        <f t="shared" si="2"/>
        <v>February</v>
      </c>
      <c r="O41" t="str">
        <f t="shared" si="3"/>
        <v>Q2</v>
      </c>
      <c r="P41" t="str">
        <f t="shared" si="4"/>
        <v>FY 2019</v>
      </c>
      <c r="Q41" s="35">
        <f>IF(J41="Open",_xlfn.XLOOKUP(E41,Table2[Region],Table2[Opens]),_xlfn.XLOOKUP(E41,Table2[Region],Table2[Accepts]))</f>
        <v>550</v>
      </c>
      <c r="R41">
        <f t="shared" si="5"/>
        <v>2019</v>
      </c>
      <c r="S41" s="1">
        <f t="shared" si="6"/>
        <v>43507</v>
      </c>
      <c r="T41" t="str">
        <f t="shared" si="7"/>
        <v>Q2</v>
      </c>
    </row>
    <row r="42" spans="1:20" x14ac:dyDescent="0.35">
      <c r="A42" t="s">
        <v>596</v>
      </c>
      <c r="B42" t="s">
        <v>135</v>
      </c>
      <c r="C42" t="s">
        <v>104</v>
      </c>
      <c r="D42" t="s">
        <v>204</v>
      </c>
      <c r="E42" t="s">
        <v>1636</v>
      </c>
      <c r="F42" t="s">
        <v>1057</v>
      </c>
      <c r="G42" t="s">
        <v>24</v>
      </c>
      <c r="H42" s="1">
        <v>43479.372048611112</v>
      </c>
      <c r="I42" s="1">
        <v>43657</v>
      </c>
      <c r="J42" t="str">
        <f t="shared" si="0"/>
        <v>Filled</v>
      </c>
      <c r="K42" s="33" cm="1">
        <f t="array" aca="1" ref="K42" ca="1">NETWORKDAYS(H42,_xlfn.IFS(J42="Open",TODAY(),J42="Filled",I42))</f>
        <v>129</v>
      </c>
      <c r="L42" s="33" cm="1">
        <f t="array" aca="1" ref="L42" ca="1">(_xlfn.IFS(J42="Open",TODAY(),J42="Filled",I42))-H42</f>
        <v>177.6279513888876</v>
      </c>
      <c r="M42">
        <f t="shared" si="1"/>
        <v>2019</v>
      </c>
      <c r="N42" s="34" t="str">
        <f t="shared" si="2"/>
        <v>July</v>
      </c>
      <c r="O42" t="str">
        <f t="shared" si="3"/>
        <v>Q4</v>
      </c>
      <c r="P42" t="str">
        <f t="shared" si="4"/>
        <v>FY 2019</v>
      </c>
      <c r="Q42" s="35">
        <f>IF(J42="Open",_xlfn.XLOOKUP(E42,Table2[Region],Table2[Opens]),_xlfn.XLOOKUP(E42,Table2[Region],Table2[Accepts]))</f>
        <v>550</v>
      </c>
      <c r="R42">
        <f t="shared" si="5"/>
        <v>2019</v>
      </c>
      <c r="S42" s="1">
        <f t="shared" si="6"/>
        <v>43657</v>
      </c>
      <c r="T42" t="str">
        <f t="shared" si="7"/>
        <v>Q4</v>
      </c>
    </row>
    <row r="43" spans="1:20" x14ac:dyDescent="0.35">
      <c r="A43" t="s">
        <v>597</v>
      </c>
      <c r="B43" t="s">
        <v>136</v>
      </c>
      <c r="C43" t="s">
        <v>104</v>
      </c>
      <c r="D43" t="s">
        <v>204</v>
      </c>
      <c r="E43" t="s">
        <v>1636</v>
      </c>
      <c r="F43" t="s">
        <v>1058</v>
      </c>
      <c r="G43" t="s">
        <v>11</v>
      </c>
      <c r="H43" s="1">
        <v>43474.223298611112</v>
      </c>
      <c r="I43" s="1">
        <v>43586</v>
      </c>
      <c r="J43" t="str">
        <f t="shared" si="0"/>
        <v>Filled</v>
      </c>
      <c r="K43" s="33" cm="1">
        <f t="array" aca="1" ref="K43" ca="1">NETWORKDAYS(H43,_xlfn.IFS(J43="Open",TODAY(),J43="Filled",I43))</f>
        <v>81</v>
      </c>
      <c r="L43" s="33" cm="1">
        <f t="array" aca="1" ref="L43" ca="1">(_xlfn.IFS(J43="Open",TODAY(),J43="Filled",I43))-H43</f>
        <v>111.77670138888789</v>
      </c>
      <c r="M43">
        <f t="shared" si="1"/>
        <v>2019</v>
      </c>
      <c r="N43" s="34" t="str">
        <f t="shared" si="2"/>
        <v>May</v>
      </c>
      <c r="O43" t="str">
        <f t="shared" si="3"/>
        <v>Q3</v>
      </c>
      <c r="P43" t="str">
        <f t="shared" si="4"/>
        <v>FY 2019</v>
      </c>
      <c r="Q43" s="35">
        <f>IF(J43="Open",_xlfn.XLOOKUP(E43,Table2[Region],Table2[Opens]),_xlfn.XLOOKUP(E43,Table2[Region],Table2[Accepts]))</f>
        <v>550</v>
      </c>
      <c r="R43">
        <f t="shared" si="5"/>
        <v>2019</v>
      </c>
      <c r="S43" s="1">
        <f t="shared" si="6"/>
        <v>43586</v>
      </c>
      <c r="T43" t="str">
        <f t="shared" si="7"/>
        <v>Q3</v>
      </c>
    </row>
    <row r="44" spans="1:20" x14ac:dyDescent="0.35">
      <c r="A44" t="s">
        <v>598</v>
      </c>
      <c r="B44" t="s">
        <v>137</v>
      </c>
      <c r="C44" t="s">
        <v>104</v>
      </c>
      <c r="D44" t="s">
        <v>204</v>
      </c>
      <c r="E44" t="s">
        <v>1636</v>
      </c>
      <c r="F44" t="s">
        <v>1058</v>
      </c>
      <c r="G44" t="s">
        <v>16</v>
      </c>
      <c r="H44" s="1">
        <v>43535.480590277781</v>
      </c>
      <c r="I44" s="1">
        <v>43614</v>
      </c>
      <c r="J44" t="str">
        <f t="shared" si="0"/>
        <v>Filled</v>
      </c>
      <c r="K44" s="33" cm="1">
        <f t="array" aca="1" ref="K44" ca="1">NETWORKDAYS(H44,_xlfn.IFS(J44="Open",TODAY(),J44="Filled",I44))</f>
        <v>58</v>
      </c>
      <c r="L44" s="33" cm="1">
        <f t="array" aca="1" ref="L44" ca="1">(_xlfn.IFS(J44="Open",TODAY(),J44="Filled",I44))-H44</f>
        <v>78.51940972221928</v>
      </c>
      <c r="M44">
        <f t="shared" si="1"/>
        <v>2019</v>
      </c>
      <c r="N44" s="34" t="str">
        <f t="shared" si="2"/>
        <v>May</v>
      </c>
      <c r="O44" t="str">
        <f t="shared" si="3"/>
        <v>Q3</v>
      </c>
      <c r="P44" t="str">
        <f t="shared" si="4"/>
        <v>FY 2019</v>
      </c>
      <c r="Q44" s="35">
        <f>IF(J44="Open",_xlfn.XLOOKUP(E44,Table2[Region],Table2[Opens]),_xlfn.XLOOKUP(E44,Table2[Region],Table2[Accepts]))</f>
        <v>550</v>
      </c>
      <c r="R44">
        <f t="shared" si="5"/>
        <v>2019</v>
      </c>
      <c r="S44" s="1">
        <f t="shared" si="6"/>
        <v>43614</v>
      </c>
      <c r="T44" t="str">
        <f t="shared" si="7"/>
        <v>Q3</v>
      </c>
    </row>
    <row r="45" spans="1:20" x14ac:dyDescent="0.35">
      <c r="A45" t="s">
        <v>599</v>
      </c>
      <c r="B45" t="s">
        <v>138</v>
      </c>
      <c r="C45" t="s">
        <v>104</v>
      </c>
      <c r="D45" t="s">
        <v>204</v>
      </c>
      <c r="E45" t="s">
        <v>1636</v>
      </c>
      <c r="F45" t="s">
        <v>1058</v>
      </c>
      <c r="G45" t="s">
        <v>16</v>
      </c>
      <c r="H45" s="1">
        <v>43537.472094907411</v>
      </c>
      <c r="I45" s="1">
        <v>43702</v>
      </c>
      <c r="J45" t="str">
        <f t="shared" si="0"/>
        <v>Filled</v>
      </c>
      <c r="K45" s="33" cm="1">
        <f t="array" aca="1" ref="K45" ca="1">NETWORKDAYS(H45,_xlfn.IFS(J45="Open",TODAY(),J45="Filled",I45))</f>
        <v>118</v>
      </c>
      <c r="L45" s="33" cm="1">
        <f t="array" aca="1" ref="L45" ca="1">(_xlfn.IFS(J45="Open",TODAY(),J45="Filled",I45))-H45</f>
        <v>164.52790509258921</v>
      </c>
      <c r="M45">
        <f t="shared" si="1"/>
        <v>2019</v>
      </c>
      <c r="N45" s="34" t="str">
        <f t="shared" si="2"/>
        <v>August</v>
      </c>
      <c r="O45" t="str">
        <f t="shared" si="3"/>
        <v>Q4</v>
      </c>
      <c r="P45" t="str">
        <f t="shared" si="4"/>
        <v>FY 2019</v>
      </c>
      <c r="Q45" s="35">
        <f>IF(J45="Open",_xlfn.XLOOKUP(E45,Table2[Region],Table2[Opens]),_xlfn.XLOOKUP(E45,Table2[Region],Table2[Accepts]))</f>
        <v>550</v>
      </c>
      <c r="R45">
        <f t="shared" si="5"/>
        <v>2019</v>
      </c>
      <c r="S45" s="1">
        <f t="shared" si="6"/>
        <v>43702</v>
      </c>
      <c r="T45" t="str">
        <f t="shared" si="7"/>
        <v>Q4</v>
      </c>
    </row>
    <row r="46" spans="1:20" x14ac:dyDescent="0.35">
      <c r="A46" t="s">
        <v>600</v>
      </c>
      <c r="B46" t="s">
        <v>140</v>
      </c>
      <c r="C46" t="s">
        <v>104</v>
      </c>
      <c r="D46" t="s">
        <v>204</v>
      </c>
      <c r="E46" t="s">
        <v>1636</v>
      </c>
      <c r="F46" t="s">
        <v>1057</v>
      </c>
      <c r="G46" t="s">
        <v>16</v>
      </c>
      <c r="H46" s="1">
        <v>43521.516284722224</v>
      </c>
      <c r="I46" s="1" t="s">
        <v>1628</v>
      </c>
      <c r="J46" t="str">
        <f t="shared" si="0"/>
        <v>Open</v>
      </c>
      <c r="K46" s="33" cm="1">
        <f t="array" aca="1" ref="K46" ca="1">NETWORKDAYS(H46,_xlfn.IFS(J46="Open",TODAY(),J46="Filled",I46))</f>
        <v>1162</v>
      </c>
      <c r="L46" s="33" cm="1">
        <f t="array" aca="1" ref="L46" ca="1">(_xlfn.IFS(J46="Open",TODAY(),J46="Filled",I46))-H46</f>
        <v>1624.4837152777764</v>
      </c>
      <c r="M46" t="str">
        <f t="shared" si="1"/>
        <v/>
      </c>
      <c r="N46" s="34" t="str">
        <f t="shared" si="2"/>
        <v/>
      </c>
      <c r="O46" t="str">
        <f t="shared" si="3"/>
        <v/>
      </c>
      <c r="P46" t="str">
        <f t="shared" si="4"/>
        <v/>
      </c>
      <c r="Q46" s="35">
        <f>IF(J46="Open",_xlfn.XLOOKUP(E46,Table2[Region],Table2[Opens]),_xlfn.XLOOKUP(E46,Table2[Region],Table2[Accepts]))</f>
        <v>300</v>
      </c>
      <c r="R46">
        <f t="shared" si="5"/>
        <v>2019</v>
      </c>
      <c r="S46" s="1">
        <f t="shared" si="6"/>
        <v>43521.516284722224</v>
      </c>
      <c r="T46" t="str">
        <f t="shared" si="7"/>
        <v>Q2</v>
      </c>
    </row>
    <row r="47" spans="1:20" x14ac:dyDescent="0.35">
      <c r="A47" t="s">
        <v>601</v>
      </c>
      <c r="B47" t="s">
        <v>141</v>
      </c>
      <c r="C47" t="s">
        <v>104</v>
      </c>
      <c r="D47" t="s">
        <v>204</v>
      </c>
      <c r="E47" t="s">
        <v>1636</v>
      </c>
      <c r="F47" t="s">
        <v>1057</v>
      </c>
      <c r="G47" t="s">
        <v>16</v>
      </c>
      <c r="H47" s="1">
        <v>43535.485972222225</v>
      </c>
      <c r="I47" s="1">
        <v>43608</v>
      </c>
      <c r="J47" t="str">
        <f t="shared" si="0"/>
        <v>Filled</v>
      </c>
      <c r="K47" s="33" cm="1">
        <f t="array" aca="1" ref="K47" ca="1">NETWORKDAYS(H47,_xlfn.IFS(J47="Open",TODAY(),J47="Filled",I47))</f>
        <v>54</v>
      </c>
      <c r="L47" s="33" cm="1">
        <f t="array" aca="1" ref="L47" ca="1">(_xlfn.IFS(J47="Open",TODAY(),J47="Filled",I47))-H47</f>
        <v>72.514027777775482</v>
      </c>
      <c r="M47">
        <f t="shared" si="1"/>
        <v>2019</v>
      </c>
      <c r="N47" s="34" t="str">
        <f t="shared" si="2"/>
        <v>May</v>
      </c>
      <c r="O47" t="str">
        <f t="shared" si="3"/>
        <v>Q3</v>
      </c>
      <c r="P47" t="str">
        <f t="shared" si="4"/>
        <v>FY 2019</v>
      </c>
      <c r="Q47" s="35">
        <f>IF(J47="Open",_xlfn.XLOOKUP(E47,Table2[Region],Table2[Opens]),_xlfn.XLOOKUP(E47,Table2[Region],Table2[Accepts]))</f>
        <v>550</v>
      </c>
      <c r="R47">
        <f t="shared" si="5"/>
        <v>2019</v>
      </c>
      <c r="S47" s="1">
        <f t="shared" si="6"/>
        <v>43608</v>
      </c>
      <c r="T47" t="str">
        <f t="shared" si="7"/>
        <v>Q3</v>
      </c>
    </row>
    <row r="48" spans="1:20" x14ac:dyDescent="0.35">
      <c r="A48" t="s">
        <v>602</v>
      </c>
      <c r="B48" t="s">
        <v>142</v>
      </c>
      <c r="C48" t="s">
        <v>104</v>
      </c>
      <c r="D48" t="s">
        <v>204</v>
      </c>
      <c r="E48" t="s">
        <v>1636</v>
      </c>
      <c r="F48" t="s">
        <v>1057</v>
      </c>
      <c r="G48" t="s">
        <v>24</v>
      </c>
      <c r="H48" s="1">
        <v>43491.77548611111</v>
      </c>
      <c r="I48" s="1">
        <v>43510</v>
      </c>
      <c r="J48" t="str">
        <f t="shared" si="0"/>
        <v>Filled</v>
      </c>
      <c r="K48" s="33" cm="1">
        <f t="array" aca="1" ref="K48" ca="1">NETWORKDAYS(H48,_xlfn.IFS(J48="Open",TODAY(),J48="Filled",I48))</f>
        <v>14</v>
      </c>
      <c r="L48" s="33" cm="1">
        <f t="array" aca="1" ref="L48" ca="1">(_xlfn.IFS(J48="Open",TODAY(),J48="Filled",I48))-H48</f>
        <v>18.224513888890215</v>
      </c>
      <c r="M48">
        <f t="shared" si="1"/>
        <v>2019</v>
      </c>
      <c r="N48" s="34" t="str">
        <f t="shared" si="2"/>
        <v>February</v>
      </c>
      <c r="O48" t="str">
        <f t="shared" si="3"/>
        <v>Q2</v>
      </c>
      <c r="P48" t="str">
        <f t="shared" si="4"/>
        <v>FY 2019</v>
      </c>
      <c r="Q48" s="35">
        <f>IF(J48="Open",_xlfn.XLOOKUP(E48,Table2[Region],Table2[Opens]),_xlfn.XLOOKUP(E48,Table2[Region],Table2[Accepts]))</f>
        <v>550</v>
      </c>
      <c r="R48">
        <f t="shared" si="5"/>
        <v>2019</v>
      </c>
      <c r="S48" s="1">
        <f t="shared" si="6"/>
        <v>43510</v>
      </c>
      <c r="T48" t="str">
        <f t="shared" si="7"/>
        <v>Q2</v>
      </c>
    </row>
    <row r="49" spans="1:20" x14ac:dyDescent="0.35">
      <c r="A49" t="s">
        <v>603</v>
      </c>
      <c r="B49" t="s">
        <v>143</v>
      </c>
      <c r="C49" t="s">
        <v>104</v>
      </c>
      <c r="D49" t="s">
        <v>204</v>
      </c>
      <c r="E49" t="s">
        <v>1636</v>
      </c>
      <c r="F49" t="s">
        <v>1057</v>
      </c>
      <c r="G49" t="s">
        <v>487</v>
      </c>
      <c r="H49" s="1">
        <v>43551.440891203703</v>
      </c>
      <c r="I49" s="1">
        <v>43638</v>
      </c>
      <c r="J49" t="str">
        <f t="shared" si="0"/>
        <v>Filled</v>
      </c>
      <c r="K49" s="33" cm="1">
        <f t="array" aca="1" ref="K49" ca="1">NETWORKDAYS(H49,_xlfn.IFS(J49="Open",TODAY(),J49="Filled",I49))</f>
        <v>63</v>
      </c>
      <c r="L49" s="33" cm="1">
        <f t="array" aca="1" ref="L49" ca="1">(_xlfn.IFS(J49="Open",TODAY(),J49="Filled",I49))-H49</f>
        <v>86.559108796296641</v>
      </c>
      <c r="M49">
        <f t="shared" si="1"/>
        <v>2019</v>
      </c>
      <c r="N49" s="34" t="str">
        <f t="shared" si="2"/>
        <v>June</v>
      </c>
      <c r="O49" t="str">
        <f t="shared" si="3"/>
        <v>Q3</v>
      </c>
      <c r="P49" t="str">
        <f t="shared" si="4"/>
        <v>FY 2019</v>
      </c>
      <c r="Q49" s="35">
        <f>IF(J49="Open",_xlfn.XLOOKUP(E49,Table2[Region],Table2[Opens]),_xlfn.XLOOKUP(E49,Table2[Region],Table2[Accepts]))</f>
        <v>550</v>
      </c>
      <c r="R49">
        <f t="shared" si="5"/>
        <v>2019</v>
      </c>
      <c r="S49" s="1">
        <f t="shared" si="6"/>
        <v>43638</v>
      </c>
      <c r="T49" t="str">
        <f t="shared" si="7"/>
        <v>Q3</v>
      </c>
    </row>
    <row r="50" spans="1:20" x14ac:dyDescent="0.35">
      <c r="A50" t="s">
        <v>604</v>
      </c>
      <c r="B50" t="s">
        <v>144</v>
      </c>
      <c r="C50" t="s">
        <v>104</v>
      </c>
      <c r="D50" t="s">
        <v>204</v>
      </c>
      <c r="E50" t="s">
        <v>1636</v>
      </c>
      <c r="F50" t="s">
        <v>1057</v>
      </c>
      <c r="G50" t="s">
        <v>11</v>
      </c>
      <c r="H50" s="1">
        <v>43562.413275462961</v>
      </c>
      <c r="I50" s="1">
        <v>43797</v>
      </c>
      <c r="J50" t="str">
        <f t="shared" si="0"/>
        <v>Filled</v>
      </c>
      <c r="K50" s="33" cm="1">
        <f t="array" aca="1" ref="K50" ca="1">NETWORKDAYS(H50,_xlfn.IFS(J50="Open",TODAY(),J50="Filled",I50))</f>
        <v>169</v>
      </c>
      <c r="L50" s="33" cm="1">
        <f t="array" aca="1" ref="L50" ca="1">(_xlfn.IFS(J50="Open",TODAY(),J50="Filled",I50))-H50</f>
        <v>234.58672453703912</v>
      </c>
      <c r="M50">
        <f t="shared" si="1"/>
        <v>2019</v>
      </c>
      <c r="N50" s="34" t="str">
        <f t="shared" si="2"/>
        <v>November</v>
      </c>
      <c r="O50" t="str">
        <f t="shared" si="3"/>
        <v>Q1</v>
      </c>
      <c r="P50" t="str">
        <f t="shared" si="4"/>
        <v>FY 2020</v>
      </c>
      <c r="Q50" s="35">
        <f>IF(J50="Open",_xlfn.XLOOKUP(E50,Table2[Region],Table2[Opens]),_xlfn.XLOOKUP(E50,Table2[Region],Table2[Accepts]))</f>
        <v>550</v>
      </c>
      <c r="R50">
        <f t="shared" si="5"/>
        <v>2020</v>
      </c>
      <c r="S50" s="1">
        <f t="shared" si="6"/>
        <v>43797</v>
      </c>
      <c r="T50" t="str">
        <f t="shared" si="7"/>
        <v>Q1</v>
      </c>
    </row>
    <row r="51" spans="1:20" x14ac:dyDescent="0.35">
      <c r="A51" t="s">
        <v>605</v>
      </c>
      <c r="B51" t="s">
        <v>129</v>
      </c>
      <c r="C51" t="s">
        <v>104</v>
      </c>
      <c r="D51" t="s">
        <v>12</v>
      </c>
      <c r="E51" t="s">
        <v>9</v>
      </c>
      <c r="F51" t="s">
        <v>1057</v>
      </c>
      <c r="G51" t="s">
        <v>16</v>
      </c>
      <c r="H51" s="1">
        <v>43360.411990740744</v>
      </c>
      <c r="I51" s="1">
        <v>43380</v>
      </c>
      <c r="J51" t="str">
        <f t="shared" si="0"/>
        <v>Filled</v>
      </c>
      <c r="K51" s="33" cm="1">
        <f t="array" aca="1" ref="K51" ca="1">NETWORKDAYS(H51,_xlfn.IFS(J51="Open",TODAY(),J51="Filled",I51))</f>
        <v>15</v>
      </c>
      <c r="L51" s="33" cm="1">
        <f t="array" aca="1" ref="L51" ca="1">(_xlfn.IFS(J51="Open",TODAY(),J51="Filled",I51))-H51</f>
        <v>19.588009259256069</v>
      </c>
      <c r="M51">
        <f t="shared" si="1"/>
        <v>2018</v>
      </c>
      <c r="N51" s="34" t="str">
        <f t="shared" si="2"/>
        <v>October</v>
      </c>
      <c r="O51" t="str">
        <f t="shared" si="3"/>
        <v>Q1</v>
      </c>
      <c r="P51" t="str">
        <f t="shared" si="4"/>
        <v>FY 2019</v>
      </c>
      <c r="Q51" s="35">
        <f>IF(J51="Open",_xlfn.XLOOKUP(E51,Table2[Region],Table2[Opens]),_xlfn.XLOOKUP(E51,Table2[Region],Table2[Accepts]))</f>
        <v>525</v>
      </c>
      <c r="R51">
        <f t="shared" si="5"/>
        <v>2019</v>
      </c>
      <c r="S51" s="1">
        <f t="shared" si="6"/>
        <v>43380</v>
      </c>
      <c r="T51" t="str">
        <f t="shared" si="7"/>
        <v>Q1</v>
      </c>
    </row>
    <row r="52" spans="1:20" x14ac:dyDescent="0.35">
      <c r="A52" t="s">
        <v>606</v>
      </c>
      <c r="B52" t="s">
        <v>145</v>
      </c>
      <c r="C52" t="s">
        <v>104</v>
      </c>
      <c r="D52" t="s">
        <v>204</v>
      </c>
      <c r="E52" t="s">
        <v>1636</v>
      </c>
      <c r="F52" t="s">
        <v>1057</v>
      </c>
      <c r="G52" t="s">
        <v>16</v>
      </c>
      <c r="H52" s="1">
        <v>43501.185127314813</v>
      </c>
      <c r="I52" s="1">
        <v>43710</v>
      </c>
      <c r="J52" t="str">
        <f t="shared" si="0"/>
        <v>Filled</v>
      </c>
      <c r="K52" s="33" cm="1">
        <f t="array" aca="1" ref="K52" ca="1">NETWORKDAYS(H52,_xlfn.IFS(J52="Open",TODAY(),J52="Filled",I52))</f>
        <v>150</v>
      </c>
      <c r="L52" s="33" cm="1">
        <f t="array" aca="1" ref="L52" ca="1">(_xlfn.IFS(J52="Open",TODAY(),J52="Filled",I52))-H52</f>
        <v>208.81487268518686</v>
      </c>
      <c r="M52">
        <f t="shared" si="1"/>
        <v>2019</v>
      </c>
      <c r="N52" s="34" t="str">
        <f t="shared" si="2"/>
        <v>September</v>
      </c>
      <c r="O52" t="str">
        <f t="shared" si="3"/>
        <v>Q4</v>
      </c>
      <c r="P52" t="str">
        <f t="shared" si="4"/>
        <v>FY 2019</v>
      </c>
      <c r="Q52" s="35">
        <f>IF(J52="Open",_xlfn.XLOOKUP(E52,Table2[Region],Table2[Opens]),_xlfn.XLOOKUP(E52,Table2[Region],Table2[Accepts]))</f>
        <v>550</v>
      </c>
      <c r="R52">
        <f t="shared" si="5"/>
        <v>2019</v>
      </c>
      <c r="S52" s="1">
        <f t="shared" si="6"/>
        <v>43710</v>
      </c>
      <c r="T52" t="str">
        <f t="shared" si="7"/>
        <v>Q4</v>
      </c>
    </row>
    <row r="53" spans="1:20" x14ac:dyDescent="0.35">
      <c r="A53" t="s">
        <v>607</v>
      </c>
      <c r="B53" t="s">
        <v>146</v>
      </c>
      <c r="C53" t="s">
        <v>104</v>
      </c>
      <c r="D53" t="s">
        <v>204</v>
      </c>
      <c r="E53" t="s">
        <v>1636</v>
      </c>
      <c r="F53" t="s">
        <v>1057</v>
      </c>
      <c r="G53" t="s">
        <v>16</v>
      </c>
      <c r="H53" s="1">
        <v>43521.648946759262</v>
      </c>
      <c r="I53" s="1">
        <v>43570</v>
      </c>
      <c r="J53" t="str">
        <f t="shared" si="0"/>
        <v>Filled</v>
      </c>
      <c r="K53" s="33" cm="1">
        <f t="array" aca="1" ref="K53" ca="1">NETWORKDAYS(H53,_xlfn.IFS(J53="Open",TODAY(),J53="Filled",I53))</f>
        <v>36</v>
      </c>
      <c r="L53" s="33" cm="1">
        <f t="array" aca="1" ref="L53" ca="1">(_xlfn.IFS(J53="Open",TODAY(),J53="Filled",I53))-H53</f>
        <v>48.351053240738111</v>
      </c>
      <c r="M53">
        <f t="shared" si="1"/>
        <v>2019</v>
      </c>
      <c r="N53" s="34" t="str">
        <f t="shared" si="2"/>
        <v>April</v>
      </c>
      <c r="O53" t="str">
        <f t="shared" si="3"/>
        <v>Q3</v>
      </c>
      <c r="P53" t="str">
        <f t="shared" si="4"/>
        <v>FY 2019</v>
      </c>
      <c r="Q53" s="35">
        <f>IF(J53="Open",_xlfn.XLOOKUP(E53,Table2[Region],Table2[Opens]),_xlfn.XLOOKUP(E53,Table2[Region],Table2[Accepts]))</f>
        <v>550</v>
      </c>
      <c r="R53">
        <f t="shared" si="5"/>
        <v>2019</v>
      </c>
      <c r="S53" s="1">
        <f t="shared" si="6"/>
        <v>43570</v>
      </c>
      <c r="T53" t="str">
        <f t="shared" si="7"/>
        <v>Q3</v>
      </c>
    </row>
    <row r="54" spans="1:20" x14ac:dyDescent="0.35">
      <c r="A54" t="s">
        <v>608</v>
      </c>
      <c r="B54" t="s">
        <v>147</v>
      </c>
      <c r="C54" t="s">
        <v>104</v>
      </c>
      <c r="D54" t="s">
        <v>12</v>
      </c>
      <c r="E54" t="s">
        <v>9</v>
      </c>
      <c r="F54" t="s">
        <v>1057</v>
      </c>
      <c r="G54" t="s">
        <v>24</v>
      </c>
      <c r="H54" s="1">
        <v>43353.345381944448</v>
      </c>
      <c r="I54" s="1">
        <v>43407</v>
      </c>
      <c r="J54" t="str">
        <f t="shared" si="0"/>
        <v>Filled</v>
      </c>
      <c r="K54" s="33" cm="1">
        <f t="array" aca="1" ref="K54" ca="1">NETWORKDAYS(H54,_xlfn.IFS(J54="Open",TODAY(),J54="Filled",I54))</f>
        <v>40</v>
      </c>
      <c r="L54" s="33" cm="1">
        <f t="array" aca="1" ref="L54" ca="1">(_xlfn.IFS(J54="Open",TODAY(),J54="Filled",I54))-H54</f>
        <v>53.654618055552419</v>
      </c>
      <c r="M54">
        <f t="shared" si="1"/>
        <v>2018</v>
      </c>
      <c r="N54" s="34" t="str">
        <f t="shared" si="2"/>
        <v>November</v>
      </c>
      <c r="O54" t="str">
        <f t="shared" si="3"/>
        <v>Q1</v>
      </c>
      <c r="P54" t="str">
        <f t="shared" si="4"/>
        <v>FY 2019</v>
      </c>
      <c r="Q54" s="35">
        <f>IF(J54="Open",_xlfn.XLOOKUP(E54,Table2[Region],Table2[Opens]),_xlfn.XLOOKUP(E54,Table2[Region],Table2[Accepts]))</f>
        <v>525</v>
      </c>
      <c r="R54">
        <f t="shared" si="5"/>
        <v>2019</v>
      </c>
      <c r="S54" s="1">
        <f t="shared" si="6"/>
        <v>43407</v>
      </c>
      <c r="T54" t="str">
        <f t="shared" si="7"/>
        <v>Q1</v>
      </c>
    </row>
    <row r="55" spans="1:20" x14ac:dyDescent="0.35">
      <c r="A55" t="s">
        <v>609</v>
      </c>
      <c r="B55" t="s">
        <v>148</v>
      </c>
      <c r="C55" t="s">
        <v>104</v>
      </c>
      <c r="D55" t="s">
        <v>204</v>
      </c>
      <c r="E55" t="s">
        <v>1636</v>
      </c>
      <c r="F55" t="s">
        <v>1057</v>
      </c>
      <c r="G55" t="s">
        <v>24</v>
      </c>
      <c r="H55" s="1">
        <v>43577.853680555556</v>
      </c>
      <c r="I55" s="1">
        <v>43814</v>
      </c>
      <c r="J55" t="str">
        <f t="shared" si="0"/>
        <v>Filled</v>
      </c>
      <c r="K55" s="33" cm="1">
        <f t="array" aca="1" ref="K55" ca="1">NETWORKDAYS(H55,_xlfn.IFS(J55="Open",TODAY(),J55="Filled",I55))</f>
        <v>170</v>
      </c>
      <c r="L55" s="33" cm="1">
        <f t="array" aca="1" ref="L55" ca="1">(_xlfn.IFS(J55="Open",TODAY(),J55="Filled",I55))-H55</f>
        <v>236.14631944444409</v>
      </c>
      <c r="M55">
        <f t="shared" si="1"/>
        <v>2019</v>
      </c>
      <c r="N55" s="34" t="str">
        <f t="shared" si="2"/>
        <v>December</v>
      </c>
      <c r="O55" t="str">
        <f t="shared" si="3"/>
        <v>Q1</v>
      </c>
      <c r="P55" t="str">
        <f t="shared" si="4"/>
        <v>FY 2020</v>
      </c>
      <c r="Q55" s="35">
        <f>IF(J55="Open",_xlfn.XLOOKUP(E55,Table2[Region],Table2[Opens]),_xlfn.XLOOKUP(E55,Table2[Region],Table2[Accepts]))</f>
        <v>550</v>
      </c>
      <c r="R55">
        <f t="shared" si="5"/>
        <v>2020</v>
      </c>
      <c r="S55" s="1">
        <f t="shared" si="6"/>
        <v>43814</v>
      </c>
      <c r="T55" t="str">
        <f t="shared" si="7"/>
        <v>Q1</v>
      </c>
    </row>
    <row r="56" spans="1:20" x14ac:dyDescent="0.35">
      <c r="A56" t="s">
        <v>610</v>
      </c>
      <c r="B56" t="s">
        <v>149</v>
      </c>
      <c r="C56" t="s">
        <v>104</v>
      </c>
      <c r="D56" t="s">
        <v>204</v>
      </c>
      <c r="E56" t="s">
        <v>1636</v>
      </c>
      <c r="F56" t="s">
        <v>1057</v>
      </c>
      <c r="G56" t="s">
        <v>16</v>
      </c>
      <c r="H56" s="1">
        <v>43505.598310185182</v>
      </c>
      <c r="I56" s="1" t="s">
        <v>1628</v>
      </c>
      <c r="J56" t="str">
        <f t="shared" si="0"/>
        <v>Open</v>
      </c>
      <c r="K56" s="33" cm="1">
        <f t="array" aca="1" ref="K56" ca="1">NETWORKDAYS(H56,_xlfn.IFS(J56="Open",TODAY(),J56="Filled",I56))</f>
        <v>1172</v>
      </c>
      <c r="L56" s="33" cm="1">
        <f t="array" aca="1" ref="L56" ca="1">(_xlfn.IFS(J56="Open",TODAY(),J56="Filled",I56))-H56</f>
        <v>1640.4016898148184</v>
      </c>
      <c r="M56" t="str">
        <f t="shared" si="1"/>
        <v/>
      </c>
      <c r="N56" s="34" t="str">
        <f t="shared" si="2"/>
        <v/>
      </c>
      <c r="O56" t="str">
        <f t="shared" si="3"/>
        <v/>
      </c>
      <c r="P56" t="str">
        <f t="shared" si="4"/>
        <v/>
      </c>
      <c r="Q56" s="35">
        <f>IF(J56="Open",_xlfn.XLOOKUP(E56,Table2[Region],Table2[Opens]),_xlfn.XLOOKUP(E56,Table2[Region],Table2[Accepts]))</f>
        <v>300</v>
      </c>
      <c r="R56">
        <f t="shared" si="5"/>
        <v>2019</v>
      </c>
      <c r="S56" s="1">
        <f t="shared" si="6"/>
        <v>43505.598310185182</v>
      </c>
      <c r="T56" t="str">
        <f t="shared" si="7"/>
        <v>Q2</v>
      </c>
    </row>
    <row r="57" spans="1:20" x14ac:dyDescent="0.35">
      <c r="A57" t="s">
        <v>611</v>
      </c>
      <c r="B57" t="s">
        <v>150</v>
      </c>
      <c r="C57" t="s">
        <v>104</v>
      </c>
      <c r="D57" t="s">
        <v>204</v>
      </c>
      <c r="E57" t="s">
        <v>1636</v>
      </c>
      <c r="F57" t="s">
        <v>1057</v>
      </c>
      <c r="G57" t="s">
        <v>11</v>
      </c>
      <c r="H57" s="1">
        <v>43604.397777777776</v>
      </c>
      <c r="I57" s="1">
        <v>43742</v>
      </c>
      <c r="J57" t="str">
        <f t="shared" si="0"/>
        <v>Filled</v>
      </c>
      <c r="K57" s="33" cm="1">
        <f t="array" aca="1" ref="K57" ca="1">NETWORKDAYS(H57,_xlfn.IFS(J57="Open",TODAY(),J57="Filled",I57))</f>
        <v>100</v>
      </c>
      <c r="L57" s="33" cm="1">
        <f t="array" aca="1" ref="L57" ca="1">(_xlfn.IFS(J57="Open",TODAY(),J57="Filled",I57))-H57</f>
        <v>137.60222222222365</v>
      </c>
      <c r="M57">
        <f t="shared" si="1"/>
        <v>2019</v>
      </c>
      <c r="N57" s="34" t="str">
        <f t="shared" si="2"/>
        <v>October</v>
      </c>
      <c r="O57" t="str">
        <f t="shared" si="3"/>
        <v>Q1</v>
      </c>
      <c r="P57" t="str">
        <f t="shared" si="4"/>
        <v>FY 2020</v>
      </c>
      <c r="Q57" s="35">
        <f>IF(J57="Open",_xlfn.XLOOKUP(E57,Table2[Region],Table2[Opens]),_xlfn.XLOOKUP(E57,Table2[Region],Table2[Accepts]))</f>
        <v>550</v>
      </c>
      <c r="R57">
        <f t="shared" si="5"/>
        <v>2020</v>
      </c>
      <c r="S57" s="1">
        <f t="shared" si="6"/>
        <v>43742</v>
      </c>
      <c r="T57" t="str">
        <f t="shared" si="7"/>
        <v>Q1</v>
      </c>
    </row>
    <row r="58" spans="1:20" x14ac:dyDescent="0.35">
      <c r="A58" t="s">
        <v>612</v>
      </c>
      <c r="B58" t="s">
        <v>151</v>
      </c>
      <c r="C58" t="s">
        <v>104</v>
      </c>
      <c r="D58" t="s">
        <v>204</v>
      </c>
      <c r="E58" t="s">
        <v>1636</v>
      </c>
      <c r="F58" t="s">
        <v>1057</v>
      </c>
      <c r="G58" t="s">
        <v>11</v>
      </c>
      <c r="H58" s="1">
        <v>43545.671099537038</v>
      </c>
      <c r="I58" s="1">
        <v>43750</v>
      </c>
      <c r="J58" t="str">
        <f t="shared" si="0"/>
        <v>Filled</v>
      </c>
      <c r="K58" s="33" cm="1">
        <f t="array" aca="1" ref="K58" ca="1">NETWORKDAYS(H58,_xlfn.IFS(J58="Open",TODAY(),J58="Filled",I58))</f>
        <v>147</v>
      </c>
      <c r="L58" s="33" cm="1">
        <f t="array" aca="1" ref="L58" ca="1">(_xlfn.IFS(J58="Open",TODAY(),J58="Filled",I58))-H58</f>
        <v>204.32890046296234</v>
      </c>
      <c r="M58">
        <f t="shared" si="1"/>
        <v>2019</v>
      </c>
      <c r="N58" s="34" t="str">
        <f t="shared" si="2"/>
        <v>October</v>
      </c>
      <c r="O58" t="str">
        <f t="shared" si="3"/>
        <v>Q1</v>
      </c>
      <c r="P58" t="str">
        <f t="shared" si="4"/>
        <v>FY 2020</v>
      </c>
      <c r="Q58" s="35">
        <f>IF(J58="Open",_xlfn.XLOOKUP(E58,Table2[Region],Table2[Opens]),_xlfn.XLOOKUP(E58,Table2[Region],Table2[Accepts]))</f>
        <v>550</v>
      </c>
      <c r="R58">
        <f t="shared" si="5"/>
        <v>2020</v>
      </c>
      <c r="S58" s="1">
        <f t="shared" si="6"/>
        <v>43750</v>
      </c>
      <c r="T58" t="str">
        <f t="shared" si="7"/>
        <v>Q1</v>
      </c>
    </row>
    <row r="59" spans="1:20" x14ac:dyDescent="0.35">
      <c r="A59" t="s">
        <v>613</v>
      </c>
      <c r="B59" t="s">
        <v>152</v>
      </c>
      <c r="C59" t="s">
        <v>104</v>
      </c>
      <c r="D59" t="s">
        <v>204</v>
      </c>
      <c r="E59" t="s">
        <v>1636</v>
      </c>
      <c r="F59" t="s">
        <v>1057</v>
      </c>
      <c r="G59" t="s">
        <v>11</v>
      </c>
      <c r="H59" s="1">
        <v>43584.670567129629</v>
      </c>
      <c r="I59" s="1">
        <v>43692</v>
      </c>
      <c r="J59" t="str">
        <f t="shared" si="0"/>
        <v>Filled</v>
      </c>
      <c r="K59" s="33" cm="1">
        <f t="array" aca="1" ref="K59" ca="1">NETWORKDAYS(H59,_xlfn.IFS(J59="Open",TODAY(),J59="Filled",I59))</f>
        <v>79</v>
      </c>
      <c r="L59" s="33" cm="1">
        <f t="array" aca="1" ref="L59" ca="1">(_xlfn.IFS(J59="Open",TODAY(),J59="Filled",I59))-H59</f>
        <v>107.32943287037051</v>
      </c>
      <c r="M59">
        <f t="shared" si="1"/>
        <v>2019</v>
      </c>
      <c r="N59" s="34" t="str">
        <f t="shared" si="2"/>
        <v>August</v>
      </c>
      <c r="O59" t="str">
        <f t="shared" si="3"/>
        <v>Q4</v>
      </c>
      <c r="P59" t="str">
        <f t="shared" si="4"/>
        <v>FY 2019</v>
      </c>
      <c r="Q59" s="35">
        <f>IF(J59="Open",_xlfn.XLOOKUP(E59,Table2[Region],Table2[Opens]),_xlfn.XLOOKUP(E59,Table2[Region],Table2[Accepts]))</f>
        <v>550</v>
      </c>
      <c r="R59">
        <f t="shared" si="5"/>
        <v>2019</v>
      </c>
      <c r="S59" s="1">
        <f t="shared" si="6"/>
        <v>43692</v>
      </c>
      <c r="T59" t="str">
        <f t="shared" si="7"/>
        <v>Q4</v>
      </c>
    </row>
    <row r="60" spans="1:20" x14ac:dyDescent="0.35">
      <c r="A60" t="s">
        <v>614</v>
      </c>
      <c r="B60" t="s">
        <v>153</v>
      </c>
      <c r="C60" t="s">
        <v>104</v>
      </c>
      <c r="D60" t="s">
        <v>204</v>
      </c>
      <c r="E60" t="s">
        <v>1636</v>
      </c>
      <c r="F60" t="s">
        <v>1057</v>
      </c>
      <c r="G60" t="s">
        <v>16</v>
      </c>
      <c r="H60" s="1">
        <v>43373.590266203704</v>
      </c>
      <c r="I60" s="1">
        <v>43376</v>
      </c>
      <c r="J60" t="str">
        <f t="shared" si="0"/>
        <v>Filled</v>
      </c>
      <c r="K60" s="33" cm="1">
        <f t="array" aca="1" ref="K60" ca="1">NETWORKDAYS(H60,_xlfn.IFS(J60="Open",TODAY(),J60="Filled",I60))</f>
        <v>3</v>
      </c>
      <c r="L60" s="33" cm="1">
        <f t="array" aca="1" ref="L60" ca="1">(_xlfn.IFS(J60="Open",TODAY(),J60="Filled",I60))-H60</f>
        <v>2.4097337962957681</v>
      </c>
      <c r="M60">
        <f t="shared" si="1"/>
        <v>2018</v>
      </c>
      <c r="N60" s="34" t="str">
        <f t="shared" si="2"/>
        <v>October</v>
      </c>
      <c r="O60" t="str">
        <f t="shared" si="3"/>
        <v>Q1</v>
      </c>
      <c r="P60" t="str">
        <f t="shared" si="4"/>
        <v>FY 2019</v>
      </c>
      <c r="Q60" s="35">
        <f>IF(J60="Open",_xlfn.XLOOKUP(E60,Table2[Region],Table2[Opens]),_xlfn.XLOOKUP(E60,Table2[Region],Table2[Accepts]))</f>
        <v>550</v>
      </c>
      <c r="R60">
        <f t="shared" si="5"/>
        <v>2019</v>
      </c>
      <c r="S60" s="1">
        <f t="shared" si="6"/>
        <v>43376</v>
      </c>
      <c r="T60" t="str">
        <f t="shared" si="7"/>
        <v>Q1</v>
      </c>
    </row>
    <row r="61" spans="1:20" x14ac:dyDescent="0.35">
      <c r="A61" t="s">
        <v>615</v>
      </c>
      <c r="B61" t="s">
        <v>154</v>
      </c>
      <c r="C61" t="s">
        <v>104</v>
      </c>
      <c r="D61" t="s">
        <v>204</v>
      </c>
      <c r="E61" t="s">
        <v>1636</v>
      </c>
      <c r="F61" t="s">
        <v>1057</v>
      </c>
      <c r="G61" t="s">
        <v>11</v>
      </c>
      <c r="H61" s="1">
        <v>43586.824513888889</v>
      </c>
      <c r="I61" s="1">
        <v>43623</v>
      </c>
      <c r="J61" t="str">
        <f t="shared" si="0"/>
        <v>Filled</v>
      </c>
      <c r="K61" s="33" cm="1">
        <f t="array" aca="1" ref="K61" ca="1">NETWORKDAYS(H61,_xlfn.IFS(J61="Open",TODAY(),J61="Filled",I61))</f>
        <v>28</v>
      </c>
      <c r="L61" s="33" cm="1">
        <f t="array" aca="1" ref="L61" ca="1">(_xlfn.IFS(J61="Open",TODAY(),J61="Filled",I61))-H61</f>
        <v>36.17548611111124</v>
      </c>
      <c r="M61">
        <f t="shared" si="1"/>
        <v>2019</v>
      </c>
      <c r="N61" s="34" t="str">
        <f t="shared" si="2"/>
        <v>June</v>
      </c>
      <c r="O61" t="str">
        <f t="shared" si="3"/>
        <v>Q3</v>
      </c>
      <c r="P61" t="str">
        <f t="shared" si="4"/>
        <v>FY 2019</v>
      </c>
      <c r="Q61" s="35">
        <f>IF(J61="Open",_xlfn.XLOOKUP(E61,Table2[Region],Table2[Opens]),_xlfn.XLOOKUP(E61,Table2[Region],Table2[Accepts]))</f>
        <v>550</v>
      </c>
      <c r="R61">
        <f t="shared" si="5"/>
        <v>2019</v>
      </c>
      <c r="S61" s="1">
        <f t="shared" si="6"/>
        <v>43623</v>
      </c>
      <c r="T61" t="str">
        <f t="shared" si="7"/>
        <v>Q3</v>
      </c>
    </row>
    <row r="62" spans="1:20" x14ac:dyDescent="0.35">
      <c r="A62" t="s">
        <v>616</v>
      </c>
      <c r="B62" t="s">
        <v>156</v>
      </c>
      <c r="C62" t="s">
        <v>104</v>
      </c>
      <c r="D62" t="s">
        <v>204</v>
      </c>
      <c r="E62" t="s">
        <v>1636</v>
      </c>
      <c r="F62" t="s">
        <v>1057</v>
      </c>
      <c r="G62" t="s">
        <v>24</v>
      </c>
      <c r="H62" s="1">
        <v>43524.199270833335</v>
      </c>
      <c r="I62" s="1">
        <v>43738</v>
      </c>
      <c r="J62" t="str">
        <f t="shared" si="0"/>
        <v>Filled</v>
      </c>
      <c r="K62" s="33" cm="1">
        <f t="array" aca="1" ref="K62" ca="1">NETWORKDAYS(H62,_xlfn.IFS(J62="Open",TODAY(),J62="Filled",I62))</f>
        <v>153</v>
      </c>
      <c r="L62" s="33" cm="1">
        <f t="array" aca="1" ref="L62" ca="1">(_xlfn.IFS(J62="Open",TODAY(),J62="Filled",I62))-H62</f>
        <v>213.80072916666541</v>
      </c>
      <c r="M62">
        <f t="shared" si="1"/>
        <v>2019</v>
      </c>
      <c r="N62" s="34" t="str">
        <f t="shared" si="2"/>
        <v>September</v>
      </c>
      <c r="O62" t="str">
        <f t="shared" si="3"/>
        <v>Q4</v>
      </c>
      <c r="P62" t="str">
        <f t="shared" si="4"/>
        <v>FY 2019</v>
      </c>
      <c r="Q62" s="35">
        <f>IF(J62="Open",_xlfn.XLOOKUP(E62,Table2[Region],Table2[Opens]),_xlfn.XLOOKUP(E62,Table2[Region],Table2[Accepts]))</f>
        <v>550</v>
      </c>
      <c r="R62">
        <f t="shared" si="5"/>
        <v>2019</v>
      </c>
      <c r="S62" s="1">
        <f t="shared" si="6"/>
        <v>43738</v>
      </c>
      <c r="T62" t="str">
        <f t="shared" si="7"/>
        <v>Q4</v>
      </c>
    </row>
    <row r="63" spans="1:20" x14ac:dyDescent="0.35">
      <c r="A63" t="s">
        <v>617</v>
      </c>
      <c r="B63" t="s">
        <v>157</v>
      </c>
      <c r="C63" t="s">
        <v>104</v>
      </c>
      <c r="D63" t="s">
        <v>204</v>
      </c>
      <c r="E63" t="s">
        <v>1636</v>
      </c>
      <c r="F63" t="s">
        <v>1057</v>
      </c>
      <c r="G63" t="s">
        <v>11</v>
      </c>
      <c r="H63" s="1">
        <v>43633.642951388887</v>
      </c>
      <c r="I63" s="1">
        <v>43667</v>
      </c>
      <c r="J63" t="str">
        <f t="shared" si="0"/>
        <v>Filled</v>
      </c>
      <c r="K63" s="33" cm="1">
        <f t="array" aca="1" ref="K63" ca="1">NETWORKDAYS(H63,_xlfn.IFS(J63="Open",TODAY(),J63="Filled",I63))</f>
        <v>25</v>
      </c>
      <c r="L63" s="33" cm="1">
        <f t="array" aca="1" ref="L63" ca="1">(_xlfn.IFS(J63="Open",TODAY(),J63="Filled",I63))-H63</f>
        <v>33.357048611112987</v>
      </c>
      <c r="M63">
        <f t="shared" si="1"/>
        <v>2019</v>
      </c>
      <c r="N63" s="34" t="str">
        <f t="shared" si="2"/>
        <v>July</v>
      </c>
      <c r="O63" t="str">
        <f t="shared" si="3"/>
        <v>Q4</v>
      </c>
      <c r="P63" t="str">
        <f t="shared" si="4"/>
        <v>FY 2019</v>
      </c>
      <c r="Q63" s="35">
        <f>IF(J63="Open",_xlfn.XLOOKUP(E63,Table2[Region],Table2[Opens]),_xlfn.XLOOKUP(E63,Table2[Region],Table2[Accepts]))</f>
        <v>550</v>
      </c>
      <c r="R63">
        <f t="shared" si="5"/>
        <v>2019</v>
      </c>
      <c r="S63" s="1">
        <f t="shared" si="6"/>
        <v>43667</v>
      </c>
      <c r="T63" t="str">
        <f t="shared" si="7"/>
        <v>Q4</v>
      </c>
    </row>
    <row r="64" spans="1:20" x14ac:dyDescent="0.35">
      <c r="A64" t="s">
        <v>618</v>
      </c>
      <c r="B64" t="s">
        <v>212</v>
      </c>
      <c r="C64" t="s">
        <v>104</v>
      </c>
      <c r="D64" t="s">
        <v>12</v>
      </c>
      <c r="E64" t="s">
        <v>9</v>
      </c>
      <c r="F64" t="s">
        <v>1060</v>
      </c>
      <c r="G64" t="s">
        <v>11</v>
      </c>
      <c r="H64" s="1">
        <v>44034.429467592592</v>
      </c>
      <c r="I64" s="1">
        <v>44127</v>
      </c>
      <c r="J64" t="str">
        <f t="shared" si="0"/>
        <v>Filled</v>
      </c>
      <c r="K64" s="33" cm="1">
        <f t="array" aca="1" ref="K64" ca="1">NETWORKDAYS(H64,_xlfn.IFS(J64="Open",TODAY(),J64="Filled",I64))</f>
        <v>68</v>
      </c>
      <c r="L64" s="33" cm="1">
        <f t="array" aca="1" ref="L64" ca="1">(_xlfn.IFS(J64="Open",TODAY(),J64="Filled",I64))-H64</f>
        <v>92.570532407407882</v>
      </c>
      <c r="M64">
        <f t="shared" si="1"/>
        <v>2020</v>
      </c>
      <c r="N64" s="34" t="str">
        <f t="shared" si="2"/>
        <v>October</v>
      </c>
      <c r="O64" t="str">
        <f t="shared" si="3"/>
        <v>Q1</v>
      </c>
      <c r="P64" t="str">
        <f t="shared" si="4"/>
        <v>FY 2021</v>
      </c>
      <c r="Q64" s="35">
        <f>IF(J64="Open",_xlfn.XLOOKUP(E64,Table2[Region],Table2[Opens]),_xlfn.XLOOKUP(E64,Table2[Region],Table2[Accepts]))</f>
        <v>525</v>
      </c>
      <c r="R64">
        <f t="shared" si="5"/>
        <v>2021</v>
      </c>
      <c r="S64" s="1">
        <f t="shared" si="6"/>
        <v>44127</v>
      </c>
      <c r="T64" t="str">
        <f t="shared" si="7"/>
        <v>Q1</v>
      </c>
    </row>
    <row r="65" spans="1:20" x14ac:dyDescent="0.35">
      <c r="A65" t="s">
        <v>619</v>
      </c>
      <c r="B65" t="s">
        <v>213</v>
      </c>
      <c r="C65" t="s">
        <v>104</v>
      </c>
      <c r="D65" t="s">
        <v>256</v>
      </c>
      <c r="E65" t="s">
        <v>209</v>
      </c>
      <c r="F65" t="s">
        <v>1060</v>
      </c>
      <c r="G65" t="s">
        <v>11</v>
      </c>
      <c r="H65" s="1">
        <v>44105.420289351852</v>
      </c>
      <c r="I65" s="1">
        <v>44108</v>
      </c>
      <c r="J65" t="str">
        <f t="shared" si="0"/>
        <v>Filled</v>
      </c>
      <c r="K65" s="33" cm="1">
        <f t="array" aca="1" ref="K65" ca="1">NETWORKDAYS(H65,_xlfn.IFS(J65="Open",TODAY(),J65="Filled",I65))</f>
        <v>2</v>
      </c>
      <c r="L65" s="33" cm="1">
        <f t="array" aca="1" ref="L65" ca="1">(_xlfn.IFS(J65="Open",TODAY(),J65="Filled",I65))-H65</f>
        <v>2.5797106481477385</v>
      </c>
      <c r="M65">
        <f t="shared" si="1"/>
        <v>2020</v>
      </c>
      <c r="N65" s="34" t="str">
        <f t="shared" si="2"/>
        <v>October</v>
      </c>
      <c r="O65" t="str">
        <f t="shared" si="3"/>
        <v>Q1</v>
      </c>
      <c r="P65" t="str">
        <f t="shared" si="4"/>
        <v>FY 2021</v>
      </c>
      <c r="Q65" s="35">
        <f>IF(J65="Open",_xlfn.XLOOKUP(E65,Table2[Region],Table2[Opens]),_xlfn.XLOOKUP(E65,Table2[Region],Table2[Accepts]))</f>
        <v>475</v>
      </c>
      <c r="R65">
        <f t="shared" si="5"/>
        <v>2021</v>
      </c>
      <c r="S65" s="1">
        <f t="shared" si="6"/>
        <v>44108</v>
      </c>
      <c r="T65" t="str">
        <f t="shared" si="7"/>
        <v>Q1</v>
      </c>
    </row>
    <row r="66" spans="1:20" x14ac:dyDescent="0.35">
      <c r="A66" t="s">
        <v>620</v>
      </c>
      <c r="B66" t="s">
        <v>218</v>
      </c>
      <c r="C66" t="s">
        <v>104</v>
      </c>
      <c r="D66" t="s">
        <v>12</v>
      </c>
      <c r="E66" t="s">
        <v>9</v>
      </c>
      <c r="F66" t="s">
        <v>1060</v>
      </c>
      <c r="G66" t="s">
        <v>11</v>
      </c>
      <c r="H66" s="1">
        <v>44099.378692129627</v>
      </c>
      <c r="I66" s="1">
        <v>44118</v>
      </c>
      <c r="J66" t="str">
        <f t="shared" ref="J66:J129" si="8">IF(I66="","Open","Filled")</f>
        <v>Filled</v>
      </c>
      <c r="K66" s="33" cm="1">
        <f t="array" aca="1" ref="K66" ca="1">NETWORKDAYS(H66,_xlfn.IFS(J66="Open",TODAY(),J66="Filled",I66))</f>
        <v>14</v>
      </c>
      <c r="L66" s="33" cm="1">
        <f t="array" aca="1" ref="L66" ca="1">(_xlfn.IFS(J66="Open",TODAY(),J66="Filled",I66))-H66</f>
        <v>18.62130787037313</v>
      </c>
      <c r="M66">
        <f t="shared" ref="M66:M129" si="9">IFERROR(YEAR(I66),"")</f>
        <v>2020</v>
      </c>
      <c r="N66" s="34" t="str">
        <f t="shared" ref="N66:N129" si="10">IFERROR(TEXT(I66,"mmmm"),"")</f>
        <v>October</v>
      </c>
      <c r="O66" t="str">
        <f t="shared" ref="O66:O129" si="11">IFERROR(_xlfn.CONCAT("Q",CHOOSE(MONTH(I66),2,2,2,3,3,3,4,4,4,1,1,1)),"")</f>
        <v>Q1</v>
      </c>
      <c r="P66" t="str">
        <f t="shared" si="4"/>
        <v>FY 2021</v>
      </c>
      <c r="Q66" s="35">
        <f>IF(J66="Open",_xlfn.XLOOKUP(E66,Table2[Region],Table2[Opens]),_xlfn.XLOOKUP(E66,Table2[Region],Table2[Accepts]))</f>
        <v>525</v>
      </c>
      <c r="R66">
        <f t="shared" si="5"/>
        <v>2021</v>
      </c>
      <c r="S66" s="1">
        <f t="shared" si="6"/>
        <v>44118</v>
      </c>
      <c r="T66" t="str">
        <f t="shared" si="7"/>
        <v>Q1</v>
      </c>
    </row>
    <row r="67" spans="1:20" x14ac:dyDescent="0.35">
      <c r="A67" t="s">
        <v>621</v>
      </c>
      <c r="B67" t="s">
        <v>219</v>
      </c>
      <c r="C67" t="s">
        <v>104</v>
      </c>
      <c r="D67" t="s">
        <v>204</v>
      </c>
      <c r="E67" t="s">
        <v>1636</v>
      </c>
      <c r="F67" t="s">
        <v>1060</v>
      </c>
      <c r="G67" t="s">
        <v>11</v>
      </c>
      <c r="H67" s="1">
        <v>44069.50849537037</v>
      </c>
      <c r="I67" s="1">
        <v>44192</v>
      </c>
      <c r="J67" t="str">
        <f t="shared" si="8"/>
        <v>Filled</v>
      </c>
      <c r="K67" s="33" cm="1">
        <f t="array" aca="1" ref="K67" ca="1">NETWORKDAYS(H67,_xlfn.IFS(J67="Open",TODAY(),J67="Filled",I67))</f>
        <v>88</v>
      </c>
      <c r="L67" s="33" cm="1">
        <f t="array" aca="1" ref="L67" ca="1">(_xlfn.IFS(J67="Open",TODAY(),J67="Filled",I67))-H67</f>
        <v>122.49150462963007</v>
      </c>
      <c r="M67">
        <f t="shared" si="9"/>
        <v>2020</v>
      </c>
      <c r="N67" s="34" t="str">
        <f t="shared" si="10"/>
        <v>December</v>
      </c>
      <c r="O67" t="str">
        <f t="shared" si="11"/>
        <v>Q1</v>
      </c>
      <c r="P67" t="str">
        <f t="shared" ref="P67:P130" si="12">IFERROR(_xlfn.CONCAT("FY"," ",YEAR(I67)+IF(MONTH(I67)&gt;=10,1,0)),"")</f>
        <v>FY 2021</v>
      </c>
      <c r="Q67" s="35">
        <f>IF(J67="Open",_xlfn.XLOOKUP(E67,Table2[Region],Table2[Opens]),_xlfn.XLOOKUP(E67,Table2[Region],Table2[Accepts]))</f>
        <v>550</v>
      </c>
      <c r="R67">
        <f t="shared" ref="R67:R130" si="13">YEAR(IF(I67="",H67,I67))+IF(MONTH(IF(I67="",H67,I67))&gt;=10,1,0)</f>
        <v>2021</v>
      </c>
      <c r="S67" s="1">
        <f t="shared" ref="S67:S130" si="14">IF(I67="",H67,I67)</f>
        <v>44192</v>
      </c>
      <c r="T67" t="str">
        <f t="shared" ref="T67:T130" si="15">IFERROR(_xlfn.CONCAT("Q",CHOOSE(MONTH(IF(I67="",H67,I67)),2,2,2,3,3,3,4,4,4,1,1,1)),"")</f>
        <v>Q1</v>
      </c>
    </row>
    <row r="68" spans="1:20" x14ac:dyDescent="0.35">
      <c r="A68" t="s">
        <v>622</v>
      </c>
      <c r="B68" t="s">
        <v>220</v>
      </c>
      <c r="C68" t="s">
        <v>104</v>
      </c>
      <c r="D68" t="s">
        <v>221</v>
      </c>
      <c r="E68" t="s">
        <v>209</v>
      </c>
      <c r="F68" t="s">
        <v>1060</v>
      </c>
      <c r="G68" t="s">
        <v>11</v>
      </c>
      <c r="H68" s="1">
        <v>44069.508877314816</v>
      </c>
      <c r="I68" s="1">
        <v>44081</v>
      </c>
      <c r="J68" t="str">
        <f t="shared" si="8"/>
        <v>Filled</v>
      </c>
      <c r="K68" s="33" cm="1">
        <f t="array" aca="1" ref="K68" ca="1">NETWORKDAYS(H68,_xlfn.IFS(J68="Open",TODAY(),J68="Filled",I68))</f>
        <v>9</v>
      </c>
      <c r="L68" s="33" cm="1">
        <f t="array" aca="1" ref="L68" ca="1">(_xlfn.IFS(J68="Open",TODAY(),J68="Filled",I68))-H68</f>
        <v>11.491122685183655</v>
      </c>
      <c r="M68">
        <f t="shared" si="9"/>
        <v>2020</v>
      </c>
      <c r="N68" s="34" t="str">
        <f t="shared" si="10"/>
        <v>September</v>
      </c>
      <c r="O68" t="str">
        <f t="shared" si="11"/>
        <v>Q4</v>
      </c>
      <c r="P68" t="str">
        <f t="shared" si="12"/>
        <v>FY 2020</v>
      </c>
      <c r="Q68" s="35">
        <f>IF(J68="Open",_xlfn.XLOOKUP(E68,Table2[Region],Table2[Opens]),_xlfn.XLOOKUP(E68,Table2[Region],Table2[Accepts]))</f>
        <v>475</v>
      </c>
      <c r="R68">
        <f t="shared" si="13"/>
        <v>2020</v>
      </c>
      <c r="S68" s="1">
        <f t="shared" si="14"/>
        <v>44081</v>
      </c>
      <c r="T68" t="str">
        <f t="shared" si="15"/>
        <v>Q4</v>
      </c>
    </row>
    <row r="69" spans="1:20" x14ac:dyDescent="0.35">
      <c r="A69" t="s">
        <v>623</v>
      </c>
      <c r="B69" t="s">
        <v>222</v>
      </c>
      <c r="C69" t="s">
        <v>104</v>
      </c>
      <c r="D69" t="s">
        <v>12</v>
      </c>
      <c r="E69" t="s">
        <v>9</v>
      </c>
      <c r="F69" t="s">
        <v>1060</v>
      </c>
      <c r="G69" t="s">
        <v>16</v>
      </c>
      <c r="H69" s="1">
        <v>44077.306215277778</v>
      </c>
      <c r="I69" s="1" t="s">
        <v>1628</v>
      </c>
      <c r="J69" t="str">
        <f t="shared" si="8"/>
        <v>Open</v>
      </c>
      <c r="K69" s="33" cm="1">
        <f t="array" aca="1" ref="K69" ca="1">NETWORKDAYS(H69,_xlfn.IFS(J69="Open",TODAY(),J69="Filled",I69))</f>
        <v>764</v>
      </c>
      <c r="L69" s="33" cm="1">
        <f t="array" aca="1" ref="L69" ca="1">(_xlfn.IFS(J69="Open",TODAY(),J69="Filled",I69))-H69</f>
        <v>1068.6937847222216</v>
      </c>
      <c r="M69" t="str">
        <f t="shared" si="9"/>
        <v/>
      </c>
      <c r="N69" s="34" t="str">
        <f t="shared" si="10"/>
        <v/>
      </c>
      <c r="O69" t="str">
        <f t="shared" si="11"/>
        <v/>
      </c>
      <c r="P69" t="str">
        <f t="shared" si="12"/>
        <v/>
      </c>
      <c r="Q69" s="35">
        <f>IF(J69="Open",_xlfn.XLOOKUP(E69,Table2[Region],Table2[Opens]),_xlfn.XLOOKUP(E69,Table2[Region],Table2[Accepts]))</f>
        <v>280</v>
      </c>
      <c r="R69">
        <f t="shared" si="13"/>
        <v>2020</v>
      </c>
      <c r="S69" s="1">
        <f t="shared" si="14"/>
        <v>44077.306215277778</v>
      </c>
      <c r="T69" t="str">
        <f t="shared" si="15"/>
        <v>Q4</v>
      </c>
    </row>
    <row r="70" spans="1:20" x14ac:dyDescent="0.35">
      <c r="A70" t="s">
        <v>624</v>
      </c>
      <c r="B70" t="s">
        <v>225</v>
      </c>
      <c r="C70" t="s">
        <v>104</v>
      </c>
      <c r="D70" t="s">
        <v>12</v>
      </c>
      <c r="E70" t="s">
        <v>9</v>
      </c>
      <c r="F70" t="s">
        <v>1060</v>
      </c>
      <c r="G70" t="s">
        <v>11</v>
      </c>
      <c r="H70" s="1">
        <v>44056.313472222224</v>
      </c>
      <c r="I70" s="1">
        <v>44149</v>
      </c>
      <c r="J70" t="str">
        <f t="shared" si="8"/>
        <v>Filled</v>
      </c>
      <c r="K70" s="33" cm="1">
        <f t="array" aca="1" ref="K70" ca="1">NETWORKDAYS(H70,_xlfn.IFS(J70="Open",TODAY(),J70="Filled",I70))</f>
        <v>67</v>
      </c>
      <c r="L70" s="33" cm="1">
        <f t="array" aca="1" ref="L70" ca="1">(_xlfn.IFS(J70="Open",TODAY(),J70="Filled",I70))-H70</f>
        <v>92.686527777776064</v>
      </c>
      <c r="M70">
        <f t="shared" si="9"/>
        <v>2020</v>
      </c>
      <c r="N70" s="34" t="str">
        <f t="shared" si="10"/>
        <v>November</v>
      </c>
      <c r="O70" t="str">
        <f t="shared" si="11"/>
        <v>Q1</v>
      </c>
      <c r="P70" t="str">
        <f t="shared" si="12"/>
        <v>FY 2021</v>
      </c>
      <c r="Q70" s="35">
        <f>IF(J70="Open",_xlfn.XLOOKUP(E70,Table2[Region],Table2[Opens]),_xlfn.XLOOKUP(E70,Table2[Region],Table2[Accepts]))</f>
        <v>525</v>
      </c>
      <c r="R70">
        <f t="shared" si="13"/>
        <v>2021</v>
      </c>
      <c r="S70" s="1">
        <f t="shared" si="14"/>
        <v>44149</v>
      </c>
      <c r="T70" t="str">
        <f t="shared" si="15"/>
        <v>Q1</v>
      </c>
    </row>
    <row r="71" spans="1:20" x14ac:dyDescent="0.35">
      <c r="A71" t="s">
        <v>625</v>
      </c>
      <c r="B71" t="s">
        <v>228</v>
      </c>
      <c r="C71" t="s">
        <v>104</v>
      </c>
      <c r="D71" t="s">
        <v>208</v>
      </c>
      <c r="E71" t="s">
        <v>209</v>
      </c>
      <c r="F71" t="s">
        <v>1059</v>
      </c>
      <c r="G71" t="s">
        <v>11</v>
      </c>
      <c r="H71" s="1">
        <v>44075.914050925923</v>
      </c>
      <c r="I71" s="1">
        <v>44193</v>
      </c>
      <c r="J71" t="str">
        <f t="shared" si="8"/>
        <v>Filled</v>
      </c>
      <c r="K71" s="33" cm="1">
        <f t="array" aca="1" ref="K71" ca="1">NETWORKDAYS(H71,_xlfn.IFS(J71="Open",TODAY(),J71="Filled",I71))</f>
        <v>85</v>
      </c>
      <c r="L71" s="33" cm="1">
        <f t="array" aca="1" ref="L71" ca="1">(_xlfn.IFS(J71="Open",TODAY(),J71="Filled",I71))-H71</f>
        <v>117.08594907407678</v>
      </c>
      <c r="M71">
        <f t="shared" si="9"/>
        <v>2020</v>
      </c>
      <c r="N71" s="34" t="str">
        <f t="shared" si="10"/>
        <v>December</v>
      </c>
      <c r="O71" t="str">
        <f t="shared" si="11"/>
        <v>Q1</v>
      </c>
      <c r="P71" t="str">
        <f t="shared" si="12"/>
        <v>FY 2021</v>
      </c>
      <c r="Q71" s="35">
        <f>IF(J71="Open",_xlfn.XLOOKUP(E71,Table2[Region],Table2[Opens]),_xlfn.XLOOKUP(E71,Table2[Region],Table2[Accepts]))</f>
        <v>475</v>
      </c>
      <c r="R71">
        <f t="shared" si="13"/>
        <v>2021</v>
      </c>
      <c r="S71" s="1">
        <f t="shared" si="14"/>
        <v>44193</v>
      </c>
      <c r="T71" t="str">
        <f t="shared" si="15"/>
        <v>Q1</v>
      </c>
    </row>
    <row r="72" spans="1:20" x14ac:dyDescent="0.35">
      <c r="A72" t="s">
        <v>626</v>
      </c>
      <c r="B72" t="s">
        <v>231</v>
      </c>
      <c r="C72" t="s">
        <v>104</v>
      </c>
      <c r="D72" t="s">
        <v>204</v>
      </c>
      <c r="E72" t="s">
        <v>1636</v>
      </c>
      <c r="F72" t="s">
        <v>1059</v>
      </c>
      <c r="G72" t="s">
        <v>16</v>
      </c>
      <c r="H72" s="1">
        <v>44148.191678240742</v>
      </c>
      <c r="I72" s="1">
        <v>44170</v>
      </c>
      <c r="J72" t="str">
        <f t="shared" si="8"/>
        <v>Filled</v>
      </c>
      <c r="K72" s="33" cm="1">
        <f t="array" aca="1" ref="K72" ca="1">NETWORKDAYS(H72,_xlfn.IFS(J72="Open",TODAY(),J72="Filled",I72))</f>
        <v>16</v>
      </c>
      <c r="L72" s="33" cm="1">
        <f t="array" aca="1" ref="L72" ca="1">(_xlfn.IFS(J72="Open",TODAY(),J72="Filled",I72))-H72</f>
        <v>21.808321759257524</v>
      </c>
      <c r="M72">
        <f t="shared" si="9"/>
        <v>2020</v>
      </c>
      <c r="N72" s="34" t="str">
        <f t="shared" si="10"/>
        <v>December</v>
      </c>
      <c r="O72" t="str">
        <f t="shared" si="11"/>
        <v>Q1</v>
      </c>
      <c r="P72" t="str">
        <f t="shared" si="12"/>
        <v>FY 2021</v>
      </c>
      <c r="Q72" s="35">
        <f>IF(J72="Open",_xlfn.XLOOKUP(E72,Table2[Region],Table2[Opens]),_xlfn.XLOOKUP(E72,Table2[Region],Table2[Accepts]))</f>
        <v>550</v>
      </c>
      <c r="R72">
        <f t="shared" si="13"/>
        <v>2021</v>
      </c>
      <c r="S72" s="1">
        <f t="shared" si="14"/>
        <v>44170</v>
      </c>
      <c r="T72" t="str">
        <f t="shared" si="15"/>
        <v>Q1</v>
      </c>
    </row>
    <row r="73" spans="1:20" x14ac:dyDescent="0.35">
      <c r="A73" t="s">
        <v>627</v>
      </c>
      <c r="B73" t="s">
        <v>450</v>
      </c>
      <c r="C73" t="s">
        <v>104</v>
      </c>
      <c r="D73" t="s">
        <v>256</v>
      </c>
      <c r="E73" t="s">
        <v>209</v>
      </c>
      <c r="F73" t="s">
        <v>1062</v>
      </c>
      <c r="G73" t="s">
        <v>16</v>
      </c>
      <c r="H73" s="1">
        <v>44481</v>
      </c>
      <c r="I73" s="1">
        <v>44548</v>
      </c>
      <c r="J73" t="str">
        <f t="shared" si="8"/>
        <v>Filled</v>
      </c>
      <c r="K73" s="33" cm="1">
        <f t="array" aca="1" ref="K73" ca="1">NETWORKDAYS(H73,_xlfn.IFS(J73="Open",TODAY(),J73="Filled",I73))</f>
        <v>49</v>
      </c>
      <c r="L73" s="33" cm="1">
        <f t="array" aca="1" ref="L73" ca="1">(_xlfn.IFS(J73="Open",TODAY(),J73="Filled",I73))-H73</f>
        <v>67</v>
      </c>
      <c r="M73">
        <f t="shared" si="9"/>
        <v>2021</v>
      </c>
      <c r="N73" s="34" t="str">
        <f t="shared" si="10"/>
        <v>December</v>
      </c>
      <c r="O73" t="str">
        <f t="shared" si="11"/>
        <v>Q1</v>
      </c>
      <c r="P73" t="str">
        <f t="shared" si="12"/>
        <v>FY 2022</v>
      </c>
      <c r="Q73" s="35">
        <f>IF(J73="Open",_xlfn.XLOOKUP(E73,Table2[Region],Table2[Opens]),_xlfn.XLOOKUP(E73,Table2[Region],Table2[Accepts]))</f>
        <v>475</v>
      </c>
      <c r="R73">
        <f t="shared" si="13"/>
        <v>2022</v>
      </c>
      <c r="S73" s="1">
        <f t="shared" si="14"/>
        <v>44548</v>
      </c>
      <c r="T73" t="str">
        <f t="shared" si="15"/>
        <v>Q1</v>
      </c>
    </row>
    <row r="74" spans="1:20" x14ac:dyDescent="0.35">
      <c r="A74" t="s">
        <v>628</v>
      </c>
      <c r="B74" t="s">
        <v>453</v>
      </c>
      <c r="C74" t="s">
        <v>104</v>
      </c>
      <c r="D74" t="s">
        <v>12</v>
      </c>
      <c r="E74" t="s">
        <v>9</v>
      </c>
      <c r="F74" t="s">
        <v>1064</v>
      </c>
      <c r="G74" t="s">
        <v>18</v>
      </c>
      <c r="H74" s="1">
        <v>44091</v>
      </c>
      <c r="I74" s="1">
        <v>44125</v>
      </c>
      <c r="J74" t="str">
        <f t="shared" si="8"/>
        <v>Filled</v>
      </c>
      <c r="K74" s="33" cm="1">
        <f t="array" aca="1" ref="K74" ca="1">NETWORKDAYS(H74,_xlfn.IFS(J74="Open",TODAY(),J74="Filled",I74))</f>
        <v>25</v>
      </c>
      <c r="L74" s="33" cm="1">
        <f t="array" aca="1" ref="L74" ca="1">(_xlfn.IFS(J74="Open",TODAY(),J74="Filled",I74))-H74</f>
        <v>34</v>
      </c>
      <c r="M74">
        <f t="shared" si="9"/>
        <v>2020</v>
      </c>
      <c r="N74" s="34" t="str">
        <f t="shared" si="10"/>
        <v>October</v>
      </c>
      <c r="O74" t="str">
        <f t="shared" si="11"/>
        <v>Q1</v>
      </c>
      <c r="P74" t="str">
        <f t="shared" si="12"/>
        <v>FY 2021</v>
      </c>
      <c r="Q74" s="35">
        <f>IF(J74="Open",_xlfn.XLOOKUP(E74,Table2[Region],Table2[Opens]),_xlfn.XLOOKUP(E74,Table2[Region],Table2[Accepts]))</f>
        <v>525</v>
      </c>
      <c r="R74">
        <f t="shared" si="13"/>
        <v>2021</v>
      </c>
      <c r="S74" s="1">
        <f t="shared" si="14"/>
        <v>44125</v>
      </c>
      <c r="T74" t="str">
        <f t="shared" si="15"/>
        <v>Q1</v>
      </c>
    </row>
    <row r="75" spans="1:20" x14ac:dyDescent="0.35">
      <c r="A75" t="s">
        <v>629</v>
      </c>
      <c r="B75" t="s">
        <v>454</v>
      </c>
      <c r="C75" t="s">
        <v>104</v>
      </c>
      <c r="D75" t="s">
        <v>221</v>
      </c>
      <c r="E75" t="s">
        <v>209</v>
      </c>
      <c r="F75" t="s">
        <v>1064</v>
      </c>
      <c r="G75" t="s">
        <v>16</v>
      </c>
      <c r="H75" s="1">
        <v>44361</v>
      </c>
      <c r="I75" s="1">
        <v>44469</v>
      </c>
      <c r="J75" t="str">
        <f t="shared" si="8"/>
        <v>Filled</v>
      </c>
      <c r="K75" s="33" cm="1">
        <f t="array" aca="1" ref="K75" ca="1">NETWORKDAYS(H75,_xlfn.IFS(J75="Open",TODAY(),J75="Filled",I75))</f>
        <v>79</v>
      </c>
      <c r="L75" s="33" cm="1">
        <f t="array" aca="1" ref="L75" ca="1">(_xlfn.IFS(J75="Open",TODAY(),J75="Filled",I75))-H75</f>
        <v>108</v>
      </c>
      <c r="M75">
        <f t="shared" si="9"/>
        <v>2021</v>
      </c>
      <c r="N75" s="34" t="str">
        <f t="shared" si="10"/>
        <v>September</v>
      </c>
      <c r="O75" t="str">
        <f t="shared" si="11"/>
        <v>Q4</v>
      </c>
      <c r="P75" t="str">
        <f t="shared" si="12"/>
        <v>FY 2021</v>
      </c>
      <c r="Q75" s="35">
        <f>IF(J75="Open",_xlfn.XLOOKUP(E75,Table2[Region],Table2[Opens]),_xlfn.XLOOKUP(E75,Table2[Region],Table2[Accepts]))</f>
        <v>475</v>
      </c>
      <c r="R75">
        <f t="shared" si="13"/>
        <v>2021</v>
      </c>
      <c r="S75" s="1">
        <f t="shared" si="14"/>
        <v>44469</v>
      </c>
      <c r="T75" t="str">
        <f t="shared" si="15"/>
        <v>Q4</v>
      </c>
    </row>
    <row r="76" spans="1:20" x14ac:dyDescent="0.35">
      <c r="A76" t="s">
        <v>630</v>
      </c>
      <c r="B76" t="s">
        <v>455</v>
      </c>
      <c r="C76" t="s">
        <v>104</v>
      </c>
      <c r="D76" t="s">
        <v>208</v>
      </c>
      <c r="E76" t="s">
        <v>209</v>
      </c>
      <c r="F76" t="s">
        <v>1062</v>
      </c>
      <c r="G76" t="s">
        <v>16</v>
      </c>
      <c r="H76" s="1">
        <v>44448</v>
      </c>
      <c r="I76" s="1">
        <v>44523</v>
      </c>
      <c r="J76" t="str">
        <f t="shared" si="8"/>
        <v>Filled</v>
      </c>
      <c r="K76" s="33" cm="1">
        <f t="array" aca="1" ref="K76" ca="1">NETWORKDAYS(H76,_xlfn.IFS(J76="Open",TODAY(),J76="Filled",I76))</f>
        <v>54</v>
      </c>
      <c r="L76" s="33" cm="1">
        <f t="array" aca="1" ref="L76" ca="1">(_xlfn.IFS(J76="Open",TODAY(),J76="Filled",I76))-H76</f>
        <v>75</v>
      </c>
      <c r="M76">
        <f t="shared" si="9"/>
        <v>2021</v>
      </c>
      <c r="N76" s="34" t="str">
        <f t="shared" si="10"/>
        <v>November</v>
      </c>
      <c r="O76" t="str">
        <f t="shared" si="11"/>
        <v>Q1</v>
      </c>
      <c r="P76" t="str">
        <f t="shared" si="12"/>
        <v>FY 2022</v>
      </c>
      <c r="Q76" s="35">
        <f>IF(J76="Open",_xlfn.XLOOKUP(E76,Table2[Region],Table2[Opens]),_xlfn.XLOOKUP(E76,Table2[Region],Table2[Accepts]))</f>
        <v>475</v>
      </c>
      <c r="R76">
        <f t="shared" si="13"/>
        <v>2022</v>
      </c>
      <c r="S76" s="1">
        <f t="shared" si="14"/>
        <v>44523</v>
      </c>
      <c r="T76" t="str">
        <f t="shared" si="15"/>
        <v>Q1</v>
      </c>
    </row>
    <row r="77" spans="1:20" x14ac:dyDescent="0.35">
      <c r="A77" t="s">
        <v>631</v>
      </c>
      <c r="B77" t="s">
        <v>456</v>
      </c>
      <c r="C77" t="s">
        <v>104</v>
      </c>
      <c r="D77" t="s">
        <v>256</v>
      </c>
      <c r="E77" t="s">
        <v>209</v>
      </c>
      <c r="F77" t="s">
        <v>1063</v>
      </c>
      <c r="G77" t="s">
        <v>24</v>
      </c>
      <c r="H77" s="1">
        <v>44452</v>
      </c>
      <c r="I77" s="1">
        <v>44495</v>
      </c>
      <c r="J77" t="str">
        <f t="shared" si="8"/>
        <v>Filled</v>
      </c>
      <c r="K77" s="33" cm="1">
        <f t="array" aca="1" ref="K77" ca="1">NETWORKDAYS(H77,_xlfn.IFS(J77="Open",TODAY(),J77="Filled",I77))</f>
        <v>32</v>
      </c>
      <c r="L77" s="33" cm="1">
        <f t="array" aca="1" ref="L77" ca="1">(_xlfn.IFS(J77="Open",TODAY(),J77="Filled",I77))-H77</f>
        <v>43</v>
      </c>
      <c r="M77">
        <f t="shared" si="9"/>
        <v>2021</v>
      </c>
      <c r="N77" s="34" t="str">
        <f t="shared" si="10"/>
        <v>October</v>
      </c>
      <c r="O77" t="str">
        <f t="shared" si="11"/>
        <v>Q1</v>
      </c>
      <c r="P77" t="str">
        <f t="shared" si="12"/>
        <v>FY 2022</v>
      </c>
      <c r="Q77" s="35">
        <f>IF(J77="Open",_xlfn.XLOOKUP(E77,Table2[Region],Table2[Opens]),_xlfn.XLOOKUP(E77,Table2[Region],Table2[Accepts]))</f>
        <v>475</v>
      </c>
      <c r="R77">
        <f t="shared" si="13"/>
        <v>2022</v>
      </c>
      <c r="S77" s="1">
        <f t="shared" si="14"/>
        <v>44495</v>
      </c>
      <c r="T77" t="str">
        <f t="shared" si="15"/>
        <v>Q1</v>
      </c>
    </row>
    <row r="78" spans="1:20" x14ac:dyDescent="0.35">
      <c r="A78" t="s">
        <v>632</v>
      </c>
      <c r="B78" t="s">
        <v>459</v>
      </c>
      <c r="C78" t="s">
        <v>104</v>
      </c>
      <c r="D78" t="s">
        <v>575</v>
      </c>
      <c r="E78" t="s">
        <v>209</v>
      </c>
      <c r="F78" t="s">
        <v>1062</v>
      </c>
      <c r="G78" t="s">
        <v>16</v>
      </c>
      <c r="H78" s="1">
        <v>44397</v>
      </c>
      <c r="I78" s="1" t="s">
        <v>1628</v>
      </c>
      <c r="J78" t="str">
        <f t="shared" si="8"/>
        <v>Open</v>
      </c>
      <c r="K78" s="33" cm="1">
        <f t="array" aca="1" ref="K78" ca="1">NETWORKDAYS(H78,_xlfn.IFS(J78="Open",TODAY(),J78="Filled",I78))</f>
        <v>536</v>
      </c>
      <c r="L78" s="33" cm="1">
        <f t="array" aca="1" ref="L78" ca="1">(_xlfn.IFS(J78="Open",TODAY(),J78="Filled",I78))-H78</f>
        <v>749</v>
      </c>
      <c r="M78" t="str">
        <f t="shared" si="9"/>
        <v/>
      </c>
      <c r="N78" s="34" t="str">
        <f t="shared" si="10"/>
        <v/>
      </c>
      <c r="O78" t="str">
        <f t="shared" si="11"/>
        <v/>
      </c>
      <c r="P78" t="str">
        <f t="shared" si="12"/>
        <v/>
      </c>
      <c r="Q78" s="35">
        <f>IF(J78="Open",_xlfn.XLOOKUP(E78,Table2[Region],Table2[Opens]),_xlfn.XLOOKUP(E78,Table2[Region],Table2[Accepts]))</f>
        <v>250</v>
      </c>
      <c r="R78">
        <f t="shared" si="13"/>
        <v>2021</v>
      </c>
      <c r="S78" s="1">
        <f t="shared" si="14"/>
        <v>44397</v>
      </c>
      <c r="T78" t="str">
        <f t="shared" si="15"/>
        <v>Q4</v>
      </c>
    </row>
    <row r="79" spans="1:20" x14ac:dyDescent="0.35">
      <c r="A79" t="s">
        <v>633</v>
      </c>
      <c r="B79" t="s">
        <v>460</v>
      </c>
      <c r="C79" t="s">
        <v>104</v>
      </c>
      <c r="D79" t="s">
        <v>204</v>
      </c>
      <c r="E79" t="s">
        <v>1636</v>
      </c>
      <c r="F79" t="s">
        <v>1064</v>
      </c>
      <c r="G79" t="s">
        <v>24</v>
      </c>
      <c r="H79" s="1">
        <v>44273</v>
      </c>
      <c r="I79" s="1">
        <v>44372</v>
      </c>
      <c r="J79" t="str">
        <f t="shared" si="8"/>
        <v>Filled</v>
      </c>
      <c r="K79" s="33" cm="1">
        <f t="array" aca="1" ref="K79" ca="1">NETWORKDAYS(H79,_xlfn.IFS(J79="Open",TODAY(),J79="Filled",I79))</f>
        <v>72</v>
      </c>
      <c r="L79" s="33" cm="1">
        <f t="array" aca="1" ref="L79" ca="1">(_xlfn.IFS(J79="Open",TODAY(),J79="Filled",I79))-H79</f>
        <v>99</v>
      </c>
      <c r="M79">
        <f t="shared" si="9"/>
        <v>2021</v>
      </c>
      <c r="N79" s="34" t="str">
        <f t="shared" si="10"/>
        <v>June</v>
      </c>
      <c r="O79" t="str">
        <f t="shared" si="11"/>
        <v>Q3</v>
      </c>
      <c r="P79" t="str">
        <f t="shared" si="12"/>
        <v>FY 2021</v>
      </c>
      <c r="Q79" s="35">
        <f>IF(J79="Open",_xlfn.XLOOKUP(E79,Table2[Region],Table2[Opens]),_xlfn.XLOOKUP(E79,Table2[Region],Table2[Accepts]))</f>
        <v>550</v>
      </c>
      <c r="R79">
        <f t="shared" si="13"/>
        <v>2021</v>
      </c>
      <c r="S79" s="1">
        <f t="shared" si="14"/>
        <v>44372</v>
      </c>
      <c r="T79" t="str">
        <f t="shared" si="15"/>
        <v>Q3</v>
      </c>
    </row>
    <row r="80" spans="1:20" x14ac:dyDescent="0.35">
      <c r="A80" t="s">
        <v>634</v>
      </c>
      <c r="B80" t="s">
        <v>567</v>
      </c>
      <c r="C80" t="s">
        <v>104</v>
      </c>
      <c r="D80" t="s">
        <v>208</v>
      </c>
      <c r="E80" t="s">
        <v>209</v>
      </c>
      <c r="F80" t="s">
        <v>1063</v>
      </c>
      <c r="G80" t="s">
        <v>16</v>
      </c>
      <c r="H80" s="1">
        <v>44539</v>
      </c>
      <c r="I80" s="1">
        <v>44542</v>
      </c>
      <c r="J80" t="str">
        <f t="shared" si="8"/>
        <v>Filled</v>
      </c>
      <c r="K80" s="33" cm="1">
        <f t="array" aca="1" ref="K80" ca="1">NETWORKDAYS(H80,_xlfn.IFS(J80="Open",TODAY(),J80="Filled",I80))</f>
        <v>2</v>
      </c>
      <c r="L80" s="33" cm="1">
        <f t="array" aca="1" ref="L80" ca="1">(_xlfn.IFS(J80="Open",TODAY(),J80="Filled",I80))-H80</f>
        <v>3</v>
      </c>
      <c r="M80">
        <f t="shared" si="9"/>
        <v>2021</v>
      </c>
      <c r="N80" s="34" t="str">
        <f t="shared" si="10"/>
        <v>December</v>
      </c>
      <c r="O80" t="str">
        <f t="shared" si="11"/>
        <v>Q1</v>
      </c>
      <c r="P80" t="str">
        <f t="shared" si="12"/>
        <v>FY 2022</v>
      </c>
      <c r="Q80" s="35">
        <f>IF(J80="Open",_xlfn.XLOOKUP(E80,Table2[Region],Table2[Opens]),_xlfn.XLOOKUP(E80,Table2[Region],Table2[Accepts]))</f>
        <v>475</v>
      </c>
      <c r="R80">
        <f t="shared" si="13"/>
        <v>2022</v>
      </c>
      <c r="S80" s="1">
        <f t="shared" si="14"/>
        <v>44542</v>
      </c>
      <c r="T80" t="str">
        <f t="shared" si="15"/>
        <v>Q1</v>
      </c>
    </row>
    <row r="81" spans="1:20" x14ac:dyDescent="0.35">
      <c r="A81" t="s">
        <v>635</v>
      </c>
      <c r="B81" t="s">
        <v>123</v>
      </c>
      <c r="C81" s="37" t="s">
        <v>122</v>
      </c>
      <c r="D81" t="s">
        <v>204</v>
      </c>
      <c r="E81" t="s">
        <v>1636</v>
      </c>
      <c r="F81" t="s">
        <v>1063</v>
      </c>
      <c r="G81" t="s">
        <v>16</v>
      </c>
      <c r="H81" s="1">
        <v>44125</v>
      </c>
      <c r="I81" s="1">
        <v>44137</v>
      </c>
      <c r="J81" t="str">
        <f t="shared" si="8"/>
        <v>Filled</v>
      </c>
      <c r="K81" s="33" cm="1">
        <f t="array" aca="1" ref="K81" ca="1">NETWORKDAYS(H81,_xlfn.IFS(J81="Open",TODAY(),J81="Filled",I81))</f>
        <v>9</v>
      </c>
      <c r="L81" s="33" cm="1">
        <f t="array" aca="1" ref="L81" ca="1">(_xlfn.IFS(J81="Open",TODAY(),J81="Filled",I81))-H81</f>
        <v>12</v>
      </c>
      <c r="M81">
        <f t="shared" si="9"/>
        <v>2020</v>
      </c>
      <c r="N81" s="34" t="str">
        <f t="shared" si="10"/>
        <v>November</v>
      </c>
      <c r="O81" t="str">
        <f t="shared" si="11"/>
        <v>Q1</v>
      </c>
      <c r="P81" t="str">
        <f t="shared" si="12"/>
        <v>FY 2021</v>
      </c>
      <c r="Q81" s="35">
        <f>IF(J81="Open",_xlfn.XLOOKUP(E81,Table2[Region],Table2[Opens]),_xlfn.XLOOKUP(E81,Table2[Region],Table2[Accepts]))</f>
        <v>550</v>
      </c>
      <c r="R81">
        <f t="shared" si="13"/>
        <v>2021</v>
      </c>
      <c r="S81" s="1">
        <f t="shared" si="14"/>
        <v>44137</v>
      </c>
      <c r="T81" t="str">
        <f t="shared" si="15"/>
        <v>Q1</v>
      </c>
    </row>
    <row r="82" spans="1:20" x14ac:dyDescent="0.35">
      <c r="A82" t="s">
        <v>636</v>
      </c>
      <c r="B82" t="s">
        <v>124</v>
      </c>
      <c r="C82" s="37" t="s">
        <v>122</v>
      </c>
      <c r="D82" t="s">
        <v>204</v>
      </c>
      <c r="E82" t="s">
        <v>1636</v>
      </c>
      <c r="F82" t="s">
        <v>1061</v>
      </c>
      <c r="G82" t="s">
        <v>16</v>
      </c>
      <c r="H82" s="1">
        <v>44145</v>
      </c>
      <c r="I82" s="1">
        <v>44156</v>
      </c>
      <c r="J82" t="str">
        <f t="shared" si="8"/>
        <v>Filled</v>
      </c>
      <c r="K82" s="33" cm="1">
        <f t="array" aca="1" ref="K82" ca="1">NETWORKDAYS(H82,_xlfn.IFS(J82="Open",TODAY(),J82="Filled",I82))</f>
        <v>9</v>
      </c>
      <c r="L82" s="33" cm="1">
        <f t="array" aca="1" ref="L82" ca="1">(_xlfn.IFS(J82="Open",TODAY(),J82="Filled",I82))-H82</f>
        <v>11</v>
      </c>
      <c r="M82">
        <f t="shared" si="9"/>
        <v>2020</v>
      </c>
      <c r="N82" s="34" t="str">
        <f t="shared" si="10"/>
        <v>November</v>
      </c>
      <c r="O82" t="str">
        <f t="shared" si="11"/>
        <v>Q1</v>
      </c>
      <c r="P82" t="str">
        <f t="shared" si="12"/>
        <v>FY 2021</v>
      </c>
      <c r="Q82" s="35">
        <f>IF(J82="Open",_xlfn.XLOOKUP(E82,Table2[Region],Table2[Opens]),_xlfn.XLOOKUP(E82,Table2[Region],Table2[Accepts]))</f>
        <v>550</v>
      </c>
      <c r="R82">
        <f t="shared" si="13"/>
        <v>2021</v>
      </c>
      <c r="S82" s="1">
        <f t="shared" si="14"/>
        <v>44156</v>
      </c>
      <c r="T82" t="str">
        <f t="shared" si="15"/>
        <v>Q1</v>
      </c>
    </row>
    <row r="83" spans="1:20" x14ac:dyDescent="0.35">
      <c r="A83" t="s">
        <v>637</v>
      </c>
      <c r="B83" t="s">
        <v>126</v>
      </c>
      <c r="C83" s="37" t="s">
        <v>122</v>
      </c>
      <c r="D83" t="s">
        <v>204</v>
      </c>
      <c r="E83" t="s">
        <v>1636</v>
      </c>
      <c r="F83" t="s">
        <v>1062</v>
      </c>
      <c r="G83" t="s">
        <v>11</v>
      </c>
      <c r="H83" s="1">
        <v>43446.480567129627</v>
      </c>
      <c r="I83" s="1">
        <v>43447</v>
      </c>
      <c r="J83" t="str">
        <f t="shared" si="8"/>
        <v>Filled</v>
      </c>
      <c r="K83" s="33" cm="1">
        <f t="array" aca="1" ref="K83" ca="1">NETWORKDAYS(H83,_xlfn.IFS(J83="Open",TODAY(),J83="Filled",I83))</f>
        <v>2</v>
      </c>
      <c r="L83" s="33" cm="1">
        <f t="array" aca="1" ref="L83" ca="1">(_xlfn.IFS(J83="Open",TODAY(),J83="Filled",I83))-H83</f>
        <v>0.51943287037283881</v>
      </c>
      <c r="M83">
        <f t="shared" si="9"/>
        <v>2018</v>
      </c>
      <c r="N83" s="34" t="str">
        <f t="shared" si="10"/>
        <v>December</v>
      </c>
      <c r="O83" t="str">
        <f t="shared" si="11"/>
        <v>Q1</v>
      </c>
      <c r="P83" t="str">
        <f t="shared" si="12"/>
        <v>FY 2019</v>
      </c>
      <c r="Q83" s="35">
        <f>IF(J83="Open",_xlfn.XLOOKUP(E83,Table2[Region],Table2[Opens]),_xlfn.XLOOKUP(E83,Table2[Region],Table2[Accepts]))</f>
        <v>550</v>
      </c>
      <c r="R83">
        <f t="shared" si="13"/>
        <v>2019</v>
      </c>
      <c r="S83" s="1">
        <f t="shared" si="14"/>
        <v>43447</v>
      </c>
      <c r="T83" t="str">
        <f t="shared" si="15"/>
        <v>Q1</v>
      </c>
    </row>
    <row r="84" spans="1:20" x14ac:dyDescent="0.35">
      <c r="A84" t="s">
        <v>638</v>
      </c>
      <c r="B84" t="s">
        <v>139</v>
      </c>
      <c r="C84" s="37" t="s">
        <v>122</v>
      </c>
      <c r="D84" t="s">
        <v>204</v>
      </c>
      <c r="E84" t="s">
        <v>1636</v>
      </c>
      <c r="F84" t="s">
        <v>1061</v>
      </c>
      <c r="G84" t="s">
        <v>18</v>
      </c>
      <c r="H84" s="1">
        <v>43516.196875000001</v>
      </c>
      <c r="I84" s="1">
        <v>43651</v>
      </c>
      <c r="J84" t="str">
        <f t="shared" si="8"/>
        <v>Filled</v>
      </c>
      <c r="K84" s="33" cm="1">
        <f t="array" aca="1" ref="K84" ca="1">NETWORKDAYS(H84,_xlfn.IFS(J84="Open",TODAY(),J84="Filled",I84))</f>
        <v>98</v>
      </c>
      <c r="L84" s="33" cm="1">
        <f t="array" aca="1" ref="L84" ca="1">(_xlfn.IFS(J84="Open",TODAY(),J84="Filled",I84))-H84</f>
        <v>134.80312499999854</v>
      </c>
      <c r="M84">
        <f t="shared" si="9"/>
        <v>2019</v>
      </c>
      <c r="N84" s="34" t="str">
        <f t="shared" si="10"/>
        <v>July</v>
      </c>
      <c r="O84" t="str">
        <f t="shared" si="11"/>
        <v>Q4</v>
      </c>
      <c r="P84" t="str">
        <f t="shared" si="12"/>
        <v>FY 2019</v>
      </c>
      <c r="Q84" s="35">
        <f>IF(J84="Open",_xlfn.XLOOKUP(E84,Table2[Region],Table2[Opens]),_xlfn.XLOOKUP(E84,Table2[Region],Table2[Accepts]))</f>
        <v>550</v>
      </c>
      <c r="R84">
        <f t="shared" si="13"/>
        <v>2019</v>
      </c>
      <c r="S84" s="1">
        <f t="shared" si="14"/>
        <v>43651</v>
      </c>
      <c r="T84" t="str">
        <f t="shared" si="15"/>
        <v>Q4</v>
      </c>
    </row>
    <row r="85" spans="1:20" x14ac:dyDescent="0.35">
      <c r="A85" t="s">
        <v>639</v>
      </c>
      <c r="B85" t="s">
        <v>155</v>
      </c>
      <c r="C85" s="37" t="s">
        <v>122</v>
      </c>
      <c r="D85" t="s">
        <v>204</v>
      </c>
      <c r="E85" t="s">
        <v>1636</v>
      </c>
      <c r="F85" t="s">
        <v>1061</v>
      </c>
      <c r="G85" t="s">
        <v>11</v>
      </c>
      <c r="H85" s="1">
        <v>43571.627569444441</v>
      </c>
      <c r="I85" s="1" t="s">
        <v>1628</v>
      </c>
      <c r="J85" t="str">
        <f t="shared" si="8"/>
        <v>Open</v>
      </c>
      <c r="K85" s="33" cm="1">
        <f t="array" aca="1" ref="K85" ca="1">NETWORKDAYS(H85,_xlfn.IFS(J85="Open",TODAY(),J85="Filled",I85))</f>
        <v>1126</v>
      </c>
      <c r="L85" s="33" cm="1">
        <f t="array" aca="1" ref="L85" ca="1">(_xlfn.IFS(J85="Open",TODAY(),J85="Filled",I85))-H85</f>
        <v>1574.3724305555588</v>
      </c>
      <c r="M85" t="str">
        <f t="shared" si="9"/>
        <v/>
      </c>
      <c r="N85" s="34" t="str">
        <f t="shared" si="10"/>
        <v/>
      </c>
      <c r="O85" t="str">
        <f t="shared" si="11"/>
        <v/>
      </c>
      <c r="P85" t="str">
        <f t="shared" si="12"/>
        <v/>
      </c>
      <c r="Q85" s="35">
        <f>IF(J85="Open",_xlfn.XLOOKUP(E85,Table2[Region],Table2[Opens]),_xlfn.XLOOKUP(E85,Table2[Region],Table2[Accepts]))</f>
        <v>300</v>
      </c>
      <c r="R85">
        <f t="shared" si="13"/>
        <v>2019</v>
      </c>
      <c r="S85" s="1">
        <f t="shared" si="14"/>
        <v>43571.627569444441</v>
      </c>
      <c r="T85" t="str">
        <f t="shared" si="15"/>
        <v>Q3</v>
      </c>
    </row>
    <row r="86" spans="1:20" x14ac:dyDescent="0.35">
      <c r="A86" t="s">
        <v>640</v>
      </c>
      <c r="B86" t="s">
        <v>158</v>
      </c>
      <c r="C86" s="37" t="s">
        <v>122</v>
      </c>
      <c r="D86" t="s">
        <v>204</v>
      </c>
      <c r="E86" t="s">
        <v>1636</v>
      </c>
      <c r="F86" t="s">
        <v>1062</v>
      </c>
      <c r="G86" t="s">
        <v>11</v>
      </c>
      <c r="H86" s="1">
        <v>43654.892280092594</v>
      </c>
      <c r="I86" s="1">
        <v>43735</v>
      </c>
      <c r="J86" t="str">
        <f t="shared" si="8"/>
        <v>Filled</v>
      </c>
      <c r="K86" s="33" cm="1">
        <f t="array" aca="1" ref="K86" ca="1">NETWORKDAYS(H86,_xlfn.IFS(J86="Open",TODAY(),J86="Filled",I86))</f>
        <v>60</v>
      </c>
      <c r="L86" s="33" cm="1">
        <f t="array" aca="1" ref="L86" ca="1">(_xlfn.IFS(J86="Open",TODAY(),J86="Filled",I86))-H86</f>
        <v>80.107719907406135</v>
      </c>
      <c r="M86">
        <f t="shared" si="9"/>
        <v>2019</v>
      </c>
      <c r="N86" s="34" t="str">
        <f t="shared" si="10"/>
        <v>September</v>
      </c>
      <c r="O86" t="str">
        <f t="shared" si="11"/>
        <v>Q4</v>
      </c>
      <c r="P86" t="str">
        <f t="shared" si="12"/>
        <v>FY 2019</v>
      </c>
      <c r="Q86" s="35">
        <f>IF(J86="Open",_xlfn.XLOOKUP(E86,Table2[Region],Table2[Opens]),_xlfn.XLOOKUP(E86,Table2[Region],Table2[Accepts]))</f>
        <v>550</v>
      </c>
      <c r="R86">
        <f t="shared" si="13"/>
        <v>2019</v>
      </c>
      <c r="S86" s="1">
        <f t="shared" si="14"/>
        <v>43735</v>
      </c>
      <c r="T86" t="str">
        <f t="shared" si="15"/>
        <v>Q4</v>
      </c>
    </row>
    <row r="87" spans="1:20" x14ac:dyDescent="0.35">
      <c r="A87" t="s">
        <v>641</v>
      </c>
      <c r="B87" t="s">
        <v>159</v>
      </c>
      <c r="C87" s="37" t="s">
        <v>122</v>
      </c>
      <c r="D87" t="s">
        <v>204</v>
      </c>
      <c r="E87" t="s">
        <v>1636</v>
      </c>
      <c r="F87" t="s">
        <v>1064</v>
      </c>
      <c r="G87" t="s">
        <v>11</v>
      </c>
      <c r="H87" s="1">
        <v>43586.665196759262</v>
      </c>
      <c r="I87" s="1">
        <v>43777</v>
      </c>
      <c r="J87" t="str">
        <f t="shared" si="8"/>
        <v>Filled</v>
      </c>
      <c r="K87" s="33" cm="1">
        <f t="array" aca="1" ref="K87" ca="1">NETWORKDAYS(H87,_xlfn.IFS(J87="Open",TODAY(),J87="Filled",I87))</f>
        <v>138</v>
      </c>
      <c r="L87" s="33" cm="1">
        <f t="array" aca="1" ref="L87" ca="1">(_xlfn.IFS(J87="Open",TODAY(),J87="Filled",I87))-H87</f>
        <v>190.33480324073753</v>
      </c>
      <c r="M87">
        <f t="shared" si="9"/>
        <v>2019</v>
      </c>
      <c r="N87" s="34" t="str">
        <f t="shared" si="10"/>
        <v>November</v>
      </c>
      <c r="O87" t="str">
        <f t="shared" si="11"/>
        <v>Q1</v>
      </c>
      <c r="P87" t="str">
        <f t="shared" si="12"/>
        <v>FY 2020</v>
      </c>
      <c r="Q87" s="35">
        <f>IF(J87="Open",_xlfn.XLOOKUP(E87,Table2[Region],Table2[Opens]),_xlfn.XLOOKUP(E87,Table2[Region],Table2[Accepts]))</f>
        <v>550</v>
      </c>
      <c r="R87">
        <f t="shared" si="13"/>
        <v>2020</v>
      </c>
      <c r="S87" s="1">
        <f t="shared" si="14"/>
        <v>43777</v>
      </c>
      <c r="T87" t="str">
        <f t="shared" si="15"/>
        <v>Q1</v>
      </c>
    </row>
    <row r="88" spans="1:20" x14ac:dyDescent="0.35">
      <c r="A88" t="s">
        <v>642</v>
      </c>
      <c r="B88" t="s">
        <v>160</v>
      </c>
      <c r="C88" s="37" t="s">
        <v>122</v>
      </c>
      <c r="D88" t="s">
        <v>204</v>
      </c>
      <c r="E88" t="s">
        <v>1636</v>
      </c>
      <c r="F88" t="s">
        <v>1063</v>
      </c>
      <c r="G88" t="s">
        <v>11</v>
      </c>
      <c r="H88" s="1">
        <v>43676.902916666666</v>
      </c>
      <c r="I88" s="1">
        <v>43690</v>
      </c>
      <c r="J88" t="str">
        <f t="shared" si="8"/>
        <v>Filled</v>
      </c>
      <c r="K88" s="33" cm="1">
        <f t="array" aca="1" ref="K88" ca="1">NETWORKDAYS(H88,_xlfn.IFS(J88="Open",TODAY(),J88="Filled",I88))</f>
        <v>11</v>
      </c>
      <c r="L88" s="33" cm="1">
        <f t="array" aca="1" ref="L88" ca="1">(_xlfn.IFS(J88="Open",TODAY(),J88="Filled",I88))-H88</f>
        <v>13.097083333334012</v>
      </c>
      <c r="M88">
        <f t="shared" si="9"/>
        <v>2019</v>
      </c>
      <c r="N88" s="34" t="str">
        <f t="shared" si="10"/>
        <v>August</v>
      </c>
      <c r="O88" t="str">
        <f t="shared" si="11"/>
        <v>Q4</v>
      </c>
      <c r="P88" t="str">
        <f t="shared" si="12"/>
        <v>FY 2019</v>
      </c>
      <c r="Q88" s="35">
        <f>IF(J88="Open",_xlfn.XLOOKUP(E88,Table2[Region],Table2[Opens]),_xlfn.XLOOKUP(E88,Table2[Region],Table2[Accepts]))</f>
        <v>550</v>
      </c>
      <c r="R88">
        <f t="shared" si="13"/>
        <v>2019</v>
      </c>
      <c r="S88" s="1">
        <f t="shared" si="14"/>
        <v>43690</v>
      </c>
      <c r="T88" t="str">
        <f t="shared" si="15"/>
        <v>Q4</v>
      </c>
    </row>
    <row r="89" spans="1:20" x14ac:dyDescent="0.35">
      <c r="A89" t="s">
        <v>643</v>
      </c>
      <c r="B89" t="s">
        <v>161</v>
      </c>
      <c r="C89" s="37" t="s">
        <v>122</v>
      </c>
      <c r="D89" t="s">
        <v>1635</v>
      </c>
      <c r="E89" t="s">
        <v>116</v>
      </c>
      <c r="F89" t="s">
        <v>1065</v>
      </c>
      <c r="G89" t="s">
        <v>11</v>
      </c>
      <c r="H89" s="1">
        <v>43664.620625000003</v>
      </c>
      <c r="I89" s="1">
        <v>43799</v>
      </c>
      <c r="J89" t="str">
        <f t="shared" si="8"/>
        <v>Filled</v>
      </c>
      <c r="K89" s="33" cm="1">
        <f t="array" aca="1" ref="K89" ca="1">NETWORKDAYS(H89,_xlfn.IFS(J89="Open",TODAY(),J89="Filled",I89))</f>
        <v>97</v>
      </c>
      <c r="L89" s="33" cm="1">
        <f t="array" aca="1" ref="L89" ca="1">(_xlfn.IFS(J89="Open",TODAY(),J89="Filled",I89))-H89</f>
        <v>134.3793749999968</v>
      </c>
      <c r="M89">
        <f t="shared" si="9"/>
        <v>2019</v>
      </c>
      <c r="N89" s="34" t="str">
        <f t="shared" si="10"/>
        <v>November</v>
      </c>
      <c r="O89" t="str">
        <f t="shared" si="11"/>
        <v>Q1</v>
      </c>
      <c r="P89" t="str">
        <f t="shared" si="12"/>
        <v>FY 2020</v>
      </c>
      <c r="Q89" s="35">
        <f>IF(J89="Open",_xlfn.XLOOKUP(E89,Table2[Region],Table2[Opens]),_xlfn.XLOOKUP(E89,Table2[Region],Table2[Accepts]))</f>
        <v>300</v>
      </c>
      <c r="R89">
        <f t="shared" si="13"/>
        <v>2020</v>
      </c>
      <c r="S89" s="1">
        <f t="shared" si="14"/>
        <v>43799</v>
      </c>
      <c r="T89" t="str">
        <f t="shared" si="15"/>
        <v>Q1</v>
      </c>
    </row>
    <row r="90" spans="1:20" x14ac:dyDescent="0.35">
      <c r="A90" t="s">
        <v>644</v>
      </c>
      <c r="B90" t="s">
        <v>162</v>
      </c>
      <c r="C90" s="37" t="s">
        <v>122</v>
      </c>
      <c r="D90" t="s">
        <v>204</v>
      </c>
      <c r="E90" t="s">
        <v>1636</v>
      </c>
      <c r="F90" t="s">
        <v>1064</v>
      </c>
      <c r="G90" t="s">
        <v>11</v>
      </c>
      <c r="H90" s="1">
        <v>43697.889085648145</v>
      </c>
      <c r="I90" s="1">
        <v>43745</v>
      </c>
      <c r="J90" t="str">
        <f t="shared" si="8"/>
        <v>Filled</v>
      </c>
      <c r="K90" s="33" cm="1">
        <f t="array" aca="1" ref="K90" ca="1">NETWORKDAYS(H90,_xlfn.IFS(J90="Open",TODAY(),J90="Filled",I90))</f>
        <v>35</v>
      </c>
      <c r="L90" s="33" cm="1">
        <f t="array" aca="1" ref="L90" ca="1">(_xlfn.IFS(J90="Open",TODAY(),J90="Filled",I90))-H90</f>
        <v>47.110914351855172</v>
      </c>
      <c r="M90">
        <f t="shared" si="9"/>
        <v>2019</v>
      </c>
      <c r="N90" s="34" t="str">
        <f t="shared" si="10"/>
        <v>October</v>
      </c>
      <c r="O90" t="str">
        <f t="shared" si="11"/>
        <v>Q1</v>
      </c>
      <c r="P90" t="str">
        <f t="shared" si="12"/>
        <v>FY 2020</v>
      </c>
      <c r="Q90" s="35">
        <f>IF(J90="Open",_xlfn.XLOOKUP(E90,Table2[Region],Table2[Opens]),_xlfn.XLOOKUP(E90,Table2[Region],Table2[Accepts]))</f>
        <v>550</v>
      </c>
      <c r="R90">
        <f t="shared" si="13"/>
        <v>2020</v>
      </c>
      <c r="S90" s="1">
        <f t="shared" si="14"/>
        <v>43745</v>
      </c>
      <c r="T90" t="str">
        <f t="shared" si="15"/>
        <v>Q1</v>
      </c>
    </row>
    <row r="91" spans="1:20" x14ac:dyDescent="0.35">
      <c r="A91" t="s">
        <v>645</v>
      </c>
      <c r="B91" t="s">
        <v>163</v>
      </c>
      <c r="C91" s="37" t="s">
        <v>122</v>
      </c>
      <c r="D91" t="s">
        <v>204</v>
      </c>
      <c r="E91" t="s">
        <v>1636</v>
      </c>
      <c r="F91" t="s">
        <v>1065</v>
      </c>
      <c r="G91" t="s">
        <v>11</v>
      </c>
      <c r="H91" s="1">
        <v>43794.522256944445</v>
      </c>
      <c r="I91" s="1">
        <v>43813</v>
      </c>
      <c r="J91" t="str">
        <f t="shared" si="8"/>
        <v>Filled</v>
      </c>
      <c r="K91" s="33" cm="1">
        <f t="array" aca="1" ref="K91" ca="1">NETWORKDAYS(H91,_xlfn.IFS(J91="Open",TODAY(),J91="Filled",I91))</f>
        <v>15</v>
      </c>
      <c r="L91" s="33" cm="1">
        <f t="array" aca="1" ref="L91" ca="1">(_xlfn.IFS(J91="Open",TODAY(),J91="Filled",I91))-H91</f>
        <v>18.477743055555038</v>
      </c>
      <c r="M91">
        <f t="shared" si="9"/>
        <v>2019</v>
      </c>
      <c r="N91" s="34" t="str">
        <f t="shared" si="10"/>
        <v>December</v>
      </c>
      <c r="O91" t="str">
        <f t="shared" si="11"/>
        <v>Q1</v>
      </c>
      <c r="P91" t="str">
        <f t="shared" si="12"/>
        <v>FY 2020</v>
      </c>
      <c r="Q91" s="35">
        <f>IF(J91="Open",_xlfn.XLOOKUP(E91,Table2[Region],Table2[Opens]),_xlfn.XLOOKUP(E91,Table2[Region],Table2[Accepts]))</f>
        <v>550</v>
      </c>
      <c r="R91">
        <f t="shared" si="13"/>
        <v>2020</v>
      </c>
      <c r="S91" s="1">
        <f t="shared" si="14"/>
        <v>43813</v>
      </c>
      <c r="T91" t="str">
        <f t="shared" si="15"/>
        <v>Q1</v>
      </c>
    </row>
    <row r="92" spans="1:20" x14ac:dyDescent="0.35">
      <c r="A92" t="s">
        <v>646</v>
      </c>
      <c r="B92" t="s">
        <v>164</v>
      </c>
      <c r="C92" s="37" t="s">
        <v>122</v>
      </c>
      <c r="D92" t="s">
        <v>204</v>
      </c>
      <c r="E92" t="s">
        <v>1636</v>
      </c>
      <c r="F92" t="s">
        <v>1066</v>
      </c>
      <c r="G92" t="s">
        <v>11</v>
      </c>
      <c r="H92" s="1">
        <v>43780.579108796293</v>
      </c>
      <c r="I92" s="1">
        <v>43795</v>
      </c>
      <c r="J92" t="str">
        <f t="shared" si="8"/>
        <v>Filled</v>
      </c>
      <c r="K92" s="33" cm="1">
        <f t="array" aca="1" ref="K92" ca="1">NETWORKDAYS(H92,_xlfn.IFS(J92="Open",TODAY(),J92="Filled",I92))</f>
        <v>12</v>
      </c>
      <c r="L92" s="33" cm="1">
        <f t="array" aca="1" ref="L92" ca="1">(_xlfn.IFS(J92="Open",TODAY(),J92="Filled",I92))-H92</f>
        <v>14.42089120370656</v>
      </c>
      <c r="M92">
        <f t="shared" si="9"/>
        <v>2019</v>
      </c>
      <c r="N92" s="34" t="str">
        <f t="shared" si="10"/>
        <v>November</v>
      </c>
      <c r="O92" t="str">
        <f t="shared" si="11"/>
        <v>Q1</v>
      </c>
      <c r="P92" t="str">
        <f t="shared" si="12"/>
        <v>FY 2020</v>
      </c>
      <c r="Q92" s="35">
        <f>IF(J92="Open",_xlfn.XLOOKUP(E92,Table2[Region],Table2[Opens]),_xlfn.XLOOKUP(E92,Table2[Region],Table2[Accepts]))</f>
        <v>550</v>
      </c>
      <c r="R92">
        <f t="shared" si="13"/>
        <v>2020</v>
      </c>
      <c r="S92" s="1">
        <f t="shared" si="14"/>
        <v>43795</v>
      </c>
      <c r="T92" t="str">
        <f t="shared" si="15"/>
        <v>Q1</v>
      </c>
    </row>
    <row r="93" spans="1:20" x14ac:dyDescent="0.35">
      <c r="A93" t="s">
        <v>647</v>
      </c>
      <c r="B93" t="s">
        <v>165</v>
      </c>
      <c r="C93" s="37" t="s">
        <v>122</v>
      </c>
      <c r="D93" t="s">
        <v>204</v>
      </c>
      <c r="E93" t="s">
        <v>1636</v>
      </c>
      <c r="F93" t="s">
        <v>1062</v>
      </c>
      <c r="G93" t="s">
        <v>11</v>
      </c>
      <c r="H93" s="1">
        <v>43789.435740740744</v>
      </c>
      <c r="I93" s="1">
        <v>43802</v>
      </c>
      <c r="J93" t="str">
        <f t="shared" si="8"/>
        <v>Filled</v>
      </c>
      <c r="K93" s="33" cm="1">
        <f t="array" aca="1" ref="K93" ca="1">NETWORKDAYS(H93,_xlfn.IFS(J93="Open",TODAY(),J93="Filled",I93))</f>
        <v>10</v>
      </c>
      <c r="L93" s="33" cm="1">
        <f t="array" aca="1" ref="L93" ca="1">(_xlfn.IFS(J93="Open",TODAY(),J93="Filled",I93))-H93</f>
        <v>12.564259259255778</v>
      </c>
      <c r="M93">
        <f t="shared" si="9"/>
        <v>2019</v>
      </c>
      <c r="N93" s="34" t="str">
        <f t="shared" si="10"/>
        <v>December</v>
      </c>
      <c r="O93" t="str">
        <f t="shared" si="11"/>
        <v>Q1</v>
      </c>
      <c r="P93" t="str">
        <f t="shared" si="12"/>
        <v>FY 2020</v>
      </c>
      <c r="Q93" s="35">
        <f>IF(J93="Open",_xlfn.XLOOKUP(E93,Table2[Region],Table2[Opens]),_xlfn.XLOOKUP(E93,Table2[Region],Table2[Accepts]))</f>
        <v>550</v>
      </c>
      <c r="R93">
        <f t="shared" si="13"/>
        <v>2020</v>
      </c>
      <c r="S93" s="1">
        <f t="shared" si="14"/>
        <v>43802</v>
      </c>
      <c r="T93" t="str">
        <f t="shared" si="15"/>
        <v>Q1</v>
      </c>
    </row>
    <row r="94" spans="1:20" x14ac:dyDescent="0.35">
      <c r="A94" t="s">
        <v>648</v>
      </c>
      <c r="B94" t="s">
        <v>166</v>
      </c>
      <c r="C94" s="37" t="s">
        <v>122</v>
      </c>
      <c r="D94" t="s">
        <v>204</v>
      </c>
      <c r="E94" t="s">
        <v>1636</v>
      </c>
      <c r="F94" t="s">
        <v>1062</v>
      </c>
      <c r="G94" t="s">
        <v>11</v>
      </c>
      <c r="H94" s="1">
        <v>43849.272013888891</v>
      </c>
      <c r="I94" s="1">
        <v>44031</v>
      </c>
      <c r="J94" t="str">
        <f t="shared" si="8"/>
        <v>Filled</v>
      </c>
      <c r="K94" s="33" cm="1">
        <f t="array" aca="1" ref="K94" ca="1">NETWORKDAYS(H94,_xlfn.IFS(J94="Open",TODAY(),J94="Filled",I94))</f>
        <v>130</v>
      </c>
      <c r="L94" s="33" cm="1">
        <f t="array" aca="1" ref="L94" ca="1">(_xlfn.IFS(J94="Open",TODAY(),J94="Filled",I94))-H94</f>
        <v>181.7279861111092</v>
      </c>
      <c r="M94">
        <f t="shared" si="9"/>
        <v>2020</v>
      </c>
      <c r="N94" s="34" t="str">
        <f t="shared" si="10"/>
        <v>July</v>
      </c>
      <c r="O94" t="str">
        <f t="shared" si="11"/>
        <v>Q4</v>
      </c>
      <c r="P94" t="str">
        <f t="shared" si="12"/>
        <v>FY 2020</v>
      </c>
      <c r="Q94" s="35">
        <f>IF(J94="Open",_xlfn.XLOOKUP(E94,Table2[Region],Table2[Opens]),_xlfn.XLOOKUP(E94,Table2[Region],Table2[Accepts]))</f>
        <v>550</v>
      </c>
      <c r="R94">
        <f t="shared" si="13"/>
        <v>2020</v>
      </c>
      <c r="S94" s="1">
        <f t="shared" si="14"/>
        <v>44031</v>
      </c>
      <c r="T94" t="str">
        <f t="shared" si="15"/>
        <v>Q4</v>
      </c>
    </row>
    <row r="95" spans="1:20" x14ac:dyDescent="0.35">
      <c r="A95" t="s">
        <v>649</v>
      </c>
      <c r="B95" t="s">
        <v>169</v>
      </c>
      <c r="C95" s="37" t="s">
        <v>122</v>
      </c>
      <c r="D95" t="s">
        <v>204</v>
      </c>
      <c r="E95" t="s">
        <v>1636</v>
      </c>
      <c r="F95" t="s">
        <v>1062</v>
      </c>
      <c r="G95" t="s">
        <v>11</v>
      </c>
      <c r="H95" s="1">
        <v>43894.430462962962</v>
      </c>
      <c r="I95" s="1">
        <v>43958</v>
      </c>
      <c r="J95" t="str">
        <f t="shared" si="8"/>
        <v>Filled</v>
      </c>
      <c r="K95" s="33" cm="1">
        <f t="array" aca="1" ref="K95" ca="1">NETWORKDAYS(H95,_xlfn.IFS(J95="Open",TODAY(),J95="Filled",I95))</f>
        <v>47</v>
      </c>
      <c r="L95" s="33" cm="1">
        <f t="array" aca="1" ref="L95" ca="1">(_xlfn.IFS(J95="Open",TODAY(),J95="Filled",I95))-H95</f>
        <v>63.569537037037662</v>
      </c>
      <c r="M95">
        <f t="shared" si="9"/>
        <v>2020</v>
      </c>
      <c r="N95" s="34" t="str">
        <f t="shared" si="10"/>
        <v>May</v>
      </c>
      <c r="O95" t="str">
        <f t="shared" si="11"/>
        <v>Q3</v>
      </c>
      <c r="P95" t="str">
        <f t="shared" si="12"/>
        <v>FY 2020</v>
      </c>
      <c r="Q95" s="35">
        <f>IF(J95="Open",_xlfn.XLOOKUP(E95,Table2[Region],Table2[Opens]),_xlfn.XLOOKUP(E95,Table2[Region],Table2[Accepts]))</f>
        <v>550</v>
      </c>
      <c r="R95">
        <f t="shared" si="13"/>
        <v>2020</v>
      </c>
      <c r="S95" s="1">
        <f t="shared" si="14"/>
        <v>43958</v>
      </c>
      <c r="T95" t="str">
        <f t="shared" si="15"/>
        <v>Q3</v>
      </c>
    </row>
    <row r="96" spans="1:20" x14ac:dyDescent="0.35">
      <c r="A96" t="s">
        <v>650</v>
      </c>
      <c r="B96" t="s">
        <v>170</v>
      </c>
      <c r="C96" s="37" t="s">
        <v>122</v>
      </c>
      <c r="D96" t="s">
        <v>204</v>
      </c>
      <c r="E96" t="s">
        <v>1636</v>
      </c>
      <c r="F96" t="s">
        <v>1062</v>
      </c>
      <c r="G96" t="s">
        <v>16</v>
      </c>
      <c r="H96" s="1">
        <v>43900.307592592595</v>
      </c>
      <c r="I96" s="1">
        <v>43984</v>
      </c>
      <c r="J96" t="str">
        <f t="shared" si="8"/>
        <v>Filled</v>
      </c>
      <c r="K96" s="33" cm="1">
        <f t="array" aca="1" ref="K96" ca="1">NETWORKDAYS(H96,_xlfn.IFS(J96="Open",TODAY(),J96="Filled",I96))</f>
        <v>61</v>
      </c>
      <c r="L96" s="33" cm="1">
        <f t="array" aca="1" ref="L96" ca="1">(_xlfn.IFS(J96="Open",TODAY(),J96="Filled",I96))-H96</f>
        <v>83.692407407404971</v>
      </c>
      <c r="M96">
        <f t="shared" si="9"/>
        <v>2020</v>
      </c>
      <c r="N96" s="34" t="str">
        <f t="shared" si="10"/>
        <v>June</v>
      </c>
      <c r="O96" t="str">
        <f t="shared" si="11"/>
        <v>Q3</v>
      </c>
      <c r="P96" t="str">
        <f t="shared" si="12"/>
        <v>FY 2020</v>
      </c>
      <c r="Q96" s="35">
        <f>IF(J96="Open",_xlfn.XLOOKUP(E96,Table2[Region],Table2[Opens]),_xlfn.XLOOKUP(E96,Table2[Region],Table2[Accepts]))</f>
        <v>550</v>
      </c>
      <c r="R96">
        <f t="shared" si="13"/>
        <v>2020</v>
      </c>
      <c r="S96" s="1">
        <f t="shared" si="14"/>
        <v>43984</v>
      </c>
      <c r="T96" t="str">
        <f t="shared" si="15"/>
        <v>Q3</v>
      </c>
    </row>
    <row r="97" spans="1:20" x14ac:dyDescent="0.35">
      <c r="A97" t="s">
        <v>651</v>
      </c>
      <c r="B97" t="s">
        <v>173</v>
      </c>
      <c r="C97" s="37" t="s">
        <v>122</v>
      </c>
      <c r="D97" t="s">
        <v>204</v>
      </c>
      <c r="E97" t="s">
        <v>1636</v>
      </c>
      <c r="F97" t="s">
        <v>1062</v>
      </c>
      <c r="G97" t="s">
        <v>24</v>
      </c>
      <c r="H97" s="1">
        <v>43796.125937500001</v>
      </c>
      <c r="I97" s="1">
        <v>43814</v>
      </c>
      <c r="J97" t="str">
        <f t="shared" si="8"/>
        <v>Filled</v>
      </c>
      <c r="K97" s="33" cm="1">
        <f t="array" aca="1" ref="K97" ca="1">NETWORKDAYS(H97,_xlfn.IFS(J97="Open",TODAY(),J97="Filled",I97))</f>
        <v>13</v>
      </c>
      <c r="L97" s="33" cm="1">
        <f t="array" aca="1" ref="L97" ca="1">(_xlfn.IFS(J97="Open",TODAY(),J97="Filled",I97))-H97</f>
        <v>17.874062499999127</v>
      </c>
      <c r="M97">
        <f t="shared" si="9"/>
        <v>2019</v>
      </c>
      <c r="N97" s="34" t="str">
        <f t="shared" si="10"/>
        <v>December</v>
      </c>
      <c r="O97" t="str">
        <f t="shared" si="11"/>
        <v>Q1</v>
      </c>
      <c r="P97" t="str">
        <f t="shared" si="12"/>
        <v>FY 2020</v>
      </c>
      <c r="Q97" s="35">
        <f>IF(J97="Open",_xlfn.XLOOKUP(E97,Table2[Region],Table2[Opens]),_xlfn.XLOOKUP(E97,Table2[Region],Table2[Accepts]))</f>
        <v>550</v>
      </c>
      <c r="R97">
        <f t="shared" si="13"/>
        <v>2020</v>
      </c>
      <c r="S97" s="1">
        <f t="shared" si="14"/>
        <v>43814</v>
      </c>
      <c r="T97" t="str">
        <f t="shared" si="15"/>
        <v>Q1</v>
      </c>
    </row>
    <row r="98" spans="1:20" x14ac:dyDescent="0.35">
      <c r="A98" t="s">
        <v>652</v>
      </c>
      <c r="B98" t="s">
        <v>176</v>
      </c>
      <c r="C98" s="37" t="s">
        <v>122</v>
      </c>
      <c r="D98" t="s">
        <v>204</v>
      </c>
      <c r="E98" t="s">
        <v>1636</v>
      </c>
      <c r="F98" t="s">
        <v>1062</v>
      </c>
      <c r="G98" t="s">
        <v>11</v>
      </c>
      <c r="H98" s="1">
        <v>43850.723935185182</v>
      </c>
      <c r="I98" s="1">
        <v>43998</v>
      </c>
      <c r="J98" t="str">
        <f t="shared" si="8"/>
        <v>Filled</v>
      </c>
      <c r="K98" s="33" cm="1">
        <f t="array" aca="1" ref="K98" ca="1">NETWORKDAYS(H98,_xlfn.IFS(J98="Open",TODAY(),J98="Filled",I98))</f>
        <v>107</v>
      </c>
      <c r="L98" s="33" cm="1">
        <f t="array" aca="1" ref="L98" ca="1">(_xlfn.IFS(J98="Open",TODAY(),J98="Filled",I98))-H98</f>
        <v>147.2760648148178</v>
      </c>
      <c r="M98">
        <f t="shared" si="9"/>
        <v>2020</v>
      </c>
      <c r="N98" s="34" t="str">
        <f t="shared" si="10"/>
        <v>June</v>
      </c>
      <c r="O98" t="str">
        <f t="shared" si="11"/>
        <v>Q3</v>
      </c>
      <c r="P98" t="str">
        <f t="shared" si="12"/>
        <v>FY 2020</v>
      </c>
      <c r="Q98" s="35">
        <f>IF(J98="Open",_xlfn.XLOOKUP(E98,Table2[Region],Table2[Opens]),_xlfn.XLOOKUP(E98,Table2[Region],Table2[Accepts]))</f>
        <v>550</v>
      </c>
      <c r="R98">
        <f t="shared" si="13"/>
        <v>2020</v>
      </c>
      <c r="S98" s="1">
        <f t="shared" si="14"/>
        <v>43998</v>
      </c>
      <c r="T98" t="str">
        <f t="shared" si="15"/>
        <v>Q3</v>
      </c>
    </row>
    <row r="99" spans="1:20" x14ac:dyDescent="0.35">
      <c r="A99" t="s">
        <v>653</v>
      </c>
      <c r="B99" t="s">
        <v>298</v>
      </c>
      <c r="C99" s="37" t="s">
        <v>122</v>
      </c>
      <c r="D99" t="s">
        <v>293</v>
      </c>
      <c r="E99" t="s">
        <v>9</v>
      </c>
      <c r="F99" t="s">
        <v>1065</v>
      </c>
      <c r="G99" t="s">
        <v>16</v>
      </c>
      <c r="H99" s="1">
        <v>42543</v>
      </c>
      <c r="I99" s="1">
        <v>42552</v>
      </c>
      <c r="J99" t="str">
        <f t="shared" si="8"/>
        <v>Filled</v>
      </c>
      <c r="K99" s="33" cm="1">
        <f t="array" aca="1" ref="K99" ca="1">NETWORKDAYS(H99,_xlfn.IFS(J99="Open",TODAY(),J99="Filled",I99))</f>
        <v>8</v>
      </c>
      <c r="L99" s="33" cm="1">
        <f t="array" aca="1" ref="L99" ca="1">(_xlfn.IFS(J99="Open",TODAY(),J99="Filled",I99))-H99</f>
        <v>9</v>
      </c>
      <c r="M99">
        <f t="shared" si="9"/>
        <v>2016</v>
      </c>
      <c r="N99" s="34" t="str">
        <f t="shared" si="10"/>
        <v>July</v>
      </c>
      <c r="O99" t="str">
        <f t="shared" si="11"/>
        <v>Q4</v>
      </c>
      <c r="P99" t="str">
        <f t="shared" si="12"/>
        <v>FY 2016</v>
      </c>
      <c r="Q99" s="35">
        <f>IF(J99="Open",_xlfn.XLOOKUP(E99,Table2[Region],Table2[Opens]),_xlfn.XLOOKUP(E99,Table2[Region],Table2[Accepts]))</f>
        <v>525</v>
      </c>
      <c r="R99">
        <f t="shared" si="13"/>
        <v>2016</v>
      </c>
      <c r="S99" s="1">
        <f t="shared" si="14"/>
        <v>42552</v>
      </c>
      <c r="T99" t="str">
        <f t="shared" si="15"/>
        <v>Q4</v>
      </c>
    </row>
    <row r="100" spans="1:20" x14ac:dyDescent="0.35">
      <c r="A100" t="s">
        <v>654</v>
      </c>
      <c r="B100" t="s">
        <v>299</v>
      </c>
      <c r="C100" s="37" t="s">
        <v>122</v>
      </c>
      <c r="D100" t="s">
        <v>286</v>
      </c>
      <c r="E100" t="s">
        <v>116</v>
      </c>
      <c r="F100" t="s">
        <v>1062</v>
      </c>
      <c r="G100" t="s">
        <v>16</v>
      </c>
      <c r="H100" s="1">
        <v>42663</v>
      </c>
      <c r="I100" s="1">
        <v>42667</v>
      </c>
      <c r="J100" t="str">
        <f t="shared" si="8"/>
        <v>Filled</v>
      </c>
      <c r="K100" s="33" cm="1">
        <f t="array" aca="1" ref="K100" ca="1">NETWORKDAYS(H100,_xlfn.IFS(J100="Open",TODAY(),J100="Filled",I100))</f>
        <v>3</v>
      </c>
      <c r="L100" s="33" cm="1">
        <f t="array" aca="1" ref="L100" ca="1">(_xlfn.IFS(J100="Open",TODAY(),J100="Filled",I100))-H100</f>
        <v>4</v>
      </c>
      <c r="M100">
        <f t="shared" si="9"/>
        <v>2016</v>
      </c>
      <c r="N100" s="34" t="str">
        <f t="shared" si="10"/>
        <v>October</v>
      </c>
      <c r="O100" t="str">
        <f t="shared" si="11"/>
        <v>Q1</v>
      </c>
      <c r="P100" t="str">
        <f t="shared" si="12"/>
        <v>FY 2017</v>
      </c>
      <c r="Q100" s="35">
        <f>IF(J100="Open",_xlfn.XLOOKUP(E100,Table2[Region],Table2[Opens]),_xlfn.XLOOKUP(E100,Table2[Region],Table2[Accepts]))</f>
        <v>300</v>
      </c>
      <c r="R100">
        <f t="shared" si="13"/>
        <v>2017</v>
      </c>
      <c r="S100" s="1">
        <f t="shared" si="14"/>
        <v>42667</v>
      </c>
      <c r="T100" t="str">
        <f t="shared" si="15"/>
        <v>Q1</v>
      </c>
    </row>
    <row r="101" spans="1:20" x14ac:dyDescent="0.35">
      <c r="A101" t="s">
        <v>655</v>
      </c>
      <c r="B101" t="s">
        <v>300</v>
      </c>
      <c r="C101" s="37" t="s">
        <v>122</v>
      </c>
      <c r="D101" t="s">
        <v>293</v>
      </c>
      <c r="E101" t="s">
        <v>9</v>
      </c>
      <c r="F101" t="s">
        <v>1064</v>
      </c>
      <c r="G101" t="s">
        <v>16</v>
      </c>
      <c r="H101" s="1">
        <v>42557</v>
      </c>
      <c r="I101" s="1">
        <v>42637</v>
      </c>
      <c r="J101" t="str">
        <f t="shared" si="8"/>
        <v>Filled</v>
      </c>
      <c r="K101" s="33" cm="1">
        <f t="array" aca="1" ref="K101" ca="1">NETWORKDAYS(H101,_xlfn.IFS(J101="Open",TODAY(),J101="Filled",I101))</f>
        <v>58</v>
      </c>
      <c r="L101" s="33" cm="1">
        <f t="array" aca="1" ref="L101" ca="1">(_xlfn.IFS(J101="Open",TODAY(),J101="Filled",I101))-H101</f>
        <v>80</v>
      </c>
      <c r="M101">
        <f t="shared" si="9"/>
        <v>2016</v>
      </c>
      <c r="N101" s="34" t="str">
        <f t="shared" si="10"/>
        <v>September</v>
      </c>
      <c r="O101" t="str">
        <f t="shared" si="11"/>
        <v>Q4</v>
      </c>
      <c r="P101" t="str">
        <f t="shared" si="12"/>
        <v>FY 2016</v>
      </c>
      <c r="Q101" s="35">
        <f>IF(J101="Open",_xlfn.XLOOKUP(E101,Table2[Region],Table2[Opens]),_xlfn.XLOOKUP(E101,Table2[Region],Table2[Accepts]))</f>
        <v>525</v>
      </c>
      <c r="R101">
        <f t="shared" si="13"/>
        <v>2016</v>
      </c>
      <c r="S101" s="1">
        <f t="shared" si="14"/>
        <v>42637</v>
      </c>
      <c r="T101" t="str">
        <f t="shared" si="15"/>
        <v>Q4</v>
      </c>
    </row>
    <row r="102" spans="1:20" x14ac:dyDescent="0.35">
      <c r="A102" t="s">
        <v>656</v>
      </c>
      <c r="B102" t="s">
        <v>303</v>
      </c>
      <c r="C102" s="37" t="s">
        <v>122</v>
      </c>
      <c r="D102" t="s">
        <v>293</v>
      </c>
      <c r="E102" t="s">
        <v>9</v>
      </c>
      <c r="F102" t="s">
        <v>1062</v>
      </c>
      <c r="G102" t="s">
        <v>16</v>
      </c>
      <c r="H102" s="1">
        <v>42597</v>
      </c>
      <c r="I102" s="1">
        <v>42658</v>
      </c>
      <c r="J102" t="str">
        <f t="shared" si="8"/>
        <v>Filled</v>
      </c>
      <c r="K102" s="33" cm="1">
        <f t="array" aca="1" ref="K102" ca="1">NETWORKDAYS(H102,_xlfn.IFS(J102="Open",TODAY(),J102="Filled",I102))</f>
        <v>45</v>
      </c>
      <c r="L102" s="33" cm="1">
        <f t="array" aca="1" ref="L102" ca="1">(_xlfn.IFS(J102="Open",TODAY(),J102="Filled",I102))-H102</f>
        <v>61</v>
      </c>
      <c r="M102">
        <f t="shared" si="9"/>
        <v>2016</v>
      </c>
      <c r="N102" s="34" t="str">
        <f t="shared" si="10"/>
        <v>October</v>
      </c>
      <c r="O102" t="str">
        <f t="shared" si="11"/>
        <v>Q1</v>
      </c>
      <c r="P102" t="str">
        <f t="shared" si="12"/>
        <v>FY 2017</v>
      </c>
      <c r="Q102" s="35">
        <f>IF(J102="Open",_xlfn.XLOOKUP(E102,Table2[Region],Table2[Opens]),_xlfn.XLOOKUP(E102,Table2[Region],Table2[Accepts]))</f>
        <v>525</v>
      </c>
      <c r="R102">
        <f t="shared" si="13"/>
        <v>2017</v>
      </c>
      <c r="S102" s="1">
        <f t="shared" si="14"/>
        <v>42658</v>
      </c>
      <c r="T102" t="str">
        <f t="shared" si="15"/>
        <v>Q1</v>
      </c>
    </row>
    <row r="103" spans="1:20" x14ac:dyDescent="0.35">
      <c r="A103" t="s">
        <v>657</v>
      </c>
      <c r="B103" t="s">
        <v>305</v>
      </c>
      <c r="C103" s="37" t="s">
        <v>122</v>
      </c>
      <c r="D103" t="s">
        <v>286</v>
      </c>
      <c r="E103" t="s">
        <v>116</v>
      </c>
      <c r="F103" t="s">
        <v>1062</v>
      </c>
      <c r="G103" t="s">
        <v>16</v>
      </c>
      <c r="H103" s="1">
        <v>43054</v>
      </c>
      <c r="I103" s="1">
        <v>43066</v>
      </c>
      <c r="J103" t="str">
        <f t="shared" si="8"/>
        <v>Filled</v>
      </c>
      <c r="K103" s="33" cm="1">
        <f t="array" aca="1" ref="K103" ca="1">NETWORKDAYS(H103,_xlfn.IFS(J103="Open",TODAY(),J103="Filled",I103))</f>
        <v>9</v>
      </c>
      <c r="L103" s="33" cm="1">
        <f t="array" aca="1" ref="L103" ca="1">(_xlfn.IFS(J103="Open",TODAY(),J103="Filled",I103))-H103</f>
        <v>12</v>
      </c>
      <c r="M103">
        <f t="shared" si="9"/>
        <v>2017</v>
      </c>
      <c r="N103" s="34" t="str">
        <f t="shared" si="10"/>
        <v>November</v>
      </c>
      <c r="O103" t="str">
        <f t="shared" si="11"/>
        <v>Q1</v>
      </c>
      <c r="P103" t="str">
        <f t="shared" si="12"/>
        <v>FY 2018</v>
      </c>
      <c r="Q103" s="35">
        <f>IF(J103="Open",_xlfn.XLOOKUP(E103,Table2[Region],Table2[Opens]),_xlfn.XLOOKUP(E103,Table2[Region],Table2[Accepts]))</f>
        <v>300</v>
      </c>
      <c r="R103">
        <f t="shared" si="13"/>
        <v>2018</v>
      </c>
      <c r="S103" s="1">
        <f t="shared" si="14"/>
        <v>43066</v>
      </c>
      <c r="T103" t="str">
        <f t="shared" si="15"/>
        <v>Q1</v>
      </c>
    </row>
    <row r="104" spans="1:20" x14ac:dyDescent="0.35">
      <c r="A104" t="s">
        <v>658</v>
      </c>
      <c r="B104" t="s">
        <v>306</v>
      </c>
      <c r="C104" s="37" t="s">
        <v>122</v>
      </c>
      <c r="D104" t="s">
        <v>293</v>
      </c>
      <c r="E104" t="s">
        <v>9</v>
      </c>
      <c r="F104" t="s">
        <v>1064</v>
      </c>
      <c r="G104" t="s">
        <v>11</v>
      </c>
      <c r="H104" s="1">
        <v>42460</v>
      </c>
      <c r="I104" s="1">
        <v>42623</v>
      </c>
      <c r="J104" t="str">
        <f t="shared" si="8"/>
        <v>Filled</v>
      </c>
      <c r="K104" s="33" cm="1">
        <f t="array" aca="1" ref="K104" ca="1">NETWORKDAYS(H104,_xlfn.IFS(J104="Open",TODAY(),J104="Filled",I104))</f>
        <v>117</v>
      </c>
      <c r="L104" s="33" cm="1">
        <f t="array" aca="1" ref="L104" ca="1">(_xlfn.IFS(J104="Open",TODAY(),J104="Filled",I104))-H104</f>
        <v>163</v>
      </c>
      <c r="M104">
        <f t="shared" si="9"/>
        <v>2016</v>
      </c>
      <c r="N104" s="34" t="str">
        <f t="shared" si="10"/>
        <v>September</v>
      </c>
      <c r="O104" t="str">
        <f t="shared" si="11"/>
        <v>Q4</v>
      </c>
      <c r="P104" t="str">
        <f t="shared" si="12"/>
        <v>FY 2016</v>
      </c>
      <c r="Q104" s="35">
        <f>IF(J104="Open",_xlfn.XLOOKUP(E104,Table2[Region],Table2[Opens]),_xlfn.XLOOKUP(E104,Table2[Region],Table2[Accepts]))</f>
        <v>525</v>
      </c>
      <c r="R104">
        <f t="shared" si="13"/>
        <v>2016</v>
      </c>
      <c r="S104" s="1">
        <f t="shared" si="14"/>
        <v>42623</v>
      </c>
      <c r="T104" t="str">
        <f t="shared" si="15"/>
        <v>Q4</v>
      </c>
    </row>
    <row r="105" spans="1:20" x14ac:dyDescent="0.35">
      <c r="A105" t="s">
        <v>659</v>
      </c>
      <c r="B105" t="s">
        <v>307</v>
      </c>
      <c r="C105" s="37" t="s">
        <v>122</v>
      </c>
      <c r="D105" t="s">
        <v>23</v>
      </c>
      <c r="E105" t="s">
        <v>9</v>
      </c>
      <c r="F105" t="s">
        <v>1062</v>
      </c>
      <c r="G105" t="s">
        <v>16</v>
      </c>
      <c r="H105" s="1">
        <v>42555</v>
      </c>
      <c r="I105" s="1">
        <v>42577</v>
      </c>
      <c r="J105" t="str">
        <f t="shared" si="8"/>
        <v>Filled</v>
      </c>
      <c r="K105" s="33" cm="1">
        <f t="array" aca="1" ref="K105" ca="1">NETWORKDAYS(H105,_xlfn.IFS(J105="Open",TODAY(),J105="Filled",I105))</f>
        <v>17</v>
      </c>
      <c r="L105" s="33" cm="1">
        <f t="array" aca="1" ref="L105" ca="1">(_xlfn.IFS(J105="Open",TODAY(),J105="Filled",I105))-H105</f>
        <v>22</v>
      </c>
      <c r="M105">
        <f t="shared" si="9"/>
        <v>2016</v>
      </c>
      <c r="N105" s="34" t="str">
        <f t="shared" si="10"/>
        <v>July</v>
      </c>
      <c r="O105" t="str">
        <f t="shared" si="11"/>
        <v>Q4</v>
      </c>
      <c r="P105" t="str">
        <f t="shared" si="12"/>
        <v>FY 2016</v>
      </c>
      <c r="Q105" s="35">
        <f>IF(J105="Open",_xlfn.XLOOKUP(E105,Table2[Region],Table2[Opens]),_xlfn.XLOOKUP(E105,Table2[Region],Table2[Accepts]))</f>
        <v>525</v>
      </c>
      <c r="R105">
        <f t="shared" si="13"/>
        <v>2016</v>
      </c>
      <c r="S105" s="1">
        <f t="shared" si="14"/>
        <v>42577</v>
      </c>
      <c r="T105" t="str">
        <f t="shared" si="15"/>
        <v>Q4</v>
      </c>
    </row>
    <row r="106" spans="1:20" x14ac:dyDescent="0.35">
      <c r="A106" t="s">
        <v>660</v>
      </c>
      <c r="B106" t="s">
        <v>311</v>
      </c>
      <c r="C106" s="37" t="s">
        <v>122</v>
      </c>
      <c r="D106" t="s">
        <v>12</v>
      </c>
      <c r="E106" t="s">
        <v>9</v>
      </c>
      <c r="F106" t="s">
        <v>1064</v>
      </c>
      <c r="G106" t="s">
        <v>11</v>
      </c>
      <c r="H106" s="1">
        <v>43254</v>
      </c>
      <c r="I106" s="1">
        <v>43311</v>
      </c>
      <c r="J106" t="str">
        <f t="shared" si="8"/>
        <v>Filled</v>
      </c>
      <c r="K106" s="33" cm="1">
        <f t="array" aca="1" ref="K106" ca="1">NETWORKDAYS(H106,_xlfn.IFS(J106="Open",TODAY(),J106="Filled",I106))</f>
        <v>41</v>
      </c>
      <c r="L106" s="33" cm="1">
        <f t="array" aca="1" ref="L106" ca="1">(_xlfn.IFS(J106="Open",TODAY(),J106="Filled",I106))-H106</f>
        <v>57</v>
      </c>
      <c r="M106">
        <f t="shared" si="9"/>
        <v>2018</v>
      </c>
      <c r="N106" s="34" t="str">
        <f t="shared" si="10"/>
        <v>July</v>
      </c>
      <c r="O106" t="str">
        <f t="shared" si="11"/>
        <v>Q4</v>
      </c>
      <c r="P106" t="str">
        <f t="shared" si="12"/>
        <v>FY 2018</v>
      </c>
      <c r="Q106" s="35">
        <f>IF(J106="Open",_xlfn.XLOOKUP(E106,Table2[Region],Table2[Opens]),_xlfn.XLOOKUP(E106,Table2[Region],Table2[Accepts]))</f>
        <v>525</v>
      </c>
      <c r="R106">
        <f t="shared" si="13"/>
        <v>2018</v>
      </c>
      <c r="S106" s="1">
        <f t="shared" si="14"/>
        <v>43311</v>
      </c>
      <c r="T106" t="str">
        <f t="shared" si="15"/>
        <v>Q4</v>
      </c>
    </row>
    <row r="107" spans="1:20" x14ac:dyDescent="0.35">
      <c r="A107" t="s">
        <v>661</v>
      </c>
      <c r="B107" t="s">
        <v>312</v>
      </c>
      <c r="C107" s="37" t="s">
        <v>122</v>
      </c>
      <c r="D107" t="s">
        <v>115</v>
      </c>
      <c r="E107" t="s">
        <v>116</v>
      </c>
      <c r="F107" t="s">
        <v>1062</v>
      </c>
      <c r="G107" t="s">
        <v>16</v>
      </c>
      <c r="H107" s="1">
        <v>43345</v>
      </c>
      <c r="I107" s="1">
        <v>43378</v>
      </c>
      <c r="J107" t="str">
        <f t="shared" si="8"/>
        <v>Filled</v>
      </c>
      <c r="K107" s="33" cm="1">
        <f t="array" aca="1" ref="K107" ca="1">NETWORKDAYS(H107,_xlfn.IFS(J107="Open",TODAY(),J107="Filled",I107))</f>
        <v>25</v>
      </c>
      <c r="L107" s="33" cm="1">
        <f t="array" aca="1" ref="L107" ca="1">(_xlfn.IFS(J107="Open",TODAY(),J107="Filled",I107))-H107</f>
        <v>33</v>
      </c>
      <c r="M107">
        <f t="shared" si="9"/>
        <v>2018</v>
      </c>
      <c r="N107" s="34" t="str">
        <f t="shared" si="10"/>
        <v>October</v>
      </c>
      <c r="O107" t="str">
        <f t="shared" si="11"/>
        <v>Q1</v>
      </c>
      <c r="P107" t="str">
        <f t="shared" si="12"/>
        <v>FY 2019</v>
      </c>
      <c r="Q107" s="35">
        <f>IF(J107="Open",_xlfn.XLOOKUP(E107,Table2[Region],Table2[Opens]),_xlfn.XLOOKUP(E107,Table2[Region],Table2[Accepts]))</f>
        <v>300</v>
      </c>
      <c r="R107">
        <f t="shared" si="13"/>
        <v>2019</v>
      </c>
      <c r="S107" s="1">
        <f t="shared" si="14"/>
        <v>43378</v>
      </c>
      <c r="T107" t="str">
        <f t="shared" si="15"/>
        <v>Q1</v>
      </c>
    </row>
    <row r="108" spans="1:20" x14ac:dyDescent="0.35">
      <c r="A108" t="s">
        <v>662</v>
      </c>
      <c r="B108" t="s">
        <v>313</v>
      </c>
      <c r="C108" s="37" t="s">
        <v>122</v>
      </c>
      <c r="D108" t="s">
        <v>293</v>
      </c>
      <c r="E108" t="s">
        <v>9</v>
      </c>
      <c r="F108" t="s">
        <v>1061</v>
      </c>
      <c r="G108" t="s">
        <v>16</v>
      </c>
      <c r="H108" s="1">
        <v>42626</v>
      </c>
      <c r="I108" s="1">
        <v>42698</v>
      </c>
      <c r="J108" t="str">
        <f t="shared" si="8"/>
        <v>Filled</v>
      </c>
      <c r="K108" s="33" cm="1">
        <f t="array" aca="1" ref="K108" ca="1">NETWORKDAYS(H108,_xlfn.IFS(J108="Open",TODAY(),J108="Filled",I108))</f>
        <v>53</v>
      </c>
      <c r="L108" s="33" cm="1">
        <f t="array" aca="1" ref="L108" ca="1">(_xlfn.IFS(J108="Open",TODAY(),J108="Filled",I108))-H108</f>
        <v>72</v>
      </c>
      <c r="M108">
        <f t="shared" si="9"/>
        <v>2016</v>
      </c>
      <c r="N108" s="34" t="str">
        <f t="shared" si="10"/>
        <v>November</v>
      </c>
      <c r="O108" t="str">
        <f t="shared" si="11"/>
        <v>Q1</v>
      </c>
      <c r="P108" t="str">
        <f t="shared" si="12"/>
        <v>FY 2017</v>
      </c>
      <c r="Q108" s="35">
        <f>IF(J108="Open",_xlfn.XLOOKUP(E108,Table2[Region],Table2[Opens]),_xlfn.XLOOKUP(E108,Table2[Region],Table2[Accepts]))</f>
        <v>525</v>
      </c>
      <c r="R108">
        <f t="shared" si="13"/>
        <v>2017</v>
      </c>
      <c r="S108" s="1">
        <f t="shared" si="14"/>
        <v>42698</v>
      </c>
      <c r="T108" t="str">
        <f t="shared" si="15"/>
        <v>Q1</v>
      </c>
    </row>
    <row r="109" spans="1:20" x14ac:dyDescent="0.35">
      <c r="A109" t="s">
        <v>663</v>
      </c>
      <c r="B109" t="s">
        <v>315</v>
      </c>
      <c r="C109" s="37" t="s">
        <v>122</v>
      </c>
      <c r="D109" t="s">
        <v>12</v>
      </c>
      <c r="E109" t="s">
        <v>9</v>
      </c>
      <c r="F109" t="s">
        <v>1061</v>
      </c>
      <c r="G109" t="s">
        <v>16</v>
      </c>
      <c r="H109" s="1">
        <v>42408</v>
      </c>
      <c r="I109" s="1">
        <v>42491</v>
      </c>
      <c r="J109" t="str">
        <f t="shared" si="8"/>
        <v>Filled</v>
      </c>
      <c r="K109" s="33" cm="1">
        <f t="array" aca="1" ref="K109" ca="1">NETWORKDAYS(H109,_xlfn.IFS(J109="Open",TODAY(),J109="Filled",I109))</f>
        <v>60</v>
      </c>
      <c r="L109" s="33" cm="1">
        <f t="array" aca="1" ref="L109" ca="1">(_xlfn.IFS(J109="Open",TODAY(),J109="Filled",I109))-H109</f>
        <v>83</v>
      </c>
      <c r="M109">
        <f t="shared" si="9"/>
        <v>2016</v>
      </c>
      <c r="N109" s="34" t="str">
        <f t="shared" si="10"/>
        <v>May</v>
      </c>
      <c r="O109" t="str">
        <f t="shared" si="11"/>
        <v>Q3</v>
      </c>
      <c r="P109" t="str">
        <f t="shared" si="12"/>
        <v>FY 2016</v>
      </c>
      <c r="Q109" s="35">
        <f>IF(J109="Open",_xlfn.XLOOKUP(E109,Table2[Region],Table2[Opens]),_xlfn.XLOOKUP(E109,Table2[Region],Table2[Accepts]))</f>
        <v>525</v>
      </c>
      <c r="R109">
        <f t="shared" si="13"/>
        <v>2016</v>
      </c>
      <c r="S109" s="1">
        <f t="shared" si="14"/>
        <v>42491</v>
      </c>
      <c r="T109" t="str">
        <f t="shared" si="15"/>
        <v>Q3</v>
      </c>
    </row>
    <row r="110" spans="1:20" x14ac:dyDescent="0.35">
      <c r="A110" t="s">
        <v>664</v>
      </c>
      <c r="B110" t="s">
        <v>319</v>
      </c>
      <c r="C110" s="37" t="s">
        <v>122</v>
      </c>
      <c r="D110" t="s">
        <v>282</v>
      </c>
      <c r="E110" t="s">
        <v>116</v>
      </c>
      <c r="F110" t="s">
        <v>1061</v>
      </c>
      <c r="G110" t="s">
        <v>16</v>
      </c>
      <c r="H110" s="1">
        <v>42919</v>
      </c>
      <c r="I110" s="1">
        <v>42935</v>
      </c>
      <c r="J110" t="str">
        <f t="shared" si="8"/>
        <v>Filled</v>
      </c>
      <c r="K110" s="33" cm="1">
        <f t="array" aca="1" ref="K110" ca="1">NETWORKDAYS(H110,_xlfn.IFS(J110="Open",TODAY(),J110="Filled",I110))</f>
        <v>13</v>
      </c>
      <c r="L110" s="33" cm="1">
        <f t="array" aca="1" ref="L110" ca="1">(_xlfn.IFS(J110="Open",TODAY(),J110="Filled",I110))-H110</f>
        <v>16</v>
      </c>
      <c r="M110">
        <f t="shared" si="9"/>
        <v>2017</v>
      </c>
      <c r="N110" s="34" t="str">
        <f t="shared" si="10"/>
        <v>July</v>
      </c>
      <c r="O110" t="str">
        <f t="shared" si="11"/>
        <v>Q4</v>
      </c>
      <c r="P110" t="str">
        <f t="shared" si="12"/>
        <v>FY 2017</v>
      </c>
      <c r="Q110" s="35">
        <f>IF(J110="Open",_xlfn.XLOOKUP(E110,Table2[Region],Table2[Opens]),_xlfn.XLOOKUP(E110,Table2[Region],Table2[Accepts]))</f>
        <v>300</v>
      </c>
      <c r="R110">
        <f t="shared" si="13"/>
        <v>2017</v>
      </c>
      <c r="S110" s="1">
        <f t="shared" si="14"/>
        <v>42935</v>
      </c>
      <c r="T110" t="str">
        <f t="shared" si="15"/>
        <v>Q4</v>
      </c>
    </row>
    <row r="111" spans="1:20" x14ac:dyDescent="0.35">
      <c r="A111" t="s">
        <v>665</v>
      </c>
      <c r="B111" t="s">
        <v>321</v>
      </c>
      <c r="C111" s="37" t="s">
        <v>122</v>
      </c>
      <c r="D111" t="s">
        <v>293</v>
      </c>
      <c r="E111" t="s">
        <v>9</v>
      </c>
      <c r="F111" t="s">
        <v>1061</v>
      </c>
      <c r="G111" t="s">
        <v>16</v>
      </c>
      <c r="H111" s="1">
        <v>42663</v>
      </c>
      <c r="I111" s="1" t="s">
        <v>1628</v>
      </c>
      <c r="J111" t="str">
        <f t="shared" si="8"/>
        <v>Open</v>
      </c>
      <c r="K111" s="33" cm="1">
        <f t="array" aca="1" ref="K111" ca="1">NETWORKDAYS(H111,_xlfn.IFS(J111="Open",TODAY(),J111="Filled",I111))</f>
        <v>1774</v>
      </c>
      <c r="L111" s="33" cm="1">
        <f t="array" aca="1" ref="L111" ca="1">(_xlfn.IFS(J111="Open",TODAY(),J111="Filled",I111))-H111</f>
        <v>2483</v>
      </c>
      <c r="M111" t="str">
        <f t="shared" si="9"/>
        <v/>
      </c>
      <c r="N111" s="34" t="str">
        <f t="shared" si="10"/>
        <v/>
      </c>
      <c r="O111" t="str">
        <f t="shared" si="11"/>
        <v/>
      </c>
      <c r="P111" t="str">
        <f t="shared" si="12"/>
        <v/>
      </c>
      <c r="Q111" s="35">
        <f>IF(J111="Open",_xlfn.XLOOKUP(E111,Table2[Region],Table2[Opens]),_xlfn.XLOOKUP(E111,Table2[Region],Table2[Accepts]))</f>
        <v>280</v>
      </c>
      <c r="R111">
        <f t="shared" si="13"/>
        <v>2017</v>
      </c>
      <c r="S111" s="1">
        <f t="shared" si="14"/>
        <v>42663</v>
      </c>
      <c r="T111" t="str">
        <f t="shared" si="15"/>
        <v>Q1</v>
      </c>
    </row>
    <row r="112" spans="1:20" x14ac:dyDescent="0.35">
      <c r="A112" t="s">
        <v>666</v>
      </c>
      <c r="B112" t="s">
        <v>411</v>
      </c>
      <c r="C112" s="37" t="s">
        <v>122</v>
      </c>
      <c r="D112" t="s">
        <v>293</v>
      </c>
      <c r="E112" t="s">
        <v>9</v>
      </c>
      <c r="F112" t="s">
        <v>1061</v>
      </c>
      <c r="G112" t="s">
        <v>16</v>
      </c>
      <c r="H112" s="1">
        <v>42493</v>
      </c>
      <c r="I112" s="1">
        <v>42598</v>
      </c>
      <c r="J112" t="str">
        <f t="shared" si="8"/>
        <v>Filled</v>
      </c>
      <c r="K112" s="33" cm="1">
        <f t="array" aca="1" ref="K112" ca="1">NETWORKDAYS(H112,_xlfn.IFS(J112="Open",TODAY(),J112="Filled",I112))</f>
        <v>76</v>
      </c>
      <c r="L112" s="33" cm="1">
        <f t="array" aca="1" ref="L112" ca="1">(_xlfn.IFS(J112="Open",TODAY(),J112="Filled",I112))-H112</f>
        <v>105</v>
      </c>
      <c r="M112">
        <f t="shared" si="9"/>
        <v>2016</v>
      </c>
      <c r="N112" s="34" t="str">
        <f t="shared" si="10"/>
        <v>August</v>
      </c>
      <c r="O112" t="str">
        <f t="shared" si="11"/>
        <v>Q4</v>
      </c>
      <c r="P112" t="str">
        <f t="shared" si="12"/>
        <v>FY 2016</v>
      </c>
      <c r="Q112" s="35">
        <f>IF(J112="Open",_xlfn.XLOOKUP(E112,Table2[Region],Table2[Opens]),_xlfn.XLOOKUP(E112,Table2[Region],Table2[Accepts]))</f>
        <v>525</v>
      </c>
      <c r="R112">
        <f t="shared" si="13"/>
        <v>2016</v>
      </c>
      <c r="S112" s="1">
        <f t="shared" si="14"/>
        <v>42598</v>
      </c>
      <c r="T112" t="str">
        <f t="shared" si="15"/>
        <v>Q4</v>
      </c>
    </row>
    <row r="113" spans="1:20" x14ac:dyDescent="0.35">
      <c r="A113" t="s">
        <v>667</v>
      </c>
      <c r="B113" t="s">
        <v>412</v>
      </c>
      <c r="C113" s="37" t="s">
        <v>122</v>
      </c>
      <c r="D113" t="s">
        <v>282</v>
      </c>
      <c r="E113" t="s">
        <v>116</v>
      </c>
      <c r="F113" t="s">
        <v>1061</v>
      </c>
      <c r="G113" t="s">
        <v>16</v>
      </c>
      <c r="H113" s="1">
        <v>42830</v>
      </c>
      <c r="I113" s="1">
        <v>42998</v>
      </c>
      <c r="J113" t="str">
        <f t="shared" si="8"/>
        <v>Filled</v>
      </c>
      <c r="K113" s="33" cm="1">
        <f t="array" aca="1" ref="K113" ca="1">NETWORKDAYS(H113,_xlfn.IFS(J113="Open",TODAY(),J113="Filled",I113))</f>
        <v>121</v>
      </c>
      <c r="L113" s="33" cm="1">
        <f t="array" aca="1" ref="L113" ca="1">(_xlfn.IFS(J113="Open",TODAY(),J113="Filled",I113))-H113</f>
        <v>168</v>
      </c>
      <c r="M113">
        <f t="shared" si="9"/>
        <v>2017</v>
      </c>
      <c r="N113" s="34" t="str">
        <f t="shared" si="10"/>
        <v>September</v>
      </c>
      <c r="O113" t="str">
        <f t="shared" si="11"/>
        <v>Q4</v>
      </c>
      <c r="P113" t="str">
        <f t="shared" si="12"/>
        <v>FY 2017</v>
      </c>
      <c r="Q113" s="35">
        <f>IF(J113="Open",_xlfn.XLOOKUP(E113,Table2[Region],Table2[Opens]),_xlfn.XLOOKUP(E113,Table2[Region],Table2[Accepts]))</f>
        <v>300</v>
      </c>
      <c r="R113">
        <f t="shared" si="13"/>
        <v>2017</v>
      </c>
      <c r="S113" s="1">
        <f t="shared" si="14"/>
        <v>42998</v>
      </c>
      <c r="T113" t="str">
        <f t="shared" si="15"/>
        <v>Q4</v>
      </c>
    </row>
    <row r="114" spans="1:20" x14ac:dyDescent="0.35">
      <c r="A114" t="s">
        <v>668</v>
      </c>
      <c r="B114" t="s">
        <v>418</v>
      </c>
      <c r="C114" s="37" t="s">
        <v>122</v>
      </c>
      <c r="D114" t="s">
        <v>286</v>
      </c>
      <c r="E114" t="s">
        <v>116</v>
      </c>
      <c r="F114" t="s">
        <v>1065</v>
      </c>
      <c r="G114" t="s">
        <v>11</v>
      </c>
      <c r="H114" s="1">
        <v>43517</v>
      </c>
      <c r="I114" s="1" t="s">
        <v>1628</v>
      </c>
      <c r="J114" t="str">
        <f t="shared" si="8"/>
        <v>Open</v>
      </c>
      <c r="K114" s="33" cm="1">
        <f t="array" aca="1" ref="K114" ca="1">NETWORKDAYS(H114,_xlfn.IFS(J114="Open",TODAY(),J114="Filled",I114))</f>
        <v>1164</v>
      </c>
      <c r="L114" s="33" cm="1">
        <f t="array" aca="1" ref="L114" ca="1">(_xlfn.IFS(J114="Open",TODAY(),J114="Filled",I114))-H114</f>
        <v>1629</v>
      </c>
      <c r="M114" t="str">
        <f t="shared" si="9"/>
        <v/>
      </c>
      <c r="N114" s="34" t="str">
        <f t="shared" si="10"/>
        <v/>
      </c>
      <c r="O114" t="str">
        <f t="shared" si="11"/>
        <v/>
      </c>
      <c r="P114" t="str">
        <f t="shared" si="12"/>
        <v/>
      </c>
      <c r="Q114" s="35">
        <f>IF(J114="Open",_xlfn.XLOOKUP(E114,Table2[Region],Table2[Opens]),_xlfn.XLOOKUP(E114,Table2[Region],Table2[Accepts]))</f>
        <v>160</v>
      </c>
      <c r="R114">
        <f t="shared" si="13"/>
        <v>2019</v>
      </c>
      <c r="S114" s="1">
        <f t="shared" si="14"/>
        <v>43517</v>
      </c>
      <c r="T114" t="str">
        <f t="shared" si="15"/>
        <v>Q2</v>
      </c>
    </row>
    <row r="115" spans="1:20" x14ac:dyDescent="0.35">
      <c r="A115" t="s">
        <v>669</v>
      </c>
      <c r="B115" t="s">
        <v>419</v>
      </c>
      <c r="C115" s="37" t="s">
        <v>122</v>
      </c>
      <c r="D115" t="s">
        <v>293</v>
      </c>
      <c r="E115" t="s">
        <v>9</v>
      </c>
      <c r="F115" t="s">
        <v>1062</v>
      </c>
      <c r="G115" t="s">
        <v>16</v>
      </c>
      <c r="H115" s="1">
        <v>42634</v>
      </c>
      <c r="I115" s="1">
        <v>42670</v>
      </c>
      <c r="J115" t="str">
        <f t="shared" si="8"/>
        <v>Filled</v>
      </c>
      <c r="K115" s="33" cm="1">
        <f t="array" aca="1" ref="K115" ca="1">NETWORKDAYS(H115,_xlfn.IFS(J115="Open",TODAY(),J115="Filled",I115))</f>
        <v>27</v>
      </c>
      <c r="L115" s="33" cm="1">
        <f t="array" aca="1" ref="L115" ca="1">(_xlfn.IFS(J115="Open",TODAY(),J115="Filled",I115))-H115</f>
        <v>36</v>
      </c>
      <c r="M115">
        <f t="shared" si="9"/>
        <v>2016</v>
      </c>
      <c r="N115" s="34" t="str">
        <f t="shared" si="10"/>
        <v>October</v>
      </c>
      <c r="O115" t="str">
        <f t="shared" si="11"/>
        <v>Q1</v>
      </c>
      <c r="P115" t="str">
        <f t="shared" si="12"/>
        <v>FY 2017</v>
      </c>
      <c r="Q115" s="35">
        <f>IF(J115="Open",_xlfn.XLOOKUP(E115,Table2[Region],Table2[Opens]),_xlfn.XLOOKUP(E115,Table2[Region],Table2[Accepts]))</f>
        <v>525</v>
      </c>
      <c r="R115">
        <f t="shared" si="13"/>
        <v>2017</v>
      </c>
      <c r="S115" s="1">
        <f t="shared" si="14"/>
        <v>42670</v>
      </c>
      <c r="T115" t="str">
        <f t="shared" si="15"/>
        <v>Q1</v>
      </c>
    </row>
    <row r="116" spans="1:20" x14ac:dyDescent="0.35">
      <c r="A116" t="s">
        <v>670</v>
      </c>
      <c r="B116" t="s">
        <v>420</v>
      </c>
      <c r="C116" s="37" t="s">
        <v>122</v>
      </c>
      <c r="D116" t="s">
        <v>293</v>
      </c>
      <c r="E116" t="s">
        <v>9</v>
      </c>
      <c r="F116" t="s">
        <v>1062</v>
      </c>
      <c r="G116" t="s">
        <v>16</v>
      </c>
      <c r="H116" s="1">
        <v>42880</v>
      </c>
      <c r="I116" s="1">
        <v>42987</v>
      </c>
      <c r="J116" t="str">
        <f t="shared" si="8"/>
        <v>Filled</v>
      </c>
      <c r="K116" s="33" cm="1">
        <f t="array" aca="1" ref="K116" ca="1">NETWORKDAYS(H116,_xlfn.IFS(J116="Open",TODAY(),J116="Filled",I116))</f>
        <v>77</v>
      </c>
      <c r="L116" s="33" cm="1">
        <f t="array" aca="1" ref="L116" ca="1">(_xlfn.IFS(J116="Open",TODAY(),J116="Filled",I116))-H116</f>
        <v>107</v>
      </c>
      <c r="M116">
        <f t="shared" si="9"/>
        <v>2017</v>
      </c>
      <c r="N116" s="34" t="str">
        <f t="shared" si="10"/>
        <v>September</v>
      </c>
      <c r="O116" t="str">
        <f t="shared" si="11"/>
        <v>Q4</v>
      </c>
      <c r="P116" t="str">
        <f t="shared" si="12"/>
        <v>FY 2017</v>
      </c>
      <c r="Q116" s="35">
        <f>IF(J116="Open",_xlfn.XLOOKUP(E116,Table2[Region],Table2[Opens]),_xlfn.XLOOKUP(E116,Table2[Region],Table2[Accepts]))</f>
        <v>525</v>
      </c>
      <c r="R116">
        <f t="shared" si="13"/>
        <v>2017</v>
      </c>
      <c r="S116" s="1">
        <f t="shared" si="14"/>
        <v>42987</v>
      </c>
      <c r="T116" t="str">
        <f t="shared" si="15"/>
        <v>Q4</v>
      </c>
    </row>
    <row r="117" spans="1:20" x14ac:dyDescent="0.35">
      <c r="A117" t="s">
        <v>671</v>
      </c>
      <c r="B117" t="s">
        <v>421</v>
      </c>
      <c r="C117" s="37" t="s">
        <v>122</v>
      </c>
      <c r="D117" t="s">
        <v>293</v>
      </c>
      <c r="E117" t="s">
        <v>9</v>
      </c>
      <c r="F117" t="s">
        <v>1061</v>
      </c>
      <c r="G117" t="s">
        <v>16</v>
      </c>
      <c r="H117" s="1">
        <v>42843</v>
      </c>
      <c r="I117" s="1" t="s">
        <v>1628</v>
      </c>
      <c r="J117" t="str">
        <f t="shared" si="8"/>
        <v>Open</v>
      </c>
      <c r="K117" s="33" cm="1">
        <f t="array" aca="1" ref="K117" ca="1">NETWORKDAYS(H117,_xlfn.IFS(J117="Open",TODAY(),J117="Filled",I117))</f>
        <v>1646</v>
      </c>
      <c r="L117" s="33" cm="1">
        <f t="array" aca="1" ref="L117" ca="1">(_xlfn.IFS(J117="Open",TODAY(),J117="Filled",I117))-H117</f>
        <v>2303</v>
      </c>
      <c r="M117" t="str">
        <f t="shared" si="9"/>
        <v/>
      </c>
      <c r="N117" s="34" t="str">
        <f t="shared" si="10"/>
        <v/>
      </c>
      <c r="O117" t="str">
        <f t="shared" si="11"/>
        <v/>
      </c>
      <c r="P117" t="str">
        <f t="shared" si="12"/>
        <v/>
      </c>
      <c r="Q117" s="35">
        <f>IF(J117="Open",_xlfn.XLOOKUP(E117,Table2[Region],Table2[Opens]),_xlfn.XLOOKUP(E117,Table2[Region],Table2[Accepts]))</f>
        <v>280</v>
      </c>
      <c r="R117">
        <f t="shared" si="13"/>
        <v>2017</v>
      </c>
      <c r="S117" s="1">
        <f t="shared" si="14"/>
        <v>42843</v>
      </c>
      <c r="T117" t="str">
        <f t="shared" si="15"/>
        <v>Q3</v>
      </c>
    </row>
    <row r="118" spans="1:20" x14ac:dyDescent="0.35">
      <c r="A118" t="s">
        <v>672</v>
      </c>
      <c r="B118" t="s">
        <v>68</v>
      </c>
      <c r="C118" t="s">
        <v>61</v>
      </c>
      <c r="D118" t="s">
        <v>115</v>
      </c>
      <c r="E118" t="s">
        <v>116</v>
      </c>
      <c r="F118" t="s">
        <v>1067</v>
      </c>
      <c r="G118" t="s">
        <v>16</v>
      </c>
      <c r="H118" s="1">
        <v>43978</v>
      </c>
      <c r="I118" s="1">
        <v>44092</v>
      </c>
      <c r="J118" t="str">
        <f t="shared" si="8"/>
        <v>Filled</v>
      </c>
      <c r="K118" s="33" cm="1">
        <f t="array" aca="1" ref="K118" ca="1">NETWORKDAYS(H118,_xlfn.IFS(J118="Open",TODAY(),J118="Filled",I118))</f>
        <v>83</v>
      </c>
      <c r="L118" s="33" cm="1">
        <f t="array" aca="1" ref="L118" ca="1">(_xlfn.IFS(J118="Open",TODAY(),J118="Filled",I118))-H118</f>
        <v>114</v>
      </c>
      <c r="M118">
        <f t="shared" si="9"/>
        <v>2020</v>
      </c>
      <c r="N118" s="34" t="str">
        <f t="shared" si="10"/>
        <v>September</v>
      </c>
      <c r="O118" t="str">
        <f t="shared" si="11"/>
        <v>Q4</v>
      </c>
      <c r="P118" t="str">
        <f t="shared" si="12"/>
        <v>FY 2020</v>
      </c>
      <c r="Q118" s="35">
        <f>IF(J118="Open",_xlfn.XLOOKUP(E118,Table2[Region],Table2[Opens]),_xlfn.XLOOKUP(E118,Table2[Region],Table2[Accepts]))</f>
        <v>300</v>
      </c>
      <c r="R118">
        <f t="shared" si="13"/>
        <v>2020</v>
      </c>
      <c r="S118" s="1">
        <f t="shared" si="14"/>
        <v>44092</v>
      </c>
      <c r="T118" t="str">
        <f t="shared" si="15"/>
        <v>Q4</v>
      </c>
    </row>
    <row r="119" spans="1:20" x14ac:dyDescent="0.35">
      <c r="A119" t="s">
        <v>673</v>
      </c>
      <c r="B119" t="s">
        <v>71</v>
      </c>
      <c r="C119" t="s">
        <v>61</v>
      </c>
      <c r="D119" t="s">
        <v>23</v>
      </c>
      <c r="E119" t="s">
        <v>9</v>
      </c>
      <c r="F119" t="s">
        <v>1061</v>
      </c>
      <c r="G119" t="s">
        <v>24</v>
      </c>
      <c r="H119" s="1">
        <v>43634</v>
      </c>
      <c r="I119" s="1">
        <v>43747</v>
      </c>
      <c r="J119" t="str">
        <f t="shared" si="8"/>
        <v>Filled</v>
      </c>
      <c r="K119" s="33" cm="1">
        <f t="array" aca="1" ref="K119" ca="1">NETWORKDAYS(H119,_xlfn.IFS(J119="Open",TODAY(),J119="Filled",I119))</f>
        <v>82</v>
      </c>
      <c r="L119" s="33" cm="1">
        <f t="array" aca="1" ref="L119" ca="1">(_xlfn.IFS(J119="Open",TODAY(),J119="Filled",I119))-H119</f>
        <v>113</v>
      </c>
      <c r="M119">
        <f t="shared" si="9"/>
        <v>2019</v>
      </c>
      <c r="N119" s="34" t="str">
        <f t="shared" si="10"/>
        <v>October</v>
      </c>
      <c r="O119" t="str">
        <f t="shared" si="11"/>
        <v>Q1</v>
      </c>
      <c r="P119" t="str">
        <f t="shared" si="12"/>
        <v>FY 2020</v>
      </c>
      <c r="Q119" s="35">
        <f>IF(J119="Open",_xlfn.XLOOKUP(E119,Table2[Region],Table2[Opens]),_xlfn.XLOOKUP(E119,Table2[Region],Table2[Accepts]))</f>
        <v>525</v>
      </c>
      <c r="R119">
        <f t="shared" si="13"/>
        <v>2020</v>
      </c>
      <c r="S119" s="1">
        <f t="shared" si="14"/>
        <v>43747</v>
      </c>
      <c r="T119" t="str">
        <f t="shared" si="15"/>
        <v>Q1</v>
      </c>
    </row>
    <row r="120" spans="1:20" x14ac:dyDescent="0.35">
      <c r="A120" t="s">
        <v>674</v>
      </c>
      <c r="B120" t="s">
        <v>72</v>
      </c>
      <c r="C120" t="s">
        <v>61</v>
      </c>
      <c r="D120" t="s">
        <v>1635</v>
      </c>
      <c r="E120" t="s">
        <v>116</v>
      </c>
      <c r="F120" t="s">
        <v>1068</v>
      </c>
      <c r="G120" t="s">
        <v>16</v>
      </c>
      <c r="H120" s="1">
        <v>43566</v>
      </c>
      <c r="I120" s="1">
        <v>43756</v>
      </c>
      <c r="J120" t="str">
        <f t="shared" si="8"/>
        <v>Filled</v>
      </c>
      <c r="K120" s="33" cm="1">
        <f t="array" aca="1" ref="K120" ca="1">NETWORKDAYS(H120,_xlfn.IFS(J120="Open",TODAY(),J120="Filled",I120))</f>
        <v>137</v>
      </c>
      <c r="L120" s="33" cm="1">
        <f t="array" aca="1" ref="L120" ca="1">(_xlfn.IFS(J120="Open",TODAY(),J120="Filled",I120))-H120</f>
        <v>190</v>
      </c>
      <c r="M120">
        <f t="shared" si="9"/>
        <v>2019</v>
      </c>
      <c r="N120" s="34" t="str">
        <f t="shared" si="10"/>
        <v>October</v>
      </c>
      <c r="O120" t="str">
        <f t="shared" si="11"/>
        <v>Q1</v>
      </c>
      <c r="P120" t="str">
        <f t="shared" si="12"/>
        <v>FY 2020</v>
      </c>
      <c r="Q120" s="35">
        <f>IF(J120="Open",_xlfn.XLOOKUP(E120,Table2[Region],Table2[Opens]),_xlfn.XLOOKUP(E120,Table2[Region],Table2[Accepts]))</f>
        <v>300</v>
      </c>
      <c r="R120">
        <f t="shared" si="13"/>
        <v>2020</v>
      </c>
      <c r="S120" s="1">
        <f t="shared" si="14"/>
        <v>43756</v>
      </c>
      <c r="T120" t="str">
        <f t="shared" si="15"/>
        <v>Q1</v>
      </c>
    </row>
    <row r="121" spans="1:20" x14ac:dyDescent="0.35">
      <c r="A121" t="s">
        <v>675</v>
      </c>
      <c r="B121" t="s">
        <v>73</v>
      </c>
      <c r="C121" t="s">
        <v>61</v>
      </c>
      <c r="D121" t="s">
        <v>1635</v>
      </c>
      <c r="E121" t="s">
        <v>116</v>
      </c>
      <c r="F121" t="s">
        <v>1062</v>
      </c>
      <c r="G121" t="s">
        <v>16</v>
      </c>
      <c r="H121" s="1">
        <v>43633</v>
      </c>
      <c r="I121" s="1">
        <v>43688</v>
      </c>
      <c r="J121" t="str">
        <f t="shared" si="8"/>
        <v>Filled</v>
      </c>
      <c r="K121" s="33" cm="1">
        <f t="array" aca="1" ref="K121" ca="1">NETWORKDAYS(H121,_xlfn.IFS(J121="Open",TODAY(),J121="Filled",I121))</f>
        <v>40</v>
      </c>
      <c r="L121" s="33" cm="1">
        <f t="array" aca="1" ref="L121" ca="1">(_xlfn.IFS(J121="Open",TODAY(),J121="Filled",I121))-H121</f>
        <v>55</v>
      </c>
      <c r="M121">
        <f t="shared" si="9"/>
        <v>2019</v>
      </c>
      <c r="N121" s="34" t="str">
        <f t="shared" si="10"/>
        <v>August</v>
      </c>
      <c r="O121" t="str">
        <f t="shared" si="11"/>
        <v>Q4</v>
      </c>
      <c r="P121" t="str">
        <f t="shared" si="12"/>
        <v>FY 2019</v>
      </c>
      <c r="Q121" s="35">
        <f>IF(J121="Open",_xlfn.XLOOKUP(E121,Table2[Region],Table2[Opens]),_xlfn.XLOOKUP(E121,Table2[Region],Table2[Accepts]))</f>
        <v>300</v>
      </c>
      <c r="R121">
        <f t="shared" si="13"/>
        <v>2019</v>
      </c>
      <c r="S121" s="1">
        <f t="shared" si="14"/>
        <v>43688</v>
      </c>
      <c r="T121" t="str">
        <f t="shared" si="15"/>
        <v>Q4</v>
      </c>
    </row>
    <row r="122" spans="1:20" x14ac:dyDescent="0.35">
      <c r="A122" t="s">
        <v>676</v>
      </c>
      <c r="B122" t="s">
        <v>74</v>
      </c>
      <c r="C122" t="s">
        <v>61</v>
      </c>
      <c r="D122" t="s">
        <v>1635</v>
      </c>
      <c r="E122" t="s">
        <v>116</v>
      </c>
      <c r="F122" t="s">
        <v>1062</v>
      </c>
      <c r="G122" t="s">
        <v>16</v>
      </c>
      <c r="H122" s="1">
        <v>43565</v>
      </c>
      <c r="I122" s="1">
        <v>43638</v>
      </c>
      <c r="J122" t="str">
        <f t="shared" si="8"/>
        <v>Filled</v>
      </c>
      <c r="K122" s="33" cm="1">
        <f t="array" aca="1" ref="K122" ca="1">NETWORKDAYS(H122,_xlfn.IFS(J122="Open",TODAY(),J122="Filled",I122))</f>
        <v>53</v>
      </c>
      <c r="L122" s="33" cm="1">
        <f t="array" aca="1" ref="L122" ca="1">(_xlfn.IFS(J122="Open",TODAY(),J122="Filled",I122))-H122</f>
        <v>73</v>
      </c>
      <c r="M122">
        <f t="shared" si="9"/>
        <v>2019</v>
      </c>
      <c r="N122" s="34" t="str">
        <f t="shared" si="10"/>
        <v>June</v>
      </c>
      <c r="O122" t="str">
        <f t="shared" si="11"/>
        <v>Q3</v>
      </c>
      <c r="P122" t="str">
        <f t="shared" si="12"/>
        <v>FY 2019</v>
      </c>
      <c r="Q122" s="35">
        <f>IF(J122="Open",_xlfn.XLOOKUP(E122,Table2[Region],Table2[Opens]),_xlfn.XLOOKUP(E122,Table2[Region],Table2[Accepts]))</f>
        <v>300</v>
      </c>
      <c r="R122">
        <f t="shared" si="13"/>
        <v>2019</v>
      </c>
      <c r="S122" s="1">
        <f t="shared" si="14"/>
        <v>43638</v>
      </c>
      <c r="T122" t="str">
        <f t="shared" si="15"/>
        <v>Q3</v>
      </c>
    </row>
    <row r="123" spans="1:20" x14ac:dyDescent="0.35">
      <c r="A123" t="s">
        <v>677</v>
      </c>
      <c r="B123" t="s">
        <v>75</v>
      </c>
      <c r="C123" t="s">
        <v>61</v>
      </c>
      <c r="D123" t="s">
        <v>115</v>
      </c>
      <c r="E123" t="s">
        <v>116</v>
      </c>
      <c r="F123" t="s">
        <v>1067</v>
      </c>
      <c r="G123" t="s">
        <v>11</v>
      </c>
      <c r="H123" s="1">
        <v>43809</v>
      </c>
      <c r="I123" s="1">
        <v>43811</v>
      </c>
      <c r="J123" t="str">
        <f t="shared" si="8"/>
        <v>Filled</v>
      </c>
      <c r="K123" s="33" cm="1">
        <f t="array" aca="1" ref="K123" ca="1">NETWORKDAYS(H123,_xlfn.IFS(J123="Open",TODAY(),J123="Filled",I123))</f>
        <v>3</v>
      </c>
      <c r="L123" s="33" cm="1">
        <f t="array" aca="1" ref="L123" ca="1">(_xlfn.IFS(J123="Open",TODAY(),J123="Filled",I123))-H123</f>
        <v>2</v>
      </c>
      <c r="M123">
        <f t="shared" si="9"/>
        <v>2019</v>
      </c>
      <c r="N123" s="34" t="str">
        <f t="shared" si="10"/>
        <v>December</v>
      </c>
      <c r="O123" t="str">
        <f t="shared" si="11"/>
        <v>Q1</v>
      </c>
      <c r="P123" t="str">
        <f t="shared" si="12"/>
        <v>FY 2020</v>
      </c>
      <c r="Q123" s="35">
        <f>IF(J123="Open",_xlfn.XLOOKUP(E123,Table2[Region],Table2[Opens]),_xlfn.XLOOKUP(E123,Table2[Region],Table2[Accepts]))</f>
        <v>300</v>
      </c>
      <c r="R123">
        <f t="shared" si="13"/>
        <v>2020</v>
      </c>
      <c r="S123" s="1">
        <f t="shared" si="14"/>
        <v>43811</v>
      </c>
      <c r="T123" t="str">
        <f t="shared" si="15"/>
        <v>Q1</v>
      </c>
    </row>
    <row r="124" spans="1:20" x14ac:dyDescent="0.35">
      <c r="A124" t="s">
        <v>678</v>
      </c>
      <c r="B124" t="s">
        <v>77</v>
      </c>
      <c r="C124" t="s">
        <v>61</v>
      </c>
      <c r="D124" t="s">
        <v>23</v>
      </c>
      <c r="E124" t="s">
        <v>9</v>
      </c>
      <c r="F124" t="s">
        <v>1062</v>
      </c>
      <c r="G124" t="s">
        <v>18</v>
      </c>
      <c r="H124" s="1">
        <v>43447</v>
      </c>
      <c r="I124" s="1">
        <v>43447</v>
      </c>
      <c r="J124" t="str">
        <f t="shared" si="8"/>
        <v>Filled</v>
      </c>
      <c r="K124" s="33" cm="1">
        <f t="array" aca="1" ref="K124" ca="1">NETWORKDAYS(H124,_xlfn.IFS(J124="Open",TODAY(),J124="Filled",I124))</f>
        <v>1</v>
      </c>
      <c r="L124" s="33" cm="1">
        <f t="array" aca="1" ref="L124" ca="1">(_xlfn.IFS(J124="Open",TODAY(),J124="Filled",I124))-H124</f>
        <v>0</v>
      </c>
      <c r="M124">
        <f t="shared" si="9"/>
        <v>2018</v>
      </c>
      <c r="N124" s="34" t="str">
        <f t="shared" si="10"/>
        <v>December</v>
      </c>
      <c r="O124" t="str">
        <f t="shared" si="11"/>
        <v>Q1</v>
      </c>
      <c r="P124" t="str">
        <f t="shared" si="12"/>
        <v>FY 2019</v>
      </c>
      <c r="Q124" s="35">
        <f>IF(J124="Open",_xlfn.XLOOKUP(E124,Table2[Region],Table2[Opens]),_xlfn.XLOOKUP(E124,Table2[Region],Table2[Accepts]))</f>
        <v>525</v>
      </c>
      <c r="R124">
        <f t="shared" si="13"/>
        <v>2019</v>
      </c>
      <c r="S124" s="1">
        <f t="shared" si="14"/>
        <v>43447</v>
      </c>
      <c r="T124" t="str">
        <f t="shared" si="15"/>
        <v>Q1</v>
      </c>
    </row>
    <row r="125" spans="1:20" x14ac:dyDescent="0.35">
      <c r="A125" t="s">
        <v>679</v>
      </c>
      <c r="B125" t="s">
        <v>78</v>
      </c>
      <c r="C125" t="s">
        <v>61</v>
      </c>
      <c r="D125" t="s">
        <v>23</v>
      </c>
      <c r="E125" t="s">
        <v>9</v>
      </c>
      <c r="F125" t="s">
        <v>1062</v>
      </c>
      <c r="G125" t="s">
        <v>18</v>
      </c>
      <c r="H125" s="1">
        <v>43789</v>
      </c>
      <c r="I125" s="1" t="s">
        <v>1628</v>
      </c>
      <c r="J125" t="str">
        <f t="shared" si="8"/>
        <v>Open</v>
      </c>
      <c r="K125" s="33" cm="1">
        <f t="array" aca="1" ref="K125" ca="1">NETWORKDAYS(H125,_xlfn.IFS(J125="Open",TODAY(),J125="Filled",I125))</f>
        <v>970</v>
      </c>
      <c r="L125" s="33" cm="1">
        <f t="array" aca="1" ref="L125" ca="1">(_xlfn.IFS(J125="Open",TODAY(),J125="Filled",I125))-H125</f>
        <v>1357</v>
      </c>
      <c r="M125" t="str">
        <f t="shared" si="9"/>
        <v/>
      </c>
      <c r="N125" s="34" t="str">
        <f t="shared" si="10"/>
        <v/>
      </c>
      <c r="O125" t="str">
        <f t="shared" si="11"/>
        <v/>
      </c>
      <c r="P125" t="str">
        <f t="shared" si="12"/>
        <v/>
      </c>
      <c r="Q125" s="35">
        <f>IF(J125="Open",_xlfn.XLOOKUP(E125,Table2[Region],Table2[Opens]),_xlfn.XLOOKUP(E125,Table2[Region],Table2[Accepts]))</f>
        <v>280</v>
      </c>
      <c r="R125">
        <f t="shared" si="13"/>
        <v>2020</v>
      </c>
      <c r="S125" s="1">
        <f t="shared" si="14"/>
        <v>43789</v>
      </c>
      <c r="T125" t="str">
        <f t="shared" si="15"/>
        <v>Q1</v>
      </c>
    </row>
    <row r="126" spans="1:20" x14ac:dyDescent="0.35">
      <c r="A126" t="s">
        <v>680</v>
      </c>
      <c r="B126" t="s">
        <v>79</v>
      </c>
      <c r="C126" t="s">
        <v>61</v>
      </c>
      <c r="D126" t="s">
        <v>8</v>
      </c>
      <c r="E126" t="s">
        <v>9</v>
      </c>
      <c r="F126" t="s">
        <v>1062</v>
      </c>
      <c r="G126" t="s">
        <v>16</v>
      </c>
      <c r="H126" s="1">
        <v>43569</v>
      </c>
      <c r="I126" s="1">
        <v>43692</v>
      </c>
      <c r="J126" t="str">
        <f t="shared" si="8"/>
        <v>Filled</v>
      </c>
      <c r="K126" s="33" cm="1">
        <f t="array" aca="1" ref="K126" ca="1">NETWORKDAYS(H126,_xlfn.IFS(J126="Open",TODAY(),J126="Filled",I126))</f>
        <v>89</v>
      </c>
      <c r="L126" s="33" cm="1">
        <f t="array" aca="1" ref="L126" ca="1">(_xlfn.IFS(J126="Open",TODAY(),J126="Filled",I126))-H126</f>
        <v>123</v>
      </c>
      <c r="M126">
        <f t="shared" si="9"/>
        <v>2019</v>
      </c>
      <c r="N126" s="34" t="str">
        <f t="shared" si="10"/>
        <v>August</v>
      </c>
      <c r="O126" t="str">
        <f t="shared" si="11"/>
        <v>Q4</v>
      </c>
      <c r="P126" t="str">
        <f t="shared" si="12"/>
        <v>FY 2019</v>
      </c>
      <c r="Q126" s="35">
        <f>IF(J126="Open",_xlfn.XLOOKUP(E126,Table2[Region],Table2[Opens]),_xlfn.XLOOKUP(E126,Table2[Region],Table2[Accepts]))</f>
        <v>525</v>
      </c>
      <c r="R126">
        <f t="shared" si="13"/>
        <v>2019</v>
      </c>
      <c r="S126" s="1">
        <f t="shared" si="14"/>
        <v>43692</v>
      </c>
      <c r="T126" t="str">
        <f t="shared" si="15"/>
        <v>Q4</v>
      </c>
    </row>
    <row r="127" spans="1:20" x14ac:dyDescent="0.35">
      <c r="A127" t="s">
        <v>681</v>
      </c>
      <c r="B127" t="s">
        <v>80</v>
      </c>
      <c r="C127" t="s">
        <v>61</v>
      </c>
      <c r="D127" t="s">
        <v>8</v>
      </c>
      <c r="E127" t="s">
        <v>9</v>
      </c>
      <c r="F127" t="s">
        <v>1068</v>
      </c>
      <c r="G127" t="s">
        <v>24</v>
      </c>
      <c r="H127" s="1">
        <v>43950</v>
      </c>
      <c r="I127" s="1" t="s">
        <v>1628</v>
      </c>
      <c r="J127" t="str">
        <f t="shared" si="8"/>
        <v>Open</v>
      </c>
      <c r="K127" s="33" cm="1">
        <f t="array" aca="1" ref="K127" ca="1">NETWORKDAYS(H127,_xlfn.IFS(J127="Open",TODAY(),J127="Filled",I127))</f>
        <v>855</v>
      </c>
      <c r="L127" s="33" cm="1">
        <f t="array" aca="1" ref="L127" ca="1">(_xlfn.IFS(J127="Open",TODAY(),J127="Filled",I127))-H127</f>
        <v>1196</v>
      </c>
      <c r="M127" t="str">
        <f t="shared" si="9"/>
        <v/>
      </c>
      <c r="N127" s="34" t="str">
        <f t="shared" si="10"/>
        <v/>
      </c>
      <c r="O127" t="str">
        <f t="shared" si="11"/>
        <v/>
      </c>
      <c r="P127" t="str">
        <f t="shared" si="12"/>
        <v/>
      </c>
      <c r="Q127" s="35">
        <f>IF(J127="Open",_xlfn.XLOOKUP(E127,Table2[Region],Table2[Opens]),_xlfn.XLOOKUP(E127,Table2[Region],Table2[Accepts]))</f>
        <v>280</v>
      </c>
      <c r="R127">
        <f t="shared" si="13"/>
        <v>2020</v>
      </c>
      <c r="S127" s="1">
        <f t="shared" si="14"/>
        <v>43950</v>
      </c>
      <c r="T127" t="str">
        <f t="shared" si="15"/>
        <v>Q3</v>
      </c>
    </row>
    <row r="128" spans="1:20" x14ac:dyDescent="0.35">
      <c r="A128" t="s">
        <v>682</v>
      </c>
      <c r="B128" t="s">
        <v>81</v>
      </c>
      <c r="C128" t="s">
        <v>61</v>
      </c>
      <c r="D128" t="s">
        <v>8</v>
      </c>
      <c r="E128" t="s">
        <v>9</v>
      </c>
      <c r="F128" t="s">
        <v>1067</v>
      </c>
      <c r="G128" t="s">
        <v>16</v>
      </c>
      <c r="H128" s="1">
        <v>43746</v>
      </c>
      <c r="I128" s="1" t="s">
        <v>1628</v>
      </c>
      <c r="J128" t="str">
        <f t="shared" si="8"/>
        <v>Open</v>
      </c>
      <c r="K128" s="33" cm="1">
        <f t="array" aca="1" ref="K128" ca="1">NETWORKDAYS(H128,_xlfn.IFS(J128="Open",TODAY(),J128="Filled",I128))</f>
        <v>1001</v>
      </c>
      <c r="L128" s="33" cm="1">
        <f t="array" aca="1" ref="L128" ca="1">(_xlfn.IFS(J128="Open",TODAY(),J128="Filled",I128))-H128</f>
        <v>1400</v>
      </c>
      <c r="M128" t="str">
        <f t="shared" si="9"/>
        <v/>
      </c>
      <c r="N128" s="34" t="str">
        <f t="shared" si="10"/>
        <v/>
      </c>
      <c r="O128" t="str">
        <f t="shared" si="11"/>
        <v/>
      </c>
      <c r="P128" t="str">
        <f t="shared" si="12"/>
        <v/>
      </c>
      <c r="Q128" s="35">
        <f>IF(J128="Open",_xlfn.XLOOKUP(E128,Table2[Region],Table2[Opens]),_xlfn.XLOOKUP(E128,Table2[Region],Table2[Accepts]))</f>
        <v>280</v>
      </c>
      <c r="R128">
        <f t="shared" si="13"/>
        <v>2020</v>
      </c>
      <c r="S128" s="1">
        <f t="shared" si="14"/>
        <v>43746</v>
      </c>
      <c r="T128" t="str">
        <f t="shared" si="15"/>
        <v>Q1</v>
      </c>
    </row>
    <row r="129" spans="1:20" x14ac:dyDescent="0.35">
      <c r="A129" t="s">
        <v>683</v>
      </c>
      <c r="B129" t="s">
        <v>82</v>
      </c>
      <c r="C129" t="s">
        <v>61</v>
      </c>
      <c r="D129" t="s">
        <v>282</v>
      </c>
      <c r="E129" t="s">
        <v>116</v>
      </c>
      <c r="F129" t="s">
        <v>1069</v>
      </c>
      <c r="G129" t="s">
        <v>16</v>
      </c>
      <c r="H129" s="1">
        <v>44117</v>
      </c>
      <c r="I129" s="1" t="s">
        <v>1628</v>
      </c>
      <c r="J129" t="str">
        <f t="shared" si="8"/>
        <v>Open</v>
      </c>
      <c r="K129" s="33" cm="1">
        <f t="array" aca="1" ref="K129" ca="1">NETWORKDAYS(H129,_xlfn.IFS(J129="Open",TODAY(),J129="Filled",I129))</f>
        <v>736</v>
      </c>
      <c r="L129" s="33" cm="1">
        <f t="array" aca="1" ref="L129" ca="1">(_xlfn.IFS(J129="Open",TODAY(),J129="Filled",I129))-H129</f>
        <v>1029</v>
      </c>
      <c r="M129" t="str">
        <f t="shared" si="9"/>
        <v/>
      </c>
      <c r="N129" s="34" t="str">
        <f t="shared" si="10"/>
        <v/>
      </c>
      <c r="O129" t="str">
        <f t="shared" si="11"/>
        <v/>
      </c>
      <c r="P129" t="str">
        <f t="shared" si="12"/>
        <v/>
      </c>
      <c r="Q129" s="35">
        <f>IF(J129="Open",_xlfn.XLOOKUP(E129,Table2[Region],Table2[Opens]),_xlfn.XLOOKUP(E129,Table2[Region],Table2[Accepts]))</f>
        <v>160</v>
      </c>
      <c r="R129">
        <f t="shared" si="13"/>
        <v>2021</v>
      </c>
      <c r="S129" s="1">
        <f t="shared" si="14"/>
        <v>44117</v>
      </c>
      <c r="T129" t="str">
        <f t="shared" si="15"/>
        <v>Q1</v>
      </c>
    </row>
    <row r="130" spans="1:20" x14ac:dyDescent="0.35">
      <c r="A130" t="s">
        <v>684</v>
      </c>
      <c r="B130" t="s">
        <v>83</v>
      </c>
      <c r="C130" t="s">
        <v>61</v>
      </c>
      <c r="D130" t="s">
        <v>23</v>
      </c>
      <c r="E130" t="s">
        <v>9</v>
      </c>
      <c r="F130" t="s">
        <v>1067</v>
      </c>
      <c r="G130" t="s">
        <v>24</v>
      </c>
      <c r="H130" s="1">
        <v>43650</v>
      </c>
      <c r="I130" s="1">
        <v>43814</v>
      </c>
      <c r="J130" t="str">
        <f t="shared" ref="J130:J193" si="16">IF(I130="","Open","Filled")</f>
        <v>Filled</v>
      </c>
      <c r="K130" s="33" cm="1">
        <f t="array" aca="1" ref="K130" ca="1">NETWORKDAYS(H130,_xlfn.IFS(J130="Open",TODAY(),J130="Filled",I130))</f>
        <v>117</v>
      </c>
      <c r="L130" s="33" cm="1">
        <f t="array" aca="1" ref="L130" ca="1">(_xlfn.IFS(J130="Open",TODAY(),J130="Filled",I130))-H130</f>
        <v>164</v>
      </c>
      <c r="M130">
        <f t="shared" ref="M130:M193" si="17">IFERROR(YEAR(I130),"")</f>
        <v>2019</v>
      </c>
      <c r="N130" s="34" t="str">
        <f t="shared" ref="N130:N193" si="18">IFERROR(TEXT(I130,"mmmm"),"")</f>
        <v>December</v>
      </c>
      <c r="O130" t="str">
        <f t="shared" ref="O130:O193" si="19">IFERROR(_xlfn.CONCAT("Q",CHOOSE(MONTH(I130),2,2,2,3,3,3,4,4,4,1,1,1)),"")</f>
        <v>Q1</v>
      </c>
      <c r="P130" t="str">
        <f t="shared" si="12"/>
        <v>FY 2020</v>
      </c>
      <c r="Q130" s="35">
        <f>IF(J130="Open",_xlfn.XLOOKUP(E130,Table2[Region],Table2[Opens]),_xlfn.XLOOKUP(E130,Table2[Region],Table2[Accepts]))</f>
        <v>525</v>
      </c>
      <c r="R130">
        <f t="shared" si="13"/>
        <v>2020</v>
      </c>
      <c r="S130" s="1">
        <f t="shared" si="14"/>
        <v>43814</v>
      </c>
      <c r="T130" t="str">
        <f t="shared" si="15"/>
        <v>Q1</v>
      </c>
    </row>
    <row r="131" spans="1:20" x14ac:dyDescent="0.35">
      <c r="A131" t="s">
        <v>685</v>
      </c>
      <c r="B131" t="s">
        <v>84</v>
      </c>
      <c r="C131" t="s">
        <v>61</v>
      </c>
      <c r="D131" t="s">
        <v>23</v>
      </c>
      <c r="E131" t="s">
        <v>9</v>
      </c>
      <c r="F131" t="s">
        <v>1062</v>
      </c>
      <c r="G131" t="s">
        <v>16</v>
      </c>
      <c r="H131" s="1">
        <v>43957</v>
      </c>
      <c r="I131" s="1">
        <v>44022</v>
      </c>
      <c r="J131" t="str">
        <f t="shared" si="16"/>
        <v>Filled</v>
      </c>
      <c r="K131" s="33" cm="1">
        <f t="array" aca="1" ref="K131" ca="1">NETWORKDAYS(H131,_xlfn.IFS(J131="Open",TODAY(),J131="Filled",I131))</f>
        <v>48</v>
      </c>
      <c r="L131" s="33" cm="1">
        <f t="array" aca="1" ref="L131" ca="1">(_xlfn.IFS(J131="Open",TODAY(),J131="Filled",I131))-H131</f>
        <v>65</v>
      </c>
      <c r="M131">
        <f t="shared" si="17"/>
        <v>2020</v>
      </c>
      <c r="N131" s="34" t="str">
        <f t="shared" si="18"/>
        <v>July</v>
      </c>
      <c r="O131" t="str">
        <f t="shared" si="19"/>
        <v>Q4</v>
      </c>
      <c r="P131" t="str">
        <f t="shared" ref="P131:P194" si="20">IFERROR(_xlfn.CONCAT("FY"," ",YEAR(I131)+IF(MONTH(I131)&gt;=10,1,0)),"")</f>
        <v>FY 2020</v>
      </c>
      <c r="Q131" s="35">
        <f>IF(J131="Open",_xlfn.XLOOKUP(E131,Table2[Region],Table2[Opens]),_xlfn.XLOOKUP(E131,Table2[Region],Table2[Accepts]))</f>
        <v>525</v>
      </c>
      <c r="R131">
        <f t="shared" ref="R131:R194" si="21">YEAR(IF(I131="",H131,I131))+IF(MONTH(IF(I131="",H131,I131))&gt;=10,1,0)</f>
        <v>2020</v>
      </c>
      <c r="S131" s="1">
        <f t="shared" ref="S131:S194" si="22">IF(I131="",H131,I131)</f>
        <v>44022</v>
      </c>
      <c r="T131" t="str">
        <f t="shared" ref="T131:T194" si="23">IFERROR(_xlfn.CONCAT("Q",CHOOSE(MONTH(IF(I131="",H131,I131)),2,2,2,3,3,3,4,4,4,1,1,1)),"")</f>
        <v>Q4</v>
      </c>
    </row>
    <row r="132" spans="1:20" x14ac:dyDescent="0.35">
      <c r="A132" t="s">
        <v>686</v>
      </c>
      <c r="B132" t="s">
        <v>85</v>
      </c>
      <c r="C132" t="s">
        <v>61</v>
      </c>
      <c r="D132" t="s">
        <v>204</v>
      </c>
      <c r="E132" t="s">
        <v>1636</v>
      </c>
      <c r="F132" t="s">
        <v>1062</v>
      </c>
      <c r="G132" t="s">
        <v>16</v>
      </c>
      <c r="H132" s="1">
        <v>44174</v>
      </c>
      <c r="I132" s="1">
        <v>44174</v>
      </c>
      <c r="J132" t="str">
        <f t="shared" si="16"/>
        <v>Filled</v>
      </c>
      <c r="K132" s="33" cm="1">
        <f t="array" aca="1" ref="K132" ca="1">NETWORKDAYS(H132,_xlfn.IFS(J132="Open",TODAY(),J132="Filled",I132))</f>
        <v>1</v>
      </c>
      <c r="L132" s="33" cm="1">
        <f t="array" aca="1" ref="L132" ca="1">(_xlfn.IFS(J132="Open",TODAY(),J132="Filled",I132))-H132</f>
        <v>0</v>
      </c>
      <c r="M132">
        <f t="shared" si="17"/>
        <v>2020</v>
      </c>
      <c r="N132" s="34" t="str">
        <f t="shared" si="18"/>
        <v>December</v>
      </c>
      <c r="O132" t="str">
        <f t="shared" si="19"/>
        <v>Q1</v>
      </c>
      <c r="P132" t="str">
        <f t="shared" si="20"/>
        <v>FY 2021</v>
      </c>
      <c r="Q132" s="35">
        <f>IF(J132="Open",_xlfn.XLOOKUP(E132,Table2[Region],Table2[Opens]),_xlfn.XLOOKUP(E132,Table2[Region],Table2[Accepts]))</f>
        <v>550</v>
      </c>
      <c r="R132">
        <f t="shared" si="21"/>
        <v>2021</v>
      </c>
      <c r="S132" s="1">
        <f t="shared" si="22"/>
        <v>44174</v>
      </c>
      <c r="T132" t="str">
        <f t="shared" si="23"/>
        <v>Q1</v>
      </c>
    </row>
    <row r="133" spans="1:20" x14ac:dyDescent="0.35">
      <c r="A133" t="s">
        <v>687</v>
      </c>
      <c r="B133" t="s">
        <v>86</v>
      </c>
      <c r="C133" t="s">
        <v>61</v>
      </c>
      <c r="D133" t="s">
        <v>1635</v>
      </c>
      <c r="E133" t="s">
        <v>116</v>
      </c>
      <c r="F133" t="s">
        <v>1062</v>
      </c>
      <c r="G133" t="s">
        <v>16</v>
      </c>
      <c r="H133" s="1">
        <v>43978</v>
      </c>
      <c r="I133" s="1">
        <v>44058</v>
      </c>
      <c r="J133" t="str">
        <f t="shared" si="16"/>
        <v>Filled</v>
      </c>
      <c r="K133" s="33" cm="1">
        <f t="array" aca="1" ref="K133" ca="1">NETWORKDAYS(H133,_xlfn.IFS(J133="Open",TODAY(),J133="Filled",I133))</f>
        <v>58</v>
      </c>
      <c r="L133" s="33" cm="1">
        <f t="array" aca="1" ref="L133" ca="1">(_xlfn.IFS(J133="Open",TODAY(),J133="Filled",I133))-H133</f>
        <v>80</v>
      </c>
      <c r="M133">
        <f t="shared" si="17"/>
        <v>2020</v>
      </c>
      <c r="N133" s="34" t="str">
        <f t="shared" si="18"/>
        <v>August</v>
      </c>
      <c r="O133" t="str">
        <f t="shared" si="19"/>
        <v>Q4</v>
      </c>
      <c r="P133" t="str">
        <f t="shared" si="20"/>
        <v>FY 2020</v>
      </c>
      <c r="Q133" s="35">
        <f>IF(J133="Open",_xlfn.XLOOKUP(E133,Table2[Region],Table2[Opens]),_xlfn.XLOOKUP(E133,Table2[Region],Table2[Accepts]))</f>
        <v>300</v>
      </c>
      <c r="R133">
        <f t="shared" si="21"/>
        <v>2020</v>
      </c>
      <c r="S133" s="1">
        <f t="shared" si="22"/>
        <v>44058</v>
      </c>
      <c r="T133" t="str">
        <f t="shared" si="23"/>
        <v>Q4</v>
      </c>
    </row>
    <row r="134" spans="1:20" x14ac:dyDescent="0.35">
      <c r="A134" t="s">
        <v>688</v>
      </c>
      <c r="B134" t="s">
        <v>464</v>
      </c>
      <c r="C134" t="s">
        <v>463</v>
      </c>
      <c r="D134" t="s">
        <v>12</v>
      </c>
      <c r="E134" t="s">
        <v>9</v>
      </c>
      <c r="F134" t="s">
        <v>1067</v>
      </c>
      <c r="G134" t="s">
        <v>16</v>
      </c>
      <c r="H134" s="1">
        <v>43958</v>
      </c>
      <c r="I134" s="1">
        <v>44151</v>
      </c>
      <c r="J134" t="str">
        <f t="shared" si="16"/>
        <v>Filled</v>
      </c>
      <c r="K134" s="33" cm="1">
        <f t="array" aca="1" ref="K134" ca="1">NETWORKDAYS(H134,_xlfn.IFS(J134="Open",TODAY(),J134="Filled",I134))</f>
        <v>138</v>
      </c>
      <c r="L134" s="33" cm="1">
        <f t="array" aca="1" ref="L134" ca="1">(_xlfn.IFS(J134="Open",TODAY(),J134="Filled",I134))-H134</f>
        <v>193</v>
      </c>
      <c r="M134">
        <f t="shared" si="17"/>
        <v>2020</v>
      </c>
      <c r="N134" s="34" t="str">
        <f t="shared" si="18"/>
        <v>November</v>
      </c>
      <c r="O134" t="str">
        <f t="shared" si="19"/>
        <v>Q1</v>
      </c>
      <c r="P134" t="str">
        <f t="shared" si="20"/>
        <v>FY 2021</v>
      </c>
      <c r="Q134" s="35">
        <f>IF(J134="Open",_xlfn.XLOOKUP(E134,Table2[Region],Table2[Opens]),_xlfn.XLOOKUP(E134,Table2[Region],Table2[Accepts]))</f>
        <v>525</v>
      </c>
      <c r="R134">
        <f t="shared" si="21"/>
        <v>2021</v>
      </c>
      <c r="S134" s="1">
        <f t="shared" si="22"/>
        <v>44151</v>
      </c>
      <c r="T134" t="str">
        <f t="shared" si="23"/>
        <v>Q1</v>
      </c>
    </row>
    <row r="135" spans="1:20" x14ac:dyDescent="0.35">
      <c r="A135" t="s">
        <v>689</v>
      </c>
      <c r="B135" t="s">
        <v>465</v>
      </c>
      <c r="C135" t="s">
        <v>463</v>
      </c>
      <c r="D135" t="s">
        <v>204</v>
      </c>
      <c r="E135" t="s">
        <v>1636</v>
      </c>
      <c r="F135" t="s">
        <v>1061</v>
      </c>
      <c r="G135" t="s">
        <v>16</v>
      </c>
      <c r="H135" s="1">
        <v>43916</v>
      </c>
      <c r="I135" s="1">
        <v>44019</v>
      </c>
      <c r="J135" t="str">
        <f t="shared" si="16"/>
        <v>Filled</v>
      </c>
      <c r="K135" s="33" cm="1">
        <f t="array" aca="1" ref="K135" ca="1">NETWORKDAYS(H135,_xlfn.IFS(J135="Open",TODAY(),J135="Filled",I135))</f>
        <v>74</v>
      </c>
      <c r="L135" s="33" cm="1">
        <f t="array" aca="1" ref="L135" ca="1">(_xlfn.IFS(J135="Open",TODAY(),J135="Filled",I135))-H135</f>
        <v>103</v>
      </c>
      <c r="M135">
        <f t="shared" si="17"/>
        <v>2020</v>
      </c>
      <c r="N135" s="34" t="str">
        <f t="shared" si="18"/>
        <v>July</v>
      </c>
      <c r="O135" t="str">
        <f t="shared" si="19"/>
        <v>Q4</v>
      </c>
      <c r="P135" t="str">
        <f t="shared" si="20"/>
        <v>FY 2020</v>
      </c>
      <c r="Q135" s="35">
        <f>IF(J135="Open",_xlfn.XLOOKUP(E135,Table2[Region],Table2[Opens]),_xlfn.XLOOKUP(E135,Table2[Region],Table2[Accepts]))</f>
        <v>550</v>
      </c>
      <c r="R135">
        <f t="shared" si="21"/>
        <v>2020</v>
      </c>
      <c r="S135" s="1">
        <f t="shared" si="22"/>
        <v>44019</v>
      </c>
      <c r="T135" t="str">
        <f t="shared" si="23"/>
        <v>Q4</v>
      </c>
    </row>
    <row r="136" spans="1:20" x14ac:dyDescent="0.35">
      <c r="A136" t="s">
        <v>690</v>
      </c>
      <c r="B136" t="s">
        <v>466</v>
      </c>
      <c r="C136" t="s">
        <v>463</v>
      </c>
      <c r="D136" t="s">
        <v>204</v>
      </c>
      <c r="E136" t="s">
        <v>1636</v>
      </c>
      <c r="F136" t="s">
        <v>1068</v>
      </c>
      <c r="G136" t="s">
        <v>16</v>
      </c>
      <c r="H136" s="1">
        <v>43938</v>
      </c>
      <c r="I136" s="1">
        <v>44089</v>
      </c>
      <c r="J136" t="str">
        <f t="shared" si="16"/>
        <v>Filled</v>
      </c>
      <c r="K136" s="33" cm="1">
        <f t="array" aca="1" ref="K136" ca="1">NETWORKDAYS(H136,_xlfn.IFS(J136="Open",TODAY(),J136="Filled",I136))</f>
        <v>108</v>
      </c>
      <c r="L136" s="33" cm="1">
        <f t="array" aca="1" ref="L136" ca="1">(_xlfn.IFS(J136="Open",TODAY(),J136="Filled",I136))-H136</f>
        <v>151</v>
      </c>
      <c r="M136">
        <f t="shared" si="17"/>
        <v>2020</v>
      </c>
      <c r="N136" s="34" t="str">
        <f t="shared" si="18"/>
        <v>September</v>
      </c>
      <c r="O136" t="str">
        <f t="shared" si="19"/>
        <v>Q4</v>
      </c>
      <c r="P136" t="str">
        <f t="shared" si="20"/>
        <v>FY 2020</v>
      </c>
      <c r="Q136" s="35">
        <f>IF(J136="Open",_xlfn.XLOOKUP(E136,Table2[Region],Table2[Opens]),_xlfn.XLOOKUP(E136,Table2[Region],Table2[Accepts]))</f>
        <v>550</v>
      </c>
      <c r="R136">
        <f t="shared" si="21"/>
        <v>2020</v>
      </c>
      <c r="S136" s="1">
        <f t="shared" si="22"/>
        <v>44089</v>
      </c>
      <c r="T136" t="str">
        <f t="shared" si="23"/>
        <v>Q4</v>
      </c>
    </row>
    <row r="137" spans="1:20" x14ac:dyDescent="0.35">
      <c r="A137" t="s">
        <v>691</v>
      </c>
      <c r="B137" t="s">
        <v>467</v>
      </c>
      <c r="C137" t="s">
        <v>463</v>
      </c>
      <c r="D137" t="s">
        <v>12</v>
      </c>
      <c r="E137" t="s">
        <v>9</v>
      </c>
      <c r="F137" t="s">
        <v>1062</v>
      </c>
      <c r="G137" t="s">
        <v>16</v>
      </c>
      <c r="H137" s="1">
        <v>43949</v>
      </c>
      <c r="I137" s="1">
        <v>44106</v>
      </c>
      <c r="J137" t="str">
        <f t="shared" si="16"/>
        <v>Filled</v>
      </c>
      <c r="K137" s="33" cm="1">
        <f t="array" aca="1" ref="K137" ca="1">NETWORKDAYS(H137,_xlfn.IFS(J137="Open",TODAY(),J137="Filled",I137))</f>
        <v>114</v>
      </c>
      <c r="L137" s="33" cm="1">
        <f t="array" aca="1" ref="L137" ca="1">(_xlfn.IFS(J137="Open",TODAY(),J137="Filled",I137))-H137</f>
        <v>157</v>
      </c>
      <c r="M137">
        <f t="shared" si="17"/>
        <v>2020</v>
      </c>
      <c r="N137" s="34" t="str">
        <f t="shared" si="18"/>
        <v>October</v>
      </c>
      <c r="O137" t="str">
        <f t="shared" si="19"/>
        <v>Q1</v>
      </c>
      <c r="P137" t="str">
        <f t="shared" si="20"/>
        <v>FY 2021</v>
      </c>
      <c r="Q137" s="35">
        <f>IF(J137="Open",_xlfn.XLOOKUP(E137,Table2[Region],Table2[Opens]),_xlfn.XLOOKUP(E137,Table2[Region],Table2[Accepts]))</f>
        <v>525</v>
      </c>
      <c r="R137">
        <f t="shared" si="21"/>
        <v>2021</v>
      </c>
      <c r="S137" s="1">
        <f t="shared" si="22"/>
        <v>44106</v>
      </c>
      <c r="T137" t="str">
        <f t="shared" si="23"/>
        <v>Q1</v>
      </c>
    </row>
    <row r="138" spans="1:20" x14ac:dyDescent="0.35">
      <c r="A138" t="s">
        <v>692</v>
      </c>
      <c r="B138" t="s">
        <v>468</v>
      </c>
      <c r="C138" t="s">
        <v>463</v>
      </c>
      <c r="D138" t="s">
        <v>204</v>
      </c>
      <c r="E138" t="s">
        <v>1636</v>
      </c>
      <c r="F138" t="s">
        <v>1069</v>
      </c>
      <c r="G138" t="s">
        <v>16</v>
      </c>
      <c r="H138" s="1">
        <v>43928</v>
      </c>
      <c r="I138" s="1" t="s">
        <v>1628</v>
      </c>
      <c r="J138" t="str">
        <f t="shared" si="16"/>
        <v>Open</v>
      </c>
      <c r="K138" s="33" cm="1">
        <f t="array" aca="1" ref="K138" ca="1">NETWORKDAYS(H138,_xlfn.IFS(J138="Open",TODAY(),J138="Filled",I138))</f>
        <v>871</v>
      </c>
      <c r="L138" s="33" cm="1">
        <f t="array" aca="1" ref="L138" ca="1">(_xlfn.IFS(J138="Open",TODAY(),J138="Filled",I138))-H138</f>
        <v>1218</v>
      </c>
      <c r="M138" t="str">
        <f t="shared" si="17"/>
        <v/>
      </c>
      <c r="N138" s="34" t="str">
        <f t="shared" si="18"/>
        <v/>
      </c>
      <c r="O138" t="str">
        <f t="shared" si="19"/>
        <v/>
      </c>
      <c r="P138" t="str">
        <f t="shared" si="20"/>
        <v/>
      </c>
      <c r="Q138" s="35">
        <f>IF(J138="Open",_xlfn.XLOOKUP(E138,Table2[Region],Table2[Opens]),_xlfn.XLOOKUP(E138,Table2[Region],Table2[Accepts]))</f>
        <v>300</v>
      </c>
      <c r="R138">
        <f t="shared" si="21"/>
        <v>2020</v>
      </c>
      <c r="S138" s="1">
        <f t="shared" si="22"/>
        <v>43928</v>
      </c>
      <c r="T138" t="str">
        <f t="shared" si="23"/>
        <v>Q3</v>
      </c>
    </row>
    <row r="139" spans="1:20" x14ac:dyDescent="0.35">
      <c r="A139" t="s">
        <v>693</v>
      </c>
      <c r="B139" t="s">
        <v>469</v>
      </c>
      <c r="C139" t="s">
        <v>463</v>
      </c>
      <c r="D139" t="s">
        <v>204</v>
      </c>
      <c r="E139" t="s">
        <v>1636</v>
      </c>
      <c r="F139" t="s">
        <v>1070</v>
      </c>
      <c r="G139" t="s">
        <v>16</v>
      </c>
      <c r="H139" s="1">
        <v>43936</v>
      </c>
      <c r="I139" s="1">
        <v>44139</v>
      </c>
      <c r="J139" t="str">
        <f t="shared" si="16"/>
        <v>Filled</v>
      </c>
      <c r="K139" s="33" cm="1">
        <f t="array" aca="1" ref="K139" ca="1">NETWORKDAYS(H139,_xlfn.IFS(J139="Open",TODAY(),J139="Filled",I139))</f>
        <v>146</v>
      </c>
      <c r="L139" s="33" cm="1">
        <f t="array" aca="1" ref="L139" ca="1">(_xlfn.IFS(J139="Open",TODAY(),J139="Filled",I139))-H139</f>
        <v>203</v>
      </c>
      <c r="M139">
        <f t="shared" si="17"/>
        <v>2020</v>
      </c>
      <c r="N139" s="34" t="str">
        <f t="shared" si="18"/>
        <v>November</v>
      </c>
      <c r="O139" t="str">
        <f t="shared" si="19"/>
        <v>Q1</v>
      </c>
      <c r="P139" t="str">
        <f t="shared" si="20"/>
        <v>FY 2021</v>
      </c>
      <c r="Q139" s="35">
        <f>IF(J139="Open",_xlfn.XLOOKUP(E139,Table2[Region],Table2[Opens]),_xlfn.XLOOKUP(E139,Table2[Region],Table2[Accepts]))</f>
        <v>550</v>
      </c>
      <c r="R139">
        <f t="shared" si="21"/>
        <v>2021</v>
      </c>
      <c r="S139" s="1">
        <f t="shared" si="22"/>
        <v>44139</v>
      </c>
      <c r="T139" t="str">
        <f t="shared" si="23"/>
        <v>Q1</v>
      </c>
    </row>
    <row r="140" spans="1:20" x14ac:dyDescent="0.35">
      <c r="A140" t="s">
        <v>694</v>
      </c>
      <c r="B140" t="s">
        <v>470</v>
      </c>
      <c r="C140" t="s">
        <v>463</v>
      </c>
      <c r="D140" t="s">
        <v>204</v>
      </c>
      <c r="E140" t="s">
        <v>1636</v>
      </c>
      <c r="F140" t="s">
        <v>1068</v>
      </c>
      <c r="G140" t="s">
        <v>16</v>
      </c>
      <c r="H140" s="1">
        <v>43885</v>
      </c>
      <c r="I140" s="1">
        <v>44162</v>
      </c>
      <c r="J140" t="str">
        <f t="shared" si="16"/>
        <v>Filled</v>
      </c>
      <c r="K140" s="33" cm="1">
        <f t="array" aca="1" ref="K140" ca="1">NETWORKDAYS(H140,_xlfn.IFS(J140="Open",TODAY(),J140="Filled",I140))</f>
        <v>200</v>
      </c>
      <c r="L140" s="33" cm="1">
        <f t="array" aca="1" ref="L140" ca="1">(_xlfn.IFS(J140="Open",TODAY(),J140="Filled",I140))-H140</f>
        <v>277</v>
      </c>
      <c r="M140">
        <f t="shared" si="17"/>
        <v>2020</v>
      </c>
      <c r="N140" s="34" t="str">
        <f t="shared" si="18"/>
        <v>November</v>
      </c>
      <c r="O140" t="str">
        <f t="shared" si="19"/>
        <v>Q1</v>
      </c>
      <c r="P140" t="str">
        <f t="shared" si="20"/>
        <v>FY 2021</v>
      </c>
      <c r="Q140" s="35">
        <f>IF(J140="Open",_xlfn.XLOOKUP(E140,Table2[Region],Table2[Opens]),_xlfn.XLOOKUP(E140,Table2[Region],Table2[Accepts]))</f>
        <v>550</v>
      </c>
      <c r="R140">
        <f t="shared" si="21"/>
        <v>2021</v>
      </c>
      <c r="S140" s="1">
        <f t="shared" si="22"/>
        <v>44162</v>
      </c>
      <c r="T140" t="str">
        <f t="shared" si="23"/>
        <v>Q1</v>
      </c>
    </row>
    <row r="141" spans="1:20" x14ac:dyDescent="0.35">
      <c r="A141" t="s">
        <v>695</v>
      </c>
      <c r="B141" t="s">
        <v>471</v>
      </c>
      <c r="C141" t="s">
        <v>463</v>
      </c>
      <c r="D141" t="s">
        <v>204</v>
      </c>
      <c r="E141" t="s">
        <v>1636</v>
      </c>
      <c r="F141" t="s">
        <v>1067</v>
      </c>
      <c r="G141" t="s">
        <v>16</v>
      </c>
      <c r="H141" s="1">
        <v>43903</v>
      </c>
      <c r="I141" s="1">
        <v>43969</v>
      </c>
      <c r="J141" t="str">
        <f t="shared" si="16"/>
        <v>Filled</v>
      </c>
      <c r="K141" s="33" cm="1">
        <f t="array" aca="1" ref="K141" ca="1">NETWORKDAYS(H141,_xlfn.IFS(J141="Open",TODAY(),J141="Filled",I141))</f>
        <v>47</v>
      </c>
      <c r="L141" s="33" cm="1">
        <f t="array" aca="1" ref="L141" ca="1">(_xlfn.IFS(J141="Open",TODAY(),J141="Filled",I141))-H141</f>
        <v>66</v>
      </c>
      <c r="M141">
        <f t="shared" si="17"/>
        <v>2020</v>
      </c>
      <c r="N141" s="34" t="str">
        <f t="shared" si="18"/>
        <v>May</v>
      </c>
      <c r="O141" t="str">
        <f t="shared" si="19"/>
        <v>Q3</v>
      </c>
      <c r="P141" t="str">
        <f t="shared" si="20"/>
        <v>FY 2020</v>
      </c>
      <c r="Q141" s="35">
        <f>IF(J141="Open",_xlfn.XLOOKUP(E141,Table2[Region],Table2[Opens]),_xlfn.XLOOKUP(E141,Table2[Region],Table2[Accepts]))</f>
        <v>550</v>
      </c>
      <c r="R141">
        <f t="shared" si="21"/>
        <v>2020</v>
      </c>
      <c r="S141" s="1">
        <f t="shared" si="22"/>
        <v>43969</v>
      </c>
      <c r="T141" t="str">
        <f t="shared" si="23"/>
        <v>Q3</v>
      </c>
    </row>
    <row r="142" spans="1:20" x14ac:dyDescent="0.35">
      <c r="A142" t="s">
        <v>696</v>
      </c>
      <c r="B142" t="s">
        <v>472</v>
      </c>
      <c r="C142" t="s">
        <v>463</v>
      </c>
      <c r="D142" t="s">
        <v>12</v>
      </c>
      <c r="E142" t="s">
        <v>9</v>
      </c>
      <c r="F142" t="s">
        <v>1062</v>
      </c>
      <c r="G142" t="s">
        <v>16</v>
      </c>
      <c r="H142" s="1">
        <v>43966</v>
      </c>
      <c r="I142" s="1">
        <v>44081</v>
      </c>
      <c r="J142" t="str">
        <f t="shared" si="16"/>
        <v>Filled</v>
      </c>
      <c r="K142" s="33" cm="1">
        <f t="array" aca="1" ref="K142" ca="1">NETWORKDAYS(H142,_xlfn.IFS(J142="Open",TODAY(),J142="Filled",I142))</f>
        <v>82</v>
      </c>
      <c r="L142" s="33" cm="1">
        <f t="array" aca="1" ref="L142" ca="1">(_xlfn.IFS(J142="Open",TODAY(),J142="Filled",I142))-H142</f>
        <v>115</v>
      </c>
      <c r="M142">
        <f t="shared" si="17"/>
        <v>2020</v>
      </c>
      <c r="N142" s="34" t="str">
        <f t="shared" si="18"/>
        <v>September</v>
      </c>
      <c r="O142" t="str">
        <f t="shared" si="19"/>
        <v>Q4</v>
      </c>
      <c r="P142" t="str">
        <f t="shared" si="20"/>
        <v>FY 2020</v>
      </c>
      <c r="Q142" s="35">
        <f>IF(J142="Open",_xlfn.XLOOKUP(E142,Table2[Region],Table2[Opens]),_xlfn.XLOOKUP(E142,Table2[Region],Table2[Accepts]))</f>
        <v>525</v>
      </c>
      <c r="R142">
        <f t="shared" si="21"/>
        <v>2020</v>
      </c>
      <c r="S142" s="1">
        <f t="shared" si="22"/>
        <v>44081</v>
      </c>
      <c r="T142" t="str">
        <f t="shared" si="23"/>
        <v>Q4</v>
      </c>
    </row>
    <row r="143" spans="1:20" x14ac:dyDescent="0.35">
      <c r="A143" t="s">
        <v>697</v>
      </c>
      <c r="B143" t="s">
        <v>473</v>
      </c>
      <c r="C143" t="s">
        <v>463</v>
      </c>
      <c r="D143" t="s">
        <v>12</v>
      </c>
      <c r="E143" t="s">
        <v>9</v>
      </c>
      <c r="F143" t="s">
        <v>1062</v>
      </c>
      <c r="G143" t="s">
        <v>16</v>
      </c>
      <c r="H143" s="1">
        <v>43945</v>
      </c>
      <c r="I143" s="1">
        <v>44052</v>
      </c>
      <c r="J143" t="str">
        <f t="shared" si="16"/>
        <v>Filled</v>
      </c>
      <c r="K143" s="33" cm="1">
        <f t="array" aca="1" ref="K143" ca="1">NETWORKDAYS(H143,_xlfn.IFS(J143="Open",TODAY(),J143="Filled",I143))</f>
        <v>76</v>
      </c>
      <c r="L143" s="33" cm="1">
        <f t="array" aca="1" ref="L143" ca="1">(_xlfn.IFS(J143="Open",TODAY(),J143="Filled",I143))-H143</f>
        <v>107</v>
      </c>
      <c r="M143">
        <f t="shared" si="17"/>
        <v>2020</v>
      </c>
      <c r="N143" s="34" t="str">
        <f t="shared" si="18"/>
        <v>August</v>
      </c>
      <c r="O143" t="str">
        <f t="shared" si="19"/>
        <v>Q4</v>
      </c>
      <c r="P143" t="str">
        <f t="shared" si="20"/>
        <v>FY 2020</v>
      </c>
      <c r="Q143" s="35">
        <f>IF(J143="Open",_xlfn.XLOOKUP(E143,Table2[Region],Table2[Opens]),_xlfn.XLOOKUP(E143,Table2[Region],Table2[Accepts]))</f>
        <v>525</v>
      </c>
      <c r="R143">
        <f t="shared" si="21"/>
        <v>2020</v>
      </c>
      <c r="S143" s="1">
        <f t="shared" si="22"/>
        <v>44052</v>
      </c>
      <c r="T143" t="str">
        <f t="shared" si="23"/>
        <v>Q4</v>
      </c>
    </row>
    <row r="144" spans="1:20" x14ac:dyDescent="0.35">
      <c r="A144" t="s">
        <v>698</v>
      </c>
      <c r="B144" t="s">
        <v>474</v>
      </c>
      <c r="C144" t="s">
        <v>463</v>
      </c>
      <c r="D144" t="s">
        <v>12</v>
      </c>
      <c r="E144" t="s">
        <v>9</v>
      </c>
      <c r="F144" t="s">
        <v>1068</v>
      </c>
      <c r="G144" t="s">
        <v>16</v>
      </c>
      <c r="H144" s="1">
        <v>43956</v>
      </c>
      <c r="I144" s="1">
        <v>44127</v>
      </c>
      <c r="J144" t="str">
        <f t="shared" si="16"/>
        <v>Filled</v>
      </c>
      <c r="K144" s="33" cm="1">
        <f t="array" aca="1" ref="K144" ca="1">NETWORKDAYS(H144,_xlfn.IFS(J144="Open",TODAY(),J144="Filled",I144))</f>
        <v>124</v>
      </c>
      <c r="L144" s="33" cm="1">
        <f t="array" aca="1" ref="L144" ca="1">(_xlfn.IFS(J144="Open",TODAY(),J144="Filled",I144))-H144</f>
        <v>171</v>
      </c>
      <c r="M144">
        <f t="shared" si="17"/>
        <v>2020</v>
      </c>
      <c r="N144" s="34" t="str">
        <f t="shared" si="18"/>
        <v>October</v>
      </c>
      <c r="O144" t="str">
        <f t="shared" si="19"/>
        <v>Q1</v>
      </c>
      <c r="P144" t="str">
        <f t="shared" si="20"/>
        <v>FY 2021</v>
      </c>
      <c r="Q144" s="35">
        <f>IF(J144="Open",_xlfn.XLOOKUP(E144,Table2[Region],Table2[Opens]),_xlfn.XLOOKUP(E144,Table2[Region],Table2[Accepts]))</f>
        <v>525</v>
      </c>
      <c r="R144">
        <f t="shared" si="21"/>
        <v>2021</v>
      </c>
      <c r="S144" s="1">
        <f t="shared" si="22"/>
        <v>44127</v>
      </c>
      <c r="T144" t="str">
        <f t="shared" si="23"/>
        <v>Q1</v>
      </c>
    </row>
    <row r="145" spans="1:20" x14ac:dyDescent="0.35">
      <c r="A145" t="s">
        <v>699</v>
      </c>
      <c r="B145" t="s">
        <v>475</v>
      </c>
      <c r="C145" t="s">
        <v>463</v>
      </c>
      <c r="D145" t="s">
        <v>12</v>
      </c>
      <c r="E145" t="s">
        <v>9</v>
      </c>
      <c r="F145" t="s">
        <v>1069</v>
      </c>
      <c r="G145" t="s">
        <v>16</v>
      </c>
      <c r="H145" s="1">
        <v>43956</v>
      </c>
      <c r="I145" s="1">
        <v>44063</v>
      </c>
      <c r="J145" t="str">
        <f t="shared" si="16"/>
        <v>Filled</v>
      </c>
      <c r="K145" s="33" cm="1">
        <f t="array" aca="1" ref="K145" ca="1">NETWORKDAYS(H145,_xlfn.IFS(J145="Open",TODAY(),J145="Filled",I145))</f>
        <v>78</v>
      </c>
      <c r="L145" s="33" cm="1">
        <f t="array" aca="1" ref="L145" ca="1">(_xlfn.IFS(J145="Open",TODAY(),J145="Filled",I145))-H145</f>
        <v>107</v>
      </c>
      <c r="M145">
        <f t="shared" si="17"/>
        <v>2020</v>
      </c>
      <c r="N145" s="34" t="str">
        <f t="shared" si="18"/>
        <v>August</v>
      </c>
      <c r="O145" t="str">
        <f t="shared" si="19"/>
        <v>Q4</v>
      </c>
      <c r="P145" t="str">
        <f t="shared" si="20"/>
        <v>FY 2020</v>
      </c>
      <c r="Q145" s="35">
        <f>IF(J145="Open",_xlfn.XLOOKUP(E145,Table2[Region],Table2[Opens]),_xlfn.XLOOKUP(E145,Table2[Region],Table2[Accepts]))</f>
        <v>525</v>
      </c>
      <c r="R145">
        <f t="shared" si="21"/>
        <v>2020</v>
      </c>
      <c r="S145" s="1">
        <f t="shared" si="22"/>
        <v>44063</v>
      </c>
      <c r="T145" t="str">
        <f t="shared" si="23"/>
        <v>Q4</v>
      </c>
    </row>
    <row r="146" spans="1:20" x14ac:dyDescent="0.35">
      <c r="A146" t="s">
        <v>700</v>
      </c>
      <c r="B146" t="s">
        <v>476</v>
      </c>
      <c r="C146" t="s">
        <v>463</v>
      </c>
      <c r="D146" t="s">
        <v>12</v>
      </c>
      <c r="E146" t="s">
        <v>9</v>
      </c>
      <c r="F146" t="s">
        <v>1068</v>
      </c>
      <c r="G146" t="s">
        <v>16</v>
      </c>
      <c r="H146" s="1">
        <v>43958</v>
      </c>
      <c r="I146" s="1">
        <v>43979</v>
      </c>
      <c r="J146" t="str">
        <f t="shared" si="16"/>
        <v>Filled</v>
      </c>
      <c r="K146" s="33" cm="1">
        <f t="array" aca="1" ref="K146" ca="1">NETWORKDAYS(H146,_xlfn.IFS(J146="Open",TODAY(),J146="Filled",I146))</f>
        <v>16</v>
      </c>
      <c r="L146" s="33" cm="1">
        <f t="array" aca="1" ref="L146" ca="1">(_xlfn.IFS(J146="Open",TODAY(),J146="Filled",I146))-H146</f>
        <v>21</v>
      </c>
      <c r="M146">
        <f t="shared" si="17"/>
        <v>2020</v>
      </c>
      <c r="N146" s="34" t="str">
        <f t="shared" si="18"/>
        <v>May</v>
      </c>
      <c r="O146" t="str">
        <f t="shared" si="19"/>
        <v>Q3</v>
      </c>
      <c r="P146" t="str">
        <f t="shared" si="20"/>
        <v>FY 2020</v>
      </c>
      <c r="Q146" s="35">
        <f>IF(J146="Open",_xlfn.XLOOKUP(E146,Table2[Region],Table2[Opens]),_xlfn.XLOOKUP(E146,Table2[Region],Table2[Accepts]))</f>
        <v>525</v>
      </c>
      <c r="R146">
        <f t="shared" si="21"/>
        <v>2020</v>
      </c>
      <c r="S146" s="1">
        <f t="shared" si="22"/>
        <v>43979</v>
      </c>
      <c r="T146" t="str">
        <f t="shared" si="23"/>
        <v>Q3</v>
      </c>
    </row>
    <row r="147" spans="1:20" x14ac:dyDescent="0.35">
      <c r="A147" t="s">
        <v>701</v>
      </c>
      <c r="B147" t="s">
        <v>477</v>
      </c>
      <c r="C147" t="s">
        <v>463</v>
      </c>
      <c r="D147" t="s">
        <v>12</v>
      </c>
      <c r="E147" t="s">
        <v>9</v>
      </c>
      <c r="F147" t="s">
        <v>1067</v>
      </c>
      <c r="G147" t="s">
        <v>16</v>
      </c>
      <c r="H147" s="1">
        <v>43951</v>
      </c>
      <c r="I147" s="1">
        <v>44181</v>
      </c>
      <c r="J147" t="str">
        <f t="shared" si="16"/>
        <v>Filled</v>
      </c>
      <c r="K147" s="33" cm="1">
        <f t="array" aca="1" ref="K147" ca="1">NETWORKDAYS(H147,_xlfn.IFS(J147="Open",TODAY(),J147="Filled",I147))</f>
        <v>165</v>
      </c>
      <c r="L147" s="33" cm="1">
        <f t="array" aca="1" ref="L147" ca="1">(_xlfn.IFS(J147="Open",TODAY(),J147="Filled",I147))-H147</f>
        <v>230</v>
      </c>
      <c r="M147">
        <f t="shared" si="17"/>
        <v>2020</v>
      </c>
      <c r="N147" s="34" t="str">
        <f t="shared" si="18"/>
        <v>December</v>
      </c>
      <c r="O147" t="str">
        <f t="shared" si="19"/>
        <v>Q1</v>
      </c>
      <c r="P147" t="str">
        <f t="shared" si="20"/>
        <v>FY 2021</v>
      </c>
      <c r="Q147" s="35">
        <f>IF(J147="Open",_xlfn.XLOOKUP(E147,Table2[Region],Table2[Opens]),_xlfn.XLOOKUP(E147,Table2[Region],Table2[Accepts]))</f>
        <v>525</v>
      </c>
      <c r="R147">
        <f t="shared" si="21"/>
        <v>2021</v>
      </c>
      <c r="S147" s="1">
        <f t="shared" si="22"/>
        <v>44181</v>
      </c>
      <c r="T147" t="str">
        <f t="shared" si="23"/>
        <v>Q1</v>
      </c>
    </row>
    <row r="148" spans="1:20" x14ac:dyDescent="0.35">
      <c r="A148" t="s">
        <v>702</v>
      </c>
      <c r="B148" t="s">
        <v>478</v>
      </c>
      <c r="C148" t="s">
        <v>463</v>
      </c>
      <c r="D148" t="s">
        <v>12</v>
      </c>
      <c r="E148" t="s">
        <v>9</v>
      </c>
      <c r="F148" t="s">
        <v>1067</v>
      </c>
      <c r="G148" t="s">
        <v>16</v>
      </c>
      <c r="H148" s="1">
        <v>43958</v>
      </c>
      <c r="I148" s="1">
        <v>44032</v>
      </c>
      <c r="J148" t="str">
        <f t="shared" si="16"/>
        <v>Filled</v>
      </c>
      <c r="K148" s="33" cm="1">
        <f t="array" aca="1" ref="K148" ca="1">NETWORKDAYS(H148,_xlfn.IFS(J148="Open",TODAY(),J148="Filled",I148))</f>
        <v>53</v>
      </c>
      <c r="L148" s="33" cm="1">
        <f t="array" aca="1" ref="L148" ca="1">(_xlfn.IFS(J148="Open",TODAY(),J148="Filled",I148))-H148</f>
        <v>74</v>
      </c>
      <c r="M148">
        <f t="shared" si="17"/>
        <v>2020</v>
      </c>
      <c r="N148" s="34" t="str">
        <f t="shared" si="18"/>
        <v>July</v>
      </c>
      <c r="O148" t="str">
        <f t="shared" si="19"/>
        <v>Q4</v>
      </c>
      <c r="P148" t="str">
        <f t="shared" si="20"/>
        <v>FY 2020</v>
      </c>
      <c r="Q148" s="35">
        <f>IF(J148="Open",_xlfn.XLOOKUP(E148,Table2[Region],Table2[Opens]),_xlfn.XLOOKUP(E148,Table2[Region],Table2[Accepts]))</f>
        <v>525</v>
      </c>
      <c r="R148">
        <f t="shared" si="21"/>
        <v>2020</v>
      </c>
      <c r="S148" s="1">
        <f t="shared" si="22"/>
        <v>44032</v>
      </c>
      <c r="T148" t="str">
        <f t="shared" si="23"/>
        <v>Q4</v>
      </c>
    </row>
    <row r="149" spans="1:20" x14ac:dyDescent="0.35">
      <c r="A149" t="s">
        <v>703</v>
      </c>
      <c r="B149" t="s">
        <v>479</v>
      </c>
      <c r="C149" t="s">
        <v>463</v>
      </c>
      <c r="D149" t="s">
        <v>12</v>
      </c>
      <c r="E149" t="s">
        <v>9</v>
      </c>
      <c r="F149" t="s">
        <v>1068</v>
      </c>
      <c r="G149" t="s">
        <v>16</v>
      </c>
      <c r="H149" s="1">
        <v>43949</v>
      </c>
      <c r="I149" s="1">
        <v>43955</v>
      </c>
      <c r="J149" t="str">
        <f t="shared" si="16"/>
        <v>Filled</v>
      </c>
      <c r="K149" s="33" cm="1">
        <f t="array" aca="1" ref="K149" ca="1">NETWORKDAYS(H149,_xlfn.IFS(J149="Open",TODAY(),J149="Filled",I149))</f>
        <v>5</v>
      </c>
      <c r="L149" s="33" cm="1">
        <f t="array" aca="1" ref="L149" ca="1">(_xlfn.IFS(J149="Open",TODAY(),J149="Filled",I149))-H149</f>
        <v>6</v>
      </c>
      <c r="M149">
        <f t="shared" si="17"/>
        <v>2020</v>
      </c>
      <c r="N149" s="34" t="str">
        <f t="shared" si="18"/>
        <v>May</v>
      </c>
      <c r="O149" t="str">
        <f t="shared" si="19"/>
        <v>Q3</v>
      </c>
      <c r="P149" t="str">
        <f t="shared" si="20"/>
        <v>FY 2020</v>
      </c>
      <c r="Q149" s="35">
        <f>IF(J149="Open",_xlfn.XLOOKUP(E149,Table2[Region],Table2[Opens]),_xlfn.XLOOKUP(E149,Table2[Region],Table2[Accepts]))</f>
        <v>525</v>
      </c>
      <c r="R149">
        <f t="shared" si="21"/>
        <v>2020</v>
      </c>
      <c r="S149" s="1">
        <f t="shared" si="22"/>
        <v>43955</v>
      </c>
      <c r="T149" t="str">
        <f t="shared" si="23"/>
        <v>Q3</v>
      </c>
    </row>
    <row r="150" spans="1:20" x14ac:dyDescent="0.35">
      <c r="A150" t="s">
        <v>704</v>
      </c>
      <c r="B150" t="s">
        <v>480</v>
      </c>
      <c r="C150" t="s">
        <v>463</v>
      </c>
      <c r="D150" t="s">
        <v>12</v>
      </c>
      <c r="E150" t="s">
        <v>9</v>
      </c>
      <c r="F150" t="s">
        <v>1068</v>
      </c>
      <c r="G150" t="s">
        <v>16</v>
      </c>
      <c r="H150" s="1">
        <v>43948</v>
      </c>
      <c r="I150" s="1">
        <v>43980</v>
      </c>
      <c r="J150" t="str">
        <f t="shared" si="16"/>
        <v>Filled</v>
      </c>
      <c r="K150" s="33" cm="1">
        <f t="array" aca="1" ref="K150" ca="1">NETWORKDAYS(H150,_xlfn.IFS(J150="Open",TODAY(),J150="Filled",I150))</f>
        <v>25</v>
      </c>
      <c r="L150" s="33" cm="1">
        <f t="array" aca="1" ref="L150" ca="1">(_xlfn.IFS(J150="Open",TODAY(),J150="Filled",I150))-H150</f>
        <v>32</v>
      </c>
      <c r="M150">
        <f t="shared" si="17"/>
        <v>2020</v>
      </c>
      <c r="N150" s="34" t="str">
        <f t="shared" si="18"/>
        <v>May</v>
      </c>
      <c r="O150" t="str">
        <f t="shared" si="19"/>
        <v>Q3</v>
      </c>
      <c r="P150" t="str">
        <f t="shared" si="20"/>
        <v>FY 2020</v>
      </c>
      <c r="Q150" s="35">
        <f>IF(J150="Open",_xlfn.XLOOKUP(E150,Table2[Region],Table2[Opens]),_xlfn.XLOOKUP(E150,Table2[Region],Table2[Accepts]))</f>
        <v>525</v>
      </c>
      <c r="R150">
        <f t="shared" si="21"/>
        <v>2020</v>
      </c>
      <c r="S150" s="1">
        <f t="shared" si="22"/>
        <v>43980</v>
      </c>
      <c r="T150" t="str">
        <f t="shared" si="23"/>
        <v>Q3</v>
      </c>
    </row>
    <row r="151" spans="1:20" x14ac:dyDescent="0.35">
      <c r="A151" t="s">
        <v>705</v>
      </c>
      <c r="B151" t="s">
        <v>481</v>
      </c>
      <c r="C151" t="s">
        <v>463</v>
      </c>
      <c r="D151" t="s">
        <v>204</v>
      </c>
      <c r="E151" t="s">
        <v>1636</v>
      </c>
      <c r="F151" t="s">
        <v>1062</v>
      </c>
      <c r="G151" t="s">
        <v>16</v>
      </c>
      <c r="H151" s="1">
        <v>43938</v>
      </c>
      <c r="I151" s="1" t="s">
        <v>1628</v>
      </c>
      <c r="J151" t="str">
        <f t="shared" si="16"/>
        <v>Open</v>
      </c>
      <c r="K151" s="33" cm="1">
        <f t="array" aca="1" ref="K151" ca="1">NETWORKDAYS(H151,_xlfn.IFS(J151="Open",TODAY(),J151="Filled",I151))</f>
        <v>863</v>
      </c>
      <c r="L151" s="33" cm="1">
        <f t="array" aca="1" ref="L151" ca="1">(_xlfn.IFS(J151="Open",TODAY(),J151="Filled",I151))-H151</f>
        <v>1208</v>
      </c>
      <c r="M151" t="str">
        <f t="shared" si="17"/>
        <v/>
      </c>
      <c r="N151" s="34" t="str">
        <f t="shared" si="18"/>
        <v/>
      </c>
      <c r="O151" t="str">
        <f t="shared" si="19"/>
        <v/>
      </c>
      <c r="P151" t="str">
        <f t="shared" si="20"/>
        <v/>
      </c>
      <c r="Q151" s="35">
        <f>IF(J151="Open",_xlfn.XLOOKUP(E151,Table2[Region],Table2[Opens]),_xlfn.XLOOKUP(E151,Table2[Region],Table2[Accepts]))</f>
        <v>300</v>
      </c>
      <c r="R151">
        <f t="shared" si="21"/>
        <v>2020</v>
      </c>
      <c r="S151" s="1">
        <f t="shared" si="22"/>
        <v>43938</v>
      </c>
      <c r="T151" t="str">
        <f t="shared" si="23"/>
        <v>Q3</v>
      </c>
    </row>
    <row r="152" spans="1:20" x14ac:dyDescent="0.35">
      <c r="A152" t="s">
        <v>706</v>
      </c>
      <c r="B152" t="s">
        <v>482</v>
      </c>
      <c r="C152" t="s">
        <v>463</v>
      </c>
      <c r="D152" t="s">
        <v>12</v>
      </c>
      <c r="E152" t="s">
        <v>9</v>
      </c>
      <c r="F152" t="s">
        <v>1068</v>
      </c>
      <c r="G152" t="s">
        <v>16</v>
      </c>
      <c r="H152" s="1">
        <v>43992</v>
      </c>
      <c r="I152" s="1">
        <v>44174</v>
      </c>
      <c r="J152" t="str">
        <f t="shared" si="16"/>
        <v>Filled</v>
      </c>
      <c r="K152" s="33" cm="1">
        <f t="array" aca="1" ref="K152" ca="1">NETWORKDAYS(H152,_xlfn.IFS(J152="Open",TODAY(),J152="Filled",I152))</f>
        <v>131</v>
      </c>
      <c r="L152" s="33" cm="1">
        <f t="array" aca="1" ref="L152" ca="1">(_xlfn.IFS(J152="Open",TODAY(),J152="Filled",I152))-H152</f>
        <v>182</v>
      </c>
      <c r="M152">
        <f t="shared" si="17"/>
        <v>2020</v>
      </c>
      <c r="N152" s="34" t="str">
        <f t="shared" si="18"/>
        <v>December</v>
      </c>
      <c r="O152" t="str">
        <f t="shared" si="19"/>
        <v>Q1</v>
      </c>
      <c r="P152" t="str">
        <f t="shared" si="20"/>
        <v>FY 2021</v>
      </c>
      <c r="Q152" s="35">
        <f>IF(J152="Open",_xlfn.XLOOKUP(E152,Table2[Region],Table2[Opens]),_xlfn.XLOOKUP(E152,Table2[Region],Table2[Accepts]))</f>
        <v>525</v>
      </c>
      <c r="R152">
        <f t="shared" si="21"/>
        <v>2021</v>
      </c>
      <c r="S152" s="1">
        <f t="shared" si="22"/>
        <v>44174</v>
      </c>
      <c r="T152" t="str">
        <f t="shared" si="23"/>
        <v>Q1</v>
      </c>
    </row>
    <row r="153" spans="1:20" x14ac:dyDescent="0.35">
      <c r="A153" t="s">
        <v>707</v>
      </c>
      <c r="B153" t="s">
        <v>483</v>
      </c>
      <c r="C153" t="s">
        <v>463</v>
      </c>
      <c r="D153" t="s">
        <v>12</v>
      </c>
      <c r="E153" t="s">
        <v>9</v>
      </c>
      <c r="F153" t="s">
        <v>1070</v>
      </c>
      <c r="G153" t="s">
        <v>16</v>
      </c>
      <c r="H153" s="1">
        <v>43972</v>
      </c>
      <c r="I153" s="1">
        <v>44188</v>
      </c>
      <c r="J153" t="str">
        <f t="shared" si="16"/>
        <v>Filled</v>
      </c>
      <c r="K153" s="33" cm="1">
        <f t="array" aca="1" ref="K153" ca="1">NETWORKDAYS(H153,_xlfn.IFS(J153="Open",TODAY(),J153="Filled",I153))</f>
        <v>155</v>
      </c>
      <c r="L153" s="33" cm="1">
        <f t="array" aca="1" ref="L153" ca="1">(_xlfn.IFS(J153="Open",TODAY(),J153="Filled",I153))-H153</f>
        <v>216</v>
      </c>
      <c r="M153">
        <f t="shared" si="17"/>
        <v>2020</v>
      </c>
      <c r="N153" s="34" t="str">
        <f t="shared" si="18"/>
        <v>December</v>
      </c>
      <c r="O153" t="str">
        <f t="shared" si="19"/>
        <v>Q1</v>
      </c>
      <c r="P153" t="str">
        <f t="shared" si="20"/>
        <v>FY 2021</v>
      </c>
      <c r="Q153" s="35">
        <f>IF(J153="Open",_xlfn.XLOOKUP(E153,Table2[Region],Table2[Opens]),_xlfn.XLOOKUP(E153,Table2[Region],Table2[Accepts]))</f>
        <v>525</v>
      </c>
      <c r="R153">
        <f t="shared" si="21"/>
        <v>2021</v>
      </c>
      <c r="S153" s="1">
        <f t="shared" si="22"/>
        <v>44188</v>
      </c>
      <c r="T153" t="str">
        <f t="shared" si="23"/>
        <v>Q1</v>
      </c>
    </row>
    <row r="154" spans="1:20" x14ac:dyDescent="0.35">
      <c r="A154" t="s">
        <v>708</v>
      </c>
      <c r="B154" t="s">
        <v>484</v>
      </c>
      <c r="C154" t="s">
        <v>463</v>
      </c>
      <c r="D154" t="s">
        <v>12</v>
      </c>
      <c r="E154" t="s">
        <v>9</v>
      </c>
      <c r="F154" t="s">
        <v>1061</v>
      </c>
      <c r="G154" t="s">
        <v>16</v>
      </c>
      <c r="H154" s="1">
        <v>43959</v>
      </c>
      <c r="I154" s="1">
        <v>44027</v>
      </c>
      <c r="J154" t="str">
        <f t="shared" si="16"/>
        <v>Filled</v>
      </c>
      <c r="K154" s="33" cm="1">
        <f t="array" aca="1" ref="K154" ca="1">NETWORKDAYS(H154,_xlfn.IFS(J154="Open",TODAY(),J154="Filled",I154))</f>
        <v>49</v>
      </c>
      <c r="L154" s="33" cm="1">
        <f t="array" aca="1" ref="L154" ca="1">(_xlfn.IFS(J154="Open",TODAY(),J154="Filled",I154))-H154</f>
        <v>68</v>
      </c>
      <c r="M154">
        <f t="shared" si="17"/>
        <v>2020</v>
      </c>
      <c r="N154" s="34" t="str">
        <f t="shared" si="18"/>
        <v>July</v>
      </c>
      <c r="O154" t="str">
        <f t="shared" si="19"/>
        <v>Q4</v>
      </c>
      <c r="P154" t="str">
        <f t="shared" si="20"/>
        <v>FY 2020</v>
      </c>
      <c r="Q154" s="35">
        <f>IF(J154="Open",_xlfn.XLOOKUP(E154,Table2[Region],Table2[Opens]),_xlfn.XLOOKUP(E154,Table2[Region],Table2[Accepts]))</f>
        <v>525</v>
      </c>
      <c r="R154">
        <f t="shared" si="21"/>
        <v>2020</v>
      </c>
      <c r="S154" s="1">
        <f t="shared" si="22"/>
        <v>44027</v>
      </c>
      <c r="T154" t="str">
        <f t="shared" si="23"/>
        <v>Q4</v>
      </c>
    </row>
    <row r="155" spans="1:20" x14ac:dyDescent="0.35">
      <c r="A155" t="s">
        <v>709</v>
      </c>
      <c r="B155" t="s">
        <v>485</v>
      </c>
      <c r="C155" t="s">
        <v>463</v>
      </c>
      <c r="D155" t="s">
        <v>12</v>
      </c>
      <c r="E155" t="s">
        <v>9</v>
      </c>
      <c r="F155" t="s">
        <v>1061</v>
      </c>
      <c r="G155" t="s">
        <v>16</v>
      </c>
      <c r="H155" s="1">
        <v>43964</v>
      </c>
      <c r="I155" s="1">
        <v>44079</v>
      </c>
      <c r="J155" t="str">
        <f t="shared" si="16"/>
        <v>Filled</v>
      </c>
      <c r="K155" s="33" cm="1">
        <f t="array" aca="1" ref="K155" ca="1">NETWORKDAYS(H155,_xlfn.IFS(J155="Open",TODAY(),J155="Filled",I155))</f>
        <v>83</v>
      </c>
      <c r="L155" s="33" cm="1">
        <f t="array" aca="1" ref="L155" ca="1">(_xlfn.IFS(J155="Open",TODAY(),J155="Filled",I155))-H155</f>
        <v>115</v>
      </c>
      <c r="M155">
        <f t="shared" si="17"/>
        <v>2020</v>
      </c>
      <c r="N155" s="34" t="str">
        <f t="shared" si="18"/>
        <v>September</v>
      </c>
      <c r="O155" t="str">
        <f t="shared" si="19"/>
        <v>Q4</v>
      </c>
      <c r="P155" t="str">
        <f t="shared" si="20"/>
        <v>FY 2020</v>
      </c>
      <c r="Q155" s="35">
        <f>IF(J155="Open",_xlfn.XLOOKUP(E155,Table2[Region],Table2[Opens]),_xlfn.XLOOKUP(E155,Table2[Region],Table2[Accepts]))</f>
        <v>525</v>
      </c>
      <c r="R155">
        <f t="shared" si="21"/>
        <v>2020</v>
      </c>
      <c r="S155" s="1">
        <f t="shared" si="22"/>
        <v>44079</v>
      </c>
      <c r="T155" t="str">
        <f t="shared" si="23"/>
        <v>Q4</v>
      </c>
    </row>
    <row r="156" spans="1:20" x14ac:dyDescent="0.35">
      <c r="A156" t="s">
        <v>710</v>
      </c>
      <c r="B156" t="s">
        <v>486</v>
      </c>
      <c r="C156" t="s">
        <v>463</v>
      </c>
      <c r="D156" t="s">
        <v>12</v>
      </c>
      <c r="E156" t="s">
        <v>9</v>
      </c>
      <c r="F156" t="s">
        <v>1061</v>
      </c>
      <c r="G156" t="s">
        <v>16</v>
      </c>
      <c r="H156" s="1">
        <v>43962</v>
      </c>
      <c r="I156" s="1" t="s">
        <v>1628</v>
      </c>
      <c r="J156" t="str">
        <f t="shared" si="16"/>
        <v>Open</v>
      </c>
      <c r="K156" s="33" cm="1">
        <f t="array" aca="1" ref="K156" ca="1">NETWORKDAYS(H156,_xlfn.IFS(J156="Open",TODAY(),J156="Filled",I156))</f>
        <v>847</v>
      </c>
      <c r="L156" s="33" cm="1">
        <f t="array" aca="1" ref="L156" ca="1">(_xlfn.IFS(J156="Open",TODAY(),J156="Filled",I156))-H156</f>
        <v>1184</v>
      </c>
      <c r="M156" t="str">
        <f t="shared" si="17"/>
        <v/>
      </c>
      <c r="N156" s="34" t="str">
        <f t="shared" si="18"/>
        <v/>
      </c>
      <c r="O156" t="str">
        <f t="shared" si="19"/>
        <v/>
      </c>
      <c r="P156" t="str">
        <f t="shared" si="20"/>
        <v/>
      </c>
      <c r="Q156" s="35">
        <f>IF(J156="Open",_xlfn.XLOOKUP(E156,Table2[Region],Table2[Opens]),_xlfn.XLOOKUP(E156,Table2[Region],Table2[Accepts]))</f>
        <v>280</v>
      </c>
      <c r="R156">
        <f t="shared" si="21"/>
        <v>2020</v>
      </c>
      <c r="S156" s="1">
        <f t="shared" si="22"/>
        <v>43962</v>
      </c>
      <c r="T156" t="str">
        <f t="shared" si="23"/>
        <v>Q3</v>
      </c>
    </row>
    <row r="157" spans="1:20" x14ac:dyDescent="0.35">
      <c r="A157" t="s">
        <v>711</v>
      </c>
      <c r="B157" t="s">
        <v>488</v>
      </c>
      <c r="C157" t="s">
        <v>463</v>
      </c>
      <c r="D157" t="s">
        <v>204</v>
      </c>
      <c r="E157" t="s">
        <v>1636</v>
      </c>
      <c r="F157" t="s">
        <v>1062</v>
      </c>
      <c r="G157" t="s">
        <v>16</v>
      </c>
      <c r="H157" s="1">
        <v>44252</v>
      </c>
      <c r="I157" s="1">
        <v>44432</v>
      </c>
      <c r="J157" t="str">
        <f t="shared" si="16"/>
        <v>Filled</v>
      </c>
      <c r="K157" s="33" cm="1">
        <f t="array" aca="1" ref="K157" ca="1">NETWORKDAYS(H157,_xlfn.IFS(J157="Open",TODAY(),J157="Filled",I157))</f>
        <v>129</v>
      </c>
      <c r="L157" s="33" cm="1">
        <f t="array" aca="1" ref="L157" ca="1">(_xlfn.IFS(J157="Open",TODAY(),J157="Filled",I157))-H157</f>
        <v>180</v>
      </c>
      <c r="M157">
        <f t="shared" si="17"/>
        <v>2021</v>
      </c>
      <c r="N157" s="34" t="str">
        <f t="shared" si="18"/>
        <v>August</v>
      </c>
      <c r="O157" t="str">
        <f t="shared" si="19"/>
        <v>Q4</v>
      </c>
      <c r="P157" t="str">
        <f t="shared" si="20"/>
        <v>FY 2021</v>
      </c>
      <c r="Q157" s="35">
        <f>IF(J157="Open",_xlfn.XLOOKUP(E157,Table2[Region],Table2[Opens]),_xlfn.XLOOKUP(E157,Table2[Region],Table2[Accepts]))</f>
        <v>550</v>
      </c>
      <c r="R157">
        <f t="shared" si="21"/>
        <v>2021</v>
      </c>
      <c r="S157" s="1">
        <f t="shared" si="22"/>
        <v>44432</v>
      </c>
      <c r="T157" t="str">
        <f t="shared" si="23"/>
        <v>Q4</v>
      </c>
    </row>
    <row r="158" spans="1:20" x14ac:dyDescent="0.35">
      <c r="A158" t="s">
        <v>712</v>
      </c>
      <c r="B158" t="s">
        <v>489</v>
      </c>
      <c r="C158" t="s">
        <v>463</v>
      </c>
      <c r="D158" t="s">
        <v>204</v>
      </c>
      <c r="E158" t="s">
        <v>1636</v>
      </c>
      <c r="F158" t="s">
        <v>1062</v>
      </c>
      <c r="G158" t="s">
        <v>16</v>
      </c>
      <c r="H158" s="1">
        <v>44339</v>
      </c>
      <c r="I158" s="1">
        <v>44408</v>
      </c>
      <c r="J158" t="str">
        <f t="shared" si="16"/>
        <v>Filled</v>
      </c>
      <c r="K158" s="33" cm="1">
        <f t="array" aca="1" ref="K158" ca="1">NETWORKDAYS(H158,_xlfn.IFS(J158="Open",TODAY(),J158="Filled",I158))</f>
        <v>50</v>
      </c>
      <c r="L158" s="33" cm="1">
        <f t="array" aca="1" ref="L158" ca="1">(_xlfn.IFS(J158="Open",TODAY(),J158="Filled",I158))-H158</f>
        <v>69</v>
      </c>
      <c r="M158">
        <f t="shared" si="17"/>
        <v>2021</v>
      </c>
      <c r="N158" s="34" t="str">
        <f t="shared" si="18"/>
        <v>July</v>
      </c>
      <c r="O158" t="str">
        <f t="shared" si="19"/>
        <v>Q4</v>
      </c>
      <c r="P158" t="str">
        <f t="shared" si="20"/>
        <v>FY 2021</v>
      </c>
      <c r="Q158" s="35">
        <f>IF(J158="Open",_xlfn.XLOOKUP(E158,Table2[Region],Table2[Opens]),_xlfn.XLOOKUP(E158,Table2[Region],Table2[Accepts]))</f>
        <v>550</v>
      </c>
      <c r="R158">
        <f t="shared" si="21"/>
        <v>2021</v>
      </c>
      <c r="S158" s="1">
        <f t="shared" si="22"/>
        <v>44408</v>
      </c>
      <c r="T158" t="str">
        <f t="shared" si="23"/>
        <v>Q4</v>
      </c>
    </row>
    <row r="159" spans="1:20" x14ac:dyDescent="0.35">
      <c r="A159" t="s">
        <v>713</v>
      </c>
      <c r="B159" t="s">
        <v>490</v>
      </c>
      <c r="C159" t="s">
        <v>463</v>
      </c>
      <c r="D159" t="s">
        <v>204</v>
      </c>
      <c r="E159" t="s">
        <v>1636</v>
      </c>
      <c r="F159" t="s">
        <v>1062</v>
      </c>
      <c r="G159" t="s">
        <v>11</v>
      </c>
      <c r="H159" s="1">
        <v>44342</v>
      </c>
      <c r="I159" s="1">
        <v>44403</v>
      </c>
      <c r="J159" t="str">
        <f t="shared" si="16"/>
        <v>Filled</v>
      </c>
      <c r="K159" s="33" cm="1">
        <f t="array" aca="1" ref="K159" ca="1">NETWORKDAYS(H159,_xlfn.IFS(J159="Open",TODAY(),J159="Filled",I159))</f>
        <v>44</v>
      </c>
      <c r="L159" s="33" cm="1">
        <f t="array" aca="1" ref="L159" ca="1">(_xlfn.IFS(J159="Open",TODAY(),J159="Filled",I159))-H159</f>
        <v>61</v>
      </c>
      <c r="M159">
        <f t="shared" si="17"/>
        <v>2021</v>
      </c>
      <c r="N159" s="34" t="str">
        <f t="shared" si="18"/>
        <v>July</v>
      </c>
      <c r="O159" t="str">
        <f t="shared" si="19"/>
        <v>Q4</v>
      </c>
      <c r="P159" t="str">
        <f t="shared" si="20"/>
        <v>FY 2021</v>
      </c>
      <c r="Q159" s="35">
        <f>IF(J159="Open",_xlfn.XLOOKUP(E159,Table2[Region],Table2[Opens]),_xlfn.XLOOKUP(E159,Table2[Region],Table2[Accepts]))</f>
        <v>550</v>
      </c>
      <c r="R159">
        <f t="shared" si="21"/>
        <v>2021</v>
      </c>
      <c r="S159" s="1">
        <f t="shared" si="22"/>
        <v>44403</v>
      </c>
      <c r="T159" t="str">
        <f t="shared" si="23"/>
        <v>Q4</v>
      </c>
    </row>
    <row r="160" spans="1:20" x14ac:dyDescent="0.35">
      <c r="A160" t="s">
        <v>714</v>
      </c>
      <c r="B160" t="s">
        <v>491</v>
      </c>
      <c r="C160" t="s">
        <v>463</v>
      </c>
      <c r="D160" t="s">
        <v>204</v>
      </c>
      <c r="E160" t="s">
        <v>1636</v>
      </c>
      <c r="F160" t="s">
        <v>1062</v>
      </c>
      <c r="G160" t="s">
        <v>11</v>
      </c>
      <c r="H160" s="1">
        <v>44342</v>
      </c>
      <c r="I160" s="1">
        <v>44543</v>
      </c>
      <c r="J160" t="str">
        <f t="shared" si="16"/>
        <v>Filled</v>
      </c>
      <c r="K160" s="33" cm="1">
        <f t="array" aca="1" ref="K160" ca="1">NETWORKDAYS(H160,_xlfn.IFS(J160="Open",TODAY(),J160="Filled",I160))</f>
        <v>144</v>
      </c>
      <c r="L160" s="33" cm="1">
        <f t="array" aca="1" ref="L160" ca="1">(_xlfn.IFS(J160="Open",TODAY(),J160="Filled",I160))-H160</f>
        <v>201</v>
      </c>
      <c r="M160">
        <f t="shared" si="17"/>
        <v>2021</v>
      </c>
      <c r="N160" s="34" t="str">
        <f t="shared" si="18"/>
        <v>December</v>
      </c>
      <c r="O160" t="str">
        <f t="shared" si="19"/>
        <v>Q1</v>
      </c>
      <c r="P160" t="str">
        <f t="shared" si="20"/>
        <v>FY 2022</v>
      </c>
      <c r="Q160" s="35">
        <f>IF(J160="Open",_xlfn.XLOOKUP(E160,Table2[Region],Table2[Opens]),_xlfn.XLOOKUP(E160,Table2[Region],Table2[Accepts]))</f>
        <v>550</v>
      </c>
      <c r="R160">
        <f t="shared" si="21"/>
        <v>2022</v>
      </c>
      <c r="S160" s="1">
        <f t="shared" si="22"/>
        <v>44543</v>
      </c>
      <c r="T160" t="str">
        <f t="shared" si="23"/>
        <v>Q1</v>
      </c>
    </row>
    <row r="161" spans="1:20" x14ac:dyDescent="0.35">
      <c r="A161" t="s">
        <v>715</v>
      </c>
      <c r="B161" t="s">
        <v>492</v>
      </c>
      <c r="C161" t="s">
        <v>463</v>
      </c>
      <c r="D161" t="s">
        <v>204</v>
      </c>
      <c r="E161" t="s">
        <v>1636</v>
      </c>
      <c r="F161" t="s">
        <v>1062</v>
      </c>
      <c r="G161" t="s">
        <v>11</v>
      </c>
      <c r="H161" s="1">
        <v>44353</v>
      </c>
      <c r="I161" s="1">
        <v>44362</v>
      </c>
      <c r="J161" t="str">
        <f t="shared" si="16"/>
        <v>Filled</v>
      </c>
      <c r="K161" s="33" cm="1">
        <f t="array" aca="1" ref="K161" ca="1">NETWORKDAYS(H161,_xlfn.IFS(J161="Open",TODAY(),J161="Filled",I161))</f>
        <v>7</v>
      </c>
      <c r="L161" s="33" cm="1">
        <f t="array" aca="1" ref="L161" ca="1">(_xlfn.IFS(J161="Open",TODAY(),J161="Filled",I161))-H161</f>
        <v>9</v>
      </c>
      <c r="M161">
        <f t="shared" si="17"/>
        <v>2021</v>
      </c>
      <c r="N161" s="34" t="str">
        <f t="shared" si="18"/>
        <v>June</v>
      </c>
      <c r="O161" t="str">
        <f t="shared" si="19"/>
        <v>Q3</v>
      </c>
      <c r="P161" t="str">
        <f t="shared" si="20"/>
        <v>FY 2021</v>
      </c>
      <c r="Q161" s="35">
        <f>IF(J161="Open",_xlfn.XLOOKUP(E161,Table2[Region],Table2[Opens]),_xlfn.XLOOKUP(E161,Table2[Region],Table2[Accepts]))</f>
        <v>550</v>
      </c>
      <c r="R161">
        <f t="shared" si="21"/>
        <v>2021</v>
      </c>
      <c r="S161" s="1">
        <f t="shared" si="22"/>
        <v>44362</v>
      </c>
      <c r="T161" t="str">
        <f t="shared" si="23"/>
        <v>Q3</v>
      </c>
    </row>
    <row r="162" spans="1:20" x14ac:dyDescent="0.35">
      <c r="A162" t="s">
        <v>716</v>
      </c>
      <c r="B162" t="s">
        <v>493</v>
      </c>
      <c r="C162" t="s">
        <v>463</v>
      </c>
      <c r="D162" t="s">
        <v>204</v>
      </c>
      <c r="E162" t="s">
        <v>1636</v>
      </c>
      <c r="F162" t="s">
        <v>1061</v>
      </c>
      <c r="G162" t="s">
        <v>18</v>
      </c>
      <c r="H162" s="1">
        <v>44314</v>
      </c>
      <c r="I162" s="1">
        <v>44412</v>
      </c>
      <c r="J162" t="str">
        <f t="shared" si="16"/>
        <v>Filled</v>
      </c>
      <c r="K162" s="33" cm="1">
        <f t="array" aca="1" ref="K162" ca="1">NETWORKDAYS(H162,_xlfn.IFS(J162="Open",TODAY(),J162="Filled",I162))</f>
        <v>71</v>
      </c>
      <c r="L162" s="33" cm="1">
        <f t="array" aca="1" ref="L162" ca="1">(_xlfn.IFS(J162="Open",TODAY(),J162="Filled",I162))-H162</f>
        <v>98</v>
      </c>
      <c r="M162">
        <f t="shared" si="17"/>
        <v>2021</v>
      </c>
      <c r="N162" s="34" t="str">
        <f t="shared" si="18"/>
        <v>August</v>
      </c>
      <c r="O162" t="str">
        <f t="shared" si="19"/>
        <v>Q4</v>
      </c>
      <c r="P162" t="str">
        <f t="shared" si="20"/>
        <v>FY 2021</v>
      </c>
      <c r="Q162" s="35">
        <f>IF(J162="Open",_xlfn.XLOOKUP(E162,Table2[Region],Table2[Opens]),_xlfn.XLOOKUP(E162,Table2[Region],Table2[Accepts]))</f>
        <v>550</v>
      </c>
      <c r="R162">
        <f t="shared" si="21"/>
        <v>2021</v>
      </c>
      <c r="S162" s="1">
        <f t="shared" si="22"/>
        <v>44412</v>
      </c>
      <c r="T162" t="str">
        <f t="shared" si="23"/>
        <v>Q4</v>
      </c>
    </row>
    <row r="163" spans="1:20" x14ac:dyDescent="0.35">
      <c r="A163" t="s">
        <v>717</v>
      </c>
      <c r="B163" t="s">
        <v>494</v>
      </c>
      <c r="C163" t="s">
        <v>463</v>
      </c>
      <c r="D163" t="s">
        <v>221</v>
      </c>
      <c r="E163" t="s">
        <v>209</v>
      </c>
      <c r="F163" t="s">
        <v>1062</v>
      </c>
      <c r="G163" t="s">
        <v>16</v>
      </c>
      <c r="H163" s="1">
        <v>44355</v>
      </c>
      <c r="I163" s="1">
        <v>44385</v>
      </c>
      <c r="J163" t="str">
        <f t="shared" si="16"/>
        <v>Filled</v>
      </c>
      <c r="K163" s="33" cm="1">
        <f t="array" aca="1" ref="K163" ca="1">NETWORKDAYS(H163,_xlfn.IFS(J163="Open",TODAY(),J163="Filled",I163))</f>
        <v>23</v>
      </c>
      <c r="L163" s="33" cm="1">
        <f t="array" aca="1" ref="L163" ca="1">(_xlfn.IFS(J163="Open",TODAY(),J163="Filled",I163))-H163</f>
        <v>30</v>
      </c>
      <c r="M163">
        <f t="shared" si="17"/>
        <v>2021</v>
      </c>
      <c r="N163" s="34" t="str">
        <f t="shared" si="18"/>
        <v>July</v>
      </c>
      <c r="O163" t="str">
        <f t="shared" si="19"/>
        <v>Q4</v>
      </c>
      <c r="P163" t="str">
        <f t="shared" si="20"/>
        <v>FY 2021</v>
      </c>
      <c r="Q163" s="35">
        <f>IF(J163="Open",_xlfn.XLOOKUP(E163,Table2[Region],Table2[Opens]),_xlfn.XLOOKUP(E163,Table2[Region],Table2[Accepts]))</f>
        <v>475</v>
      </c>
      <c r="R163">
        <f t="shared" si="21"/>
        <v>2021</v>
      </c>
      <c r="S163" s="1">
        <f t="shared" si="22"/>
        <v>44385</v>
      </c>
      <c r="T163" t="str">
        <f t="shared" si="23"/>
        <v>Q4</v>
      </c>
    </row>
    <row r="164" spans="1:20" x14ac:dyDescent="0.35">
      <c r="A164" t="s">
        <v>718</v>
      </c>
      <c r="B164" t="s">
        <v>495</v>
      </c>
      <c r="C164" t="s">
        <v>463</v>
      </c>
      <c r="D164" t="s">
        <v>204</v>
      </c>
      <c r="E164" t="s">
        <v>1636</v>
      </c>
      <c r="F164" t="s">
        <v>1061</v>
      </c>
      <c r="G164" t="s">
        <v>18</v>
      </c>
      <c r="H164" s="1">
        <v>44301</v>
      </c>
      <c r="I164" s="1">
        <v>44406</v>
      </c>
      <c r="J164" t="str">
        <f t="shared" si="16"/>
        <v>Filled</v>
      </c>
      <c r="K164" s="33" cm="1">
        <f t="array" aca="1" ref="K164" ca="1">NETWORKDAYS(H164,_xlfn.IFS(J164="Open",TODAY(),J164="Filled",I164))</f>
        <v>76</v>
      </c>
      <c r="L164" s="33" cm="1">
        <f t="array" aca="1" ref="L164" ca="1">(_xlfn.IFS(J164="Open",TODAY(),J164="Filled",I164))-H164</f>
        <v>105</v>
      </c>
      <c r="M164">
        <f t="shared" si="17"/>
        <v>2021</v>
      </c>
      <c r="N164" s="34" t="str">
        <f t="shared" si="18"/>
        <v>July</v>
      </c>
      <c r="O164" t="str">
        <f t="shared" si="19"/>
        <v>Q4</v>
      </c>
      <c r="P164" t="str">
        <f t="shared" si="20"/>
        <v>FY 2021</v>
      </c>
      <c r="Q164" s="35">
        <f>IF(J164="Open",_xlfn.XLOOKUP(E164,Table2[Region],Table2[Opens]),_xlfn.XLOOKUP(E164,Table2[Region],Table2[Accepts]))</f>
        <v>550</v>
      </c>
      <c r="R164">
        <f t="shared" si="21"/>
        <v>2021</v>
      </c>
      <c r="S164" s="1">
        <f t="shared" si="22"/>
        <v>44406</v>
      </c>
      <c r="T164" t="str">
        <f t="shared" si="23"/>
        <v>Q4</v>
      </c>
    </row>
    <row r="165" spans="1:20" x14ac:dyDescent="0.35">
      <c r="A165" t="s">
        <v>719</v>
      </c>
      <c r="B165" t="s">
        <v>496</v>
      </c>
      <c r="C165" t="s">
        <v>463</v>
      </c>
      <c r="D165" t="s">
        <v>204</v>
      </c>
      <c r="E165" t="s">
        <v>1636</v>
      </c>
      <c r="F165" t="s">
        <v>1069</v>
      </c>
      <c r="G165" t="s">
        <v>16</v>
      </c>
      <c r="H165" s="1">
        <v>44339</v>
      </c>
      <c r="I165" s="1">
        <v>44463</v>
      </c>
      <c r="J165" t="str">
        <f t="shared" si="16"/>
        <v>Filled</v>
      </c>
      <c r="K165" s="33" cm="1">
        <f t="array" aca="1" ref="K165" ca="1">NETWORKDAYS(H165,_xlfn.IFS(J165="Open",TODAY(),J165="Filled",I165))</f>
        <v>90</v>
      </c>
      <c r="L165" s="33" cm="1">
        <f t="array" aca="1" ref="L165" ca="1">(_xlfn.IFS(J165="Open",TODAY(),J165="Filled",I165))-H165</f>
        <v>124</v>
      </c>
      <c r="M165">
        <f t="shared" si="17"/>
        <v>2021</v>
      </c>
      <c r="N165" s="34" t="str">
        <f t="shared" si="18"/>
        <v>September</v>
      </c>
      <c r="O165" t="str">
        <f t="shared" si="19"/>
        <v>Q4</v>
      </c>
      <c r="P165" t="str">
        <f t="shared" si="20"/>
        <v>FY 2021</v>
      </c>
      <c r="Q165" s="35">
        <f>IF(J165="Open",_xlfn.XLOOKUP(E165,Table2[Region],Table2[Opens]),_xlfn.XLOOKUP(E165,Table2[Region],Table2[Accepts]))</f>
        <v>550</v>
      </c>
      <c r="R165">
        <f t="shared" si="21"/>
        <v>2021</v>
      </c>
      <c r="S165" s="1">
        <f t="shared" si="22"/>
        <v>44463</v>
      </c>
      <c r="T165" t="str">
        <f t="shared" si="23"/>
        <v>Q4</v>
      </c>
    </row>
    <row r="166" spans="1:20" x14ac:dyDescent="0.35">
      <c r="A166" t="s">
        <v>720</v>
      </c>
      <c r="B166" t="s">
        <v>497</v>
      </c>
      <c r="C166" t="s">
        <v>463</v>
      </c>
      <c r="D166" t="s">
        <v>221</v>
      </c>
      <c r="E166" t="s">
        <v>209</v>
      </c>
      <c r="F166" t="s">
        <v>1062</v>
      </c>
      <c r="G166" t="s">
        <v>18</v>
      </c>
      <c r="H166" s="1">
        <v>44368</v>
      </c>
      <c r="I166" s="1">
        <v>44540</v>
      </c>
      <c r="J166" t="str">
        <f t="shared" si="16"/>
        <v>Filled</v>
      </c>
      <c r="K166" s="33" cm="1">
        <f t="array" aca="1" ref="K166" ca="1">NETWORKDAYS(H166,_xlfn.IFS(J166="Open",TODAY(),J166="Filled",I166))</f>
        <v>125</v>
      </c>
      <c r="L166" s="33" cm="1">
        <f t="array" aca="1" ref="L166" ca="1">(_xlfn.IFS(J166="Open",TODAY(),J166="Filled",I166))-H166</f>
        <v>172</v>
      </c>
      <c r="M166">
        <f t="shared" si="17"/>
        <v>2021</v>
      </c>
      <c r="N166" s="34" t="str">
        <f t="shared" si="18"/>
        <v>December</v>
      </c>
      <c r="O166" t="str">
        <f t="shared" si="19"/>
        <v>Q1</v>
      </c>
      <c r="P166" t="str">
        <f t="shared" si="20"/>
        <v>FY 2022</v>
      </c>
      <c r="Q166" s="35">
        <f>IF(J166="Open",_xlfn.XLOOKUP(E166,Table2[Region],Table2[Opens]),_xlfn.XLOOKUP(E166,Table2[Region],Table2[Accepts]))</f>
        <v>475</v>
      </c>
      <c r="R166">
        <f t="shared" si="21"/>
        <v>2022</v>
      </c>
      <c r="S166" s="1">
        <f t="shared" si="22"/>
        <v>44540</v>
      </c>
      <c r="T166" t="str">
        <f t="shared" si="23"/>
        <v>Q1</v>
      </c>
    </row>
    <row r="167" spans="1:20" x14ac:dyDescent="0.35">
      <c r="A167" t="s">
        <v>721</v>
      </c>
      <c r="B167" t="s">
        <v>498</v>
      </c>
      <c r="C167" t="s">
        <v>463</v>
      </c>
      <c r="D167" t="s">
        <v>204</v>
      </c>
      <c r="E167" t="s">
        <v>1636</v>
      </c>
      <c r="F167" t="s">
        <v>1067</v>
      </c>
      <c r="G167" t="s">
        <v>11</v>
      </c>
      <c r="H167" s="1">
        <v>44340</v>
      </c>
      <c r="I167" s="1">
        <v>44492</v>
      </c>
      <c r="J167" t="str">
        <f t="shared" si="16"/>
        <v>Filled</v>
      </c>
      <c r="K167" s="33" cm="1">
        <f t="array" aca="1" ref="K167" ca="1">NETWORKDAYS(H167,_xlfn.IFS(J167="Open",TODAY(),J167="Filled",I167))</f>
        <v>110</v>
      </c>
      <c r="L167" s="33" cm="1">
        <f t="array" aca="1" ref="L167" ca="1">(_xlfn.IFS(J167="Open",TODAY(),J167="Filled",I167))-H167</f>
        <v>152</v>
      </c>
      <c r="M167">
        <f t="shared" si="17"/>
        <v>2021</v>
      </c>
      <c r="N167" s="34" t="str">
        <f t="shared" si="18"/>
        <v>October</v>
      </c>
      <c r="O167" t="str">
        <f t="shared" si="19"/>
        <v>Q1</v>
      </c>
      <c r="P167" t="str">
        <f t="shared" si="20"/>
        <v>FY 2022</v>
      </c>
      <c r="Q167" s="35">
        <f>IF(J167="Open",_xlfn.XLOOKUP(E167,Table2[Region],Table2[Opens]),_xlfn.XLOOKUP(E167,Table2[Region],Table2[Accepts]))</f>
        <v>550</v>
      </c>
      <c r="R167">
        <f t="shared" si="21"/>
        <v>2022</v>
      </c>
      <c r="S167" s="1">
        <f t="shared" si="22"/>
        <v>44492</v>
      </c>
      <c r="T167" t="str">
        <f t="shared" si="23"/>
        <v>Q1</v>
      </c>
    </row>
    <row r="168" spans="1:20" x14ac:dyDescent="0.35">
      <c r="A168" t="s">
        <v>722</v>
      </c>
      <c r="B168" t="s">
        <v>499</v>
      </c>
      <c r="C168" t="s">
        <v>463</v>
      </c>
      <c r="D168" t="s">
        <v>204</v>
      </c>
      <c r="E168" t="s">
        <v>1636</v>
      </c>
      <c r="F168" t="s">
        <v>1069</v>
      </c>
      <c r="G168" t="s">
        <v>11</v>
      </c>
      <c r="H168" s="1">
        <v>44329</v>
      </c>
      <c r="I168" s="1">
        <v>44528</v>
      </c>
      <c r="J168" t="str">
        <f t="shared" si="16"/>
        <v>Filled</v>
      </c>
      <c r="K168" s="33" cm="1">
        <f t="array" aca="1" ref="K168" ca="1">NETWORKDAYS(H168,_xlfn.IFS(J168="Open",TODAY(),J168="Filled",I168))</f>
        <v>142</v>
      </c>
      <c r="L168" s="33" cm="1">
        <f t="array" aca="1" ref="L168" ca="1">(_xlfn.IFS(J168="Open",TODAY(),J168="Filled",I168))-H168</f>
        <v>199</v>
      </c>
      <c r="M168">
        <f t="shared" si="17"/>
        <v>2021</v>
      </c>
      <c r="N168" s="34" t="str">
        <f t="shared" si="18"/>
        <v>November</v>
      </c>
      <c r="O168" t="str">
        <f t="shared" si="19"/>
        <v>Q1</v>
      </c>
      <c r="P168" t="str">
        <f t="shared" si="20"/>
        <v>FY 2022</v>
      </c>
      <c r="Q168" s="35">
        <f>IF(J168="Open",_xlfn.XLOOKUP(E168,Table2[Region],Table2[Opens]),_xlfn.XLOOKUP(E168,Table2[Region],Table2[Accepts]))</f>
        <v>550</v>
      </c>
      <c r="R168">
        <f t="shared" si="21"/>
        <v>2022</v>
      </c>
      <c r="S168" s="1">
        <f t="shared" si="22"/>
        <v>44528</v>
      </c>
      <c r="T168" t="str">
        <f t="shared" si="23"/>
        <v>Q1</v>
      </c>
    </row>
    <row r="169" spans="1:20" x14ac:dyDescent="0.35">
      <c r="A169" t="s">
        <v>723</v>
      </c>
      <c r="B169" t="s">
        <v>500</v>
      </c>
      <c r="C169" t="s">
        <v>463</v>
      </c>
      <c r="D169" t="s">
        <v>221</v>
      </c>
      <c r="E169" t="s">
        <v>209</v>
      </c>
      <c r="F169" t="s">
        <v>1062</v>
      </c>
      <c r="G169" t="s">
        <v>16</v>
      </c>
      <c r="H169" s="1">
        <v>44375</v>
      </c>
      <c r="I169" s="1">
        <v>44472</v>
      </c>
      <c r="J169" t="str">
        <f t="shared" si="16"/>
        <v>Filled</v>
      </c>
      <c r="K169" s="33" cm="1">
        <f t="array" aca="1" ref="K169" ca="1">NETWORKDAYS(H169,_xlfn.IFS(J169="Open",TODAY(),J169="Filled",I169))</f>
        <v>70</v>
      </c>
      <c r="L169" s="33" cm="1">
        <f t="array" aca="1" ref="L169" ca="1">(_xlfn.IFS(J169="Open",TODAY(),J169="Filled",I169))-H169</f>
        <v>97</v>
      </c>
      <c r="M169">
        <f t="shared" si="17"/>
        <v>2021</v>
      </c>
      <c r="N169" s="34" t="str">
        <f t="shared" si="18"/>
        <v>October</v>
      </c>
      <c r="O169" t="str">
        <f t="shared" si="19"/>
        <v>Q1</v>
      </c>
      <c r="P169" t="str">
        <f t="shared" si="20"/>
        <v>FY 2022</v>
      </c>
      <c r="Q169" s="35">
        <f>IF(J169="Open",_xlfn.XLOOKUP(E169,Table2[Region],Table2[Opens]),_xlfn.XLOOKUP(E169,Table2[Region],Table2[Accepts]))</f>
        <v>475</v>
      </c>
      <c r="R169">
        <f t="shared" si="21"/>
        <v>2022</v>
      </c>
      <c r="S169" s="1">
        <f t="shared" si="22"/>
        <v>44472</v>
      </c>
      <c r="T169" t="str">
        <f t="shared" si="23"/>
        <v>Q1</v>
      </c>
    </row>
    <row r="170" spans="1:20" x14ac:dyDescent="0.35">
      <c r="A170" t="s">
        <v>724</v>
      </c>
      <c r="B170" t="s">
        <v>501</v>
      </c>
      <c r="C170" t="s">
        <v>463</v>
      </c>
      <c r="D170" t="s">
        <v>221</v>
      </c>
      <c r="E170" t="s">
        <v>209</v>
      </c>
      <c r="F170" t="s">
        <v>1071</v>
      </c>
      <c r="G170" t="s">
        <v>16</v>
      </c>
      <c r="H170" s="1">
        <v>44361</v>
      </c>
      <c r="I170" s="1">
        <v>44419</v>
      </c>
      <c r="J170" t="str">
        <f t="shared" si="16"/>
        <v>Filled</v>
      </c>
      <c r="K170" s="33" cm="1">
        <f t="array" aca="1" ref="K170" ca="1">NETWORKDAYS(H170,_xlfn.IFS(J170="Open",TODAY(),J170="Filled",I170))</f>
        <v>43</v>
      </c>
      <c r="L170" s="33" cm="1">
        <f t="array" aca="1" ref="L170" ca="1">(_xlfn.IFS(J170="Open",TODAY(),J170="Filled",I170))-H170</f>
        <v>58</v>
      </c>
      <c r="M170">
        <f t="shared" si="17"/>
        <v>2021</v>
      </c>
      <c r="N170" s="34" t="str">
        <f t="shared" si="18"/>
        <v>August</v>
      </c>
      <c r="O170" t="str">
        <f t="shared" si="19"/>
        <v>Q4</v>
      </c>
      <c r="P170" t="str">
        <f t="shared" si="20"/>
        <v>FY 2021</v>
      </c>
      <c r="Q170" s="35">
        <f>IF(J170="Open",_xlfn.XLOOKUP(E170,Table2[Region],Table2[Opens]),_xlfn.XLOOKUP(E170,Table2[Region],Table2[Accepts]))</f>
        <v>475</v>
      </c>
      <c r="R170">
        <f t="shared" si="21"/>
        <v>2021</v>
      </c>
      <c r="S170" s="1">
        <f t="shared" si="22"/>
        <v>44419</v>
      </c>
      <c r="T170" t="str">
        <f t="shared" si="23"/>
        <v>Q4</v>
      </c>
    </row>
    <row r="171" spans="1:20" x14ac:dyDescent="0.35">
      <c r="A171" t="s">
        <v>725</v>
      </c>
      <c r="B171" t="s">
        <v>502</v>
      </c>
      <c r="C171" t="s">
        <v>463</v>
      </c>
      <c r="D171" t="s">
        <v>575</v>
      </c>
      <c r="E171" t="s">
        <v>209</v>
      </c>
      <c r="F171" t="s">
        <v>1069</v>
      </c>
      <c r="G171" t="s">
        <v>487</v>
      </c>
      <c r="H171" s="1">
        <v>44399</v>
      </c>
      <c r="I171" s="1">
        <v>44509</v>
      </c>
      <c r="J171" t="str">
        <f t="shared" si="16"/>
        <v>Filled</v>
      </c>
      <c r="K171" s="33" cm="1">
        <f t="array" aca="1" ref="K171" ca="1">NETWORKDAYS(H171,_xlfn.IFS(J171="Open",TODAY(),J171="Filled",I171))</f>
        <v>79</v>
      </c>
      <c r="L171" s="33" cm="1">
        <f t="array" aca="1" ref="L171" ca="1">(_xlfn.IFS(J171="Open",TODAY(),J171="Filled",I171))-H171</f>
        <v>110</v>
      </c>
      <c r="M171">
        <f t="shared" si="17"/>
        <v>2021</v>
      </c>
      <c r="N171" s="34" t="str">
        <f t="shared" si="18"/>
        <v>November</v>
      </c>
      <c r="O171" t="str">
        <f t="shared" si="19"/>
        <v>Q1</v>
      </c>
      <c r="P171" t="str">
        <f t="shared" si="20"/>
        <v>FY 2022</v>
      </c>
      <c r="Q171" s="35">
        <f>IF(J171="Open",_xlfn.XLOOKUP(E171,Table2[Region],Table2[Opens]),_xlfn.XLOOKUP(E171,Table2[Region],Table2[Accepts]))</f>
        <v>475</v>
      </c>
      <c r="R171">
        <f t="shared" si="21"/>
        <v>2022</v>
      </c>
      <c r="S171" s="1">
        <f t="shared" si="22"/>
        <v>44509</v>
      </c>
      <c r="T171" t="str">
        <f t="shared" si="23"/>
        <v>Q1</v>
      </c>
    </row>
    <row r="172" spans="1:20" x14ac:dyDescent="0.35">
      <c r="A172" t="s">
        <v>726</v>
      </c>
      <c r="B172" t="s">
        <v>503</v>
      </c>
      <c r="C172" t="s">
        <v>463</v>
      </c>
      <c r="D172" t="s">
        <v>221</v>
      </c>
      <c r="E172" t="s">
        <v>209</v>
      </c>
      <c r="F172" t="s">
        <v>1062</v>
      </c>
      <c r="G172" t="s">
        <v>11</v>
      </c>
      <c r="H172" s="1">
        <v>44375</v>
      </c>
      <c r="I172" s="1">
        <v>44407</v>
      </c>
      <c r="J172" t="str">
        <f t="shared" si="16"/>
        <v>Filled</v>
      </c>
      <c r="K172" s="33" cm="1">
        <f t="array" aca="1" ref="K172" ca="1">NETWORKDAYS(H172,_xlfn.IFS(J172="Open",TODAY(),J172="Filled",I172))</f>
        <v>25</v>
      </c>
      <c r="L172" s="33" cm="1">
        <f t="array" aca="1" ref="L172" ca="1">(_xlfn.IFS(J172="Open",TODAY(),J172="Filled",I172))-H172</f>
        <v>32</v>
      </c>
      <c r="M172">
        <f t="shared" si="17"/>
        <v>2021</v>
      </c>
      <c r="N172" s="34" t="str">
        <f t="shared" si="18"/>
        <v>July</v>
      </c>
      <c r="O172" t="str">
        <f t="shared" si="19"/>
        <v>Q4</v>
      </c>
      <c r="P172" t="str">
        <f t="shared" si="20"/>
        <v>FY 2021</v>
      </c>
      <c r="Q172" s="35">
        <f>IF(J172="Open",_xlfn.XLOOKUP(E172,Table2[Region],Table2[Opens]),_xlfn.XLOOKUP(E172,Table2[Region],Table2[Accepts]))</f>
        <v>475</v>
      </c>
      <c r="R172">
        <f t="shared" si="21"/>
        <v>2021</v>
      </c>
      <c r="S172" s="1">
        <f t="shared" si="22"/>
        <v>44407</v>
      </c>
      <c r="T172" t="str">
        <f t="shared" si="23"/>
        <v>Q4</v>
      </c>
    </row>
    <row r="173" spans="1:20" x14ac:dyDescent="0.35">
      <c r="A173" t="s">
        <v>727</v>
      </c>
      <c r="B173" t="s">
        <v>504</v>
      </c>
      <c r="C173" t="s">
        <v>463</v>
      </c>
      <c r="D173" t="s">
        <v>575</v>
      </c>
      <c r="E173" t="s">
        <v>209</v>
      </c>
      <c r="F173" t="s">
        <v>1067</v>
      </c>
      <c r="G173" t="s">
        <v>11</v>
      </c>
      <c r="H173" s="1">
        <v>44403</v>
      </c>
      <c r="I173" s="1">
        <v>44491</v>
      </c>
      <c r="J173" t="str">
        <f t="shared" si="16"/>
        <v>Filled</v>
      </c>
      <c r="K173" s="33" cm="1">
        <f t="array" aca="1" ref="K173" ca="1">NETWORKDAYS(H173,_xlfn.IFS(J173="Open",TODAY(),J173="Filled",I173))</f>
        <v>65</v>
      </c>
      <c r="L173" s="33" cm="1">
        <f t="array" aca="1" ref="L173" ca="1">(_xlfn.IFS(J173="Open",TODAY(),J173="Filled",I173))-H173</f>
        <v>88</v>
      </c>
      <c r="M173">
        <f t="shared" si="17"/>
        <v>2021</v>
      </c>
      <c r="N173" s="34" t="str">
        <f t="shared" si="18"/>
        <v>October</v>
      </c>
      <c r="O173" t="str">
        <f t="shared" si="19"/>
        <v>Q1</v>
      </c>
      <c r="P173" t="str">
        <f t="shared" si="20"/>
        <v>FY 2022</v>
      </c>
      <c r="Q173" s="35">
        <f>IF(J173="Open",_xlfn.XLOOKUP(E173,Table2[Region],Table2[Opens]),_xlfn.XLOOKUP(E173,Table2[Region],Table2[Accepts]))</f>
        <v>475</v>
      </c>
      <c r="R173">
        <f t="shared" si="21"/>
        <v>2022</v>
      </c>
      <c r="S173" s="1">
        <f t="shared" si="22"/>
        <v>44491</v>
      </c>
      <c r="T173" t="str">
        <f t="shared" si="23"/>
        <v>Q1</v>
      </c>
    </row>
    <row r="174" spans="1:20" x14ac:dyDescent="0.35">
      <c r="A174" t="s">
        <v>728</v>
      </c>
      <c r="B174" t="s">
        <v>505</v>
      </c>
      <c r="C174" t="s">
        <v>463</v>
      </c>
      <c r="D174" t="s">
        <v>221</v>
      </c>
      <c r="E174" t="s">
        <v>209</v>
      </c>
      <c r="F174" t="s">
        <v>1061</v>
      </c>
      <c r="G174" t="s">
        <v>16</v>
      </c>
      <c r="H174" s="1">
        <v>44369</v>
      </c>
      <c r="I174" s="1" t="s">
        <v>1628</v>
      </c>
      <c r="J174" t="str">
        <f t="shared" si="16"/>
        <v>Open</v>
      </c>
      <c r="K174" s="33" cm="1">
        <f t="array" aca="1" ref="K174" ca="1">NETWORKDAYS(H174,_xlfn.IFS(J174="Open",TODAY(),J174="Filled",I174))</f>
        <v>556</v>
      </c>
      <c r="L174" s="33" cm="1">
        <f t="array" aca="1" ref="L174" ca="1">(_xlfn.IFS(J174="Open",TODAY(),J174="Filled",I174))-H174</f>
        <v>777</v>
      </c>
      <c r="M174" t="str">
        <f t="shared" si="17"/>
        <v/>
      </c>
      <c r="N174" s="34" t="str">
        <f t="shared" si="18"/>
        <v/>
      </c>
      <c r="O174" t="str">
        <f t="shared" si="19"/>
        <v/>
      </c>
      <c r="P174" t="str">
        <f t="shared" si="20"/>
        <v/>
      </c>
      <c r="Q174" s="35">
        <f>IF(J174="Open",_xlfn.XLOOKUP(E174,Table2[Region],Table2[Opens]),_xlfn.XLOOKUP(E174,Table2[Region],Table2[Accepts]))</f>
        <v>250</v>
      </c>
      <c r="R174">
        <f t="shared" si="21"/>
        <v>2021</v>
      </c>
      <c r="S174" s="1">
        <f t="shared" si="22"/>
        <v>44369</v>
      </c>
      <c r="T174" t="str">
        <f t="shared" si="23"/>
        <v>Q3</v>
      </c>
    </row>
    <row r="175" spans="1:20" x14ac:dyDescent="0.35">
      <c r="A175" t="s">
        <v>729</v>
      </c>
      <c r="B175" t="s">
        <v>506</v>
      </c>
      <c r="C175" t="s">
        <v>463</v>
      </c>
      <c r="D175" t="s">
        <v>204</v>
      </c>
      <c r="E175" t="s">
        <v>1636</v>
      </c>
      <c r="F175" t="s">
        <v>1062</v>
      </c>
      <c r="G175" t="s">
        <v>16</v>
      </c>
      <c r="H175" s="1">
        <v>44347</v>
      </c>
      <c r="I175" s="1">
        <v>44366</v>
      </c>
      <c r="J175" t="str">
        <f t="shared" si="16"/>
        <v>Filled</v>
      </c>
      <c r="K175" s="33" cm="1">
        <f t="array" aca="1" ref="K175" ca="1">NETWORKDAYS(H175,_xlfn.IFS(J175="Open",TODAY(),J175="Filled",I175))</f>
        <v>15</v>
      </c>
      <c r="L175" s="33" cm="1">
        <f t="array" aca="1" ref="L175" ca="1">(_xlfn.IFS(J175="Open",TODAY(),J175="Filled",I175))-H175</f>
        <v>19</v>
      </c>
      <c r="M175">
        <f t="shared" si="17"/>
        <v>2021</v>
      </c>
      <c r="N175" s="34" t="str">
        <f t="shared" si="18"/>
        <v>June</v>
      </c>
      <c r="O175" t="str">
        <f t="shared" si="19"/>
        <v>Q3</v>
      </c>
      <c r="P175" t="str">
        <f t="shared" si="20"/>
        <v>FY 2021</v>
      </c>
      <c r="Q175" s="35">
        <f>IF(J175="Open",_xlfn.XLOOKUP(E175,Table2[Region],Table2[Opens]),_xlfn.XLOOKUP(E175,Table2[Region],Table2[Accepts]))</f>
        <v>550</v>
      </c>
      <c r="R175">
        <f t="shared" si="21"/>
        <v>2021</v>
      </c>
      <c r="S175" s="1">
        <f t="shared" si="22"/>
        <v>44366</v>
      </c>
      <c r="T175" t="str">
        <f t="shared" si="23"/>
        <v>Q3</v>
      </c>
    </row>
    <row r="176" spans="1:20" x14ac:dyDescent="0.35">
      <c r="A176" t="s">
        <v>730</v>
      </c>
      <c r="B176" t="s">
        <v>507</v>
      </c>
      <c r="C176" t="s">
        <v>463</v>
      </c>
      <c r="D176" t="s">
        <v>575</v>
      </c>
      <c r="E176" t="s">
        <v>209</v>
      </c>
      <c r="F176" t="s">
        <v>1069</v>
      </c>
      <c r="G176" t="s">
        <v>16</v>
      </c>
      <c r="H176" s="1">
        <v>44406</v>
      </c>
      <c r="I176" s="1">
        <v>44427</v>
      </c>
      <c r="J176" t="str">
        <f t="shared" si="16"/>
        <v>Filled</v>
      </c>
      <c r="K176" s="33" cm="1">
        <f t="array" aca="1" ref="K176" ca="1">NETWORKDAYS(H176,_xlfn.IFS(J176="Open",TODAY(),J176="Filled",I176))</f>
        <v>16</v>
      </c>
      <c r="L176" s="33" cm="1">
        <f t="array" aca="1" ref="L176" ca="1">(_xlfn.IFS(J176="Open",TODAY(),J176="Filled",I176))-H176</f>
        <v>21</v>
      </c>
      <c r="M176">
        <f t="shared" si="17"/>
        <v>2021</v>
      </c>
      <c r="N176" s="34" t="str">
        <f t="shared" si="18"/>
        <v>August</v>
      </c>
      <c r="O176" t="str">
        <f t="shared" si="19"/>
        <v>Q4</v>
      </c>
      <c r="P176" t="str">
        <f t="shared" si="20"/>
        <v>FY 2021</v>
      </c>
      <c r="Q176" s="35">
        <f>IF(J176="Open",_xlfn.XLOOKUP(E176,Table2[Region],Table2[Opens]),_xlfn.XLOOKUP(E176,Table2[Region],Table2[Accepts]))</f>
        <v>475</v>
      </c>
      <c r="R176">
        <f t="shared" si="21"/>
        <v>2021</v>
      </c>
      <c r="S176" s="1">
        <f t="shared" si="22"/>
        <v>44427</v>
      </c>
      <c r="T176" t="str">
        <f t="shared" si="23"/>
        <v>Q4</v>
      </c>
    </row>
    <row r="177" spans="1:20" x14ac:dyDescent="0.35">
      <c r="A177" t="s">
        <v>731</v>
      </c>
      <c r="B177" t="s">
        <v>508</v>
      </c>
      <c r="C177" t="s">
        <v>463</v>
      </c>
      <c r="D177" t="s">
        <v>575</v>
      </c>
      <c r="E177" t="s">
        <v>209</v>
      </c>
      <c r="F177" t="s">
        <v>1062</v>
      </c>
      <c r="G177" t="s">
        <v>11</v>
      </c>
      <c r="H177" s="1">
        <v>44377</v>
      </c>
      <c r="I177" s="1">
        <v>44465</v>
      </c>
      <c r="J177" t="str">
        <f t="shared" si="16"/>
        <v>Filled</v>
      </c>
      <c r="K177" s="33" cm="1">
        <f t="array" aca="1" ref="K177" ca="1">NETWORKDAYS(H177,_xlfn.IFS(J177="Open",TODAY(),J177="Filled",I177))</f>
        <v>63</v>
      </c>
      <c r="L177" s="33" cm="1">
        <f t="array" aca="1" ref="L177" ca="1">(_xlfn.IFS(J177="Open",TODAY(),J177="Filled",I177))-H177</f>
        <v>88</v>
      </c>
      <c r="M177">
        <f t="shared" si="17"/>
        <v>2021</v>
      </c>
      <c r="N177" s="34" t="str">
        <f t="shared" si="18"/>
        <v>September</v>
      </c>
      <c r="O177" t="str">
        <f t="shared" si="19"/>
        <v>Q4</v>
      </c>
      <c r="P177" t="str">
        <f t="shared" si="20"/>
        <v>FY 2021</v>
      </c>
      <c r="Q177" s="35">
        <f>IF(J177="Open",_xlfn.XLOOKUP(E177,Table2[Region],Table2[Opens]),_xlfn.XLOOKUP(E177,Table2[Region],Table2[Accepts]))</f>
        <v>475</v>
      </c>
      <c r="R177">
        <f t="shared" si="21"/>
        <v>2021</v>
      </c>
      <c r="S177" s="1">
        <f t="shared" si="22"/>
        <v>44465</v>
      </c>
      <c r="T177" t="str">
        <f t="shared" si="23"/>
        <v>Q4</v>
      </c>
    </row>
    <row r="178" spans="1:20" x14ac:dyDescent="0.35">
      <c r="A178" t="s">
        <v>732</v>
      </c>
      <c r="B178" t="s">
        <v>509</v>
      </c>
      <c r="C178" t="s">
        <v>463</v>
      </c>
      <c r="D178" t="s">
        <v>204</v>
      </c>
      <c r="E178" t="s">
        <v>1636</v>
      </c>
      <c r="F178" t="s">
        <v>1061</v>
      </c>
      <c r="G178" t="s">
        <v>16</v>
      </c>
      <c r="H178" s="1">
        <v>44353</v>
      </c>
      <c r="I178" s="1" t="s">
        <v>1628</v>
      </c>
      <c r="J178" t="str">
        <f t="shared" si="16"/>
        <v>Open</v>
      </c>
      <c r="K178" s="33" cm="1">
        <f t="array" aca="1" ref="K178" ca="1">NETWORKDAYS(H178,_xlfn.IFS(J178="Open",TODAY(),J178="Filled",I178))</f>
        <v>567</v>
      </c>
      <c r="L178" s="33" cm="1">
        <f t="array" aca="1" ref="L178" ca="1">(_xlfn.IFS(J178="Open",TODAY(),J178="Filled",I178))-H178</f>
        <v>793</v>
      </c>
      <c r="M178" t="str">
        <f t="shared" si="17"/>
        <v/>
      </c>
      <c r="N178" s="34" t="str">
        <f t="shared" si="18"/>
        <v/>
      </c>
      <c r="O178" t="str">
        <f t="shared" si="19"/>
        <v/>
      </c>
      <c r="P178" t="str">
        <f t="shared" si="20"/>
        <v/>
      </c>
      <c r="Q178" s="35">
        <f>IF(J178="Open",_xlfn.XLOOKUP(E178,Table2[Region],Table2[Opens]),_xlfn.XLOOKUP(E178,Table2[Region],Table2[Accepts]))</f>
        <v>300</v>
      </c>
      <c r="R178">
        <f t="shared" si="21"/>
        <v>2021</v>
      </c>
      <c r="S178" s="1">
        <f t="shared" si="22"/>
        <v>44353</v>
      </c>
      <c r="T178" t="str">
        <f t="shared" si="23"/>
        <v>Q3</v>
      </c>
    </row>
    <row r="179" spans="1:20" x14ac:dyDescent="0.35">
      <c r="A179" t="s">
        <v>733</v>
      </c>
      <c r="B179" t="s">
        <v>510</v>
      </c>
      <c r="C179" t="s">
        <v>463</v>
      </c>
      <c r="D179" t="s">
        <v>575</v>
      </c>
      <c r="E179" t="s">
        <v>209</v>
      </c>
      <c r="F179" t="s">
        <v>1070</v>
      </c>
      <c r="G179" t="s">
        <v>16</v>
      </c>
      <c r="H179" s="1">
        <v>44378</v>
      </c>
      <c r="I179" s="1">
        <v>44529</v>
      </c>
      <c r="J179" t="str">
        <f t="shared" si="16"/>
        <v>Filled</v>
      </c>
      <c r="K179" s="33" cm="1">
        <f t="array" aca="1" ref="K179" ca="1">NETWORKDAYS(H179,_xlfn.IFS(J179="Open",TODAY(),J179="Filled",I179))</f>
        <v>108</v>
      </c>
      <c r="L179" s="33" cm="1">
        <f t="array" aca="1" ref="L179" ca="1">(_xlfn.IFS(J179="Open",TODAY(),J179="Filled",I179))-H179</f>
        <v>151</v>
      </c>
      <c r="M179">
        <f t="shared" si="17"/>
        <v>2021</v>
      </c>
      <c r="N179" s="34" t="str">
        <f t="shared" si="18"/>
        <v>November</v>
      </c>
      <c r="O179" t="str">
        <f t="shared" si="19"/>
        <v>Q1</v>
      </c>
      <c r="P179" t="str">
        <f t="shared" si="20"/>
        <v>FY 2022</v>
      </c>
      <c r="Q179" s="35">
        <f>IF(J179="Open",_xlfn.XLOOKUP(E179,Table2[Region],Table2[Opens]),_xlfn.XLOOKUP(E179,Table2[Region],Table2[Accepts]))</f>
        <v>475</v>
      </c>
      <c r="R179">
        <f t="shared" si="21"/>
        <v>2022</v>
      </c>
      <c r="S179" s="1">
        <f t="shared" si="22"/>
        <v>44529</v>
      </c>
      <c r="T179" t="str">
        <f t="shared" si="23"/>
        <v>Q1</v>
      </c>
    </row>
    <row r="180" spans="1:20" x14ac:dyDescent="0.35">
      <c r="A180" t="s">
        <v>734</v>
      </c>
      <c r="B180" t="s">
        <v>511</v>
      </c>
      <c r="C180" t="s">
        <v>463</v>
      </c>
      <c r="D180" t="s">
        <v>221</v>
      </c>
      <c r="E180" t="s">
        <v>209</v>
      </c>
      <c r="F180" t="s">
        <v>1062</v>
      </c>
      <c r="G180" t="s">
        <v>16</v>
      </c>
      <c r="H180" s="1">
        <v>44362</v>
      </c>
      <c r="I180" s="1">
        <v>44454</v>
      </c>
      <c r="J180" t="str">
        <f t="shared" si="16"/>
        <v>Filled</v>
      </c>
      <c r="K180" s="33" cm="1">
        <f t="array" aca="1" ref="K180" ca="1">NETWORKDAYS(H180,_xlfn.IFS(J180="Open",TODAY(),J180="Filled",I180))</f>
        <v>67</v>
      </c>
      <c r="L180" s="33" cm="1">
        <f t="array" aca="1" ref="L180" ca="1">(_xlfn.IFS(J180="Open",TODAY(),J180="Filled",I180))-H180</f>
        <v>92</v>
      </c>
      <c r="M180">
        <f t="shared" si="17"/>
        <v>2021</v>
      </c>
      <c r="N180" s="34" t="str">
        <f t="shared" si="18"/>
        <v>September</v>
      </c>
      <c r="O180" t="str">
        <f t="shared" si="19"/>
        <v>Q4</v>
      </c>
      <c r="P180" t="str">
        <f t="shared" si="20"/>
        <v>FY 2021</v>
      </c>
      <c r="Q180" s="35">
        <f>IF(J180="Open",_xlfn.XLOOKUP(E180,Table2[Region],Table2[Opens]),_xlfn.XLOOKUP(E180,Table2[Region],Table2[Accepts]))</f>
        <v>475</v>
      </c>
      <c r="R180">
        <f t="shared" si="21"/>
        <v>2021</v>
      </c>
      <c r="S180" s="1">
        <f t="shared" si="22"/>
        <v>44454</v>
      </c>
      <c r="T180" t="str">
        <f t="shared" si="23"/>
        <v>Q4</v>
      </c>
    </row>
    <row r="181" spans="1:20" x14ac:dyDescent="0.35">
      <c r="A181" t="s">
        <v>735</v>
      </c>
      <c r="B181" t="s">
        <v>512</v>
      </c>
      <c r="C181" t="s">
        <v>463</v>
      </c>
      <c r="D181" t="s">
        <v>575</v>
      </c>
      <c r="E181" t="s">
        <v>209</v>
      </c>
      <c r="F181" t="s">
        <v>1069</v>
      </c>
      <c r="G181" t="s">
        <v>16</v>
      </c>
      <c r="H181" s="1">
        <v>44405</v>
      </c>
      <c r="I181" s="1">
        <v>44529</v>
      </c>
      <c r="J181" t="str">
        <f t="shared" si="16"/>
        <v>Filled</v>
      </c>
      <c r="K181" s="33" cm="1">
        <f t="array" aca="1" ref="K181" ca="1">NETWORKDAYS(H181,_xlfn.IFS(J181="Open",TODAY(),J181="Filled",I181))</f>
        <v>89</v>
      </c>
      <c r="L181" s="33" cm="1">
        <f t="array" aca="1" ref="L181" ca="1">(_xlfn.IFS(J181="Open",TODAY(),J181="Filled",I181))-H181</f>
        <v>124</v>
      </c>
      <c r="M181">
        <f t="shared" si="17"/>
        <v>2021</v>
      </c>
      <c r="N181" s="34" t="str">
        <f t="shared" si="18"/>
        <v>November</v>
      </c>
      <c r="O181" t="str">
        <f t="shared" si="19"/>
        <v>Q1</v>
      </c>
      <c r="P181" t="str">
        <f t="shared" si="20"/>
        <v>FY 2022</v>
      </c>
      <c r="Q181" s="35">
        <f>IF(J181="Open",_xlfn.XLOOKUP(E181,Table2[Region],Table2[Opens]),_xlfn.XLOOKUP(E181,Table2[Region],Table2[Accepts]))</f>
        <v>475</v>
      </c>
      <c r="R181">
        <f t="shared" si="21"/>
        <v>2022</v>
      </c>
      <c r="S181" s="1">
        <f t="shared" si="22"/>
        <v>44529</v>
      </c>
      <c r="T181" t="str">
        <f t="shared" si="23"/>
        <v>Q1</v>
      </c>
    </row>
    <row r="182" spans="1:20" x14ac:dyDescent="0.35">
      <c r="A182" t="s">
        <v>736</v>
      </c>
      <c r="B182" t="s">
        <v>513</v>
      </c>
      <c r="C182" t="s">
        <v>463</v>
      </c>
      <c r="D182" t="s">
        <v>575</v>
      </c>
      <c r="E182" t="s">
        <v>209</v>
      </c>
      <c r="F182" t="s">
        <v>1062</v>
      </c>
      <c r="G182" t="s">
        <v>11</v>
      </c>
      <c r="H182" s="1">
        <v>44389</v>
      </c>
      <c r="I182" s="1">
        <v>44470</v>
      </c>
      <c r="J182" t="str">
        <f t="shared" si="16"/>
        <v>Filled</v>
      </c>
      <c r="K182" s="33" cm="1">
        <f t="array" aca="1" ref="K182" ca="1">NETWORKDAYS(H182,_xlfn.IFS(J182="Open",TODAY(),J182="Filled",I182))</f>
        <v>60</v>
      </c>
      <c r="L182" s="33" cm="1">
        <f t="array" aca="1" ref="L182" ca="1">(_xlfn.IFS(J182="Open",TODAY(),J182="Filled",I182))-H182</f>
        <v>81</v>
      </c>
      <c r="M182">
        <f t="shared" si="17"/>
        <v>2021</v>
      </c>
      <c r="N182" s="34" t="str">
        <f t="shared" si="18"/>
        <v>October</v>
      </c>
      <c r="O182" t="str">
        <f t="shared" si="19"/>
        <v>Q1</v>
      </c>
      <c r="P182" t="str">
        <f t="shared" si="20"/>
        <v>FY 2022</v>
      </c>
      <c r="Q182" s="35">
        <f>IF(J182="Open",_xlfn.XLOOKUP(E182,Table2[Region],Table2[Opens]),_xlfn.XLOOKUP(E182,Table2[Region],Table2[Accepts]))</f>
        <v>475</v>
      </c>
      <c r="R182">
        <f t="shared" si="21"/>
        <v>2022</v>
      </c>
      <c r="S182" s="1">
        <f t="shared" si="22"/>
        <v>44470</v>
      </c>
      <c r="T182" t="str">
        <f t="shared" si="23"/>
        <v>Q1</v>
      </c>
    </row>
    <row r="183" spans="1:20" x14ac:dyDescent="0.35">
      <c r="A183" t="s">
        <v>737</v>
      </c>
      <c r="B183" t="s">
        <v>514</v>
      </c>
      <c r="C183" t="s">
        <v>463</v>
      </c>
      <c r="D183" t="s">
        <v>204</v>
      </c>
      <c r="E183" t="s">
        <v>1636</v>
      </c>
      <c r="F183" t="s">
        <v>1062</v>
      </c>
      <c r="G183" t="s">
        <v>487</v>
      </c>
      <c r="H183" s="1">
        <v>44224</v>
      </c>
      <c r="I183" s="1" t="s">
        <v>1628</v>
      </c>
      <c r="J183" t="str">
        <f t="shared" si="16"/>
        <v>Open</v>
      </c>
      <c r="K183" s="33" cm="1">
        <f t="array" aca="1" ref="K183" ca="1">NETWORKDAYS(H183,_xlfn.IFS(J183="Open",TODAY(),J183="Filled",I183))</f>
        <v>659</v>
      </c>
      <c r="L183" s="33" cm="1">
        <f t="array" aca="1" ref="L183" ca="1">(_xlfn.IFS(J183="Open",TODAY(),J183="Filled",I183))-H183</f>
        <v>922</v>
      </c>
      <c r="M183" t="str">
        <f t="shared" si="17"/>
        <v/>
      </c>
      <c r="N183" s="34" t="str">
        <f t="shared" si="18"/>
        <v/>
      </c>
      <c r="O183" t="str">
        <f t="shared" si="19"/>
        <v/>
      </c>
      <c r="P183" t="str">
        <f t="shared" si="20"/>
        <v/>
      </c>
      <c r="Q183" s="35">
        <f>IF(J183="Open",_xlfn.XLOOKUP(E183,Table2[Region],Table2[Opens]),_xlfn.XLOOKUP(E183,Table2[Region],Table2[Accepts]))</f>
        <v>300</v>
      </c>
      <c r="R183">
        <f t="shared" si="21"/>
        <v>2021</v>
      </c>
      <c r="S183" s="1">
        <f t="shared" si="22"/>
        <v>44224</v>
      </c>
      <c r="T183" t="str">
        <f t="shared" si="23"/>
        <v>Q2</v>
      </c>
    </row>
    <row r="184" spans="1:20" x14ac:dyDescent="0.35">
      <c r="A184" t="s">
        <v>738</v>
      </c>
      <c r="B184" t="s">
        <v>515</v>
      </c>
      <c r="C184" t="s">
        <v>463</v>
      </c>
      <c r="D184" t="s">
        <v>575</v>
      </c>
      <c r="E184" t="s">
        <v>209</v>
      </c>
      <c r="F184" t="s">
        <v>1071</v>
      </c>
      <c r="G184" t="s">
        <v>16</v>
      </c>
      <c r="H184" s="1">
        <v>44405</v>
      </c>
      <c r="I184" s="1">
        <v>44471</v>
      </c>
      <c r="J184" t="str">
        <f t="shared" si="16"/>
        <v>Filled</v>
      </c>
      <c r="K184" s="33" cm="1">
        <f t="array" aca="1" ref="K184" ca="1">NETWORKDAYS(H184,_xlfn.IFS(J184="Open",TODAY(),J184="Filled",I184))</f>
        <v>48</v>
      </c>
      <c r="L184" s="33" cm="1">
        <f t="array" aca="1" ref="L184" ca="1">(_xlfn.IFS(J184="Open",TODAY(),J184="Filled",I184))-H184</f>
        <v>66</v>
      </c>
      <c r="M184">
        <f t="shared" si="17"/>
        <v>2021</v>
      </c>
      <c r="N184" s="34" t="str">
        <f t="shared" si="18"/>
        <v>October</v>
      </c>
      <c r="O184" t="str">
        <f t="shared" si="19"/>
        <v>Q1</v>
      </c>
      <c r="P184" t="str">
        <f t="shared" si="20"/>
        <v>FY 2022</v>
      </c>
      <c r="Q184" s="35">
        <f>IF(J184="Open",_xlfn.XLOOKUP(E184,Table2[Region],Table2[Opens]),_xlfn.XLOOKUP(E184,Table2[Region],Table2[Accepts]))</f>
        <v>475</v>
      </c>
      <c r="R184">
        <f t="shared" si="21"/>
        <v>2022</v>
      </c>
      <c r="S184" s="1">
        <f t="shared" si="22"/>
        <v>44471</v>
      </c>
      <c r="T184" t="str">
        <f t="shared" si="23"/>
        <v>Q1</v>
      </c>
    </row>
    <row r="185" spans="1:20" x14ac:dyDescent="0.35">
      <c r="A185" t="s">
        <v>739</v>
      </c>
      <c r="B185" t="s">
        <v>516</v>
      </c>
      <c r="C185" t="s">
        <v>463</v>
      </c>
      <c r="D185" t="s">
        <v>204</v>
      </c>
      <c r="E185" t="s">
        <v>1636</v>
      </c>
      <c r="F185" t="s">
        <v>1071</v>
      </c>
      <c r="G185" t="s">
        <v>16</v>
      </c>
      <c r="H185" s="1">
        <v>44348</v>
      </c>
      <c r="I185" s="1">
        <v>44449</v>
      </c>
      <c r="J185" t="str">
        <f t="shared" si="16"/>
        <v>Filled</v>
      </c>
      <c r="K185" s="33" cm="1">
        <f t="array" aca="1" ref="K185" ca="1">NETWORKDAYS(H185,_xlfn.IFS(J185="Open",TODAY(),J185="Filled",I185))</f>
        <v>74</v>
      </c>
      <c r="L185" s="33" cm="1">
        <f t="array" aca="1" ref="L185" ca="1">(_xlfn.IFS(J185="Open",TODAY(),J185="Filled",I185))-H185</f>
        <v>101</v>
      </c>
      <c r="M185">
        <f t="shared" si="17"/>
        <v>2021</v>
      </c>
      <c r="N185" s="34" t="str">
        <f t="shared" si="18"/>
        <v>September</v>
      </c>
      <c r="O185" t="str">
        <f t="shared" si="19"/>
        <v>Q4</v>
      </c>
      <c r="P185" t="str">
        <f t="shared" si="20"/>
        <v>FY 2021</v>
      </c>
      <c r="Q185" s="35">
        <f>IF(J185="Open",_xlfn.XLOOKUP(E185,Table2[Region],Table2[Opens]),_xlfn.XLOOKUP(E185,Table2[Region],Table2[Accepts]))</f>
        <v>550</v>
      </c>
      <c r="R185">
        <f t="shared" si="21"/>
        <v>2021</v>
      </c>
      <c r="S185" s="1">
        <f t="shared" si="22"/>
        <v>44449</v>
      </c>
      <c r="T185" t="str">
        <f t="shared" si="23"/>
        <v>Q4</v>
      </c>
    </row>
    <row r="186" spans="1:20" x14ac:dyDescent="0.35">
      <c r="A186" t="s">
        <v>740</v>
      </c>
      <c r="B186" t="s">
        <v>517</v>
      </c>
      <c r="C186" t="s">
        <v>463</v>
      </c>
      <c r="D186" t="s">
        <v>221</v>
      </c>
      <c r="E186" t="s">
        <v>209</v>
      </c>
      <c r="F186" t="s">
        <v>1061</v>
      </c>
      <c r="G186" t="s">
        <v>16</v>
      </c>
      <c r="H186" s="1">
        <v>44362</v>
      </c>
      <c r="I186" s="1">
        <v>44415</v>
      </c>
      <c r="J186" t="str">
        <f t="shared" si="16"/>
        <v>Filled</v>
      </c>
      <c r="K186" s="33" cm="1">
        <f t="array" aca="1" ref="K186" ca="1">NETWORKDAYS(H186,_xlfn.IFS(J186="Open",TODAY(),J186="Filled",I186))</f>
        <v>39</v>
      </c>
      <c r="L186" s="33" cm="1">
        <f t="array" aca="1" ref="L186" ca="1">(_xlfn.IFS(J186="Open",TODAY(),J186="Filled",I186))-H186</f>
        <v>53</v>
      </c>
      <c r="M186">
        <f t="shared" si="17"/>
        <v>2021</v>
      </c>
      <c r="N186" s="34" t="str">
        <f t="shared" si="18"/>
        <v>August</v>
      </c>
      <c r="O186" t="str">
        <f t="shared" si="19"/>
        <v>Q4</v>
      </c>
      <c r="P186" t="str">
        <f t="shared" si="20"/>
        <v>FY 2021</v>
      </c>
      <c r="Q186" s="35">
        <f>IF(J186="Open",_xlfn.XLOOKUP(E186,Table2[Region],Table2[Opens]),_xlfn.XLOOKUP(E186,Table2[Region],Table2[Accepts]))</f>
        <v>475</v>
      </c>
      <c r="R186">
        <f t="shared" si="21"/>
        <v>2021</v>
      </c>
      <c r="S186" s="1">
        <f t="shared" si="22"/>
        <v>44415</v>
      </c>
      <c r="T186" t="str">
        <f t="shared" si="23"/>
        <v>Q4</v>
      </c>
    </row>
    <row r="187" spans="1:20" x14ac:dyDescent="0.35">
      <c r="A187" t="s">
        <v>741</v>
      </c>
      <c r="B187" t="s">
        <v>518</v>
      </c>
      <c r="C187" t="s">
        <v>463</v>
      </c>
      <c r="D187" t="s">
        <v>221</v>
      </c>
      <c r="E187" t="s">
        <v>209</v>
      </c>
      <c r="F187" t="s">
        <v>1062</v>
      </c>
      <c r="G187" t="s">
        <v>16</v>
      </c>
      <c r="H187" s="1">
        <v>44367</v>
      </c>
      <c r="I187" s="1">
        <v>44462</v>
      </c>
      <c r="J187" t="str">
        <f t="shared" si="16"/>
        <v>Filled</v>
      </c>
      <c r="K187" s="33" cm="1">
        <f t="array" aca="1" ref="K187" ca="1">NETWORKDAYS(H187,_xlfn.IFS(J187="Open",TODAY(),J187="Filled",I187))</f>
        <v>69</v>
      </c>
      <c r="L187" s="33" cm="1">
        <f t="array" aca="1" ref="L187" ca="1">(_xlfn.IFS(J187="Open",TODAY(),J187="Filled",I187))-H187</f>
        <v>95</v>
      </c>
      <c r="M187">
        <f t="shared" si="17"/>
        <v>2021</v>
      </c>
      <c r="N187" s="34" t="str">
        <f t="shared" si="18"/>
        <v>September</v>
      </c>
      <c r="O187" t="str">
        <f t="shared" si="19"/>
        <v>Q4</v>
      </c>
      <c r="P187" t="str">
        <f t="shared" si="20"/>
        <v>FY 2021</v>
      </c>
      <c r="Q187" s="35">
        <f>IF(J187="Open",_xlfn.XLOOKUP(E187,Table2[Region],Table2[Opens]),_xlfn.XLOOKUP(E187,Table2[Region],Table2[Accepts]))</f>
        <v>475</v>
      </c>
      <c r="R187">
        <f t="shared" si="21"/>
        <v>2021</v>
      </c>
      <c r="S187" s="1">
        <f t="shared" si="22"/>
        <v>44462</v>
      </c>
      <c r="T187" t="str">
        <f t="shared" si="23"/>
        <v>Q4</v>
      </c>
    </row>
    <row r="188" spans="1:20" x14ac:dyDescent="0.35">
      <c r="A188" t="s">
        <v>742</v>
      </c>
      <c r="B188" t="s">
        <v>519</v>
      </c>
      <c r="C188" t="s">
        <v>463</v>
      </c>
      <c r="D188" t="s">
        <v>204</v>
      </c>
      <c r="E188" t="s">
        <v>1636</v>
      </c>
      <c r="F188" t="s">
        <v>1069</v>
      </c>
      <c r="G188" t="s">
        <v>16</v>
      </c>
      <c r="H188" s="1">
        <v>44311</v>
      </c>
      <c r="I188" s="1" t="s">
        <v>1628</v>
      </c>
      <c r="J188" t="str">
        <f t="shared" si="16"/>
        <v>Open</v>
      </c>
      <c r="K188" s="33" cm="1">
        <f t="array" aca="1" ref="K188" ca="1">NETWORKDAYS(H188,_xlfn.IFS(J188="Open",TODAY(),J188="Filled",I188))</f>
        <v>597</v>
      </c>
      <c r="L188" s="33" cm="1">
        <f t="array" aca="1" ref="L188" ca="1">(_xlfn.IFS(J188="Open",TODAY(),J188="Filled",I188))-H188</f>
        <v>835</v>
      </c>
      <c r="M188" t="str">
        <f t="shared" si="17"/>
        <v/>
      </c>
      <c r="N188" s="34" t="str">
        <f t="shared" si="18"/>
        <v/>
      </c>
      <c r="O188" t="str">
        <f t="shared" si="19"/>
        <v/>
      </c>
      <c r="P188" t="str">
        <f t="shared" si="20"/>
        <v/>
      </c>
      <c r="Q188" s="35">
        <f>IF(J188="Open",_xlfn.XLOOKUP(E188,Table2[Region],Table2[Opens]),_xlfn.XLOOKUP(E188,Table2[Region],Table2[Accepts]))</f>
        <v>300</v>
      </c>
      <c r="R188">
        <f t="shared" si="21"/>
        <v>2021</v>
      </c>
      <c r="S188" s="1">
        <f t="shared" si="22"/>
        <v>44311</v>
      </c>
      <c r="T188" t="str">
        <f t="shared" si="23"/>
        <v>Q3</v>
      </c>
    </row>
    <row r="189" spans="1:20" x14ac:dyDescent="0.35">
      <c r="A189" t="s">
        <v>743</v>
      </c>
      <c r="B189" t="s">
        <v>520</v>
      </c>
      <c r="C189" t="s">
        <v>463</v>
      </c>
      <c r="D189" t="s">
        <v>208</v>
      </c>
      <c r="E189" t="s">
        <v>209</v>
      </c>
      <c r="F189" t="s">
        <v>1070</v>
      </c>
      <c r="G189" t="s">
        <v>16</v>
      </c>
      <c r="H189" s="1">
        <v>44412</v>
      </c>
      <c r="I189" s="1">
        <v>44530</v>
      </c>
      <c r="J189" t="str">
        <f t="shared" si="16"/>
        <v>Filled</v>
      </c>
      <c r="K189" s="33" cm="1">
        <f t="array" aca="1" ref="K189" ca="1">NETWORKDAYS(H189,_xlfn.IFS(J189="Open",TODAY(),J189="Filled",I189))</f>
        <v>85</v>
      </c>
      <c r="L189" s="33" cm="1">
        <f t="array" aca="1" ref="L189" ca="1">(_xlfn.IFS(J189="Open",TODAY(),J189="Filled",I189))-H189</f>
        <v>118</v>
      </c>
      <c r="M189">
        <f t="shared" si="17"/>
        <v>2021</v>
      </c>
      <c r="N189" s="34" t="str">
        <f t="shared" si="18"/>
        <v>November</v>
      </c>
      <c r="O189" t="str">
        <f t="shared" si="19"/>
        <v>Q1</v>
      </c>
      <c r="P189" t="str">
        <f t="shared" si="20"/>
        <v>FY 2022</v>
      </c>
      <c r="Q189" s="35">
        <f>IF(J189="Open",_xlfn.XLOOKUP(E189,Table2[Region],Table2[Opens]),_xlfn.XLOOKUP(E189,Table2[Region],Table2[Accepts]))</f>
        <v>475</v>
      </c>
      <c r="R189">
        <f t="shared" si="21"/>
        <v>2022</v>
      </c>
      <c r="S189" s="1">
        <f t="shared" si="22"/>
        <v>44530</v>
      </c>
      <c r="T189" t="str">
        <f t="shared" si="23"/>
        <v>Q1</v>
      </c>
    </row>
    <row r="190" spans="1:20" x14ac:dyDescent="0.35">
      <c r="A190" t="s">
        <v>744</v>
      </c>
      <c r="B190" t="s">
        <v>521</v>
      </c>
      <c r="C190" t="s">
        <v>463</v>
      </c>
      <c r="D190" t="s">
        <v>575</v>
      </c>
      <c r="E190" t="s">
        <v>209</v>
      </c>
      <c r="F190" t="s">
        <v>1062</v>
      </c>
      <c r="G190" t="s">
        <v>11</v>
      </c>
      <c r="H190" s="1">
        <v>44410</v>
      </c>
      <c r="I190" s="1">
        <v>44440</v>
      </c>
      <c r="J190" t="str">
        <f t="shared" si="16"/>
        <v>Filled</v>
      </c>
      <c r="K190" s="33" cm="1">
        <f t="array" aca="1" ref="K190" ca="1">NETWORKDAYS(H190,_xlfn.IFS(J190="Open",TODAY(),J190="Filled",I190))</f>
        <v>23</v>
      </c>
      <c r="L190" s="33" cm="1">
        <f t="array" aca="1" ref="L190" ca="1">(_xlfn.IFS(J190="Open",TODAY(),J190="Filled",I190))-H190</f>
        <v>30</v>
      </c>
      <c r="M190">
        <f t="shared" si="17"/>
        <v>2021</v>
      </c>
      <c r="N190" s="34" t="str">
        <f t="shared" si="18"/>
        <v>September</v>
      </c>
      <c r="O190" t="str">
        <f t="shared" si="19"/>
        <v>Q4</v>
      </c>
      <c r="P190" t="str">
        <f t="shared" si="20"/>
        <v>FY 2021</v>
      </c>
      <c r="Q190" s="35">
        <f>IF(J190="Open",_xlfn.XLOOKUP(E190,Table2[Region],Table2[Opens]),_xlfn.XLOOKUP(E190,Table2[Region],Table2[Accepts]))</f>
        <v>475</v>
      </c>
      <c r="R190">
        <f t="shared" si="21"/>
        <v>2021</v>
      </c>
      <c r="S190" s="1">
        <f t="shared" si="22"/>
        <v>44440</v>
      </c>
      <c r="T190" t="str">
        <f t="shared" si="23"/>
        <v>Q4</v>
      </c>
    </row>
    <row r="191" spans="1:20" x14ac:dyDescent="0.35">
      <c r="A191" t="s">
        <v>745</v>
      </c>
      <c r="B191" t="s">
        <v>522</v>
      </c>
      <c r="C191" t="s">
        <v>463</v>
      </c>
      <c r="D191" t="s">
        <v>575</v>
      </c>
      <c r="E191" t="s">
        <v>209</v>
      </c>
      <c r="F191" t="s">
        <v>1070</v>
      </c>
      <c r="G191" t="s">
        <v>16</v>
      </c>
      <c r="H191" s="1">
        <v>44406</v>
      </c>
      <c r="I191" s="1">
        <v>44431</v>
      </c>
      <c r="J191" t="str">
        <f t="shared" si="16"/>
        <v>Filled</v>
      </c>
      <c r="K191" s="33" cm="1">
        <f t="array" aca="1" ref="K191" ca="1">NETWORKDAYS(H191,_xlfn.IFS(J191="Open",TODAY(),J191="Filled",I191))</f>
        <v>18</v>
      </c>
      <c r="L191" s="33" cm="1">
        <f t="array" aca="1" ref="L191" ca="1">(_xlfn.IFS(J191="Open",TODAY(),J191="Filled",I191))-H191</f>
        <v>25</v>
      </c>
      <c r="M191">
        <f t="shared" si="17"/>
        <v>2021</v>
      </c>
      <c r="N191" s="34" t="str">
        <f t="shared" si="18"/>
        <v>August</v>
      </c>
      <c r="O191" t="str">
        <f t="shared" si="19"/>
        <v>Q4</v>
      </c>
      <c r="P191" t="str">
        <f t="shared" si="20"/>
        <v>FY 2021</v>
      </c>
      <c r="Q191" s="35">
        <f>IF(J191="Open",_xlfn.XLOOKUP(E191,Table2[Region],Table2[Opens]),_xlfn.XLOOKUP(E191,Table2[Region],Table2[Accepts]))</f>
        <v>475</v>
      </c>
      <c r="R191">
        <f t="shared" si="21"/>
        <v>2021</v>
      </c>
      <c r="S191" s="1">
        <f t="shared" si="22"/>
        <v>44431</v>
      </c>
      <c r="T191" t="str">
        <f t="shared" si="23"/>
        <v>Q4</v>
      </c>
    </row>
    <row r="192" spans="1:20" x14ac:dyDescent="0.35">
      <c r="A192" t="s">
        <v>746</v>
      </c>
      <c r="B192" t="s">
        <v>523</v>
      </c>
      <c r="C192" t="s">
        <v>463</v>
      </c>
      <c r="D192" t="s">
        <v>208</v>
      </c>
      <c r="E192" t="s">
        <v>209</v>
      </c>
      <c r="F192" t="s">
        <v>1072</v>
      </c>
      <c r="G192" t="s">
        <v>16</v>
      </c>
      <c r="H192" s="1">
        <v>44416</v>
      </c>
      <c r="I192" s="1">
        <v>44472</v>
      </c>
      <c r="J192" t="str">
        <f t="shared" si="16"/>
        <v>Filled</v>
      </c>
      <c r="K192" s="33" cm="1">
        <f t="array" aca="1" ref="K192" ca="1">NETWORKDAYS(H192,_xlfn.IFS(J192="Open",TODAY(),J192="Filled",I192))</f>
        <v>40</v>
      </c>
      <c r="L192" s="33" cm="1">
        <f t="array" aca="1" ref="L192" ca="1">(_xlfn.IFS(J192="Open",TODAY(),J192="Filled",I192))-H192</f>
        <v>56</v>
      </c>
      <c r="M192">
        <f t="shared" si="17"/>
        <v>2021</v>
      </c>
      <c r="N192" s="34" t="str">
        <f t="shared" si="18"/>
        <v>October</v>
      </c>
      <c r="O192" t="str">
        <f t="shared" si="19"/>
        <v>Q1</v>
      </c>
      <c r="P192" t="str">
        <f t="shared" si="20"/>
        <v>FY 2022</v>
      </c>
      <c r="Q192" s="35">
        <f>IF(J192="Open",_xlfn.XLOOKUP(E192,Table2[Region],Table2[Opens]),_xlfn.XLOOKUP(E192,Table2[Region],Table2[Accepts]))</f>
        <v>475</v>
      </c>
      <c r="R192">
        <f t="shared" si="21"/>
        <v>2022</v>
      </c>
      <c r="S192" s="1">
        <f t="shared" si="22"/>
        <v>44472</v>
      </c>
      <c r="T192" t="str">
        <f t="shared" si="23"/>
        <v>Q1</v>
      </c>
    </row>
    <row r="193" spans="1:20" x14ac:dyDescent="0.35">
      <c r="A193" t="s">
        <v>747</v>
      </c>
      <c r="B193" t="s">
        <v>524</v>
      </c>
      <c r="C193" t="s">
        <v>463</v>
      </c>
      <c r="D193" t="s">
        <v>208</v>
      </c>
      <c r="E193" t="s">
        <v>209</v>
      </c>
      <c r="F193" t="s">
        <v>1069</v>
      </c>
      <c r="G193" t="s">
        <v>16</v>
      </c>
      <c r="H193" s="1">
        <v>44430</v>
      </c>
      <c r="I193" s="1" t="s">
        <v>1628</v>
      </c>
      <c r="J193" t="str">
        <f t="shared" si="16"/>
        <v>Open</v>
      </c>
      <c r="K193" s="33" cm="1">
        <f t="array" aca="1" ref="K193" ca="1">NETWORKDAYS(H193,_xlfn.IFS(J193="Open",TODAY(),J193="Filled",I193))</f>
        <v>512</v>
      </c>
      <c r="L193" s="33" cm="1">
        <f t="array" aca="1" ref="L193" ca="1">(_xlfn.IFS(J193="Open",TODAY(),J193="Filled",I193))-H193</f>
        <v>716</v>
      </c>
      <c r="M193" t="str">
        <f t="shared" si="17"/>
        <v/>
      </c>
      <c r="N193" s="34" t="str">
        <f t="shared" si="18"/>
        <v/>
      </c>
      <c r="O193" t="str">
        <f t="shared" si="19"/>
        <v/>
      </c>
      <c r="P193" t="str">
        <f t="shared" si="20"/>
        <v/>
      </c>
      <c r="Q193" s="35">
        <f>IF(J193="Open",_xlfn.XLOOKUP(E193,Table2[Region],Table2[Opens]),_xlfn.XLOOKUP(E193,Table2[Region],Table2[Accepts]))</f>
        <v>250</v>
      </c>
      <c r="R193">
        <f t="shared" si="21"/>
        <v>2021</v>
      </c>
      <c r="S193" s="1">
        <f t="shared" si="22"/>
        <v>44430</v>
      </c>
      <c r="T193" t="str">
        <f t="shared" si="23"/>
        <v>Q4</v>
      </c>
    </row>
    <row r="194" spans="1:20" x14ac:dyDescent="0.35">
      <c r="A194" t="s">
        <v>748</v>
      </c>
      <c r="B194" t="s">
        <v>525</v>
      </c>
      <c r="C194" t="s">
        <v>463</v>
      </c>
      <c r="D194" t="s">
        <v>204</v>
      </c>
      <c r="E194" t="s">
        <v>1636</v>
      </c>
      <c r="F194" t="s">
        <v>1062</v>
      </c>
      <c r="G194" t="s">
        <v>16</v>
      </c>
      <c r="H194" s="1">
        <v>44353</v>
      </c>
      <c r="I194" s="1">
        <v>44407</v>
      </c>
      <c r="J194" t="str">
        <f t="shared" ref="J194:J257" si="24">IF(I194="","Open","Filled")</f>
        <v>Filled</v>
      </c>
      <c r="K194" s="33" cm="1">
        <f t="array" aca="1" ref="K194" ca="1">NETWORKDAYS(H194,_xlfn.IFS(J194="Open",TODAY(),J194="Filled",I194))</f>
        <v>40</v>
      </c>
      <c r="L194" s="33" cm="1">
        <f t="array" aca="1" ref="L194" ca="1">(_xlfn.IFS(J194="Open",TODAY(),J194="Filled",I194))-H194</f>
        <v>54</v>
      </c>
      <c r="M194">
        <f t="shared" ref="M194:M257" si="25">IFERROR(YEAR(I194),"")</f>
        <v>2021</v>
      </c>
      <c r="N194" s="34" t="str">
        <f t="shared" ref="N194:N257" si="26">IFERROR(TEXT(I194,"mmmm"),"")</f>
        <v>July</v>
      </c>
      <c r="O194" t="str">
        <f t="shared" ref="O194:O257" si="27">IFERROR(_xlfn.CONCAT("Q",CHOOSE(MONTH(I194),2,2,2,3,3,3,4,4,4,1,1,1)),"")</f>
        <v>Q4</v>
      </c>
      <c r="P194" t="str">
        <f t="shared" si="20"/>
        <v>FY 2021</v>
      </c>
      <c r="Q194" s="35">
        <f>IF(J194="Open",_xlfn.XLOOKUP(E194,Table2[Region],Table2[Opens]),_xlfn.XLOOKUP(E194,Table2[Region],Table2[Accepts]))</f>
        <v>550</v>
      </c>
      <c r="R194">
        <f t="shared" si="21"/>
        <v>2021</v>
      </c>
      <c r="S194" s="1">
        <f t="shared" si="22"/>
        <v>44407</v>
      </c>
      <c r="T194" t="str">
        <f t="shared" si="23"/>
        <v>Q4</v>
      </c>
    </row>
    <row r="195" spans="1:20" x14ac:dyDescent="0.35">
      <c r="A195" t="s">
        <v>749</v>
      </c>
      <c r="B195" t="s">
        <v>526</v>
      </c>
      <c r="C195" t="s">
        <v>463</v>
      </c>
      <c r="D195" t="s">
        <v>208</v>
      </c>
      <c r="E195" t="s">
        <v>209</v>
      </c>
      <c r="F195" t="s">
        <v>1071</v>
      </c>
      <c r="G195" t="s">
        <v>16</v>
      </c>
      <c r="H195" s="1">
        <v>44439</v>
      </c>
      <c r="I195" s="1">
        <v>44529</v>
      </c>
      <c r="J195" t="str">
        <f t="shared" si="24"/>
        <v>Filled</v>
      </c>
      <c r="K195" s="33" cm="1">
        <f t="array" aca="1" ref="K195" ca="1">NETWORKDAYS(H195,_xlfn.IFS(J195="Open",TODAY(),J195="Filled",I195))</f>
        <v>65</v>
      </c>
      <c r="L195" s="33" cm="1">
        <f t="array" aca="1" ref="L195" ca="1">(_xlfn.IFS(J195="Open",TODAY(),J195="Filled",I195))-H195</f>
        <v>90</v>
      </c>
      <c r="M195">
        <f t="shared" si="25"/>
        <v>2021</v>
      </c>
      <c r="N195" s="34" t="str">
        <f t="shared" si="26"/>
        <v>November</v>
      </c>
      <c r="O195" t="str">
        <f t="shared" si="27"/>
        <v>Q1</v>
      </c>
      <c r="P195" t="str">
        <f t="shared" ref="P195:P258" si="28">IFERROR(_xlfn.CONCAT("FY"," ",YEAR(I195)+IF(MONTH(I195)&gt;=10,1,0)),"")</f>
        <v>FY 2022</v>
      </c>
      <c r="Q195" s="35">
        <f>IF(J195="Open",_xlfn.XLOOKUP(E195,Table2[Region],Table2[Opens]),_xlfn.XLOOKUP(E195,Table2[Region],Table2[Accepts]))</f>
        <v>475</v>
      </c>
      <c r="R195">
        <f t="shared" ref="R195:R258" si="29">YEAR(IF(I195="",H195,I195))+IF(MONTH(IF(I195="",H195,I195))&gt;=10,1,0)</f>
        <v>2022</v>
      </c>
      <c r="S195" s="1">
        <f t="shared" ref="S195:S258" si="30">IF(I195="",H195,I195)</f>
        <v>44529</v>
      </c>
      <c r="T195" t="str">
        <f t="shared" ref="T195:T258" si="31">IFERROR(_xlfn.CONCAT("Q",CHOOSE(MONTH(IF(I195="",H195,I195)),2,2,2,3,3,3,4,4,4,1,1,1)),"")</f>
        <v>Q1</v>
      </c>
    </row>
    <row r="196" spans="1:20" x14ac:dyDescent="0.35">
      <c r="A196" t="s">
        <v>750</v>
      </c>
      <c r="B196" t="s">
        <v>527</v>
      </c>
      <c r="C196" t="s">
        <v>463</v>
      </c>
      <c r="D196" t="s">
        <v>575</v>
      </c>
      <c r="E196" t="s">
        <v>209</v>
      </c>
      <c r="F196" t="s">
        <v>1062</v>
      </c>
      <c r="G196" t="s">
        <v>16</v>
      </c>
      <c r="H196" s="1">
        <v>44411</v>
      </c>
      <c r="I196" s="1">
        <v>44472</v>
      </c>
      <c r="J196" t="str">
        <f t="shared" si="24"/>
        <v>Filled</v>
      </c>
      <c r="K196" s="33" cm="1">
        <f t="array" aca="1" ref="K196" ca="1">NETWORKDAYS(H196,_xlfn.IFS(J196="Open",TODAY(),J196="Filled",I196))</f>
        <v>44</v>
      </c>
      <c r="L196" s="33" cm="1">
        <f t="array" aca="1" ref="L196" ca="1">(_xlfn.IFS(J196="Open",TODAY(),J196="Filled",I196))-H196</f>
        <v>61</v>
      </c>
      <c r="M196">
        <f t="shared" si="25"/>
        <v>2021</v>
      </c>
      <c r="N196" s="34" t="str">
        <f t="shared" si="26"/>
        <v>October</v>
      </c>
      <c r="O196" t="str">
        <f t="shared" si="27"/>
        <v>Q1</v>
      </c>
      <c r="P196" t="str">
        <f t="shared" si="28"/>
        <v>FY 2022</v>
      </c>
      <c r="Q196" s="35">
        <f>IF(J196="Open",_xlfn.XLOOKUP(E196,Table2[Region],Table2[Opens]),_xlfn.XLOOKUP(E196,Table2[Region],Table2[Accepts]))</f>
        <v>475</v>
      </c>
      <c r="R196">
        <f t="shared" si="29"/>
        <v>2022</v>
      </c>
      <c r="S196" s="1">
        <f t="shared" si="30"/>
        <v>44472</v>
      </c>
      <c r="T196" t="str">
        <f t="shared" si="31"/>
        <v>Q1</v>
      </c>
    </row>
    <row r="197" spans="1:20" x14ac:dyDescent="0.35">
      <c r="A197" t="s">
        <v>751</v>
      </c>
      <c r="B197" t="s">
        <v>528</v>
      </c>
      <c r="C197" t="s">
        <v>463</v>
      </c>
      <c r="D197" t="s">
        <v>256</v>
      </c>
      <c r="E197" t="s">
        <v>209</v>
      </c>
      <c r="F197" t="s">
        <v>1070</v>
      </c>
      <c r="G197" t="s">
        <v>16</v>
      </c>
      <c r="H197" s="1">
        <v>44453</v>
      </c>
      <c r="I197" s="1">
        <v>44461</v>
      </c>
      <c r="J197" t="str">
        <f t="shared" si="24"/>
        <v>Filled</v>
      </c>
      <c r="K197" s="33" cm="1">
        <f t="array" aca="1" ref="K197" ca="1">NETWORKDAYS(H197,_xlfn.IFS(J197="Open",TODAY(),J197="Filled",I197))</f>
        <v>7</v>
      </c>
      <c r="L197" s="33" cm="1">
        <f t="array" aca="1" ref="L197" ca="1">(_xlfn.IFS(J197="Open",TODAY(),J197="Filled",I197))-H197</f>
        <v>8</v>
      </c>
      <c r="M197">
        <f t="shared" si="25"/>
        <v>2021</v>
      </c>
      <c r="N197" s="34" t="str">
        <f t="shared" si="26"/>
        <v>September</v>
      </c>
      <c r="O197" t="str">
        <f t="shared" si="27"/>
        <v>Q4</v>
      </c>
      <c r="P197" t="str">
        <f t="shared" si="28"/>
        <v>FY 2021</v>
      </c>
      <c r="Q197" s="35">
        <f>IF(J197="Open",_xlfn.XLOOKUP(E197,Table2[Region],Table2[Opens]),_xlfn.XLOOKUP(E197,Table2[Region],Table2[Accepts]))</f>
        <v>475</v>
      </c>
      <c r="R197">
        <f t="shared" si="29"/>
        <v>2021</v>
      </c>
      <c r="S197" s="1">
        <f t="shared" si="30"/>
        <v>44461</v>
      </c>
      <c r="T197" t="str">
        <f t="shared" si="31"/>
        <v>Q4</v>
      </c>
    </row>
    <row r="198" spans="1:20" x14ac:dyDescent="0.35">
      <c r="A198" t="s">
        <v>752</v>
      </c>
      <c r="B198" t="s">
        <v>529</v>
      </c>
      <c r="C198" t="s">
        <v>463</v>
      </c>
      <c r="D198" t="s">
        <v>256</v>
      </c>
      <c r="E198" t="s">
        <v>209</v>
      </c>
      <c r="F198" t="s">
        <v>1069</v>
      </c>
      <c r="G198" t="s">
        <v>487</v>
      </c>
      <c r="H198" s="1">
        <v>44453</v>
      </c>
      <c r="I198" s="1">
        <v>44462</v>
      </c>
      <c r="J198" t="str">
        <f t="shared" si="24"/>
        <v>Filled</v>
      </c>
      <c r="K198" s="33" cm="1">
        <f t="array" aca="1" ref="K198" ca="1">NETWORKDAYS(H198,_xlfn.IFS(J198="Open",TODAY(),J198="Filled",I198))</f>
        <v>8</v>
      </c>
      <c r="L198" s="33" cm="1">
        <f t="array" aca="1" ref="L198" ca="1">(_xlfn.IFS(J198="Open",TODAY(),J198="Filled",I198))-H198</f>
        <v>9</v>
      </c>
      <c r="M198">
        <f t="shared" si="25"/>
        <v>2021</v>
      </c>
      <c r="N198" s="34" t="str">
        <f t="shared" si="26"/>
        <v>September</v>
      </c>
      <c r="O198" t="str">
        <f t="shared" si="27"/>
        <v>Q4</v>
      </c>
      <c r="P198" t="str">
        <f t="shared" si="28"/>
        <v>FY 2021</v>
      </c>
      <c r="Q198" s="35">
        <f>IF(J198="Open",_xlfn.XLOOKUP(E198,Table2[Region],Table2[Opens]),_xlfn.XLOOKUP(E198,Table2[Region],Table2[Accepts]))</f>
        <v>475</v>
      </c>
      <c r="R198">
        <f t="shared" si="29"/>
        <v>2021</v>
      </c>
      <c r="S198" s="1">
        <f t="shared" si="30"/>
        <v>44462</v>
      </c>
      <c r="T198" t="str">
        <f t="shared" si="31"/>
        <v>Q4</v>
      </c>
    </row>
    <row r="199" spans="1:20" x14ac:dyDescent="0.35">
      <c r="A199" t="s">
        <v>753</v>
      </c>
      <c r="B199" t="s">
        <v>530</v>
      </c>
      <c r="C199" t="s">
        <v>463</v>
      </c>
      <c r="D199" t="s">
        <v>208</v>
      </c>
      <c r="E199" t="s">
        <v>209</v>
      </c>
      <c r="F199" t="s">
        <v>1069</v>
      </c>
      <c r="G199" t="s">
        <v>11</v>
      </c>
      <c r="H199" s="1">
        <v>44427</v>
      </c>
      <c r="I199" s="1">
        <v>44434</v>
      </c>
      <c r="J199" t="str">
        <f t="shared" si="24"/>
        <v>Filled</v>
      </c>
      <c r="K199" s="33" cm="1">
        <f t="array" aca="1" ref="K199" ca="1">NETWORKDAYS(H199,_xlfn.IFS(J199="Open",TODAY(),J199="Filled",I199))</f>
        <v>6</v>
      </c>
      <c r="L199" s="33" cm="1">
        <f t="array" aca="1" ref="L199" ca="1">(_xlfn.IFS(J199="Open",TODAY(),J199="Filled",I199))-H199</f>
        <v>7</v>
      </c>
      <c r="M199">
        <f t="shared" si="25"/>
        <v>2021</v>
      </c>
      <c r="N199" s="34" t="str">
        <f t="shared" si="26"/>
        <v>August</v>
      </c>
      <c r="O199" t="str">
        <f t="shared" si="27"/>
        <v>Q4</v>
      </c>
      <c r="P199" t="str">
        <f t="shared" si="28"/>
        <v>FY 2021</v>
      </c>
      <c r="Q199" s="35">
        <f>IF(J199="Open",_xlfn.XLOOKUP(E199,Table2[Region],Table2[Opens]),_xlfn.XLOOKUP(E199,Table2[Region],Table2[Accepts]))</f>
        <v>475</v>
      </c>
      <c r="R199">
        <f t="shared" si="29"/>
        <v>2021</v>
      </c>
      <c r="S199" s="1">
        <f t="shared" si="30"/>
        <v>44434</v>
      </c>
      <c r="T199" t="str">
        <f t="shared" si="31"/>
        <v>Q4</v>
      </c>
    </row>
    <row r="200" spans="1:20" x14ac:dyDescent="0.35">
      <c r="A200" t="s">
        <v>754</v>
      </c>
      <c r="B200" t="s">
        <v>531</v>
      </c>
      <c r="C200" t="s">
        <v>463</v>
      </c>
      <c r="D200" t="s">
        <v>208</v>
      </c>
      <c r="E200" t="s">
        <v>209</v>
      </c>
      <c r="F200" t="s">
        <v>1072</v>
      </c>
      <c r="G200" t="s">
        <v>16</v>
      </c>
      <c r="H200" s="1">
        <v>44413</v>
      </c>
      <c r="I200" s="1">
        <v>44464</v>
      </c>
      <c r="J200" t="str">
        <f t="shared" si="24"/>
        <v>Filled</v>
      </c>
      <c r="K200" s="33" cm="1">
        <f t="array" aca="1" ref="K200" ca="1">NETWORKDAYS(H200,_xlfn.IFS(J200="Open",TODAY(),J200="Filled",I200))</f>
        <v>37</v>
      </c>
      <c r="L200" s="33" cm="1">
        <f t="array" aca="1" ref="L200" ca="1">(_xlfn.IFS(J200="Open",TODAY(),J200="Filled",I200))-H200</f>
        <v>51</v>
      </c>
      <c r="M200">
        <f t="shared" si="25"/>
        <v>2021</v>
      </c>
      <c r="N200" s="34" t="str">
        <f t="shared" si="26"/>
        <v>September</v>
      </c>
      <c r="O200" t="str">
        <f t="shared" si="27"/>
        <v>Q4</v>
      </c>
      <c r="P200" t="str">
        <f t="shared" si="28"/>
        <v>FY 2021</v>
      </c>
      <c r="Q200" s="35">
        <f>IF(J200="Open",_xlfn.XLOOKUP(E200,Table2[Region],Table2[Opens]),_xlfn.XLOOKUP(E200,Table2[Region],Table2[Accepts]))</f>
        <v>475</v>
      </c>
      <c r="R200">
        <f t="shared" si="29"/>
        <v>2021</v>
      </c>
      <c r="S200" s="1">
        <f t="shared" si="30"/>
        <v>44464</v>
      </c>
      <c r="T200" t="str">
        <f t="shared" si="31"/>
        <v>Q4</v>
      </c>
    </row>
    <row r="201" spans="1:20" x14ac:dyDescent="0.35">
      <c r="A201" t="s">
        <v>755</v>
      </c>
      <c r="B201" t="s">
        <v>532</v>
      </c>
      <c r="C201" t="s">
        <v>463</v>
      </c>
      <c r="D201" t="s">
        <v>221</v>
      </c>
      <c r="E201" t="s">
        <v>209</v>
      </c>
      <c r="F201" t="s">
        <v>1072</v>
      </c>
      <c r="G201" t="s">
        <v>16</v>
      </c>
      <c r="H201" s="1">
        <v>44369</v>
      </c>
      <c r="I201" s="1">
        <v>44551</v>
      </c>
      <c r="J201" t="str">
        <f t="shared" si="24"/>
        <v>Filled</v>
      </c>
      <c r="K201" s="33" cm="1">
        <f t="array" aca="1" ref="K201" ca="1">NETWORKDAYS(H201,_xlfn.IFS(J201="Open",TODAY(),J201="Filled",I201))</f>
        <v>131</v>
      </c>
      <c r="L201" s="33" cm="1">
        <f t="array" aca="1" ref="L201" ca="1">(_xlfn.IFS(J201="Open",TODAY(),J201="Filled",I201))-H201</f>
        <v>182</v>
      </c>
      <c r="M201">
        <f t="shared" si="25"/>
        <v>2021</v>
      </c>
      <c r="N201" s="34" t="str">
        <f t="shared" si="26"/>
        <v>December</v>
      </c>
      <c r="O201" t="str">
        <f t="shared" si="27"/>
        <v>Q1</v>
      </c>
      <c r="P201" t="str">
        <f t="shared" si="28"/>
        <v>FY 2022</v>
      </c>
      <c r="Q201" s="35">
        <f>IF(J201="Open",_xlfn.XLOOKUP(E201,Table2[Region],Table2[Opens]),_xlfn.XLOOKUP(E201,Table2[Region],Table2[Accepts]))</f>
        <v>475</v>
      </c>
      <c r="R201">
        <f t="shared" si="29"/>
        <v>2022</v>
      </c>
      <c r="S201" s="1">
        <f t="shared" si="30"/>
        <v>44551</v>
      </c>
      <c r="T201" t="str">
        <f t="shared" si="31"/>
        <v>Q1</v>
      </c>
    </row>
    <row r="202" spans="1:20" x14ac:dyDescent="0.35">
      <c r="A202" t="s">
        <v>756</v>
      </c>
      <c r="B202" t="s">
        <v>533</v>
      </c>
      <c r="C202" t="s">
        <v>463</v>
      </c>
      <c r="D202" t="s">
        <v>208</v>
      </c>
      <c r="E202" t="s">
        <v>209</v>
      </c>
      <c r="F202" t="s">
        <v>1062</v>
      </c>
      <c r="G202" t="s">
        <v>11</v>
      </c>
      <c r="H202" s="1">
        <v>44439</v>
      </c>
      <c r="I202" s="1">
        <v>44471</v>
      </c>
      <c r="J202" t="str">
        <f t="shared" si="24"/>
        <v>Filled</v>
      </c>
      <c r="K202" s="33" cm="1">
        <f t="array" aca="1" ref="K202" ca="1">NETWORKDAYS(H202,_xlfn.IFS(J202="Open",TODAY(),J202="Filled",I202))</f>
        <v>24</v>
      </c>
      <c r="L202" s="33" cm="1">
        <f t="array" aca="1" ref="L202" ca="1">(_xlfn.IFS(J202="Open",TODAY(),J202="Filled",I202))-H202</f>
        <v>32</v>
      </c>
      <c r="M202">
        <f t="shared" si="25"/>
        <v>2021</v>
      </c>
      <c r="N202" s="34" t="str">
        <f t="shared" si="26"/>
        <v>October</v>
      </c>
      <c r="O202" t="str">
        <f t="shared" si="27"/>
        <v>Q1</v>
      </c>
      <c r="P202" t="str">
        <f t="shared" si="28"/>
        <v>FY 2022</v>
      </c>
      <c r="Q202" s="35">
        <f>IF(J202="Open",_xlfn.XLOOKUP(E202,Table2[Region],Table2[Opens]),_xlfn.XLOOKUP(E202,Table2[Region],Table2[Accepts]))</f>
        <v>475</v>
      </c>
      <c r="R202">
        <f t="shared" si="29"/>
        <v>2022</v>
      </c>
      <c r="S202" s="1">
        <f t="shared" si="30"/>
        <v>44471</v>
      </c>
      <c r="T202" t="str">
        <f t="shared" si="31"/>
        <v>Q1</v>
      </c>
    </row>
    <row r="203" spans="1:20" x14ac:dyDescent="0.35">
      <c r="A203" t="s">
        <v>757</v>
      </c>
      <c r="B203" t="s">
        <v>534</v>
      </c>
      <c r="C203" t="s">
        <v>463</v>
      </c>
      <c r="D203" t="s">
        <v>208</v>
      </c>
      <c r="E203" t="s">
        <v>209</v>
      </c>
      <c r="F203" t="s">
        <v>1062</v>
      </c>
      <c r="G203" t="s">
        <v>16</v>
      </c>
      <c r="H203" s="1">
        <v>44425</v>
      </c>
      <c r="I203" s="1">
        <v>44551</v>
      </c>
      <c r="J203" t="str">
        <f t="shared" si="24"/>
        <v>Filled</v>
      </c>
      <c r="K203" s="33" cm="1">
        <f t="array" aca="1" ref="K203" ca="1">NETWORKDAYS(H203,_xlfn.IFS(J203="Open",TODAY(),J203="Filled",I203))</f>
        <v>91</v>
      </c>
      <c r="L203" s="33" cm="1">
        <f t="array" aca="1" ref="L203" ca="1">(_xlfn.IFS(J203="Open",TODAY(),J203="Filled",I203))-H203</f>
        <v>126</v>
      </c>
      <c r="M203">
        <f t="shared" si="25"/>
        <v>2021</v>
      </c>
      <c r="N203" s="34" t="str">
        <f t="shared" si="26"/>
        <v>December</v>
      </c>
      <c r="O203" t="str">
        <f t="shared" si="27"/>
        <v>Q1</v>
      </c>
      <c r="P203" t="str">
        <f t="shared" si="28"/>
        <v>FY 2022</v>
      </c>
      <c r="Q203" s="35">
        <f>IF(J203="Open",_xlfn.XLOOKUP(E203,Table2[Region],Table2[Opens]),_xlfn.XLOOKUP(E203,Table2[Region],Table2[Accepts]))</f>
        <v>475</v>
      </c>
      <c r="R203">
        <f t="shared" si="29"/>
        <v>2022</v>
      </c>
      <c r="S203" s="1">
        <f t="shared" si="30"/>
        <v>44551</v>
      </c>
      <c r="T203" t="str">
        <f t="shared" si="31"/>
        <v>Q1</v>
      </c>
    </row>
    <row r="204" spans="1:20" x14ac:dyDescent="0.35">
      <c r="A204" t="s">
        <v>758</v>
      </c>
      <c r="B204" t="s">
        <v>535</v>
      </c>
      <c r="C204" t="s">
        <v>463</v>
      </c>
      <c r="D204" t="s">
        <v>208</v>
      </c>
      <c r="E204" t="s">
        <v>209</v>
      </c>
      <c r="F204" t="s">
        <v>1062</v>
      </c>
      <c r="G204" t="s">
        <v>16</v>
      </c>
      <c r="H204" s="1">
        <v>44439</v>
      </c>
      <c r="I204" s="1">
        <v>44467</v>
      </c>
      <c r="J204" t="str">
        <f t="shared" si="24"/>
        <v>Filled</v>
      </c>
      <c r="K204" s="33" cm="1">
        <f t="array" aca="1" ref="K204" ca="1">NETWORKDAYS(H204,_xlfn.IFS(J204="Open",TODAY(),J204="Filled",I204))</f>
        <v>21</v>
      </c>
      <c r="L204" s="33" cm="1">
        <f t="array" aca="1" ref="L204" ca="1">(_xlfn.IFS(J204="Open",TODAY(),J204="Filled",I204))-H204</f>
        <v>28</v>
      </c>
      <c r="M204">
        <f t="shared" si="25"/>
        <v>2021</v>
      </c>
      <c r="N204" s="34" t="str">
        <f t="shared" si="26"/>
        <v>September</v>
      </c>
      <c r="O204" t="str">
        <f t="shared" si="27"/>
        <v>Q4</v>
      </c>
      <c r="P204" t="str">
        <f t="shared" si="28"/>
        <v>FY 2021</v>
      </c>
      <c r="Q204" s="35">
        <f>IF(J204="Open",_xlfn.XLOOKUP(E204,Table2[Region],Table2[Opens]),_xlfn.XLOOKUP(E204,Table2[Region],Table2[Accepts]))</f>
        <v>475</v>
      </c>
      <c r="R204">
        <f t="shared" si="29"/>
        <v>2021</v>
      </c>
      <c r="S204" s="1">
        <f t="shared" si="30"/>
        <v>44467</v>
      </c>
      <c r="T204" t="str">
        <f t="shared" si="31"/>
        <v>Q4</v>
      </c>
    </row>
    <row r="205" spans="1:20" x14ac:dyDescent="0.35">
      <c r="A205" t="s">
        <v>759</v>
      </c>
      <c r="B205" t="s">
        <v>536</v>
      </c>
      <c r="C205" t="s">
        <v>463</v>
      </c>
      <c r="D205" t="s">
        <v>208</v>
      </c>
      <c r="E205" t="s">
        <v>209</v>
      </c>
      <c r="F205" t="s">
        <v>1062</v>
      </c>
      <c r="G205" t="s">
        <v>11</v>
      </c>
      <c r="H205" s="1">
        <v>44446</v>
      </c>
      <c r="I205" s="1" t="s">
        <v>1628</v>
      </c>
      <c r="J205" t="str">
        <f t="shared" si="24"/>
        <v>Open</v>
      </c>
      <c r="K205" s="33" cm="1">
        <f t="array" aca="1" ref="K205" ca="1">NETWORKDAYS(H205,_xlfn.IFS(J205="Open",TODAY(),J205="Filled",I205))</f>
        <v>501</v>
      </c>
      <c r="L205" s="33" cm="1">
        <f t="array" aca="1" ref="L205" ca="1">(_xlfn.IFS(J205="Open",TODAY(),J205="Filled",I205))-H205</f>
        <v>700</v>
      </c>
      <c r="M205" t="str">
        <f t="shared" si="25"/>
        <v/>
      </c>
      <c r="N205" s="34" t="str">
        <f t="shared" si="26"/>
        <v/>
      </c>
      <c r="O205" t="str">
        <f t="shared" si="27"/>
        <v/>
      </c>
      <c r="P205" t="str">
        <f t="shared" si="28"/>
        <v/>
      </c>
      <c r="Q205" s="35">
        <f>IF(J205="Open",_xlfn.XLOOKUP(E205,Table2[Region],Table2[Opens]),_xlfn.XLOOKUP(E205,Table2[Region],Table2[Accepts]))</f>
        <v>250</v>
      </c>
      <c r="R205">
        <f t="shared" si="29"/>
        <v>2021</v>
      </c>
      <c r="S205" s="1">
        <f t="shared" si="30"/>
        <v>44446</v>
      </c>
      <c r="T205" t="str">
        <f t="shared" si="31"/>
        <v>Q4</v>
      </c>
    </row>
    <row r="206" spans="1:20" x14ac:dyDescent="0.35">
      <c r="A206" t="s">
        <v>760</v>
      </c>
      <c r="B206" t="s">
        <v>537</v>
      </c>
      <c r="C206" t="s">
        <v>463</v>
      </c>
      <c r="D206" t="s">
        <v>256</v>
      </c>
      <c r="E206" t="s">
        <v>209</v>
      </c>
      <c r="F206" t="s">
        <v>1062</v>
      </c>
      <c r="G206" t="s">
        <v>16</v>
      </c>
      <c r="H206" s="1">
        <v>44451</v>
      </c>
      <c r="I206" s="1">
        <v>44536</v>
      </c>
      <c r="J206" t="str">
        <f t="shared" si="24"/>
        <v>Filled</v>
      </c>
      <c r="K206" s="33" cm="1">
        <f t="array" aca="1" ref="K206" ca="1">NETWORKDAYS(H206,_xlfn.IFS(J206="Open",TODAY(),J206="Filled",I206))</f>
        <v>61</v>
      </c>
      <c r="L206" s="33" cm="1">
        <f t="array" aca="1" ref="L206" ca="1">(_xlfn.IFS(J206="Open",TODAY(),J206="Filled",I206))-H206</f>
        <v>85</v>
      </c>
      <c r="M206">
        <f t="shared" si="25"/>
        <v>2021</v>
      </c>
      <c r="N206" s="34" t="str">
        <f t="shared" si="26"/>
        <v>December</v>
      </c>
      <c r="O206" t="str">
        <f t="shared" si="27"/>
        <v>Q1</v>
      </c>
      <c r="P206" t="str">
        <f t="shared" si="28"/>
        <v>FY 2022</v>
      </c>
      <c r="Q206" s="35">
        <f>IF(J206="Open",_xlfn.XLOOKUP(E206,Table2[Region],Table2[Opens]),_xlfn.XLOOKUP(E206,Table2[Region],Table2[Accepts]))</f>
        <v>475</v>
      </c>
      <c r="R206">
        <f t="shared" si="29"/>
        <v>2022</v>
      </c>
      <c r="S206" s="1">
        <f t="shared" si="30"/>
        <v>44536</v>
      </c>
      <c r="T206" t="str">
        <f t="shared" si="31"/>
        <v>Q1</v>
      </c>
    </row>
    <row r="207" spans="1:20" x14ac:dyDescent="0.35">
      <c r="A207" t="s">
        <v>761</v>
      </c>
      <c r="B207" t="s">
        <v>538</v>
      </c>
      <c r="C207" t="s">
        <v>463</v>
      </c>
      <c r="D207" t="s">
        <v>256</v>
      </c>
      <c r="E207" t="s">
        <v>209</v>
      </c>
      <c r="F207" t="s">
        <v>1069</v>
      </c>
      <c r="G207" t="s">
        <v>16</v>
      </c>
      <c r="H207" s="1">
        <v>44452</v>
      </c>
      <c r="I207" s="1">
        <v>44501</v>
      </c>
      <c r="J207" t="str">
        <f t="shared" si="24"/>
        <v>Filled</v>
      </c>
      <c r="K207" s="33" cm="1">
        <f t="array" aca="1" ref="K207" ca="1">NETWORKDAYS(H207,_xlfn.IFS(J207="Open",TODAY(),J207="Filled",I207))</f>
        <v>36</v>
      </c>
      <c r="L207" s="33" cm="1">
        <f t="array" aca="1" ref="L207" ca="1">(_xlfn.IFS(J207="Open",TODAY(),J207="Filled",I207))-H207</f>
        <v>49</v>
      </c>
      <c r="M207">
        <f t="shared" si="25"/>
        <v>2021</v>
      </c>
      <c r="N207" s="34" t="str">
        <f t="shared" si="26"/>
        <v>November</v>
      </c>
      <c r="O207" t="str">
        <f t="shared" si="27"/>
        <v>Q1</v>
      </c>
      <c r="P207" t="str">
        <f t="shared" si="28"/>
        <v>FY 2022</v>
      </c>
      <c r="Q207" s="35">
        <f>IF(J207="Open",_xlfn.XLOOKUP(E207,Table2[Region],Table2[Opens]),_xlfn.XLOOKUP(E207,Table2[Region],Table2[Accepts]))</f>
        <v>475</v>
      </c>
      <c r="R207">
        <f t="shared" si="29"/>
        <v>2022</v>
      </c>
      <c r="S207" s="1">
        <f t="shared" si="30"/>
        <v>44501</v>
      </c>
      <c r="T207" t="str">
        <f t="shared" si="31"/>
        <v>Q1</v>
      </c>
    </row>
    <row r="208" spans="1:20" x14ac:dyDescent="0.35">
      <c r="A208" t="s">
        <v>762</v>
      </c>
      <c r="B208" t="s">
        <v>539</v>
      </c>
      <c r="C208" t="s">
        <v>463</v>
      </c>
      <c r="D208" t="s">
        <v>208</v>
      </c>
      <c r="E208" t="s">
        <v>209</v>
      </c>
      <c r="F208" t="s">
        <v>1069</v>
      </c>
      <c r="G208" t="s">
        <v>16</v>
      </c>
      <c r="H208" s="1">
        <v>44445</v>
      </c>
      <c r="I208" s="1">
        <v>44546</v>
      </c>
      <c r="J208" t="str">
        <f t="shared" si="24"/>
        <v>Filled</v>
      </c>
      <c r="K208" s="33" cm="1">
        <f t="array" aca="1" ref="K208" ca="1">NETWORKDAYS(H208,_xlfn.IFS(J208="Open",TODAY(),J208="Filled",I208))</f>
        <v>74</v>
      </c>
      <c r="L208" s="33" cm="1">
        <f t="array" aca="1" ref="L208" ca="1">(_xlfn.IFS(J208="Open",TODAY(),J208="Filled",I208))-H208</f>
        <v>101</v>
      </c>
      <c r="M208">
        <f t="shared" si="25"/>
        <v>2021</v>
      </c>
      <c r="N208" s="34" t="str">
        <f t="shared" si="26"/>
        <v>December</v>
      </c>
      <c r="O208" t="str">
        <f t="shared" si="27"/>
        <v>Q1</v>
      </c>
      <c r="P208" t="str">
        <f t="shared" si="28"/>
        <v>FY 2022</v>
      </c>
      <c r="Q208" s="35">
        <f>IF(J208="Open",_xlfn.XLOOKUP(E208,Table2[Region],Table2[Opens]),_xlfn.XLOOKUP(E208,Table2[Region],Table2[Accepts]))</f>
        <v>475</v>
      </c>
      <c r="R208">
        <f t="shared" si="29"/>
        <v>2022</v>
      </c>
      <c r="S208" s="1">
        <f t="shared" si="30"/>
        <v>44546</v>
      </c>
      <c r="T208" t="str">
        <f t="shared" si="31"/>
        <v>Q1</v>
      </c>
    </row>
    <row r="209" spans="1:20" x14ac:dyDescent="0.35">
      <c r="A209" t="s">
        <v>763</v>
      </c>
      <c r="B209" t="s">
        <v>540</v>
      </c>
      <c r="C209" t="s">
        <v>463</v>
      </c>
      <c r="D209" t="s">
        <v>575</v>
      </c>
      <c r="E209" t="s">
        <v>209</v>
      </c>
      <c r="F209" t="s">
        <v>1062</v>
      </c>
      <c r="G209" t="s">
        <v>16</v>
      </c>
      <c r="H209" s="1">
        <v>44395</v>
      </c>
      <c r="I209" s="1">
        <v>44523</v>
      </c>
      <c r="J209" t="str">
        <f t="shared" si="24"/>
        <v>Filled</v>
      </c>
      <c r="K209" s="33" cm="1">
        <f t="array" aca="1" ref="K209" ca="1">NETWORKDAYS(H209,_xlfn.IFS(J209="Open",TODAY(),J209="Filled",I209))</f>
        <v>92</v>
      </c>
      <c r="L209" s="33" cm="1">
        <f t="array" aca="1" ref="L209" ca="1">(_xlfn.IFS(J209="Open",TODAY(),J209="Filled",I209))-H209</f>
        <v>128</v>
      </c>
      <c r="M209">
        <f t="shared" si="25"/>
        <v>2021</v>
      </c>
      <c r="N209" s="34" t="str">
        <f t="shared" si="26"/>
        <v>November</v>
      </c>
      <c r="O209" t="str">
        <f t="shared" si="27"/>
        <v>Q1</v>
      </c>
      <c r="P209" t="str">
        <f t="shared" si="28"/>
        <v>FY 2022</v>
      </c>
      <c r="Q209" s="35">
        <f>IF(J209="Open",_xlfn.XLOOKUP(E209,Table2[Region],Table2[Opens]),_xlfn.XLOOKUP(E209,Table2[Region],Table2[Accepts]))</f>
        <v>475</v>
      </c>
      <c r="R209">
        <f t="shared" si="29"/>
        <v>2022</v>
      </c>
      <c r="S209" s="1">
        <f t="shared" si="30"/>
        <v>44523</v>
      </c>
      <c r="T209" t="str">
        <f t="shared" si="31"/>
        <v>Q1</v>
      </c>
    </row>
    <row r="210" spans="1:20" x14ac:dyDescent="0.35">
      <c r="A210" t="s">
        <v>764</v>
      </c>
      <c r="B210" t="s">
        <v>541</v>
      </c>
      <c r="C210" t="s">
        <v>463</v>
      </c>
      <c r="D210" t="s">
        <v>256</v>
      </c>
      <c r="E210" t="s">
        <v>209</v>
      </c>
      <c r="F210" t="s">
        <v>1062</v>
      </c>
      <c r="G210" t="s">
        <v>16</v>
      </c>
      <c r="H210" s="1">
        <v>44453</v>
      </c>
      <c r="I210" s="1">
        <v>44518</v>
      </c>
      <c r="J210" t="str">
        <f t="shared" si="24"/>
        <v>Filled</v>
      </c>
      <c r="K210" s="33" cm="1">
        <f t="array" aca="1" ref="K210" ca="1">NETWORKDAYS(H210,_xlfn.IFS(J210="Open",TODAY(),J210="Filled",I210))</f>
        <v>48</v>
      </c>
      <c r="L210" s="33" cm="1">
        <f t="array" aca="1" ref="L210" ca="1">(_xlfn.IFS(J210="Open",TODAY(),J210="Filled",I210))-H210</f>
        <v>65</v>
      </c>
      <c r="M210">
        <f t="shared" si="25"/>
        <v>2021</v>
      </c>
      <c r="N210" s="34" t="str">
        <f t="shared" si="26"/>
        <v>November</v>
      </c>
      <c r="O210" t="str">
        <f t="shared" si="27"/>
        <v>Q1</v>
      </c>
      <c r="P210" t="str">
        <f t="shared" si="28"/>
        <v>FY 2022</v>
      </c>
      <c r="Q210" s="35">
        <f>IF(J210="Open",_xlfn.XLOOKUP(E210,Table2[Region],Table2[Opens]),_xlfn.XLOOKUP(E210,Table2[Region],Table2[Accepts]))</f>
        <v>475</v>
      </c>
      <c r="R210">
        <f t="shared" si="29"/>
        <v>2022</v>
      </c>
      <c r="S210" s="1">
        <f t="shared" si="30"/>
        <v>44518</v>
      </c>
      <c r="T210" t="str">
        <f t="shared" si="31"/>
        <v>Q1</v>
      </c>
    </row>
    <row r="211" spans="1:20" x14ac:dyDescent="0.35">
      <c r="A211" t="s">
        <v>765</v>
      </c>
      <c r="B211" t="s">
        <v>542</v>
      </c>
      <c r="C211" t="s">
        <v>463</v>
      </c>
      <c r="D211" t="s">
        <v>256</v>
      </c>
      <c r="E211" t="s">
        <v>209</v>
      </c>
      <c r="F211" t="s">
        <v>1071</v>
      </c>
      <c r="G211" t="s">
        <v>11</v>
      </c>
      <c r="H211" s="1">
        <v>44462</v>
      </c>
      <c r="I211" s="1" t="s">
        <v>1628</v>
      </c>
      <c r="J211" t="str">
        <f t="shared" si="24"/>
        <v>Open</v>
      </c>
      <c r="K211" s="33" cm="1">
        <f t="array" aca="1" ref="K211" ca="1">NETWORKDAYS(H211,_xlfn.IFS(J211="Open",TODAY(),J211="Filled",I211))</f>
        <v>489</v>
      </c>
      <c r="L211" s="33" cm="1">
        <f t="array" aca="1" ref="L211" ca="1">(_xlfn.IFS(J211="Open",TODAY(),J211="Filled",I211))-H211</f>
        <v>684</v>
      </c>
      <c r="M211" t="str">
        <f t="shared" si="25"/>
        <v/>
      </c>
      <c r="N211" s="34" t="str">
        <f t="shared" si="26"/>
        <v/>
      </c>
      <c r="O211" t="str">
        <f t="shared" si="27"/>
        <v/>
      </c>
      <c r="P211" t="str">
        <f t="shared" si="28"/>
        <v/>
      </c>
      <c r="Q211" s="35">
        <f>IF(J211="Open",_xlfn.XLOOKUP(E211,Table2[Region],Table2[Opens]),_xlfn.XLOOKUP(E211,Table2[Region],Table2[Accepts]))</f>
        <v>250</v>
      </c>
      <c r="R211">
        <f t="shared" si="29"/>
        <v>2021</v>
      </c>
      <c r="S211" s="1">
        <f t="shared" si="30"/>
        <v>44462</v>
      </c>
      <c r="T211" t="str">
        <f t="shared" si="31"/>
        <v>Q4</v>
      </c>
    </row>
    <row r="212" spans="1:20" x14ac:dyDescent="0.35">
      <c r="A212" t="s">
        <v>766</v>
      </c>
      <c r="B212" t="s">
        <v>543</v>
      </c>
      <c r="C212" t="s">
        <v>463</v>
      </c>
      <c r="D212" t="s">
        <v>256</v>
      </c>
      <c r="E212" t="s">
        <v>209</v>
      </c>
      <c r="F212" t="s">
        <v>1069</v>
      </c>
      <c r="G212" t="s">
        <v>16</v>
      </c>
      <c r="H212" s="1">
        <v>44459</v>
      </c>
      <c r="I212" s="1">
        <v>44465</v>
      </c>
      <c r="J212" t="str">
        <f t="shared" si="24"/>
        <v>Filled</v>
      </c>
      <c r="K212" s="33" cm="1">
        <f t="array" aca="1" ref="K212" ca="1">NETWORKDAYS(H212,_xlfn.IFS(J212="Open",TODAY(),J212="Filled",I212))</f>
        <v>5</v>
      </c>
      <c r="L212" s="33" cm="1">
        <f t="array" aca="1" ref="L212" ca="1">(_xlfn.IFS(J212="Open",TODAY(),J212="Filled",I212))-H212</f>
        <v>6</v>
      </c>
      <c r="M212">
        <f t="shared" si="25"/>
        <v>2021</v>
      </c>
      <c r="N212" s="34" t="str">
        <f t="shared" si="26"/>
        <v>September</v>
      </c>
      <c r="O212" t="str">
        <f t="shared" si="27"/>
        <v>Q4</v>
      </c>
      <c r="P212" t="str">
        <f t="shared" si="28"/>
        <v>FY 2021</v>
      </c>
      <c r="Q212" s="35">
        <f>IF(J212="Open",_xlfn.XLOOKUP(E212,Table2[Region],Table2[Opens]),_xlfn.XLOOKUP(E212,Table2[Region],Table2[Accepts]))</f>
        <v>475</v>
      </c>
      <c r="R212">
        <f t="shared" si="29"/>
        <v>2021</v>
      </c>
      <c r="S212" s="1">
        <f t="shared" si="30"/>
        <v>44465</v>
      </c>
      <c r="T212" t="str">
        <f t="shared" si="31"/>
        <v>Q4</v>
      </c>
    </row>
    <row r="213" spans="1:20" x14ac:dyDescent="0.35">
      <c r="A213" t="s">
        <v>767</v>
      </c>
      <c r="B213" t="s">
        <v>544</v>
      </c>
      <c r="C213" t="s">
        <v>463</v>
      </c>
      <c r="D213" t="s">
        <v>256</v>
      </c>
      <c r="E213" t="s">
        <v>209</v>
      </c>
      <c r="F213" t="s">
        <v>1062</v>
      </c>
      <c r="G213" t="s">
        <v>16</v>
      </c>
      <c r="H213" s="1">
        <v>44486</v>
      </c>
      <c r="I213" s="1" t="s">
        <v>1628</v>
      </c>
      <c r="J213" t="str">
        <f t="shared" si="24"/>
        <v>Open</v>
      </c>
      <c r="K213" s="33" cm="1">
        <f t="array" aca="1" ref="K213" ca="1">NETWORKDAYS(H213,_xlfn.IFS(J213="Open",TODAY(),J213="Filled",I213))</f>
        <v>472</v>
      </c>
      <c r="L213" s="33" cm="1">
        <f t="array" aca="1" ref="L213" ca="1">(_xlfn.IFS(J213="Open",TODAY(),J213="Filled",I213))-H213</f>
        <v>660</v>
      </c>
      <c r="M213" t="str">
        <f t="shared" si="25"/>
        <v/>
      </c>
      <c r="N213" s="34" t="str">
        <f t="shared" si="26"/>
        <v/>
      </c>
      <c r="O213" t="str">
        <f t="shared" si="27"/>
        <v/>
      </c>
      <c r="P213" t="str">
        <f t="shared" si="28"/>
        <v/>
      </c>
      <c r="Q213" s="35">
        <f>IF(J213="Open",_xlfn.XLOOKUP(E213,Table2[Region],Table2[Opens]),_xlfn.XLOOKUP(E213,Table2[Region],Table2[Accepts]))</f>
        <v>250</v>
      </c>
      <c r="R213">
        <f t="shared" si="29"/>
        <v>2022</v>
      </c>
      <c r="S213" s="1">
        <f t="shared" si="30"/>
        <v>44486</v>
      </c>
      <c r="T213" t="str">
        <f t="shared" si="31"/>
        <v>Q1</v>
      </c>
    </row>
    <row r="214" spans="1:20" x14ac:dyDescent="0.35">
      <c r="A214" t="s">
        <v>768</v>
      </c>
      <c r="B214" t="s">
        <v>545</v>
      </c>
      <c r="C214" t="s">
        <v>463</v>
      </c>
      <c r="D214" t="s">
        <v>12</v>
      </c>
      <c r="E214" t="s">
        <v>9</v>
      </c>
      <c r="F214" t="s">
        <v>1071</v>
      </c>
      <c r="G214" t="s">
        <v>487</v>
      </c>
      <c r="H214" s="1">
        <v>44500</v>
      </c>
      <c r="I214" s="1" t="s">
        <v>1628</v>
      </c>
      <c r="J214" t="str">
        <f t="shared" si="24"/>
        <v>Open</v>
      </c>
      <c r="K214" s="33" cm="1">
        <f t="array" aca="1" ref="K214" ca="1">NETWORKDAYS(H214,_xlfn.IFS(J214="Open",TODAY(),J214="Filled",I214))</f>
        <v>462</v>
      </c>
      <c r="L214" s="33" cm="1">
        <f t="array" aca="1" ref="L214" ca="1">(_xlfn.IFS(J214="Open",TODAY(),J214="Filled",I214))-H214</f>
        <v>646</v>
      </c>
      <c r="M214" t="str">
        <f t="shared" si="25"/>
        <v/>
      </c>
      <c r="N214" s="34" t="str">
        <f t="shared" si="26"/>
        <v/>
      </c>
      <c r="O214" t="str">
        <f t="shared" si="27"/>
        <v/>
      </c>
      <c r="P214" t="str">
        <f t="shared" si="28"/>
        <v/>
      </c>
      <c r="Q214" s="35">
        <f>IF(J214="Open",_xlfn.XLOOKUP(E214,Table2[Region],Table2[Opens]),_xlfn.XLOOKUP(E214,Table2[Region],Table2[Accepts]))</f>
        <v>280</v>
      </c>
      <c r="R214">
        <f t="shared" si="29"/>
        <v>2022</v>
      </c>
      <c r="S214" s="1">
        <f t="shared" si="30"/>
        <v>44500</v>
      </c>
      <c r="T214" t="str">
        <f t="shared" si="31"/>
        <v>Q1</v>
      </c>
    </row>
    <row r="215" spans="1:20" x14ac:dyDescent="0.35">
      <c r="A215" t="s">
        <v>769</v>
      </c>
      <c r="B215" t="s">
        <v>546</v>
      </c>
      <c r="C215" t="s">
        <v>463</v>
      </c>
      <c r="D215" t="s">
        <v>256</v>
      </c>
      <c r="E215" t="s">
        <v>209</v>
      </c>
      <c r="F215" t="s">
        <v>1069</v>
      </c>
      <c r="G215" t="s">
        <v>11</v>
      </c>
      <c r="H215" s="1">
        <v>44458</v>
      </c>
      <c r="I215" s="1">
        <v>44550</v>
      </c>
      <c r="J215" t="str">
        <f t="shared" si="24"/>
        <v>Filled</v>
      </c>
      <c r="K215" s="33" cm="1">
        <f t="array" aca="1" ref="K215" ca="1">NETWORKDAYS(H215,_xlfn.IFS(J215="Open",TODAY(),J215="Filled",I215))</f>
        <v>66</v>
      </c>
      <c r="L215" s="33" cm="1">
        <f t="array" aca="1" ref="L215" ca="1">(_xlfn.IFS(J215="Open",TODAY(),J215="Filled",I215))-H215</f>
        <v>92</v>
      </c>
      <c r="M215">
        <f t="shared" si="25"/>
        <v>2021</v>
      </c>
      <c r="N215" s="34" t="str">
        <f t="shared" si="26"/>
        <v>December</v>
      </c>
      <c r="O215" t="str">
        <f t="shared" si="27"/>
        <v>Q1</v>
      </c>
      <c r="P215" t="str">
        <f t="shared" si="28"/>
        <v>FY 2022</v>
      </c>
      <c r="Q215" s="35">
        <f>IF(J215="Open",_xlfn.XLOOKUP(E215,Table2[Region],Table2[Opens]),_xlfn.XLOOKUP(E215,Table2[Region],Table2[Accepts]))</f>
        <v>475</v>
      </c>
      <c r="R215">
        <f t="shared" si="29"/>
        <v>2022</v>
      </c>
      <c r="S215" s="1">
        <f t="shared" si="30"/>
        <v>44550</v>
      </c>
      <c r="T215" t="str">
        <f t="shared" si="31"/>
        <v>Q1</v>
      </c>
    </row>
    <row r="216" spans="1:20" x14ac:dyDescent="0.35">
      <c r="A216" t="s">
        <v>770</v>
      </c>
      <c r="B216" t="s">
        <v>547</v>
      </c>
      <c r="C216" t="s">
        <v>463</v>
      </c>
      <c r="D216" t="s">
        <v>256</v>
      </c>
      <c r="E216" t="s">
        <v>209</v>
      </c>
      <c r="F216" t="s">
        <v>1071</v>
      </c>
      <c r="G216" t="s">
        <v>18</v>
      </c>
      <c r="H216" s="1">
        <v>44476</v>
      </c>
      <c r="I216" s="1">
        <v>44483</v>
      </c>
      <c r="J216" t="str">
        <f t="shared" si="24"/>
        <v>Filled</v>
      </c>
      <c r="K216" s="33" cm="1">
        <f t="array" aca="1" ref="K216" ca="1">NETWORKDAYS(H216,_xlfn.IFS(J216="Open",TODAY(),J216="Filled",I216))</f>
        <v>6</v>
      </c>
      <c r="L216" s="33" cm="1">
        <f t="array" aca="1" ref="L216" ca="1">(_xlfn.IFS(J216="Open",TODAY(),J216="Filled",I216))-H216</f>
        <v>7</v>
      </c>
      <c r="M216">
        <f t="shared" si="25"/>
        <v>2021</v>
      </c>
      <c r="N216" s="34" t="str">
        <f t="shared" si="26"/>
        <v>October</v>
      </c>
      <c r="O216" t="str">
        <f t="shared" si="27"/>
        <v>Q1</v>
      </c>
      <c r="P216" t="str">
        <f t="shared" si="28"/>
        <v>FY 2022</v>
      </c>
      <c r="Q216" s="35">
        <f>IF(J216="Open",_xlfn.XLOOKUP(E216,Table2[Region],Table2[Opens]),_xlfn.XLOOKUP(E216,Table2[Region],Table2[Accepts]))</f>
        <v>475</v>
      </c>
      <c r="R216">
        <f t="shared" si="29"/>
        <v>2022</v>
      </c>
      <c r="S216" s="1">
        <f t="shared" si="30"/>
        <v>44483</v>
      </c>
      <c r="T216" t="str">
        <f t="shared" si="31"/>
        <v>Q1</v>
      </c>
    </row>
    <row r="217" spans="1:20" x14ac:dyDescent="0.35">
      <c r="A217" t="s">
        <v>771</v>
      </c>
      <c r="B217" t="s">
        <v>548</v>
      </c>
      <c r="C217" t="s">
        <v>463</v>
      </c>
      <c r="D217" t="s">
        <v>12</v>
      </c>
      <c r="E217" t="s">
        <v>9</v>
      </c>
      <c r="F217" t="s">
        <v>1062</v>
      </c>
      <c r="G217" t="s">
        <v>16</v>
      </c>
      <c r="H217" s="1">
        <v>44518</v>
      </c>
      <c r="I217" s="1" t="s">
        <v>1628</v>
      </c>
      <c r="J217" t="str">
        <f t="shared" si="24"/>
        <v>Open</v>
      </c>
      <c r="K217" s="33" cm="1">
        <f t="array" aca="1" ref="K217" ca="1">NETWORKDAYS(H217,_xlfn.IFS(J217="Open",TODAY(),J217="Filled",I217))</f>
        <v>449</v>
      </c>
      <c r="L217" s="33" cm="1">
        <f t="array" aca="1" ref="L217" ca="1">(_xlfn.IFS(J217="Open",TODAY(),J217="Filled",I217))-H217</f>
        <v>628</v>
      </c>
      <c r="M217" t="str">
        <f t="shared" si="25"/>
        <v/>
      </c>
      <c r="N217" s="34" t="str">
        <f t="shared" si="26"/>
        <v/>
      </c>
      <c r="O217" t="str">
        <f t="shared" si="27"/>
        <v/>
      </c>
      <c r="P217" t="str">
        <f t="shared" si="28"/>
        <v/>
      </c>
      <c r="Q217" s="35">
        <f>IF(J217="Open",_xlfn.XLOOKUP(E217,Table2[Region],Table2[Opens]),_xlfn.XLOOKUP(E217,Table2[Region],Table2[Accepts]))</f>
        <v>280</v>
      </c>
      <c r="R217">
        <f t="shared" si="29"/>
        <v>2022</v>
      </c>
      <c r="S217" s="1">
        <f t="shared" si="30"/>
        <v>44518</v>
      </c>
      <c r="T217" t="str">
        <f t="shared" si="31"/>
        <v>Q1</v>
      </c>
    </row>
    <row r="218" spans="1:20" x14ac:dyDescent="0.35">
      <c r="A218" t="s">
        <v>772</v>
      </c>
      <c r="B218" t="s">
        <v>549</v>
      </c>
      <c r="C218" t="s">
        <v>463</v>
      </c>
      <c r="D218" t="s">
        <v>256</v>
      </c>
      <c r="E218" t="s">
        <v>209</v>
      </c>
      <c r="F218" t="s">
        <v>1065</v>
      </c>
      <c r="G218" t="s">
        <v>16</v>
      </c>
      <c r="H218" s="1">
        <v>44483</v>
      </c>
      <c r="I218" s="1">
        <v>44520</v>
      </c>
      <c r="J218" t="str">
        <f t="shared" si="24"/>
        <v>Filled</v>
      </c>
      <c r="K218" s="33" cm="1">
        <f t="array" aca="1" ref="K218" ca="1">NETWORKDAYS(H218,_xlfn.IFS(J218="Open",TODAY(),J218="Filled",I218))</f>
        <v>27</v>
      </c>
      <c r="L218" s="33" cm="1">
        <f t="array" aca="1" ref="L218" ca="1">(_xlfn.IFS(J218="Open",TODAY(),J218="Filled",I218))-H218</f>
        <v>37</v>
      </c>
      <c r="M218">
        <f t="shared" si="25"/>
        <v>2021</v>
      </c>
      <c r="N218" s="34" t="str">
        <f t="shared" si="26"/>
        <v>November</v>
      </c>
      <c r="O218" t="str">
        <f t="shared" si="27"/>
        <v>Q1</v>
      </c>
      <c r="P218" t="str">
        <f t="shared" si="28"/>
        <v>FY 2022</v>
      </c>
      <c r="Q218" s="35">
        <f>IF(J218="Open",_xlfn.XLOOKUP(E218,Table2[Region],Table2[Opens]),_xlfn.XLOOKUP(E218,Table2[Region],Table2[Accepts]))</f>
        <v>475</v>
      </c>
      <c r="R218">
        <f t="shared" si="29"/>
        <v>2022</v>
      </c>
      <c r="S218" s="1">
        <f t="shared" si="30"/>
        <v>44520</v>
      </c>
      <c r="T218" t="str">
        <f t="shared" si="31"/>
        <v>Q1</v>
      </c>
    </row>
    <row r="219" spans="1:20" x14ac:dyDescent="0.35">
      <c r="A219" t="s">
        <v>773</v>
      </c>
      <c r="B219" t="s">
        <v>550</v>
      </c>
      <c r="C219" t="s">
        <v>463</v>
      </c>
      <c r="D219" t="s">
        <v>208</v>
      </c>
      <c r="E219" t="s">
        <v>209</v>
      </c>
      <c r="F219" t="s">
        <v>1071</v>
      </c>
      <c r="G219" t="s">
        <v>16</v>
      </c>
      <c r="H219" s="1">
        <v>44445</v>
      </c>
      <c r="I219" s="1">
        <v>44530</v>
      </c>
      <c r="J219" t="str">
        <f t="shared" si="24"/>
        <v>Filled</v>
      </c>
      <c r="K219" s="33" cm="1">
        <f t="array" aca="1" ref="K219" ca="1">NETWORKDAYS(H219,_xlfn.IFS(J219="Open",TODAY(),J219="Filled",I219))</f>
        <v>62</v>
      </c>
      <c r="L219" s="33" cm="1">
        <f t="array" aca="1" ref="L219" ca="1">(_xlfn.IFS(J219="Open",TODAY(),J219="Filled",I219))-H219</f>
        <v>85</v>
      </c>
      <c r="M219">
        <f t="shared" si="25"/>
        <v>2021</v>
      </c>
      <c r="N219" s="34" t="str">
        <f t="shared" si="26"/>
        <v>November</v>
      </c>
      <c r="O219" t="str">
        <f t="shared" si="27"/>
        <v>Q1</v>
      </c>
      <c r="P219" t="str">
        <f t="shared" si="28"/>
        <v>FY 2022</v>
      </c>
      <c r="Q219" s="35">
        <f>IF(J219="Open",_xlfn.XLOOKUP(E219,Table2[Region],Table2[Opens]),_xlfn.XLOOKUP(E219,Table2[Region],Table2[Accepts]))</f>
        <v>475</v>
      </c>
      <c r="R219">
        <f t="shared" si="29"/>
        <v>2022</v>
      </c>
      <c r="S219" s="1">
        <f t="shared" si="30"/>
        <v>44530</v>
      </c>
      <c r="T219" t="str">
        <f t="shared" si="31"/>
        <v>Q1</v>
      </c>
    </row>
    <row r="220" spans="1:20" x14ac:dyDescent="0.35">
      <c r="A220" t="s">
        <v>774</v>
      </c>
      <c r="B220" t="s">
        <v>551</v>
      </c>
      <c r="C220" t="s">
        <v>463</v>
      </c>
      <c r="D220" t="s">
        <v>256</v>
      </c>
      <c r="E220" t="s">
        <v>209</v>
      </c>
      <c r="F220" t="s">
        <v>1062</v>
      </c>
      <c r="G220" t="s">
        <v>16</v>
      </c>
      <c r="H220" s="1">
        <v>44465</v>
      </c>
      <c r="I220" s="1" t="s">
        <v>1628</v>
      </c>
      <c r="J220" t="str">
        <f t="shared" si="24"/>
        <v>Open</v>
      </c>
      <c r="K220" s="33" cm="1">
        <f t="array" aca="1" ref="K220" ca="1">NETWORKDAYS(H220,_xlfn.IFS(J220="Open",TODAY(),J220="Filled",I220))</f>
        <v>487</v>
      </c>
      <c r="L220" s="33" cm="1">
        <f t="array" aca="1" ref="L220" ca="1">(_xlfn.IFS(J220="Open",TODAY(),J220="Filled",I220))-H220</f>
        <v>681</v>
      </c>
      <c r="M220" t="str">
        <f t="shared" si="25"/>
        <v/>
      </c>
      <c r="N220" s="34" t="str">
        <f t="shared" si="26"/>
        <v/>
      </c>
      <c r="O220" t="str">
        <f t="shared" si="27"/>
        <v/>
      </c>
      <c r="P220" t="str">
        <f t="shared" si="28"/>
        <v/>
      </c>
      <c r="Q220" s="35">
        <f>IF(J220="Open",_xlfn.XLOOKUP(E220,Table2[Region],Table2[Opens]),_xlfn.XLOOKUP(E220,Table2[Region],Table2[Accepts]))</f>
        <v>250</v>
      </c>
      <c r="R220">
        <f t="shared" si="29"/>
        <v>2021</v>
      </c>
      <c r="S220" s="1">
        <f t="shared" si="30"/>
        <v>44465</v>
      </c>
      <c r="T220" t="str">
        <f t="shared" si="31"/>
        <v>Q4</v>
      </c>
    </row>
    <row r="221" spans="1:20" x14ac:dyDescent="0.35">
      <c r="A221" t="s">
        <v>775</v>
      </c>
      <c r="B221" t="s">
        <v>552</v>
      </c>
      <c r="C221" t="s">
        <v>463</v>
      </c>
      <c r="D221" t="s">
        <v>12</v>
      </c>
      <c r="E221" t="s">
        <v>9</v>
      </c>
      <c r="F221" t="s">
        <v>1065</v>
      </c>
      <c r="G221" t="s">
        <v>16</v>
      </c>
      <c r="H221" s="1">
        <v>44515</v>
      </c>
      <c r="I221" s="1">
        <v>44542</v>
      </c>
      <c r="J221" t="str">
        <f t="shared" si="24"/>
        <v>Filled</v>
      </c>
      <c r="K221" s="33" cm="1">
        <f t="array" aca="1" ref="K221" ca="1">NETWORKDAYS(H221,_xlfn.IFS(J221="Open",TODAY(),J221="Filled",I221))</f>
        <v>20</v>
      </c>
      <c r="L221" s="33" cm="1">
        <f t="array" aca="1" ref="L221" ca="1">(_xlfn.IFS(J221="Open",TODAY(),J221="Filled",I221))-H221</f>
        <v>27</v>
      </c>
      <c r="M221">
        <f t="shared" si="25"/>
        <v>2021</v>
      </c>
      <c r="N221" s="34" t="str">
        <f t="shared" si="26"/>
        <v>December</v>
      </c>
      <c r="O221" t="str">
        <f t="shared" si="27"/>
        <v>Q1</v>
      </c>
      <c r="P221" t="str">
        <f t="shared" si="28"/>
        <v>FY 2022</v>
      </c>
      <c r="Q221" s="35">
        <f>IF(J221="Open",_xlfn.XLOOKUP(E221,Table2[Region],Table2[Opens]),_xlfn.XLOOKUP(E221,Table2[Region],Table2[Accepts]))</f>
        <v>525</v>
      </c>
      <c r="R221">
        <f t="shared" si="29"/>
        <v>2022</v>
      </c>
      <c r="S221" s="1">
        <f t="shared" si="30"/>
        <v>44542</v>
      </c>
      <c r="T221" t="str">
        <f t="shared" si="31"/>
        <v>Q1</v>
      </c>
    </row>
    <row r="222" spans="1:20" x14ac:dyDescent="0.35">
      <c r="A222" t="s">
        <v>776</v>
      </c>
      <c r="B222" t="s">
        <v>553</v>
      </c>
      <c r="C222" t="s">
        <v>463</v>
      </c>
      <c r="D222" t="s">
        <v>256</v>
      </c>
      <c r="E222" t="s">
        <v>209</v>
      </c>
      <c r="F222" t="s">
        <v>1069</v>
      </c>
      <c r="G222" t="s">
        <v>16</v>
      </c>
      <c r="H222" s="1">
        <v>44479</v>
      </c>
      <c r="I222" s="1">
        <v>44525</v>
      </c>
      <c r="J222" t="str">
        <f t="shared" si="24"/>
        <v>Filled</v>
      </c>
      <c r="K222" s="33" cm="1">
        <f t="array" aca="1" ref="K222" ca="1">NETWORKDAYS(H222,_xlfn.IFS(J222="Open",TODAY(),J222="Filled",I222))</f>
        <v>34</v>
      </c>
      <c r="L222" s="33" cm="1">
        <f t="array" aca="1" ref="L222" ca="1">(_xlfn.IFS(J222="Open",TODAY(),J222="Filled",I222))-H222</f>
        <v>46</v>
      </c>
      <c r="M222">
        <f t="shared" si="25"/>
        <v>2021</v>
      </c>
      <c r="N222" s="34" t="str">
        <f t="shared" si="26"/>
        <v>November</v>
      </c>
      <c r="O222" t="str">
        <f t="shared" si="27"/>
        <v>Q1</v>
      </c>
      <c r="P222" t="str">
        <f t="shared" si="28"/>
        <v>FY 2022</v>
      </c>
      <c r="Q222" s="35">
        <f>IF(J222="Open",_xlfn.XLOOKUP(E222,Table2[Region],Table2[Opens]),_xlfn.XLOOKUP(E222,Table2[Region],Table2[Accepts]))</f>
        <v>475</v>
      </c>
      <c r="R222">
        <f t="shared" si="29"/>
        <v>2022</v>
      </c>
      <c r="S222" s="1">
        <f t="shared" si="30"/>
        <v>44525</v>
      </c>
      <c r="T222" t="str">
        <f t="shared" si="31"/>
        <v>Q1</v>
      </c>
    </row>
    <row r="223" spans="1:20" x14ac:dyDescent="0.35">
      <c r="A223" t="s">
        <v>777</v>
      </c>
      <c r="B223" t="s">
        <v>554</v>
      </c>
      <c r="C223" t="s">
        <v>463</v>
      </c>
      <c r="D223" t="s">
        <v>204</v>
      </c>
      <c r="E223" t="s">
        <v>1636</v>
      </c>
      <c r="F223" t="s">
        <v>1069</v>
      </c>
      <c r="G223" t="s">
        <v>11</v>
      </c>
      <c r="H223" s="1">
        <v>44494</v>
      </c>
      <c r="I223" s="1">
        <v>44501</v>
      </c>
      <c r="J223" t="str">
        <f t="shared" si="24"/>
        <v>Filled</v>
      </c>
      <c r="K223" s="33" cm="1">
        <f t="array" aca="1" ref="K223" ca="1">NETWORKDAYS(H223,_xlfn.IFS(J223="Open",TODAY(),J223="Filled",I223))</f>
        <v>6</v>
      </c>
      <c r="L223" s="33" cm="1">
        <f t="array" aca="1" ref="L223" ca="1">(_xlfn.IFS(J223="Open",TODAY(),J223="Filled",I223))-H223</f>
        <v>7</v>
      </c>
      <c r="M223">
        <f t="shared" si="25"/>
        <v>2021</v>
      </c>
      <c r="N223" s="34" t="str">
        <f t="shared" si="26"/>
        <v>November</v>
      </c>
      <c r="O223" t="str">
        <f t="shared" si="27"/>
        <v>Q1</v>
      </c>
      <c r="P223" t="str">
        <f t="shared" si="28"/>
        <v>FY 2022</v>
      </c>
      <c r="Q223" s="35">
        <f>IF(J223="Open",_xlfn.XLOOKUP(E223,Table2[Region],Table2[Opens]),_xlfn.XLOOKUP(E223,Table2[Region],Table2[Accepts]))</f>
        <v>550</v>
      </c>
      <c r="R223">
        <f t="shared" si="29"/>
        <v>2022</v>
      </c>
      <c r="S223" s="1">
        <f t="shared" si="30"/>
        <v>44501</v>
      </c>
      <c r="T223" t="str">
        <f t="shared" si="31"/>
        <v>Q1</v>
      </c>
    </row>
    <row r="224" spans="1:20" x14ac:dyDescent="0.35">
      <c r="A224" t="s">
        <v>778</v>
      </c>
      <c r="B224" t="s">
        <v>555</v>
      </c>
      <c r="C224" t="s">
        <v>463</v>
      </c>
      <c r="D224" t="s">
        <v>12</v>
      </c>
      <c r="E224" t="s">
        <v>9</v>
      </c>
      <c r="F224" t="s">
        <v>1069</v>
      </c>
      <c r="G224" t="s">
        <v>11</v>
      </c>
      <c r="H224" s="1">
        <v>44515</v>
      </c>
      <c r="I224" s="1">
        <v>44540</v>
      </c>
      <c r="J224" t="str">
        <f t="shared" si="24"/>
        <v>Filled</v>
      </c>
      <c r="K224" s="33" cm="1">
        <f t="array" aca="1" ref="K224" ca="1">NETWORKDAYS(H224,_xlfn.IFS(J224="Open",TODAY(),J224="Filled",I224))</f>
        <v>20</v>
      </c>
      <c r="L224" s="33" cm="1">
        <f t="array" aca="1" ref="L224" ca="1">(_xlfn.IFS(J224="Open",TODAY(),J224="Filled",I224))-H224</f>
        <v>25</v>
      </c>
      <c r="M224">
        <f t="shared" si="25"/>
        <v>2021</v>
      </c>
      <c r="N224" s="34" t="str">
        <f t="shared" si="26"/>
        <v>December</v>
      </c>
      <c r="O224" t="str">
        <f t="shared" si="27"/>
        <v>Q1</v>
      </c>
      <c r="P224" t="str">
        <f t="shared" si="28"/>
        <v>FY 2022</v>
      </c>
      <c r="Q224" s="35">
        <f>IF(J224="Open",_xlfn.XLOOKUP(E224,Table2[Region],Table2[Opens]),_xlfn.XLOOKUP(E224,Table2[Region],Table2[Accepts]))</f>
        <v>525</v>
      </c>
      <c r="R224">
        <f t="shared" si="29"/>
        <v>2022</v>
      </c>
      <c r="S224" s="1">
        <f t="shared" si="30"/>
        <v>44540</v>
      </c>
      <c r="T224" t="str">
        <f t="shared" si="31"/>
        <v>Q1</v>
      </c>
    </row>
    <row r="225" spans="1:20" x14ac:dyDescent="0.35">
      <c r="A225" t="s">
        <v>779</v>
      </c>
      <c r="B225" t="s">
        <v>556</v>
      </c>
      <c r="C225" t="s">
        <v>463</v>
      </c>
      <c r="D225" t="s">
        <v>256</v>
      </c>
      <c r="E225" t="s">
        <v>209</v>
      </c>
      <c r="F225" t="s">
        <v>1062</v>
      </c>
      <c r="G225" t="s">
        <v>16</v>
      </c>
      <c r="H225" s="1">
        <v>44475</v>
      </c>
      <c r="I225" s="1">
        <v>44518</v>
      </c>
      <c r="J225" t="str">
        <f t="shared" si="24"/>
        <v>Filled</v>
      </c>
      <c r="K225" s="33" cm="1">
        <f t="array" aca="1" ref="K225" ca="1">NETWORKDAYS(H225,_xlfn.IFS(J225="Open",TODAY(),J225="Filled",I225))</f>
        <v>32</v>
      </c>
      <c r="L225" s="33" cm="1">
        <f t="array" aca="1" ref="L225" ca="1">(_xlfn.IFS(J225="Open",TODAY(),J225="Filled",I225))-H225</f>
        <v>43</v>
      </c>
      <c r="M225">
        <f t="shared" si="25"/>
        <v>2021</v>
      </c>
      <c r="N225" s="34" t="str">
        <f t="shared" si="26"/>
        <v>November</v>
      </c>
      <c r="O225" t="str">
        <f t="shared" si="27"/>
        <v>Q1</v>
      </c>
      <c r="P225" t="str">
        <f t="shared" si="28"/>
        <v>FY 2022</v>
      </c>
      <c r="Q225" s="35">
        <f>IF(J225="Open",_xlfn.XLOOKUP(E225,Table2[Region],Table2[Opens]),_xlfn.XLOOKUP(E225,Table2[Region],Table2[Accepts]))</f>
        <v>475</v>
      </c>
      <c r="R225">
        <f t="shared" si="29"/>
        <v>2022</v>
      </c>
      <c r="S225" s="1">
        <f t="shared" si="30"/>
        <v>44518</v>
      </c>
      <c r="T225" t="str">
        <f t="shared" si="31"/>
        <v>Q1</v>
      </c>
    </row>
    <row r="226" spans="1:20" x14ac:dyDescent="0.35">
      <c r="A226" t="s">
        <v>780</v>
      </c>
      <c r="B226" t="s">
        <v>557</v>
      </c>
      <c r="C226" t="s">
        <v>463</v>
      </c>
      <c r="D226" t="s">
        <v>256</v>
      </c>
      <c r="E226" t="s">
        <v>209</v>
      </c>
      <c r="F226" t="s">
        <v>1071</v>
      </c>
      <c r="G226" t="s">
        <v>16</v>
      </c>
      <c r="H226" s="1">
        <v>44486</v>
      </c>
      <c r="I226" s="1" t="s">
        <v>1628</v>
      </c>
      <c r="J226" t="str">
        <f t="shared" si="24"/>
        <v>Open</v>
      </c>
      <c r="K226" s="33" cm="1">
        <f t="array" aca="1" ref="K226" ca="1">NETWORKDAYS(H226,_xlfn.IFS(J226="Open",TODAY(),J226="Filled",I226))</f>
        <v>472</v>
      </c>
      <c r="L226" s="33" cm="1">
        <f t="array" aca="1" ref="L226" ca="1">(_xlfn.IFS(J226="Open",TODAY(),J226="Filled",I226))-H226</f>
        <v>660</v>
      </c>
      <c r="M226" t="str">
        <f t="shared" si="25"/>
        <v/>
      </c>
      <c r="N226" s="34" t="str">
        <f t="shared" si="26"/>
        <v/>
      </c>
      <c r="O226" t="str">
        <f t="shared" si="27"/>
        <v/>
      </c>
      <c r="P226" t="str">
        <f t="shared" si="28"/>
        <v/>
      </c>
      <c r="Q226" s="35">
        <f>IF(J226="Open",_xlfn.XLOOKUP(E226,Table2[Region],Table2[Opens]),_xlfn.XLOOKUP(E226,Table2[Region],Table2[Accepts]))</f>
        <v>250</v>
      </c>
      <c r="R226">
        <f t="shared" si="29"/>
        <v>2022</v>
      </c>
      <c r="S226" s="1">
        <f t="shared" si="30"/>
        <v>44486</v>
      </c>
      <c r="T226" t="str">
        <f t="shared" si="31"/>
        <v>Q1</v>
      </c>
    </row>
    <row r="227" spans="1:20" x14ac:dyDescent="0.35">
      <c r="A227" t="s">
        <v>781</v>
      </c>
      <c r="B227" t="s">
        <v>192</v>
      </c>
      <c r="C227" t="s">
        <v>130</v>
      </c>
      <c r="D227" t="s">
        <v>12</v>
      </c>
      <c r="E227" t="s">
        <v>9</v>
      </c>
      <c r="F227" t="s">
        <v>1069</v>
      </c>
      <c r="G227" t="s">
        <v>11</v>
      </c>
      <c r="H227" s="1">
        <v>43987.462407407409</v>
      </c>
      <c r="I227" s="1">
        <v>44118</v>
      </c>
      <c r="J227" t="str">
        <f t="shared" si="24"/>
        <v>Filled</v>
      </c>
      <c r="K227" s="33" cm="1">
        <f t="array" aca="1" ref="K227" ca="1">NETWORKDAYS(H227,_xlfn.IFS(J227="Open",TODAY(),J227="Filled",I227))</f>
        <v>94</v>
      </c>
      <c r="L227" s="33" cm="1">
        <f t="array" aca="1" ref="L227" ca="1">(_xlfn.IFS(J227="Open",TODAY(),J227="Filled",I227))-H227</f>
        <v>130.53759259259095</v>
      </c>
      <c r="M227">
        <f t="shared" si="25"/>
        <v>2020</v>
      </c>
      <c r="N227" s="34" t="str">
        <f t="shared" si="26"/>
        <v>October</v>
      </c>
      <c r="O227" t="str">
        <f t="shared" si="27"/>
        <v>Q1</v>
      </c>
      <c r="P227" t="str">
        <f t="shared" si="28"/>
        <v>FY 2021</v>
      </c>
      <c r="Q227" s="35">
        <f>IF(J227="Open",_xlfn.XLOOKUP(E227,Table2[Region],Table2[Opens]),_xlfn.XLOOKUP(E227,Table2[Region],Table2[Accepts]))</f>
        <v>525</v>
      </c>
      <c r="R227">
        <f t="shared" si="29"/>
        <v>2021</v>
      </c>
      <c r="S227" s="1">
        <f t="shared" si="30"/>
        <v>44118</v>
      </c>
      <c r="T227" t="str">
        <f t="shared" si="31"/>
        <v>Q1</v>
      </c>
    </row>
    <row r="228" spans="1:20" x14ac:dyDescent="0.35">
      <c r="A228" t="s">
        <v>782</v>
      </c>
      <c r="B228" t="s">
        <v>193</v>
      </c>
      <c r="C228" t="s">
        <v>130</v>
      </c>
      <c r="D228" t="s">
        <v>12</v>
      </c>
      <c r="E228" t="s">
        <v>9</v>
      </c>
      <c r="F228" t="s">
        <v>1071</v>
      </c>
      <c r="G228" t="s">
        <v>11</v>
      </c>
      <c r="H228" s="1">
        <v>44039.368842592594</v>
      </c>
      <c r="I228" s="1">
        <v>44065</v>
      </c>
      <c r="J228" t="str">
        <f t="shared" si="24"/>
        <v>Filled</v>
      </c>
      <c r="K228" s="33" cm="1">
        <f t="array" aca="1" ref="K228" ca="1">NETWORKDAYS(H228,_xlfn.IFS(J228="Open",TODAY(),J228="Filled",I228))</f>
        <v>20</v>
      </c>
      <c r="L228" s="33" cm="1">
        <f t="array" aca="1" ref="L228" ca="1">(_xlfn.IFS(J228="Open",TODAY(),J228="Filled",I228))-H228</f>
        <v>25.631157407406135</v>
      </c>
      <c r="M228">
        <f t="shared" si="25"/>
        <v>2020</v>
      </c>
      <c r="N228" s="34" t="str">
        <f t="shared" si="26"/>
        <v>August</v>
      </c>
      <c r="O228" t="str">
        <f t="shared" si="27"/>
        <v>Q4</v>
      </c>
      <c r="P228" t="str">
        <f t="shared" si="28"/>
        <v>FY 2020</v>
      </c>
      <c r="Q228" s="35">
        <f>IF(J228="Open",_xlfn.XLOOKUP(E228,Table2[Region],Table2[Opens]),_xlfn.XLOOKUP(E228,Table2[Region],Table2[Accepts]))</f>
        <v>525</v>
      </c>
      <c r="R228">
        <f t="shared" si="29"/>
        <v>2020</v>
      </c>
      <c r="S228" s="1">
        <f t="shared" si="30"/>
        <v>44065</v>
      </c>
      <c r="T228" t="str">
        <f t="shared" si="31"/>
        <v>Q4</v>
      </c>
    </row>
    <row r="229" spans="1:20" x14ac:dyDescent="0.35">
      <c r="A229" t="s">
        <v>783</v>
      </c>
      <c r="B229" t="s">
        <v>194</v>
      </c>
      <c r="C229" t="s">
        <v>130</v>
      </c>
      <c r="D229" t="s">
        <v>12</v>
      </c>
      <c r="E229" t="s">
        <v>9</v>
      </c>
      <c r="F229" t="s">
        <v>1062</v>
      </c>
      <c r="G229" t="s">
        <v>11</v>
      </c>
      <c r="H229" s="1">
        <v>43990.421481481484</v>
      </c>
      <c r="I229" s="1">
        <v>44162</v>
      </c>
      <c r="J229" t="str">
        <f t="shared" si="24"/>
        <v>Filled</v>
      </c>
      <c r="K229" s="33" cm="1">
        <f t="array" aca="1" ref="K229" ca="1">NETWORKDAYS(H229,_xlfn.IFS(J229="Open",TODAY(),J229="Filled",I229))</f>
        <v>125</v>
      </c>
      <c r="L229" s="33" cm="1">
        <f t="array" aca="1" ref="L229" ca="1">(_xlfn.IFS(J229="Open",TODAY(),J229="Filled",I229))-H229</f>
        <v>171.57851851851592</v>
      </c>
      <c r="M229">
        <f t="shared" si="25"/>
        <v>2020</v>
      </c>
      <c r="N229" s="34" t="str">
        <f t="shared" si="26"/>
        <v>November</v>
      </c>
      <c r="O229" t="str">
        <f t="shared" si="27"/>
        <v>Q1</v>
      </c>
      <c r="P229" t="str">
        <f t="shared" si="28"/>
        <v>FY 2021</v>
      </c>
      <c r="Q229" s="35">
        <f>IF(J229="Open",_xlfn.XLOOKUP(E229,Table2[Region],Table2[Opens]),_xlfn.XLOOKUP(E229,Table2[Region],Table2[Accepts]))</f>
        <v>525</v>
      </c>
      <c r="R229">
        <f t="shared" si="29"/>
        <v>2021</v>
      </c>
      <c r="S229" s="1">
        <f t="shared" si="30"/>
        <v>44162</v>
      </c>
      <c r="T229" t="str">
        <f t="shared" si="31"/>
        <v>Q1</v>
      </c>
    </row>
    <row r="230" spans="1:20" x14ac:dyDescent="0.35">
      <c r="A230" t="s">
        <v>784</v>
      </c>
      <c r="B230" t="s">
        <v>196</v>
      </c>
      <c r="C230" t="s">
        <v>130</v>
      </c>
      <c r="D230" t="s">
        <v>204</v>
      </c>
      <c r="E230" t="s">
        <v>1636</v>
      </c>
      <c r="F230" t="s">
        <v>1062</v>
      </c>
      <c r="G230" t="s">
        <v>11</v>
      </c>
      <c r="H230" s="1">
        <v>43845.732743055552</v>
      </c>
      <c r="I230" s="1">
        <v>44156</v>
      </c>
      <c r="J230" t="str">
        <f t="shared" si="24"/>
        <v>Filled</v>
      </c>
      <c r="K230" s="33" cm="1">
        <f t="array" aca="1" ref="K230" ca="1">NETWORKDAYS(H230,_xlfn.IFS(J230="Open",TODAY(),J230="Filled",I230))</f>
        <v>223</v>
      </c>
      <c r="L230" s="33" cm="1">
        <f t="array" aca="1" ref="L230" ca="1">(_xlfn.IFS(J230="Open",TODAY(),J230="Filled",I230))-H230</f>
        <v>310.26725694444758</v>
      </c>
      <c r="M230">
        <f t="shared" si="25"/>
        <v>2020</v>
      </c>
      <c r="N230" s="34" t="str">
        <f t="shared" si="26"/>
        <v>November</v>
      </c>
      <c r="O230" t="str">
        <f t="shared" si="27"/>
        <v>Q1</v>
      </c>
      <c r="P230" t="str">
        <f t="shared" si="28"/>
        <v>FY 2021</v>
      </c>
      <c r="Q230" s="35">
        <f>IF(J230="Open",_xlfn.XLOOKUP(E230,Table2[Region],Table2[Opens]),_xlfn.XLOOKUP(E230,Table2[Region],Table2[Accepts]))</f>
        <v>550</v>
      </c>
      <c r="R230">
        <f t="shared" si="29"/>
        <v>2021</v>
      </c>
      <c r="S230" s="1">
        <f t="shared" si="30"/>
        <v>44156</v>
      </c>
      <c r="T230" t="str">
        <f t="shared" si="31"/>
        <v>Q1</v>
      </c>
    </row>
    <row r="231" spans="1:20" x14ac:dyDescent="0.35">
      <c r="A231" t="s">
        <v>785</v>
      </c>
      <c r="B231" t="s">
        <v>200</v>
      </c>
      <c r="C231" t="s">
        <v>130</v>
      </c>
      <c r="D231" t="s">
        <v>12</v>
      </c>
      <c r="E231" t="s">
        <v>9</v>
      </c>
      <c r="F231" t="s">
        <v>1062</v>
      </c>
      <c r="G231" t="s">
        <v>11</v>
      </c>
      <c r="H231" s="1">
        <v>43990.197465277779</v>
      </c>
      <c r="I231" s="1">
        <v>44110</v>
      </c>
      <c r="J231" t="str">
        <f t="shared" si="24"/>
        <v>Filled</v>
      </c>
      <c r="K231" s="33" cm="1">
        <f t="array" aca="1" ref="K231" ca="1">NETWORKDAYS(H231,_xlfn.IFS(J231="Open",TODAY(),J231="Filled",I231))</f>
        <v>87</v>
      </c>
      <c r="L231" s="33" cm="1">
        <f t="array" aca="1" ref="L231" ca="1">(_xlfn.IFS(J231="Open",TODAY(),J231="Filled",I231))-H231</f>
        <v>119.80253472222103</v>
      </c>
      <c r="M231">
        <f t="shared" si="25"/>
        <v>2020</v>
      </c>
      <c r="N231" s="34" t="str">
        <f t="shared" si="26"/>
        <v>October</v>
      </c>
      <c r="O231" t="str">
        <f t="shared" si="27"/>
        <v>Q1</v>
      </c>
      <c r="P231" t="str">
        <f t="shared" si="28"/>
        <v>FY 2021</v>
      </c>
      <c r="Q231" s="35">
        <f>IF(J231="Open",_xlfn.XLOOKUP(E231,Table2[Region],Table2[Opens]),_xlfn.XLOOKUP(E231,Table2[Region],Table2[Accepts]))</f>
        <v>525</v>
      </c>
      <c r="R231">
        <f t="shared" si="29"/>
        <v>2021</v>
      </c>
      <c r="S231" s="1">
        <f t="shared" si="30"/>
        <v>44110</v>
      </c>
      <c r="T231" t="str">
        <f t="shared" si="31"/>
        <v>Q1</v>
      </c>
    </row>
    <row r="232" spans="1:20" x14ac:dyDescent="0.35">
      <c r="A232" t="s">
        <v>786</v>
      </c>
      <c r="B232" t="s">
        <v>201</v>
      </c>
      <c r="C232" t="s">
        <v>130</v>
      </c>
      <c r="D232" t="s">
        <v>12</v>
      </c>
      <c r="E232" t="s">
        <v>9</v>
      </c>
      <c r="F232" t="s">
        <v>1073</v>
      </c>
      <c r="G232" t="s">
        <v>11</v>
      </c>
      <c r="H232" s="1">
        <v>43990.420891203707</v>
      </c>
      <c r="I232" s="1">
        <v>44049</v>
      </c>
      <c r="J232" t="str">
        <f t="shared" si="24"/>
        <v>Filled</v>
      </c>
      <c r="K232" s="33" cm="1">
        <f t="array" aca="1" ref="K232" ca="1">NETWORKDAYS(H232,_xlfn.IFS(J232="Open",TODAY(),J232="Filled",I232))</f>
        <v>44</v>
      </c>
      <c r="L232" s="33" cm="1">
        <f t="array" aca="1" ref="L232" ca="1">(_xlfn.IFS(J232="Open",TODAY(),J232="Filled",I232))-H232</f>
        <v>58.57910879629344</v>
      </c>
      <c r="M232">
        <f t="shared" si="25"/>
        <v>2020</v>
      </c>
      <c r="N232" s="34" t="str">
        <f t="shared" si="26"/>
        <v>August</v>
      </c>
      <c r="O232" t="str">
        <f t="shared" si="27"/>
        <v>Q4</v>
      </c>
      <c r="P232" t="str">
        <f t="shared" si="28"/>
        <v>FY 2020</v>
      </c>
      <c r="Q232" s="35">
        <f>IF(J232="Open",_xlfn.XLOOKUP(E232,Table2[Region],Table2[Opens]),_xlfn.XLOOKUP(E232,Table2[Region],Table2[Accepts]))</f>
        <v>525</v>
      </c>
      <c r="R232">
        <f t="shared" si="29"/>
        <v>2020</v>
      </c>
      <c r="S232" s="1">
        <f t="shared" si="30"/>
        <v>44049</v>
      </c>
      <c r="T232" t="str">
        <f t="shared" si="31"/>
        <v>Q4</v>
      </c>
    </row>
    <row r="233" spans="1:20" x14ac:dyDescent="0.35">
      <c r="A233" t="s">
        <v>787</v>
      </c>
      <c r="B233" t="s">
        <v>202</v>
      </c>
      <c r="C233" t="s">
        <v>130</v>
      </c>
      <c r="D233" t="s">
        <v>12</v>
      </c>
      <c r="E233" t="s">
        <v>9</v>
      </c>
      <c r="F233" t="s">
        <v>1061</v>
      </c>
      <c r="G233" t="s">
        <v>16</v>
      </c>
      <c r="H233" s="1">
        <v>44039.487395833334</v>
      </c>
      <c r="I233" s="1">
        <v>44059</v>
      </c>
      <c r="J233" t="str">
        <f t="shared" si="24"/>
        <v>Filled</v>
      </c>
      <c r="K233" s="33" cm="1">
        <f t="array" aca="1" ref="K233" ca="1">NETWORKDAYS(H233,_xlfn.IFS(J233="Open",TODAY(),J233="Filled",I233))</f>
        <v>15</v>
      </c>
      <c r="L233" s="33" cm="1">
        <f t="array" aca="1" ref="L233" ca="1">(_xlfn.IFS(J233="Open",TODAY(),J233="Filled",I233))-H233</f>
        <v>19.512604166666279</v>
      </c>
      <c r="M233">
        <f t="shared" si="25"/>
        <v>2020</v>
      </c>
      <c r="N233" s="34" t="str">
        <f t="shared" si="26"/>
        <v>August</v>
      </c>
      <c r="O233" t="str">
        <f t="shared" si="27"/>
        <v>Q4</v>
      </c>
      <c r="P233" t="str">
        <f t="shared" si="28"/>
        <v>FY 2020</v>
      </c>
      <c r="Q233" s="35">
        <f>IF(J233="Open",_xlfn.XLOOKUP(E233,Table2[Region],Table2[Opens]),_xlfn.XLOOKUP(E233,Table2[Region],Table2[Accepts]))</f>
        <v>525</v>
      </c>
      <c r="R233">
        <f t="shared" si="29"/>
        <v>2020</v>
      </c>
      <c r="S233" s="1">
        <f t="shared" si="30"/>
        <v>44059</v>
      </c>
      <c r="T233" t="str">
        <f t="shared" si="31"/>
        <v>Q4</v>
      </c>
    </row>
    <row r="234" spans="1:20" x14ac:dyDescent="0.35">
      <c r="A234" t="s">
        <v>788</v>
      </c>
      <c r="B234" t="s">
        <v>205</v>
      </c>
      <c r="C234" t="s">
        <v>130</v>
      </c>
      <c r="D234" t="s">
        <v>204</v>
      </c>
      <c r="E234" t="s">
        <v>1636</v>
      </c>
      <c r="F234" t="s">
        <v>1061</v>
      </c>
      <c r="G234" t="s">
        <v>11</v>
      </c>
      <c r="H234" s="1">
        <v>44061.679085648146</v>
      </c>
      <c r="I234" s="1">
        <v>44095</v>
      </c>
      <c r="J234" t="str">
        <f t="shared" si="24"/>
        <v>Filled</v>
      </c>
      <c r="K234" s="33" cm="1">
        <f t="array" aca="1" ref="K234" ca="1">NETWORKDAYS(H234,_xlfn.IFS(J234="Open",TODAY(),J234="Filled",I234))</f>
        <v>25</v>
      </c>
      <c r="L234" s="33" cm="1">
        <f t="array" aca="1" ref="L234" ca="1">(_xlfn.IFS(J234="Open",TODAY(),J234="Filled",I234))-H234</f>
        <v>33.320914351854299</v>
      </c>
      <c r="M234">
        <f t="shared" si="25"/>
        <v>2020</v>
      </c>
      <c r="N234" s="34" t="str">
        <f t="shared" si="26"/>
        <v>September</v>
      </c>
      <c r="O234" t="str">
        <f t="shared" si="27"/>
        <v>Q4</v>
      </c>
      <c r="P234" t="str">
        <f t="shared" si="28"/>
        <v>FY 2020</v>
      </c>
      <c r="Q234" s="35">
        <f>IF(J234="Open",_xlfn.XLOOKUP(E234,Table2[Region],Table2[Opens]),_xlfn.XLOOKUP(E234,Table2[Region],Table2[Accepts]))</f>
        <v>550</v>
      </c>
      <c r="R234">
        <f t="shared" si="29"/>
        <v>2020</v>
      </c>
      <c r="S234" s="1">
        <f t="shared" si="30"/>
        <v>44095</v>
      </c>
      <c r="T234" t="str">
        <f t="shared" si="31"/>
        <v>Q4</v>
      </c>
    </row>
    <row r="235" spans="1:20" x14ac:dyDescent="0.35">
      <c r="A235" t="s">
        <v>789</v>
      </c>
      <c r="B235" t="s">
        <v>168</v>
      </c>
      <c r="C235" t="s">
        <v>130</v>
      </c>
      <c r="D235" t="s">
        <v>204</v>
      </c>
      <c r="E235" t="s">
        <v>1636</v>
      </c>
      <c r="F235" t="s">
        <v>1062</v>
      </c>
      <c r="G235" t="s">
        <v>18</v>
      </c>
      <c r="H235" s="1">
        <v>43682.248541666668</v>
      </c>
      <c r="I235" s="1">
        <v>43769</v>
      </c>
      <c r="J235" t="str">
        <f t="shared" si="24"/>
        <v>Filled</v>
      </c>
      <c r="K235" s="33" cm="1">
        <f t="array" aca="1" ref="K235" ca="1">NETWORKDAYS(H235,_xlfn.IFS(J235="Open",TODAY(),J235="Filled",I235))</f>
        <v>64</v>
      </c>
      <c r="L235" s="33" cm="1">
        <f t="array" aca="1" ref="L235" ca="1">(_xlfn.IFS(J235="Open",TODAY(),J235="Filled",I235))-H235</f>
        <v>86.751458333332266</v>
      </c>
      <c r="M235">
        <f t="shared" si="25"/>
        <v>2019</v>
      </c>
      <c r="N235" s="34" t="str">
        <f t="shared" si="26"/>
        <v>October</v>
      </c>
      <c r="O235" t="str">
        <f t="shared" si="27"/>
        <v>Q1</v>
      </c>
      <c r="P235" t="str">
        <f t="shared" si="28"/>
        <v>FY 2020</v>
      </c>
      <c r="Q235" s="35">
        <f>IF(J235="Open",_xlfn.XLOOKUP(E235,Table2[Region],Table2[Opens]),_xlfn.XLOOKUP(E235,Table2[Region],Table2[Accepts]))</f>
        <v>550</v>
      </c>
      <c r="R235">
        <f t="shared" si="29"/>
        <v>2020</v>
      </c>
      <c r="S235" s="1">
        <f t="shared" si="30"/>
        <v>43769</v>
      </c>
      <c r="T235" t="str">
        <f t="shared" si="31"/>
        <v>Q1</v>
      </c>
    </row>
    <row r="236" spans="1:20" x14ac:dyDescent="0.35">
      <c r="A236" t="s">
        <v>790</v>
      </c>
      <c r="B236" t="s">
        <v>210</v>
      </c>
      <c r="C236" t="s">
        <v>130</v>
      </c>
      <c r="D236" t="s">
        <v>12</v>
      </c>
      <c r="E236" t="s">
        <v>9</v>
      </c>
      <c r="F236" t="s">
        <v>1061</v>
      </c>
      <c r="G236" t="s">
        <v>11</v>
      </c>
      <c r="H236" s="1">
        <v>44089.431712962964</v>
      </c>
      <c r="I236" s="1">
        <v>44186</v>
      </c>
      <c r="J236" t="str">
        <f t="shared" si="24"/>
        <v>Filled</v>
      </c>
      <c r="K236" s="33" cm="1">
        <f t="array" aca="1" ref="K236" ca="1">NETWORKDAYS(H236,_xlfn.IFS(J236="Open",TODAY(),J236="Filled",I236))</f>
        <v>70</v>
      </c>
      <c r="L236" s="33" cm="1">
        <f t="array" aca="1" ref="L236" ca="1">(_xlfn.IFS(J236="Open",TODAY(),J236="Filled",I236))-H236</f>
        <v>96.568287037036498</v>
      </c>
      <c r="M236">
        <f t="shared" si="25"/>
        <v>2020</v>
      </c>
      <c r="N236" s="34" t="str">
        <f t="shared" si="26"/>
        <v>December</v>
      </c>
      <c r="O236" t="str">
        <f t="shared" si="27"/>
        <v>Q1</v>
      </c>
      <c r="P236" t="str">
        <f t="shared" si="28"/>
        <v>FY 2021</v>
      </c>
      <c r="Q236" s="35">
        <f>IF(J236="Open",_xlfn.XLOOKUP(E236,Table2[Region],Table2[Opens]),_xlfn.XLOOKUP(E236,Table2[Region],Table2[Accepts]))</f>
        <v>525</v>
      </c>
      <c r="R236">
        <f t="shared" si="29"/>
        <v>2021</v>
      </c>
      <c r="S236" s="1">
        <f t="shared" si="30"/>
        <v>44186</v>
      </c>
      <c r="T236" t="str">
        <f t="shared" si="31"/>
        <v>Q1</v>
      </c>
    </row>
    <row r="237" spans="1:20" x14ac:dyDescent="0.35">
      <c r="A237" t="s">
        <v>791</v>
      </c>
      <c r="B237" t="s">
        <v>211</v>
      </c>
      <c r="C237" t="s">
        <v>130</v>
      </c>
      <c r="D237" t="s">
        <v>115</v>
      </c>
      <c r="E237" t="s">
        <v>116</v>
      </c>
      <c r="F237" t="s">
        <v>1072</v>
      </c>
      <c r="G237" t="s">
        <v>11</v>
      </c>
      <c r="H237" s="1">
        <v>44068.501273148147</v>
      </c>
      <c r="I237" s="1">
        <v>44175</v>
      </c>
      <c r="J237" t="str">
        <f t="shared" si="24"/>
        <v>Filled</v>
      </c>
      <c r="K237" s="33" cm="1">
        <f t="array" aca="1" ref="K237" ca="1">NETWORKDAYS(H237,_xlfn.IFS(J237="Open",TODAY(),J237="Filled",I237))</f>
        <v>78</v>
      </c>
      <c r="L237" s="33" cm="1">
        <f t="array" aca="1" ref="L237" ca="1">(_xlfn.IFS(J237="Open",TODAY(),J237="Filled",I237))-H237</f>
        <v>106.49872685185255</v>
      </c>
      <c r="M237">
        <f t="shared" si="25"/>
        <v>2020</v>
      </c>
      <c r="N237" s="34" t="str">
        <f t="shared" si="26"/>
        <v>December</v>
      </c>
      <c r="O237" t="str">
        <f t="shared" si="27"/>
        <v>Q1</v>
      </c>
      <c r="P237" t="str">
        <f t="shared" si="28"/>
        <v>FY 2021</v>
      </c>
      <c r="Q237" s="35">
        <f>IF(J237="Open",_xlfn.XLOOKUP(E237,Table2[Region],Table2[Opens]),_xlfn.XLOOKUP(E237,Table2[Region],Table2[Accepts]))</f>
        <v>300</v>
      </c>
      <c r="R237">
        <f t="shared" si="29"/>
        <v>2021</v>
      </c>
      <c r="S237" s="1">
        <f t="shared" si="30"/>
        <v>44175</v>
      </c>
      <c r="T237" t="str">
        <f t="shared" si="31"/>
        <v>Q1</v>
      </c>
    </row>
    <row r="238" spans="1:20" x14ac:dyDescent="0.35">
      <c r="A238" t="s">
        <v>792</v>
      </c>
      <c r="B238" t="s">
        <v>214</v>
      </c>
      <c r="C238" t="s">
        <v>130</v>
      </c>
      <c r="D238" t="s">
        <v>204</v>
      </c>
      <c r="E238" t="s">
        <v>1636</v>
      </c>
      <c r="F238" t="s">
        <v>1062</v>
      </c>
      <c r="G238" t="s">
        <v>487</v>
      </c>
      <c r="H238" s="1">
        <v>44076.461608796293</v>
      </c>
      <c r="I238" s="1">
        <v>44095</v>
      </c>
      <c r="J238" t="str">
        <f t="shared" si="24"/>
        <v>Filled</v>
      </c>
      <c r="K238" s="33" cm="1">
        <f t="array" aca="1" ref="K238" ca="1">NETWORKDAYS(H238,_xlfn.IFS(J238="Open",TODAY(),J238="Filled",I238))</f>
        <v>14</v>
      </c>
      <c r="L238" s="33" cm="1">
        <f t="array" aca="1" ref="L238" ca="1">(_xlfn.IFS(J238="Open",TODAY(),J238="Filled",I238))-H238</f>
        <v>18.538391203706851</v>
      </c>
      <c r="M238">
        <f t="shared" si="25"/>
        <v>2020</v>
      </c>
      <c r="N238" s="34" t="str">
        <f t="shared" si="26"/>
        <v>September</v>
      </c>
      <c r="O238" t="str">
        <f t="shared" si="27"/>
        <v>Q4</v>
      </c>
      <c r="P238" t="str">
        <f t="shared" si="28"/>
        <v>FY 2020</v>
      </c>
      <c r="Q238" s="35">
        <f>IF(J238="Open",_xlfn.XLOOKUP(E238,Table2[Region],Table2[Opens]),_xlfn.XLOOKUP(E238,Table2[Region],Table2[Accepts]))</f>
        <v>550</v>
      </c>
      <c r="R238">
        <f t="shared" si="29"/>
        <v>2020</v>
      </c>
      <c r="S238" s="1">
        <f t="shared" si="30"/>
        <v>44095</v>
      </c>
      <c r="T238" t="str">
        <f t="shared" si="31"/>
        <v>Q4</v>
      </c>
    </row>
    <row r="239" spans="1:20" x14ac:dyDescent="0.35">
      <c r="A239" t="s">
        <v>793</v>
      </c>
      <c r="B239" t="s">
        <v>217</v>
      </c>
      <c r="C239" t="s">
        <v>130</v>
      </c>
      <c r="D239" t="s">
        <v>115</v>
      </c>
      <c r="E239" t="s">
        <v>116</v>
      </c>
      <c r="F239" t="s">
        <v>1062</v>
      </c>
      <c r="G239" t="s">
        <v>11</v>
      </c>
      <c r="H239" s="1">
        <v>44117.667233796295</v>
      </c>
      <c r="I239" s="1">
        <v>44163</v>
      </c>
      <c r="J239" t="str">
        <f t="shared" si="24"/>
        <v>Filled</v>
      </c>
      <c r="K239" s="33" cm="1">
        <f t="array" aca="1" ref="K239" ca="1">NETWORKDAYS(H239,_xlfn.IFS(J239="Open",TODAY(),J239="Filled",I239))</f>
        <v>34</v>
      </c>
      <c r="L239" s="33" cm="1">
        <f t="array" aca="1" ref="L239" ca="1">(_xlfn.IFS(J239="Open",TODAY(),J239="Filled",I239))-H239</f>
        <v>45.332766203704523</v>
      </c>
      <c r="M239">
        <f t="shared" si="25"/>
        <v>2020</v>
      </c>
      <c r="N239" s="34" t="str">
        <f t="shared" si="26"/>
        <v>November</v>
      </c>
      <c r="O239" t="str">
        <f t="shared" si="27"/>
        <v>Q1</v>
      </c>
      <c r="P239" t="str">
        <f t="shared" si="28"/>
        <v>FY 2021</v>
      </c>
      <c r="Q239" s="35">
        <f>IF(J239="Open",_xlfn.XLOOKUP(E239,Table2[Region],Table2[Opens]),_xlfn.XLOOKUP(E239,Table2[Region],Table2[Accepts]))</f>
        <v>300</v>
      </c>
      <c r="R239">
        <f t="shared" si="29"/>
        <v>2021</v>
      </c>
      <c r="S239" s="1">
        <f t="shared" si="30"/>
        <v>44163</v>
      </c>
      <c r="T239" t="str">
        <f t="shared" si="31"/>
        <v>Q1</v>
      </c>
    </row>
    <row r="240" spans="1:20" x14ac:dyDescent="0.35">
      <c r="A240" t="s">
        <v>794</v>
      </c>
      <c r="B240" t="s">
        <v>223</v>
      </c>
      <c r="C240" t="s">
        <v>130</v>
      </c>
      <c r="D240" t="s">
        <v>204</v>
      </c>
      <c r="E240" t="s">
        <v>1636</v>
      </c>
      <c r="F240" t="s">
        <v>1062</v>
      </c>
      <c r="G240" t="s">
        <v>11</v>
      </c>
      <c r="H240" s="1">
        <v>44116.367175925923</v>
      </c>
      <c r="I240" s="1">
        <v>44128</v>
      </c>
      <c r="J240" t="str">
        <f t="shared" si="24"/>
        <v>Filled</v>
      </c>
      <c r="K240" s="33" cm="1">
        <f t="array" aca="1" ref="K240" ca="1">NETWORKDAYS(H240,_xlfn.IFS(J240="Open",TODAY(),J240="Filled",I240))</f>
        <v>10</v>
      </c>
      <c r="L240" s="33" cm="1">
        <f t="array" aca="1" ref="L240" ca="1">(_xlfn.IFS(J240="Open",TODAY(),J240="Filled",I240))-H240</f>
        <v>11.63282407407678</v>
      </c>
      <c r="M240">
        <f t="shared" si="25"/>
        <v>2020</v>
      </c>
      <c r="N240" s="34" t="str">
        <f t="shared" si="26"/>
        <v>October</v>
      </c>
      <c r="O240" t="str">
        <f t="shared" si="27"/>
        <v>Q1</v>
      </c>
      <c r="P240" t="str">
        <f t="shared" si="28"/>
        <v>FY 2021</v>
      </c>
      <c r="Q240" s="35">
        <f>IF(J240="Open",_xlfn.XLOOKUP(E240,Table2[Region],Table2[Opens]),_xlfn.XLOOKUP(E240,Table2[Region],Table2[Accepts]))</f>
        <v>550</v>
      </c>
      <c r="R240">
        <f t="shared" si="29"/>
        <v>2021</v>
      </c>
      <c r="S240" s="1">
        <f t="shared" si="30"/>
        <v>44128</v>
      </c>
      <c r="T240" t="str">
        <f t="shared" si="31"/>
        <v>Q1</v>
      </c>
    </row>
    <row r="241" spans="1:20" x14ac:dyDescent="0.35">
      <c r="A241" t="s">
        <v>795</v>
      </c>
      <c r="B241" t="s">
        <v>226</v>
      </c>
      <c r="C241" t="s">
        <v>130</v>
      </c>
      <c r="D241" t="s">
        <v>204</v>
      </c>
      <c r="E241" t="s">
        <v>1636</v>
      </c>
      <c r="F241" t="s">
        <v>1069</v>
      </c>
      <c r="G241" t="s">
        <v>11</v>
      </c>
      <c r="H241" s="1">
        <v>44103.4999537037</v>
      </c>
      <c r="I241" s="1">
        <v>44111</v>
      </c>
      <c r="J241" t="str">
        <f t="shared" si="24"/>
        <v>Filled</v>
      </c>
      <c r="K241" s="33" cm="1">
        <f t="array" aca="1" ref="K241" ca="1">NETWORKDAYS(H241,_xlfn.IFS(J241="Open",TODAY(),J241="Filled",I241))</f>
        <v>7</v>
      </c>
      <c r="L241" s="33" cm="1">
        <f t="array" aca="1" ref="L241" ca="1">(_xlfn.IFS(J241="Open",TODAY(),J241="Filled",I241))-H241</f>
        <v>7.5000462962998427</v>
      </c>
      <c r="M241">
        <f t="shared" si="25"/>
        <v>2020</v>
      </c>
      <c r="N241" s="34" t="str">
        <f t="shared" si="26"/>
        <v>October</v>
      </c>
      <c r="O241" t="str">
        <f t="shared" si="27"/>
        <v>Q1</v>
      </c>
      <c r="P241" t="str">
        <f t="shared" si="28"/>
        <v>FY 2021</v>
      </c>
      <c r="Q241" s="35">
        <f>IF(J241="Open",_xlfn.XLOOKUP(E241,Table2[Region],Table2[Opens]),_xlfn.XLOOKUP(E241,Table2[Region],Table2[Accepts]))</f>
        <v>550</v>
      </c>
      <c r="R241">
        <f t="shared" si="29"/>
        <v>2021</v>
      </c>
      <c r="S241" s="1">
        <f t="shared" si="30"/>
        <v>44111</v>
      </c>
      <c r="T241" t="str">
        <f t="shared" si="31"/>
        <v>Q1</v>
      </c>
    </row>
    <row r="242" spans="1:20" x14ac:dyDescent="0.35">
      <c r="A242" t="s">
        <v>796</v>
      </c>
      <c r="B242" t="s">
        <v>229</v>
      </c>
      <c r="C242" t="s">
        <v>130</v>
      </c>
      <c r="D242" t="s">
        <v>204</v>
      </c>
      <c r="E242" t="s">
        <v>1636</v>
      </c>
      <c r="F242" t="s">
        <v>1062</v>
      </c>
      <c r="G242" t="s">
        <v>11</v>
      </c>
      <c r="H242" s="1">
        <v>44125.289768518516</v>
      </c>
      <c r="I242" s="1">
        <v>44142</v>
      </c>
      <c r="J242" t="str">
        <f t="shared" si="24"/>
        <v>Filled</v>
      </c>
      <c r="K242" s="33" cm="1">
        <f t="array" aca="1" ref="K242" ca="1">NETWORKDAYS(H242,_xlfn.IFS(J242="Open",TODAY(),J242="Filled",I242))</f>
        <v>13</v>
      </c>
      <c r="L242" s="33" cm="1">
        <f t="array" aca="1" ref="L242" ca="1">(_xlfn.IFS(J242="Open",TODAY(),J242="Filled",I242))-H242</f>
        <v>16.710231481483788</v>
      </c>
      <c r="M242">
        <f t="shared" si="25"/>
        <v>2020</v>
      </c>
      <c r="N242" s="34" t="str">
        <f t="shared" si="26"/>
        <v>November</v>
      </c>
      <c r="O242" t="str">
        <f t="shared" si="27"/>
        <v>Q1</v>
      </c>
      <c r="P242" t="str">
        <f t="shared" si="28"/>
        <v>FY 2021</v>
      </c>
      <c r="Q242" s="35">
        <f>IF(J242="Open",_xlfn.XLOOKUP(E242,Table2[Region],Table2[Opens]),_xlfn.XLOOKUP(E242,Table2[Region],Table2[Accepts]))</f>
        <v>550</v>
      </c>
      <c r="R242">
        <f t="shared" si="29"/>
        <v>2021</v>
      </c>
      <c r="S242" s="1">
        <f t="shared" si="30"/>
        <v>44142</v>
      </c>
      <c r="T242" t="str">
        <f t="shared" si="31"/>
        <v>Q1</v>
      </c>
    </row>
    <row r="243" spans="1:20" x14ac:dyDescent="0.35">
      <c r="A243" t="s">
        <v>797</v>
      </c>
      <c r="B243" t="s">
        <v>235</v>
      </c>
      <c r="C243" t="s">
        <v>130</v>
      </c>
      <c r="D243" t="s">
        <v>204</v>
      </c>
      <c r="E243" t="s">
        <v>1636</v>
      </c>
      <c r="F243" t="s">
        <v>1069</v>
      </c>
      <c r="G243" t="s">
        <v>11</v>
      </c>
      <c r="H243" s="1">
        <v>44145.677986111114</v>
      </c>
      <c r="I243" s="1" t="s">
        <v>1628</v>
      </c>
      <c r="J243" t="str">
        <f t="shared" si="24"/>
        <v>Open</v>
      </c>
      <c r="K243" s="33" cm="1">
        <f t="array" aca="1" ref="K243" ca="1">NETWORKDAYS(H243,_xlfn.IFS(J243="Open",TODAY(),J243="Filled",I243))</f>
        <v>716</v>
      </c>
      <c r="L243" s="33" cm="1">
        <f t="array" aca="1" ref="L243" ca="1">(_xlfn.IFS(J243="Open",TODAY(),J243="Filled",I243))-H243</f>
        <v>1000.3220138888864</v>
      </c>
      <c r="M243" t="str">
        <f t="shared" si="25"/>
        <v/>
      </c>
      <c r="N243" s="34" t="str">
        <f t="shared" si="26"/>
        <v/>
      </c>
      <c r="O243" t="str">
        <f t="shared" si="27"/>
        <v/>
      </c>
      <c r="P243" t="str">
        <f t="shared" si="28"/>
        <v/>
      </c>
      <c r="Q243" s="35">
        <f>IF(J243="Open",_xlfn.XLOOKUP(E243,Table2[Region],Table2[Opens]),_xlfn.XLOOKUP(E243,Table2[Region],Table2[Accepts]))</f>
        <v>300</v>
      </c>
      <c r="R243">
        <f t="shared" si="29"/>
        <v>2021</v>
      </c>
      <c r="S243" s="1">
        <f t="shared" si="30"/>
        <v>44145.677986111114</v>
      </c>
      <c r="T243" t="str">
        <f t="shared" si="31"/>
        <v>Q1</v>
      </c>
    </row>
    <row r="244" spans="1:20" x14ac:dyDescent="0.35">
      <c r="A244" t="s">
        <v>798</v>
      </c>
      <c r="B244" t="s">
        <v>236</v>
      </c>
      <c r="C244" t="s">
        <v>130</v>
      </c>
      <c r="D244" t="s">
        <v>115</v>
      </c>
      <c r="E244" t="s">
        <v>116</v>
      </c>
      <c r="F244" t="s">
        <v>1073</v>
      </c>
      <c r="G244" t="s">
        <v>16</v>
      </c>
      <c r="H244" s="1">
        <v>44147.303703703707</v>
      </c>
      <c r="I244" s="1">
        <v>44157</v>
      </c>
      <c r="J244" t="str">
        <f t="shared" si="24"/>
        <v>Filled</v>
      </c>
      <c r="K244" s="33" cm="1">
        <f t="array" aca="1" ref="K244" ca="1">NETWORKDAYS(H244,_xlfn.IFS(J244="Open",TODAY(),J244="Filled",I244))</f>
        <v>7</v>
      </c>
      <c r="L244" s="33" cm="1">
        <f t="array" aca="1" ref="L244" ca="1">(_xlfn.IFS(J244="Open",TODAY(),J244="Filled",I244))-H244</f>
        <v>9.6962962962934398</v>
      </c>
      <c r="M244">
        <f t="shared" si="25"/>
        <v>2020</v>
      </c>
      <c r="N244" s="34" t="str">
        <f t="shared" si="26"/>
        <v>November</v>
      </c>
      <c r="O244" t="str">
        <f t="shared" si="27"/>
        <v>Q1</v>
      </c>
      <c r="P244" t="str">
        <f t="shared" si="28"/>
        <v>FY 2021</v>
      </c>
      <c r="Q244" s="35">
        <f>IF(J244="Open",_xlfn.XLOOKUP(E244,Table2[Region],Table2[Opens]),_xlfn.XLOOKUP(E244,Table2[Region],Table2[Accepts]))</f>
        <v>300</v>
      </c>
      <c r="R244">
        <f t="shared" si="29"/>
        <v>2021</v>
      </c>
      <c r="S244" s="1">
        <f t="shared" si="30"/>
        <v>44157</v>
      </c>
      <c r="T244" t="str">
        <f t="shared" si="31"/>
        <v>Q1</v>
      </c>
    </row>
    <row r="245" spans="1:20" x14ac:dyDescent="0.35">
      <c r="A245" t="s">
        <v>799</v>
      </c>
      <c r="B245" t="s">
        <v>237</v>
      </c>
      <c r="C245" t="s">
        <v>130</v>
      </c>
      <c r="D245" t="s">
        <v>115</v>
      </c>
      <c r="E245" t="s">
        <v>116</v>
      </c>
      <c r="F245" t="s">
        <v>1069</v>
      </c>
      <c r="G245" t="s">
        <v>16</v>
      </c>
      <c r="H245" s="1">
        <v>44125.29074074074</v>
      </c>
      <c r="I245" s="1">
        <v>44164</v>
      </c>
      <c r="J245" t="str">
        <f t="shared" si="24"/>
        <v>Filled</v>
      </c>
      <c r="K245" s="33" cm="1">
        <f t="array" aca="1" ref="K245" ca="1">NETWORKDAYS(H245,_xlfn.IFS(J245="Open",TODAY(),J245="Filled",I245))</f>
        <v>28</v>
      </c>
      <c r="L245" s="33" cm="1">
        <f t="array" aca="1" ref="L245" ca="1">(_xlfn.IFS(J245="Open",TODAY(),J245="Filled",I245))-H245</f>
        <v>38.709259259259852</v>
      </c>
      <c r="M245">
        <f t="shared" si="25"/>
        <v>2020</v>
      </c>
      <c r="N245" s="34" t="str">
        <f t="shared" si="26"/>
        <v>November</v>
      </c>
      <c r="O245" t="str">
        <f t="shared" si="27"/>
        <v>Q1</v>
      </c>
      <c r="P245" t="str">
        <f t="shared" si="28"/>
        <v>FY 2021</v>
      </c>
      <c r="Q245" s="35">
        <f>IF(J245="Open",_xlfn.XLOOKUP(E245,Table2[Region],Table2[Opens]),_xlfn.XLOOKUP(E245,Table2[Region],Table2[Accepts]))</f>
        <v>300</v>
      </c>
      <c r="R245">
        <f t="shared" si="29"/>
        <v>2021</v>
      </c>
      <c r="S245" s="1">
        <f t="shared" si="30"/>
        <v>44164</v>
      </c>
      <c r="T245" t="str">
        <f t="shared" si="31"/>
        <v>Q1</v>
      </c>
    </row>
    <row r="246" spans="1:20" x14ac:dyDescent="0.35">
      <c r="A246" t="s">
        <v>800</v>
      </c>
      <c r="B246" t="s">
        <v>238</v>
      </c>
      <c r="C246" t="s">
        <v>130</v>
      </c>
      <c r="D246" t="s">
        <v>204</v>
      </c>
      <c r="E246" t="s">
        <v>1636</v>
      </c>
      <c r="F246" t="s">
        <v>1069</v>
      </c>
      <c r="G246" t="s">
        <v>11</v>
      </c>
      <c r="H246" s="1">
        <v>44173.407673611109</v>
      </c>
      <c r="I246" s="1">
        <v>44193</v>
      </c>
      <c r="J246" t="str">
        <f t="shared" si="24"/>
        <v>Filled</v>
      </c>
      <c r="K246" s="33" cm="1">
        <f t="array" aca="1" ref="K246" ca="1">NETWORKDAYS(H246,_xlfn.IFS(J246="Open",TODAY(),J246="Filled",I246))</f>
        <v>15</v>
      </c>
      <c r="L246" s="33" cm="1">
        <f t="array" aca="1" ref="L246" ca="1">(_xlfn.IFS(J246="Open",TODAY(),J246="Filled",I246))-H246</f>
        <v>19.592326388890797</v>
      </c>
      <c r="M246">
        <f t="shared" si="25"/>
        <v>2020</v>
      </c>
      <c r="N246" s="34" t="str">
        <f t="shared" si="26"/>
        <v>December</v>
      </c>
      <c r="O246" t="str">
        <f t="shared" si="27"/>
        <v>Q1</v>
      </c>
      <c r="P246" t="str">
        <f t="shared" si="28"/>
        <v>FY 2021</v>
      </c>
      <c r="Q246" s="35">
        <f>IF(J246="Open",_xlfn.XLOOKUP(E246,Table2[Region],Table2[Opens]),_xlfn.XLOOKUP(E246,Table2[Region],Table2[Accepts]))</f>
        <v>550</v>
      </c>
      <c r="R246">
        <f t="shared" si="29"/>
        <v>2021</v>
      </c>
      <c r="S246" s="1">
        <f t="shared" si="30"/>
        <v>44193</v>
      </c>
      <c r="T246" t="str">
        <f t="shared" si="31"/>
        <v>Q1</v>
      </c>
    </row>
    <row r="247" spans="1:20" x14ac:dyDescent="0.35">
      <c r="A247" t="s">
        <v>801</v>
      </c>
      <c r="B247" t="s">
        <v>242</v>
      </c>
      <c r="C247" t="s">
        <v>130</v>
      </c>
      <c r="D247" t="s">
        <v>204</v>
      </c>
      <c r="E247" t="s">
        <v>1636</v>
      </c>
      <c r="F247" t="s">
        <v>1061</v>
      </c>
      <c r="G247" t="s">
        <v>11</v>
      </c>
      <c r="H247" s="1">
        <v>44127.280347222222</v>
      </c>
      <c r="I247" s="1">
        <v>44176</v>
      </c>
      <c r="J247" t="str">
        <f t="shared" si="24"/>
        <v>Filled</v>
      </c>
      <c r="K247" s="33" cm="1">
        <f t="array" aca="1" ref="K247" ca="1">NETWORKDAYS(H247,_xlfn.IFS(J247="Open",TODAY(),J247="Filled",I247))</f>
        <v>36</v>
      </c>
      <c r="L247" s="33" cm="1">
        <f t="array" aca="1" ref="L247" ca="1">(_xlfn.IFS(J247="Open",TODAY(),J247="Filled",I247))-H247</f>
        <v>48.71965277777781</v>
      </c>
      <c r="M247">
        <f t="shared" si="25"/>
        <v>2020</v>
      </c>
      <c r="N247" s="34" t="str">
        <f t="shared" si="26"/>
        <v>December</v>
      </c>
      <c r="O247" t="str">
        <f t="shared" si="27"/>
        <v>Q1</v>
      </c>
      <c r="P247" t="str">
        <f t="shared" si="28"/>
        <v>FY 2021</v>
      </c>
      <c r="Q247" s="35">
        <f>IF(J247="Open",_xlfn.XLOOKUP(E247,Table2[Region],Table2[Opens]),_xlfn.XLOOKUP(E247,Table2[Region],Table2[Accepts]))</f>
        <v>550</v>
      </c>
      <c r="R247">
        <f t="shared" si="29"/>
        <v>2021</v>
      </c>
      <c r="S247" s="1">
        <f t="shared" si="30"/>
        <v>44176</v>
      </c>
      <c r="T247" t="str">
        <f t="shared" si="31"/>
        <v>Q1</v>
      </c>
    </row>
    <row r="248" spans="1:20" x14ac:dyDescent="0.35">
      <c r="A248" t="s">
        <v>802</v>
      </c>
      <c r="B248" t="s">
        <v>244</v>
      </c>
      <c r="C248" t="s">
        <v>130</v>
      </c>
      <c r="D248" t="s">
        <v>115</v>
      </c>
      <c r="E248" t="s">
        <v>116</v>
      </c>
      <c r="F248" t="s">
        <v>1061</v>
      </c>
      <c r="G248" t="s">
        <v>16</v>
      </c>
      <c r="H248" s="1">
        <v>44147.303912037038</v>
      </c>
      <c r="I248" s="1" t="s">
        <v>1628</v>
      </c>
      <c r="J248" t="str">
        <f t="shared" si="24"/>
        <v>Open</v>
      </c>
      <c r="K248" s="33" cm="1">
        <f t="array" aca="1" ref="K248" ca="1">NETWORKDAYS(H248,_xlfn.IFS(J248="Open",TODAY(),J248="Filled",I248))</f>
        <v>714</v>
      </c>
      <c r="L248" s="33" cm="1">
        <f t="array" aca="1" ref="L248" ca="1">(_xlfn.IFS(J248="Open",TODAY(),J248="Filled",I248))-H248</f>
        <v>998.69608796296234</v>
      </c>
      <c r="M248" t="str">
        <f t="shared" si="25"/>
        <v/>
      </c>
      <c r="N248" s="34" t="str">
        <f t="shared" si="26"/>
        <v/>
      </c>
      <c r="O248" t="str">
        <f t="shared" si="27"/>
        <v/>
      </c>
      <c r="P248" t="str">
        <f t="shared" si="28"/>
        <v/>
      </c>
      <c r="Q248" s="35">
        <f>IF(J248="Open",_xlfn.XLOOKUP(E248,Table2[Region],Table2[Opens]),_xlfn.XLOOKUP(E248,Table2[Region],Table2[Accepts]))</f>
        <v>160</v>
      </c>
      <c r="R248">
        <f t="shared" si="29"/>
        <v>2021</v>
      </c>
      <c r="S248" s="1">
        <f t="shared" si="30"/>
        <v>44147.303912037038</v>
      </c>
      <c r="T248" t="str">
        <f t="shared" si="31"/>
        <v>Q1</v>
      </c>
    </row>
    <row r="249" spans="1:20" x14ac:dyDescent="0.35">
      <c r="A249" t="s">
        <v>803</v>
      </c>
      <c r="B249" t="s">
        <v>245</v>
      </c>
      <c r="C249" t="s">
        <v>130</v>
      </c>
      <c r="D249" t="s">
        <v>115</v>
      </c>
      <c r="E249" t="s">
        <v>116</v>
      </c>
      <c r="F249" t="s">
        <v>1069</v>
      </c>
      <c r="G249" t="s">
        <v>16</v>
      </c>
      <c r="H249" s="1">
        <v>44147.303993055553</v>
      </c>
      <c r="I249" s="1">
        <v>44191</v>
      </c>
      <c r="J249" t="str">
        <f t="shared" si="24"/>
        <v>Filled</v>
      </c>
      <c r="K249" s="33" cm="1">
        <f t="array" aca="1" ref="K249" ca="1">NETWORKDAYS(H249,_xlfn.IFS(J249="Open",TODAY(),J249="Filled",I249))</f>
        <v>32</v>
      </c>
      <c r="L249" s="33" cm="1">
        <f t="array" aca="1" ref="L249" ca="1">(_xlfn.IFS(J249="Open",TODAY(),J249="Filled",I249))-H249</f>
        <v>43.696006944446708</v>
      </c>
      <c r="M249">
        <f t="shared" si="25"/>
        <v>2020</v>
      </c>
      <c r="N249" s="34" t="str">
        <f t="shared" si="26"/>
        <v>December</v>
      </c>
      <c r="O249" t="str">
        <f t="shared" si="27"/>
        <v>Q1</v>
      </c>
      <c r="P249" t="str">
        <f t="shared" si="28"/>
        <v>FY 2021</v>
      </c>
      <c r="Q249" s="35">
        <f>IF(J249="Open",_xlfn.XLOOKUP(E249,Table2[Region],Table2[Opens]),_xlfn.XLOOKUP(E249,Table2[Region],Table2[Accepts]))</f>
        <v>300</v>
      </c>
      <c r="R249">
        <f t="shared" si="29"/>
        <v>2021</v>
      </c>
      <c r="S249" s="1">
        <f t="shared" si="30"/>
        <v>44191</v>
      </c>
      <c r="T249" t="str">
        <f t="shared" si="31"/>
        <v>Q1</v>
      </c>
    </row>
    <row r="250" spans="1:20" x14ac:dyDescent="0.35">
      <c r="A250" t="s">
        <v>804</v>
      </c>
      <c r="B250" t="s">
        <v>247</v>
      </c>
      <c r="C250" t="s">
        <v>130</v>
      </c>
      <c r="D250" t="s">
        <v>115</v>
      </c>
      <c r="E250" t="s">
        <v>116</v>
      </c>
      <c r="F250" t="s">
        <v>1070</v>
      </c>
      <c r="G250" t="s">
        <v>16</v>
      </c>
      <c r="H250" s="1">
        <v>44076.460717592592</v>
      </c>
      <c r="I250" s="1">
        <v>44183</v>
      </c>
      <c r="J250" t="str">
        <f t="shared" si="24"/>
        <v>Filled</v>
      </c>
      <c r="K250" s="33" cm="1">
        <f t="array" aca="1" ref="K250" ca="1">NETWORKDAYS(H250,_xlfn.IFS(J250="Open",TODAY(),J250="Filled",I250))</f>
        <v>78</v>
      </c>
      <c r="L250" s="33" cm="1">
        <f t="array" aca="1" ref="L250" ca="1">(_xlfn.IFS(J250="Open",TODAY(),J250="Filled",I250))-H250</f>
        <v>106.53928240740788</v>
      </c>
      <c r="M250">
        <f t="shared" si="25"/>
        <v>2020</v>
      </c>
      <c r="N250" s="34" t="str">
        <f t="shared" si="26"/>
        <v>December</v>
      </c>
      <c r="O250" t="str">
        <f t="shared" si="27"/>
        <v>Q1</v>
      </c>
      <c r="P250" t="str">
        <f t="shared" si="28"/>
        <v>FY 2021</v>
      </c>
      <c r="Q250" s="35">
        <f>IF(J250="Open",_xlfn.XLOOKUP(E250,Table2[Region],Table2[Opens]),_xlfn.XLOOKUP(E250,Table2[Region],Table2[Accepts]))</f>
        <v>300</v>
      </c>
      <c r="R250">
        <f t="shared" si="29"/>
        <v>2021</v>
      </c>
      <c r="S250" s="1">
        <f t="shared" si="30"/>
        <v>44183</v>
      </c>
      <c r="T250" t="str">
        <f t="shared" si="31"/>
        <v>Q1</v>
      </c>
    </row>
    <row r="251" spans="1:20" x14ac:dyDescent="0.35">
      <c r="A251" t="s">
        <v>805</v>
      </c>
      <c r="B251" t="s">
        <v>249</v>
      </c>
      <c r="C251" t="s">
        <v>130</v>
      </c>
      <c r="D251" t="s">
        <v>115</v>
      </c>
      <c r="E251" t="s">
        <v>116</v>
      </c>
      <c r="F251" t="s">
        <v>1061</v>
      </c>
      <c r="G251" t="s">
        <v>11</v>
      </c>
      <c r="H251" s="1">
        <v>44119.312418981484</v>
      </c>
      <c r="I251" s="1">
        <v>44123</v>
      </c>
      <c r="J251" t="str">
        <f t="shared" si="24"/>
        <v>Filled</v>
      </c>
      <c r="K251" s="33" cm="1">
        <f t="array" aca="1" ref="K251" ca="1">NETWORKDAYS(H251,_xlfn.IFS(J251="Open",TODAY(),J251="Filled",I251))</f>
        <v>3</v>
      </c>
      <c r="L251" s="33" cm="1">
        <f t="array" aca="1" ref="L251" ca="1">(_xlfn.IFS(J251="Open",TODAY(),J251="Filled",I251))-H251</f>
        <v>3.6875810185156297</v>
      </c>
      <c r="M251">
        <f t="shared" si="25"/>
        <v>2020</v>
      </c>
      <c r="N251" s="34" t="str">
        <f t="shared" si="26"/>
        <v>October</v>
      </c>
      <c r="O251" t="str">
        <f t="shared" si="27"/>
        <v>Q1</v>
      </c>
      <c r="P251" t="str">
        <f t="shared" si="28"/>
        <v>FY 2021</v>
      </c>
      <c r="Q251" s="35">
        <f>IF(J251="Open",_xlfn.XLOOKUP(E251,Table2[Region],Table2[Opens]),_xlfn.XLOOKUP(E251,Table2[Region],Table2[Accepts]))</f>
        <v>300</v>
      </c>
      <c r="R251">
        <f t="shared" si="29"/>
        <v>2021</v>
      </c>
      <c r="S251" s="1">
        <f t="shared" si="30"/>
        <v>44123</v>
      </c>
      <c r="T251" t="str">
        <f t="shared" si="31"/>
        <v>Q1</v>
      </c>
    </row>
    <row r="252" spans="1:20" x14ac:dyDescent="0.35">
      <c r="A252" t="s">
        <v>806</v>
      </c>
      <c r="B252" t="s">
        <v>252</v>
      </c>
      <c r="C252" t="s">
        <v>130</v>
      </c>
      <c r="D252" t="s">
        <v>204</v>
      </c>
      <c r="E252" t="s">
        <v>1636</v>
      </c>
      <c r="F252" t="s">
        <v>1074</v>
      </c>
      <c r="G252" t="s">
        <v>11</v>
      </c>
      <c r="H252" s="1">
        <v>44216.722766203704</v>
      </c>
      <c r="I252" s="1">
        <v>44297</v>
      </c>
      <c r="J252" t="str">
        <f t="shared" si="24"/>
        <v>Filled</v>
      </c>
      <c r="K252" s="33" cm="1">
        <f t="array" aca="1" ref="K252" ca="1">NETWORKDAYS(H252,_xlfn.IFS(J252="Open",TODAY(),J252="Filled",I252))</f>
        <v>58</v>
      </c>
      <c r="L252" s="33" cm="1">
        <f t="array" aca="1" ref="L252" ca="1">(_xlfn.IFS(J252="Open",TODAY(),J252="Filled",I252))-H252</f>
        <v>80.277233796296059</v>
      </c>
      <c r="M252">
        <f t="shared" si="25"/>
        <v>2021</v>
      </c>
      <c r="N252" s="34" t="str">
        <f t="shared" si="26"/>
        <v>April</v>
      </c>
      <c r="O252" t="str">
        <f t="shared" si="27"/>
        <v>Q3</v>
      </c>
      <c r="P252" t="str">
        <f t="shared" si="28"/>
        <v>FY 2021</v>
      </c>
      <c r="Q252" s="35">
        <f>IF(J252="Open",_xlfn.XLOOKUP(E252,Table2[Region],Table2[Opens]),_xlfn.XLOOKUP(E252,Table2[Region],Table2[Accepts]))</f>
        <v>550</v>
      </c>
      <c r="R252">
        <f t="shared" si="29"/>
        <v>2021</v>
      </c>
      <c r="S252" s="1">
        <f t="shared" si="30"/>
        <v>44297</v>
      </c>
      <c r="T252" t="str">
        <f t="shared" si="31"/>
        <v>Q3</v>
      </c>
    </row>
    <row r="253" spans="1:20" x14ac:dyDescent="0.35">
      <c r="A253" t="s">
        <v>807</v>
      </c>
      <c r="B253" t="s">
        <v>253</v>
      </c>
      <c r="C253" t="s">
        <v>130</v>
      </c>
      <c r="D253" t="s">
        <v>204</v>
      </c>
      <c r="E253" t="s">
        <v>1636</v>
      </c>
      <c r="F253" t="s">
        <v>1075</v>
      </c>
      <c r="G253" t="s">
        <v>11</v>
      </c>
      <c r="H253" s="1">
        <v>44138.373645833337</v>
      </c>
      <c r="I253" s="1">
        <v>44154</v>
      </c>
      <c r="J253" t="str">
        <f t="shared" si="24"/>
        <v>Filled</v>
      </c>
      <c r="K253" s="33" cm="1">
        <f t="array" aca="1" ref="K253" ca="1">NETWORKDAYS(H253,_xlfn.IFS(J253="Open",TODAY(),J253="Filled",I253))</f>
        <v>13</v>
      </c>
      <c r="L253" s="33" cm="1">
        <f t="array" aca="1" ref="L253" ca="1">(_xlfn.IFS(J253="Open",TODAY(),J253="Filled",I253))-H253</f>
        <v>15.626354166663077</v>
      </c>
      <c r="M253">
        <f t="shared" si="25"/>
        <v>2020</v>
      </c>
      <c r="N253" s="34" t="str">
        <f t="shared" si="26"/>
        <v>November</v>
      </c>
      <c r="O253" t="str">
        <f t="shared" si="27"/>
        <v>Q1</v>
      </c>
      <c r="P253" t="str">
        <f t="shared" si="28"/>
        <v>FY 2021</v>
      </c>
      <c r="Q253" s="35">
        <f>IF(J253="Open",_xlfn.XLOOKUP(E253,Table2[Region],Table2[Opens]),_xlfn.XLOOKUP(E253,Table2[Region],Table2[Accepts]))</f>
        <v>550</v>
      </c>
      <c r="R253">
        <f t="shared" si="29"/>
        <v>2021</v>
      </c>
      <c r="S253" s="1">
        <f t="shared" si="30"/>
        <v>44154</v>
      </c>
      <c r="T253" t="str">
        <f t="shared" si="31"/>
        <v>Q1</v>
      </c>
    </row>
    <row r="254" spans="1:20" x14ac:dyDescent="0.35">
      <c r="A254" t="s">
        <v>808</v>
      </c>
      <c r="B254" t="s">
        <v>254</v>
      </c>
      <c r="C254" t="s">
        <v>130</v>
      </c>
      <c r="D254" t="s">
        <v>115</v>
      </c>
      <c r="E254" t="s">
        <v>116</v>
      </c>
      <c r="F254" t="s">
        <v>1075</v>
      </c>
      <c r="G254" t="s">
        <v>11</v>
      </c>
      <c r="H254" s="1">
        <v>44158.332071759258</v>
      </c>
      <c r="I254" s="1">
        <v>44192</v>
      </c>
      <c r="J254" t="str">
        <f t="shared" si="24"/>
        <v>Filled</v>
      </c>
      <c r="K254" s="33" cm="1">
        <f t="array" aca="1" ref="K254" ca="1">NETWORKDAYS(H254,_xlfn.IFS(J254="Open",TODAY(),J254="Filled",I254))</f>
        <v>25</v>
      </c>
      <c r="L254" s="33" cm="1">
        <f t="array" aca="1" ref="L254" ca="1">(_xlfn.IFS(J254="Open",TODAY(),J254="Filled",I254))-H254</f>
        <v>33.667928240742185</v>
      </c>
      <c r="M254">
        <f t="shared" si="25"/>
        <v>2020</v>
      </c>
      <c r="N254" s="34" t="str">
        <f t="shared" si="26"/>
        <v>December</v>
      </c>
      <c r="O254" t="str">
        <f t="shared" si="27"/>
        <v>Q1</v>
      </c>
      <c r="P254" t="str">
        <f t="shared" si="28"/>
        <v>FY 2021</v>
      </c>
      <c r="Q254" s="35">
        <f>IF(J254="Open",_xlfn.XLOOKUP(E254,Table2[Region],Table2[Opens]),_xlfn.XLOOKUP(E254,Table2[Region],Table2[Accepts]))</f>
        <v>300</v>
      </c>
      <c r="R254">
        <f t="shared" si="29"/>
        <v>2021</v>
      </c>
      <c r="S254" s="1">
        <f t="shared" si="30"/>
        <v>44192</v>
      </c>
      <c r="T254" t="str">
        <f t="shared" si="31"/>
        <v>Q1</v>
      </c>
    </row>
    <row r="255" spans="1:20" x14ac:dyDescent="0.35">
      <c r="A255" t="s">
        <v>809</v>
      </c>
      <c r="B255" t="s">
        <v>62</v>
      </c>
      <c r="C255" t="s">
        <v>63</v>
      </c>
      <c r="D255" t="s">
        <v>204</v>
      </c>
      <c r="E255" t="s">
        <v>1636</v>
      </c>
      <c r="F255" t="s">
        <v>1075</v>
      </c>
      <c r="G255" t="s">
        <v>16</v>
      </c>
      <c r="H255" s="1">
        <v>44118.45416666667</v>
      </c>
      <c r="I255" s="1">
        <v>44143</v>
      </c>
      <c r="J255" t="str">
        <f t="shared" si="24"/>
        <v>Filled</v>
      </c>
      <c r="K255" s="33" cm="1">
        <f t="array" aca="1" ref="K255" ca="1">NETWORKDAYS(H255,_xlfn.IFS(J255="Open",TODAY(),J255="Filled",I255))</f>
        <v>18</v>
      </c>
      <c r="L255" s="33" cm="1">
        <f t="array" aca="1" ref="L255" ca="1">(_xlfn.IFS(J255="Open",TODAY(),J255="Filled",I255))-H255</f>
        <v>24.545833333329938</v>
      </c>
      <c r="M255">
        <f t="shared" si="25"/>
        <v>2020</v>
      </c>
      <c r="N255" s="34" t="str">
        <f t="shared" si="26"/>
        <v>November</v>
      </c>
      <c r="O255" t="str">
        <f t="shared" si="27"/>
        <v>Q1</v>
      </c>
      <c r="P255" t="str">
        <f t="shared" si="28"/>
        <v>FY 2021</v>
      </c>
      <c r="Q255" s="35">
        <f>IF(J255="Open",_xlfn.XLOOKUP(E255,Table2[Region],Table2[Opens]),_xlfn.XLOOKUP(E255,Table2[Region],Table2[Accepts]))</f>
        <v>550</v>
      </c>
      <c r="R255">
        <f t="shared" si="29"/>
        <v>2021</v>
      </c>
      <c r="S255" s="1">
        <f t="shared" si="30"/>
        <v>44143</v>
      </c>
      <c r="T255" t="str">
        <f t="shared" si="31"/>
        <v>Q1</v>
      </c>
    </row>
    <row r="256" spans="1:20" x14ac:dyDescent="0.35">
      <c r="A256" t="s">
        <v>810</v>
      </c>
      <c r="B256" t="s">
        <v>64</v>
      </c>
      <c r="C256" t="s">
        <v>63</v>
      </c>
      <c r="D256" t="s">
        <v>204</v>
      </c>
      <c r="E256" t="s">
        <v>1636</v>
      </c>
      <c r="F256" t="s">
        <v>1075</v>
      </c>
      <c r="G256" t="s">
        <v>16</v>
      </c>
      <c r="H256" s="1">
        <v>44123.677083333336</v>
      </c>
      <c r="I256" s="1">
        <v>44173</v>
      </c>
      <c r="J256" t="str">
        <f t="shared" si="24"/>
        <v>Filled</v>
      </c>
      <c r="K256" s="33" cm="1">
        <f t="array" aca="1" ref="K256" ca="1">NETWORKDAYS(H256,_xlfn.IFS(J256="Open",TODAY(),J256="Filled",I256))</f>
        <v>37</v>
      </c>
      <c r="L256" s="33" cm="1">
        <f t="array" aca="1" ref="L256" ca="1">(_xlfn.IFS(J256="Open",TODAY(),J256="Filled",I256))-H256</f>
        <v>49.322916666664241</v>
      </c>
      <c r="M256">
        <f t="shared" si="25"/>
        <v>2020</v>
      </c>
      <c r="N256" s="34" t="str">
        <f t="shared" si="26"/>
        <v>December</v>
      </c>
      <c r="O256" t="str">
        <f t="shared" si="27"/>
        <v>Q1</v>
      </c>
      <c r="P256" t="str">
        <f t="shared" si="28"/>
        <v>FY 2021</v>
      </c>
      <c r="Q256" s="35">
        <f>IF(J256="Open",_xlfn.XLOOKUP(E256,Table2[Region],Table2[Opens]),_xlfn.XLOOKUP(E256,Table2[Region],Table2[Accepts]))</f>
        <v>550</v>
      </c>
      <c r="R256">
        <f t="shared" si="29"/>
        <v>2021</v>
      </c>
      <c r="S256" s="1">
        <f t="shared" si="30"/>
        <v>44173</v>
      </c>
      <c r="T256" t="str">
        <f t="shared" si="31"/>
        <v>Q1</v>
      </c>
    </row>
    <row r="257" spans="1:20" x14ac:dyDescent="0.35">
      <c r="A257" t="s">
        <v>811</v>
      </c>
      <c r="B257" t="s">
        <v>70</v>
      </c>
      <c r="C257" t="s">
        <v>63</v>
      </c>
      <c r="D257" t="s">
        <v>12</v>
      </c>
      <c r="E257" t="s">
        <v>9</v>
      </c>
      <c r="F257" t="s">
        <v>1075</v>
      </c>
      <c r="G257" t="s">
        <v>16</v>
      </c>
      <c r="H257" s="1">
        <v>44085.415277777778</v>
      </c>
      <c r="I257" s="1">
        <v>44168</v>
      </c>
      <c r="J257" t="str">
        <f t="shared" si="24"/>
        <v>Filled</v>
      </c>
      <c r="K257" s="33" cm="1">
        <f t="array" aca="1" ref="K257" ca="1">NETWORKDAYS(H257,_xlfn.IFS(J257="Open",TODAY(),J257="Filled",I257))</f>
        <v>60</v>
      </c>
      <c r="L257" s="33" cm="1">
        <f t="array" aca="1" ref="L257" ca="1">(_xlfn.IFS(J257="Open",TODAY(),J257="Filled",I257))-H257</f>
        <v>82.584722222221899</v>
      </c>
      <c r="M257">
        <f t="shared" si="25"/>
        <v>2020</v>
      </c>
      <c r="N257" s="34" t="str">
        <f t="shared" si="26"/>
        <v>December</v>
      </c>
      <c r="O257" t="str">
        <f t="shared" si="27"/>
        <v>Q1</v>
      </c>
      <c r="P257" t="str">
        <f t="shared" si="28"/>
        <v>FY 2021</v>
      </c>
      <c r="Q257" s="35">
        <f>IF(J257="Open",_xlfn.XLOOKUP(E257,Table2[Region],Table2[Opens]),_xlfn.XLOOKUP(E257,Table2[Region],Table2[Accepts]))</f>
        <v>525</v>
      </c>
      <c r="R257">
        <f t="shared" si="29"/>
        <v>2021</v>
      </c>
      <c r="S257" s="1">
        <f t="shared" si="30"/>
        <v>44168</v>
      </c>
      <c r="T257" t="str">
        <f t="shared" si="31"/>
        <v>Q1</v>
      </c>
    </row>
    <row r="258" spans="1:20" x14ac:dyDescent="0.35">
      <c r="A258" t="s">
        <v>812</v>
      </c>
      <c r="B258" t="s">
        <v>93</v>
      </c>
      <c r="C258" t="s">
        <v>63</v>
      </c>
      <c r="D258" t="s">
        <v>12</v>
      </c>
      <c r="E258" t="s">
        <v>9</v>
      </c>
      <c r="F258" t="s">
        <v>1074</v>
      </c>
      <c r="G258" t="s">
        <v>16</v>
      </c>
      <c r="H258" s="1">
        <v>44105.465277777781</v>
      </c>
      <c r="I258" s="1">
        <v>44165</v>
      </c>
      <c r="J258" t="str">
        <f t="shared" ref="J258:J321" si="32">IF(I258="","Open","Filled")</f>
        <v>Filled</v>
      </c>
      <c r="K258" s="33" cm="1">
        <f t="array" aca="1" ref="K258" ca="1">NETWORKDAYS(H258,_xlfn.IFS(J258="Open",TODAY(),J258="Filled",I258))</f>
        <v>43</v>
      </c>
      <c r="L258" s="33" cm="1">
        <f t="array" aca="1" ref="L258" ca="1">(_xlfn.IFS(J258="Open",TODAY(),J258="Filled",I258))-H258</f>
        <v>59.534722222218988</v>
      </c>
      <c r="M258">
        <f t="shared" ref="M258:M321" si="33">IFERROR(YEAR(I258),"")</f>
        <v>2020</v>
      </c>
      <c r="N258" s="34" t="str">
        <f t="shared" ref="N258:N321" si="34">IFERROR(TEXT(I258,"mmmm"),"")</f>
        <v>November</v>
      </c>
      <c r="O258" t="str">
        <f t="shared" ref="O258:O321" si="35">IFERROR(_xlfn.CONCAT("Q",CHOOSE(MONTH(I258),2,2,2,3,3,3,4,4,4,1,1,1)),"")</f>
        <v>Q1</v>
      </c>
      <c r="P258" t="str">
        <f t="shared" si="28"/>
        <v>FY 2021</v>
      </c>
      <c r="Q258" s="35">
        <f>IF(J258="Open",_xlfn.XLOOKUP(E258,Table2[Region],Table2[Opens]),_xlfn.XLOOKUP(E258,Table2[Region],Table2[Accepts]))</f>
        <v>525</v>
      </c>
      <c r="R258">
        <f t="shared" si="29"/>
        <v>2021</v>
      </c>
      <c r="S258" s="1">
        <f t="shared" si="30"/>
        <v>44165</v>
      </c>
      <c r="T258" t="str">
        <f t="shared" si="31"/>
        <v>Q1</v>
      </c>
    </row>
    <row r="259" spans="1:20" x14ac:dyDescent="0.35">
      <c r="A259" t="s">
        <v>813</v>
      </c>
      <c r="B259" t="s">
        <v>94</v>
      </c>
      <c r="C259" t="s">
        <v>63</v>
      </c>
      <c r="D259" t="s">
        <v>204</v>
      </c>
      <c r="E259" t="s">
        <v>1636</v>
      </c>
      <c r="F259" t="s">
        <v>1075</v>
      </c>
      <c r="G259" t="s">
        <v>16</v>
      </c>
      <c r="H259" s="1">
        <v>43558</v>
      </c>
      <c r="I259" s="1" t="s">
        <v>1628</v>
      </c>
      <c r="J259" t="str">
        <f t="shared" si="32"/>
        <v>Open</v>
      </c>
      <c r="K259" s="33" cm="1">
        <f t="array" aca="1" ref="K259" ca="1">NETWORKDAYS(H259,_xlfn.IFS(J259="Open",TODAY(),J259="Filled",I259))</f>
        <v>1135</v>
      </c>
      <c r="L259" s="33" cm="1">
        <f t="array" aca="1" ref="L259" ca="1">(_xlfn.IFS(J259="Open",TODAY(),J259="Filled",I259))-H259</f>
        <v>1588</v>
      </c>
      <c r="M259" t="str">
        <f t="shared" si="33"/>
        <v/>
      </c>
      <c r="N259" s="34" t="str">
        <f t="shared" si="34"/>
        <v/>
      </c>
      <c r="O259" t="str">
        <f t="shared" si="35"/>
        <v/>
      </c>
      <c r="P259" t="str">
        <f t="shared" ref="P259:P322" si="36">IFERROR(_xlfn.CONCAT("FY"," ",YEAR(I259)+IF(MONTH(I259)&gt;=10,1,0)),"")</f>
        <v/>
      </c>
      <c r="Q259" s="35">
        <f>IF(J259="Open",_xlfn.XLOOKUP(E259,Table2[Region],Table2[Opens]),_xlfn.XLOOKUP(E259,Table2[Region],Table2[Accepts]))</f>
        <v>300</v>
      </c>
      <c r="R259">
        <f t="shared" ref="R259:R322" si="37">YEAR(IF(I259="",H259,I259))+IF(MONTH(IF(I259="",H259,I259))&gt;=10,1,0)</f>
        <v>2019</v>
      </c>
      <c r="S259" s="1">
        <f t="shared" ref="S259:S322" si="38">IF(I259="",H259,I259)</f>
        <v>43558</v>
      </c>
      <c r="T259" t="str">
        <f t="shared" ref="T259:T322" si="39">IFERROR(_xlfn.CONCAT("Q",CHOOSE(MONTH(IF(I259="",H259,I259)),2,2,2,3,3,3,4,4,4,1,1,1)),"")</f>
        <v>Q3</v>
      </c>
    </row>
    <row r="260" spans="1:20" x14ac:dyDescent="0.35">
      <c r="A260" t="s">
        <v>814</v>
      </c>
      <c r="B260" t="s">
        <v>584</v>
      </c>
      <c r="C260" t="s">
        <v>63</v>
      </c>
      <c r="D260" t="s">
        <v>282</v>
      </c>
      <c r="E260" t="s">
        <v>116</v>
      </c>
      <c r="F260" t="s">
        <v>1075</v>
      </c>
      <c r="G260" t="s">
        <v>16</v>
      </c>
      <c r="H260" s="1">
        <v>44165</v>
      </c>
      <c r="I260" s="1" t="s">
        <v>1628</v>
      </c>
      <c r="J260" t="str">
        <f t="shared" si="32"/>
        <v>Open</v>
      </c>
      <c r="K260" s="33" cm="1">
        <f t="array" aca="1" ref="K260" ca="1">NETWORKDAYS(H260,_xlfn.IFS(J260="Open",TODAY(),J260="Filled",I260))</f>
        <v>702</v>
      </c>
      <c r="L260" s="33" cm="1">
        <f t="array" aca="1" ref="L260" ca="1">(_xlfn.IFS(J260="Open",TODAY(),J260="Filled",I260))-H260</f>
        <v>981</v>
      </c>
      <c r="M260" t="str">
        <f t="shared" si="33"/>
        <v/>
      </c>
      <c r="N260" s="34" t="str">
        <f t="shared" si="34"/>
        <v/>
      </c>
      <c r="O260" t="str">
        <f t="shared" si="35"/>
        <v/>
      </c>
      <c r="P260" t="str">
        <f t="shared" si="36"/>
        <v/>
      </c>
      <c r="Q260" s="35">
        <f>IF(J260="Open",_xlfn.XLOOKUP(E260,Table2[Region],Table2[Opens]),_xlfn.XLOOKUP(E260,Table2[Region],Table2[Accepts]))</f>
        <v>160</v>
      </c>
      <c r="R260">
        <f t="shared" si="37"/>
        <v>2021</v>
      </c>
      <c r="S260" s="1">
        <f t="shared" si="38"/>
        <v>44165</v>
      </c>
      <c r="T260" t="str">
        <f t="shared" si="39"/>
        <v>Q1</v>
      </c>
    </row>
    <row r="261" spans="1:20" x14ac:dyDescent="0.35">
      <c r="A261" t="s">
        <v>815</v>
      </c>
      <c r="B261" t="s">
        <v>585</v>
      </c>
      <c r="C261" t="s">
        <v>586</v>
      </c>
      <c r="D261" t="s">
        <v>575</v>
      </c>
      <c r="E261" t="s">
        <v>209</v>
      </c>
      <c r="F261" t="s">
        <v>1075</v>
      </c>
      <c r="G261" t="s">
        <v>16</v>
      </c>
      <c r="H261" s="1">
        <v>44563</v>
      </c>
      <c r="I261" s="1">
        <v>44875</v>
      </c>
      <c r="J261" t="str">
        <f t="shared" si="32"/>
        <v>Filled</v>
      </c>
      <c r="K261" s="33" cm="1">
        <f t="array" aca="1" ref="K261" ca="1">NETWORKDAYS(H261,_xlfn.IFS(J261="Open",TODAY(),J261="Filled",I261))</f>
        <v>224</v>
      </c>
      <c r="L261" s="33" cm="1">
        <f t="array" aca="1" ref="L261" ca="1">(_xlfn.IFS(J261="Open",TODAY(),J261="Filled",I261))-H261</f>
        <v>312</v>
      </c>
      <c r="M261">
        <f t="shared" si="33"/>
        <v>2022</v>
      </c>
      <c r="N261" s="34" t="str">
        <f t="shared" si="34"/>
        <v>November</v>
      </c>
      <c r="O261" t="str">
        <f t="shared" si="35"/>
        <v>Q1</v>
      </c>
      <c r="P261" t="str">
        <f t="shared" si="36"/>
        <v>FY 2023</v>
      </c>
      <c r="Q261" s="35">
        <f>IF(J261="Open",_xlfn.XLOOKUP(E261,Table2[Region],Table2[Opens]),_xlfn.XLOOKUP(E261,Table2[Region],Table2[Accepts]))</f>
        <v>475</v>
      </c>
      <c r="R261">
        <f t="shared" si="37"/>
        <v>2023</v>
      </c>
      <c r="S261" s="1">
        <f t="shared" si="38"/>
        <v>44875</v>
      </c>
      <c r="T261" t="str">
        <f t="shared" si="39"/>
        <v>Q1</v>
      </c>
    </row>
    <row r="262" spans="1:20" x14ac:dyDescent="0.35">
      <c r="A262" t="s">
        <v>816</v>
      </c>
      <c r="B262" t="s">
        <v>587</v>
      </c>
      <c r="C262" t="s">
        <v>63</v>
      </c>
      <c r="D262" t="s">
        <v>256</v>
      </c>
      <c r="E262" t="s">
        <v>209</v>
      </c>
      <c r="F262" t="s">
        <v>1075</v>
      </c>
      <c r="G262" t="s">
        <v>16</v>
      </c>
      <c r="H262" s="1">
        <v>44489</v>
      </c>
      <c r="I262" s="1">
        <v>44499</v>
      </c>
      <c r="J262" t="str">
        <f t="shared" si="32"/>
        <v>Filled</v>
      </c>
      <c r="K262" s="33" cm="1">
        <f t="array" aca="1" ref="K262" ca="1">NETWORKDAYS(H262,_xlfn.IFS(J262="Open",TODAY(),J262="Filled",I262))</f>
        <v>8</v>
      </c>
      <c r="L262" s="33" cm="1">
        <f t="array" aca="1" ref="L262" ca="1">(_xlfn.IFS(J262="Open",TODAY(),J262="Filled",I262))-H262</f>
        <v>10</v>
      </c>
      <c r="M262">
        <f t="shared" si="33"/>
        <v>2021</v>
      </c>
      <c r="N262" s="34" t="str">
        <f t="shared" si="34"/>
        <v>October</v>
      </c>
      <c r="O262" t="str">
        <f t="shared" si="35"/>
        <v>Q1</v>
      </c>
      <c r="P262" t="str">
        <f t="shared" si="36"/>
        <v>FY 2022</v>
      </c>
      <c r="Q262" s="35">
        <f>IF(J262="Open",_xlfn.XLOOKUP(E262,Table2[Region],Table2[Opens]),_xlfn.XLOOKUP(E262,Table2[Region],Table2[Accepts]))</f>
        <v>475</v>
      </c>
      <c r="R262">
        <f t="shared" si="37"/>
        <v>2022</v>
      </c>
      <c r="S262" s="1">
        <f t="shared" si="38"/>
        <v>44499</v>
      </c>
      <c r="T262" t="str">
        <f t="shared" si="39"/>
        <v>Q1</v>
      </c>
    </row>
    <row r="263" spans="1:20" x14ac:dyDescent="0.35">
      <c r="A263" t="s">
        <v>817</v>
      </c>
      <c r="B263" t="s">
        <v>588</v>
      </c>
      <c r="C263" t="s">
        <v>63</v>
      </c>
      <c r="D263" t="s">
        <v>256</v>
      </c>
      <c r="E263" t="s">
        <v>209</v>
      </c>
      <c r="F263" t="s">
        <v>1075</v>
      </c>
      <c r="G263" t="s">
        <v>16</v>
      </c>
      <c r="H263" s="1">
        <v>44465</v>
      </c>
      <c r="I263" s="1">
        <v>44511</v>
      </c>
      <c r="J263" t="str">
        <f t="shared" si="32"/>
        <v>Filled</v>
      </c>
      <c r="K263" s="33" cm="1">
        <f t="array" aca="1" ref="K263" ca="1">NETWORKDAYS(H263,_xlfn.IFS(J263="Open",TODAY(),J263="Filled",I263))</f>
        <v>34</v>
      </c>
      <c r="L263" s="33" cm="1">
        <f t="array" aca="1" ref="L263" ca="1">(_xlfn.IFS(J263="Open",TODAY(),J263="Filled",I263))-H263</f>
        <v>46</v>
      </c>
      <c r="M263">
        <f t="shared" si="33"/>
        <v>2021</v>
      </c>
      <c r="N263" s="34" t="str">
        <f t="shared" si="34"/>
        <v>November</v>
      </c>
      <c r="O263" t="str">
        <f t="shared" si="35"/>
        <v>Q1</v>
      </c>
      <c r="P263" t="str">
        <f t="shared" si="36"/>
        <v>FY 2022</v>
      </c>
      <c r="Q263" s="35">
        <f>IF(J263="Open",_xlfn.XLOOKUP(E263,Table2[Region],Table2[Opens]),_xlfn.XLOOKUP(E263,Table2[Region],Table2[Accepts]))</f>
        <v>475</v>
      </c>
      <c r="R263">
        <f t="shared" si="37"/>
        <v>2022</v>
      </c>
      <c r="S263" s="1">
        <f t="shared" si="38"/>
        <v>44511</v>
      </c>
      <c r="T263" t="str">
        <f t="shared" si="39"/>
        <v>Q1</v>
      </c>
    </row>
    <row r="264" spans="1:20" x14ac:dyDescent="0.35">
      <c r="A264" t="s">
        <v>818</v>
      </c>
      <c r="B264" t="s">
        <v>559</v>
      </c>
      <c r="C264" t="s">
        <v>558</v>
      </c>
      <c r="D264" t="s">
        <v>204</v>
      </c>
      <c r="E264" t="s">
        <v>1636</v>
      </c>
      <c r="F264" t="s">
        <v>1075</v>
      </c>
      <c r="G264" t="s">
        <v>16</v>
      </c>
      <c r="H264" s="1">
        <v>44520</v>
      </c>
      <c r="I264" s="1">
        <v>44539</v>
      </c>
      <c r="J264" t="str">
        <f t="shared" si="32"/>
        <v>Filled</v>
      </c>
      <c r="K264" s="33" cm="1">
        <f t="array" aca="1" ref="K264" ca="1">NETWORKDAYS(H264,_xlfn.IFS(J264="Open",TODAY(),J264="Filled",I264))</f>
        <v>14</v>
      </c>
      <c r="L264" s="33" cm="1">
        <f t="array" aca="1" ref="L264" ca="1">(_xlfn.IFS(J264="Open",TODAY(),J264="Filled",I264))-H264</f>
        <v>19</v>
      </c>
      <c r="M264">
        <f t="shared" si="33"/>
        <v>2021</v>
      </c>
      <c r="N264" s="34" t="str">
        <f t="shared" si="34"/>
        <v>December</v>
      </c>
      <c r="O264" t="str">
        <f t="shared" si="35"/>
        <v>Q1</v>
      </c>
      <c r="P264" t="str">
        <f t="shared" si="36"/>
        <v>FY 2022</v>
      </c>
      <c r="Q264" s="35">
        <f>IF(J264="Open",_xlfn.XLOOKUP(E264,Table2[Region],Table2[Opens]),_xlfn.XLOOKUP(E264,Table2[Region],Table2[Accepts]))</f>
        <v>550</v>
      </c>
      <c r="R264">
        <f t="shared" si="37"/>
        <v>2022</v>
      </c>
      <c r="S264" s="1">
        <f t="shared" si="38"/>
        <v>44539</v>
      </c>
      <c r="T264" t="str">
        <f t="shared" si="39"/>
        <v>Q1</v>
      </c>
    </row>
    <row r="265" spans="1:20" x14ac:dyDescent="0.35">
      <c r="A265" t="s">
        <v>819</v>
      </c>
      <c r="B265" t="s">
        <v>560</v>
      </c>
      <c r="C265" t="s">
        <v>558</v>
      </c>
      <c r="D265" t="s">
        <v>204</v>
      </c>
      <c r="E265" t="s">
        <v>1636</v>
      </c>
      <c r="F265" t="s">
        <v>1075</v>
      </c>
      <c r="G265" t="s">
        <v>18</v>
      </c>
      <c r="H265" s="1">
        <v>44508</v>
      </c>
      <c r="I265" s="1">
        <v>44523</v>
      </c>
      <c r="J265" t="str">
        <f t="shared" si="32"/>
        <v>Filled</v>
      </c>
      <c r="K265" s="33" cm="1">
        <f t="array" aca="1" ref="K265" ca="1">NETWORKDAYS(H265,_xlfn.IFS(J265="Open",TODAY(),J265="Filled",I265))</f>
        <v>12</v>
      </c>
      <c r="L265" s="33" cm="1">
        <f t="array" aca="1" ref="L265" ca="1">(_xlfn.IFS(J265="Open",TODAY(),J265="Filled",I265))-H265</f>
        <v>15</v>
      </c>
      <c r="M265">
        <f t="shared" si="33"/>
        <v>2021</v>
      </c>
      <c r="N265" s="34" t="str">
        <f t="shared" si="34"/>
        <v>November</v>
      </c>
      <c r="O265" t="str">
        <f t="shared" si="35"/>
        <v>Q1</v>
      </c>
      <c r="P265" t="str">
        <f t="shared" si="36"/>
        <v>FY 2022</v>
      </c>
      <c r="Q265" s="35">
        <f>IF(J265="Open",_xlfn.XLOOKUP(E265,Table2[Region],Table2[Opens]),_xlfn.XLOOKUP(E265,Table2[Region],Table2[Accepts]))</f>
        <v>550</v>
      </c>
      <c r="R265">
        <f t="shared" si="37"/>
        <v>2022</v>
      </c>
      <c r="S265" s="1">
        <f t="shared" si="38"/>
        <v>44523</v>
      </c>
      <c r="T265" t="str">
        <f t="shared" si="39"/>
        <v>Q1</v>
      </c>
    </row>
    <row r="266" spans="1:20" x14ac:dyDescent="0.35">
      <c r="A266" t="s">
        <v>820</v>
      </c>
      <c r="B266" t="s">
        <v>561</v>
      </c>
      <c r="C266" t="s">
        <v>558</v>
      </c>
      <c r="D266" t="s">
        <v>204</v>
      </c>
      <c r="E266" t="s">
        <v>1636</v>
      </c>
      <c r="F266" t="s">
        <v>1075</v>
      </c>
      <c r="G266" t="s">
        <v>18</v>
      </c>
      <c r="H266" s="1">
        <v>44546</v>
      </c>
      <c r="I266" s="1">
        <v>44553</v>
      </c>
      <c r="J266" t="str">
        <f t="shared" si="32"/>
        <v>Filled</v>
      </c>
      <c r="K266" s="33" cm="1">
        <f t="array" aca="1" ref="K266" ca="1">NETWORKDAYS(H266,_xlfn.IFS(J266="Open",TODAY(),J266="Filled",I266))</f>
        <v>6</v>
      </c>
      <c r="L266" s="33" cm="1">
        <f t="array" aca="1" ref="L266" ca="1">(_xlfn.IFS(J266="Open",TODAY(),J266="Filled",I266))-H266</f>
        <v>7</v>
      </c>
      <c r="M266">
        <f t="shared" si="33"/>
        <v>2021</v>
      </c>
      <c r="N266" s="34" t="str">
        <f t="shared" si="34"/>
        <v>December</v>
      </c>
      <c r="O266" t="str">
        <f t="shared" si="35"/>
        <v>Q1</v>
      </c>
      <c r="P266" t="str">
        <f t="shared" si="36"/>
        <v>FY 2022</v>
      </c>
      <c r="Q266" s="35">
        <f>IF(J266="Open",_xlfn.XLOOKUP(E266,Table2[Region],Table2[Opens]),_xlfn.XLOOKUP(E266,Table2[Region],Table2[Accepts]))</f>
        <v>550</v>
      </c>
      <c r="R266">
        <f t="shared" si="37"/>
        <v>2022</v>
      </c>
      <c r="S266" s="1">
        <f t="shared" si="38"/>
        <v>44553</v>
      </c>
      <c r="T266" t="str">
        <f t="shared" si="39"/>
        <v>Q1</v>
      </c>
    </row>
    <row r="267" spans="1:20" x14ac:dyDescent="0.35">
      <c r="A267" t="s">
        <v>821</v>
      </c>
      <c r="B267" t="s">
        <v>562</v>
      </c>
      <c r="C267" t="s">
        <v>558</v>
      </c>
      <c r="D267" t="s">
        <v>204</v>
      </c>
      <c r="E267" t="s">
        <v>1636</v>
      </c>
      <c r="F267" t="s">
        <v>1075</v>
      </c>
      <c r="G267" t="s">
        <v>487</v>
      </c>
      <c r="H267" s="1">
        <v>44551</v>
      </c>
      <c r="I267" s="1" t="s">
        <v>1628</v>
      </c>
      <c r="J267" t="str">
        <f t="shared" si="32"/>
        <v>Open</v>
      </c>
      <c r="K267" s="33" cm="1">
        <f t="array" aca="1" ref="K267" ca="1">NETWORKDAYS(H267,_xlfn.IFS(J267="Open",TODAY(),J267="Filled",I267))</f>
        <v>426</v>
      </c>
      <c r="L267" s="33" cm="1">
        <f t="array" aca="1" ref="L267" ca="1">(_xlfn.IFS(J267="Open",TODAY(),J267="Filled",I267))-H267</f>
        <v>595</v>
      </c>
      <c r="M267" t="str">
        <f t="shared" si="33"/>
        <v/>
      </c>
      <c r="N267" s="34" t="str">
        <f t="shared" si="34"/>
        <v/>
      </c>
      <c r="O267" t="str">
        <f t="shared" si="35"/>
        <v/>
      </c>
      <c r="P267" t="str">
        <f t="shared" si="36"/>
        <v/>
      </c>
      <c r="Q267" s="35">
        <f>IF(J267="Open",_xlfn.XLOOKUP(E267,Table2[Region],Table2[Opens]),_xlfn.XLOOKUP(E267,Table2[Region],Table2[Accepts]))</f>
        <v>300</v>
      </c>
      <c r="R267">
        <f t="shared" si="37"/>
        <v>2022</v>
      </c>
      <c r="S267" s="1">
        <f t="shared" si="38"/>
        <v>44551</v>
      </c>
      <c r="T267" t="str">
        <f t="shared" si="39"/>
        <v>Q1</v>
      </c>
    </row>
    <row r="268" spans="1:20" x14ac:dyDescent="0.35">
      <c r="A268" t="s">
        <v>822</v>
      </c>
      <c r="B268" t="s">
        <v>563</v>
      </c>
      <c r="C268" t="s">
        <v>558</v>
      </c>
      <c r="D268" t="s">
        <v>204</v>
      </c>
      <c r="E268" t="s">
        <v>1636</v>
      </c>
      <c r="F268" t="s">
        <v>1075</v>
      </c>
      <c r="G268" t="s">
        <v>16</v>
      </c>
      <c r="H268" s="1">
        <v>44573</v>
      </c>
      <c r="I268" s="1">
        <v>44588</v>
      </c>
      <c r="J268" t="str">
        <f t="shared" si="32"/>
        <v>Filled</v>
      </c>
      <c r="K268" s="33" cm="1">
        <f t="array" aca="1" ref="K268" ca="1">NETWORKDAYS(H268,_xlfn.IFS(J268="Open",TODAY(),J268="Filled",I268))</f>
        <v>12</v>
      </c>
      <c r="L268" s="33" cm="1">
        <f t="array" aca="1" ref="L268" ca="1">(_xlfn.IFS(J268="Open",TODAY(),J268="Filled",I268))-H268</f>
        <v>15</v>
      </c>
      <c r="M268">
        <f t="shared" si="33"/>
        <v>2022</v>
      </c>
      <c r="N268" s="34" t="str">
        <f t="shared" si="34"/>
        <v>January</v>
      </c>
      <c r="O268" t="str">
        <f t="shared" si="35"/>
        <v>Q2</v>
      </c>
      <c r="P268" t="str">
        <f t="shared" si="36"/>
        <v>FY 2022</v>
      </c>
      <c r="Q268" s="35">
        <f>IF(J268="Open",_xlfn.XLOOKUP(E268,Table2[Region],Table2[Opens]),_xlfn.XLOOKUP(E268,Table2[Region],Table2[Accepts]))</f>
        <v>550</v>
      </c>
      <c r="R268">
        <f t="shared" si="37"/>
        <v>2022</v>
      </c>
      <c r="S268" s="1">
        <f t="shared" si="38"/>
        <v>44588</v>
      </c>
      <c r="T268" t="str">
        <f t="shared" si="39"/>
        <v>Q2</v>
      </c>
    </row>
    <row r="269" spans="1:20" x14ac:dyDescent="0.35">
      <c r="A269" t="s">
        <v>823</v>
      </c>
      <c r="B269" t="s">
        <v>564</v>
      </c>
      <c r="C269" t="s">
        <v>558</v>
      </c>
      <c r="D269" t="s">
        <v>204</v>
      </c>
      <c r="E269" t="s">
        <v>1636</v>
      </c>
      <c r="F269" t="s">
        <v>1075</v>
      </c>
      <c r="G269" t="s">
        <v>16</v>
      </c>
      <c r="H269" s="1">
        <v>44532</v>
      </c>
      <c r="I269" s="1">
        <v>44548</v>
      </c>
      <c r="J269" t="str">
        <f t="shared" si="32"/>
        <v>Filled</v>
      </c>
      <c r="K269" s="33" cm="1">
        <f t="array" aca="1" ref="K269" ca="1">NETWORKDAYS(H269,_xlfn.IFS(J269="Open",TODAY(),J269="Filled",I269))</f>
        <v>12</v>
      </c>
      <c r="L269" s="33" cm="1">
        <f t="array" aca="1" ref="L269" ca="1">(_xlfn.IFS(J269="Open",TODAY(),J269="Filled",I269))-H269</f>
        <v>16</v>
      </c>
      <c r="M269">
        <f t="shared" si="33"/>
        <v>2021</v>
      </c>
      <c r="N269" s="34" t="str">
        <f t="shared" si="34"/>
        <v>December</v>
      </c>
      <c r="O269" t="str">
        <f t="shared" si="35"/>
        <v>Q1</v>
      </c>
      <c r="P269" t="str">
        <f t="shared" si="36"/>
        <v>FY 2022</v>
      </c>
      <c r="Q269" s="35">
        <f>IF(J269="Open",_xlfn.XLOOKUP(E269,Table2[Region],Table2[Opens]),_xlfn.XLOOKUP(E269,Table2[Region],Table2[Accepts]))</f>
        <v>550</v>
      </c>
      <c r="R269">
        <f t="shared" si="37"/>
        <v>2022</v>
      </c>
      <c r="S269" s="1">
        <f t="shared" si="38"/>
        <v>44548</v>
      </c>
      <c r="T269" t="str">
        <f t="shared" si="39"/>
        <v>Q1</v>
      </c>
    </row>
    <row r="270" spans="1:20" x14ac:dyDescent="0.35">
      <c r="A270" t="s">
        <v>824</v>
      </c>
      <c r="B270" t="s">
        <v>565</v>
      </c>
      <c r="C270" t="s">
        <v>558</v>
      </c>
      <c r="D270" t="s">
        <v>204</v>
      </c>
      <c r="E270" t="s">
        <v>1636</v>
      </c>
      <c r="F270" t="s">
        <v>1074</v>
      </c>
      <c r="G270" t="s">
        <v>487</v>
      </c>
      <c r="H270" s="1">
        <v>44570</v>
      </c>
      <c r="I270" s="1">
        <v>44874</v>
      </c>
      <c r="J270" t="str">
        <f t="shared" si="32"/>
        <v>Filled</v>
      </c>
      <c r="K270" s="33" cm="1">
        <f t="array" aca="1" ref="K270" ca="1">NETWORKDAYS(H270,_xlfn.IFS(J270="Open",TODAY(),J270="Filled",I270))</f>
        <v>218</v>
      </c>
      <c r="L270" s="33" cm="1">
        <f t="array" aca="1" ref="L270" ca="1">(_xlfn.IFS(J270="Open",TODAY(),J270="Filled",I270))-H270</f>
        <v>304</v>
      </c>
      <c r="M270">
        <f t="shared" si="33"/>
        <v>2022</v>
      </c>
      <c r="N270" s="34" t="str">
        <f t="shared" si="34"/>
        <v>November</v>
      </c>
      <c r="O270" t="str">
        <f t="shared" si="35"/>
        <v>Q1</v>
      </c>
      <c r="P270" t="str">
        <f t="shared" si="36"/>
        <v>FY 2023</v>
      </c>
      <c r="Q270" s="35">
        <f>IF(J270="Open",_xlfn.XLOOKUP(E270,Table2[Region],Table2[Opens]),_xlfn.XLOOKUP(E270,Table2[Region],Table2[Accepts]))</f>
        <v>550</v>
      </c>
      <c r="R270">
        <f t="shared" si="37"/>
        <v>2023</v>
      </c>
      <c r="S270" s="1">
        <f t="shared" si="38"/>
        <v>44874</v>
      </c>
      <c r="T270" t="str">
        <f t="shared" si="39"/>
        <v>Q1</v>
      </c>
    </row>
    <row r="271" spans="1:20" x14ac:dyDescent="0.35">
      <c r="A271" t="s">
        <v>825</v>
      </c>
      <c r="B271" t="s">
        <v>566</v>
      </c>
      <c r="C271" t="s">
        <v>558</v>
      </c>
      <c r="D271" t="s">
        <v>204</v>
      </c>
      <c r="E271" t="s">
        <v>1636</v>
      </c>
      <c r="F271" t="s">
        <v>1076</v>
      </c>
      <c r="G271" t="s">
        <v>18</v>
      </c>
      <c r="H271" s="1">
        <v>44574</v>
      </c>
      <c r="I271" s="1">
        <v>44848</v>
      </c>
      <c r="J271" t="str">
        <f t="shared" si="32"/>
        <v>Filled</v>
      </c>
      <c r="K271" s="33" cm="1">
        <f t="array" aca="1" ref="K271" ca="1">NETWORKDAYS(H271,_xlfn.IFS(J271="Open",TODAY(),J271="Filled",I271))</f>
        <v>197</v>
      </c>
      <c r="L271" s="33" cm="1">
        <f t="array" aca="1" ref="L271" ca="1">(_xlfn.IFS(J271="Open",TODAY(),J271="Filled",I271))-H271</f>
        <v>274</v>
      </c>
      <c r="M271">
        <f t="shared" si="33"/>
        <v>2022</v>
      </c>
      <c r="N271" s="34" t="str">
        <f t="shared" si="34"/>
        <v>October</v>
      </c>
      <c r="O271" t="str">
        <f t="shared" si="35"/>
        <v>Q1</v>
      </c>
      <c r="P271" t="str">
        <f t="shared" si="36"/>
        <v>FY 2023</v>
      </c>
      <c r="Q271" s="35">
        <f>IF(J271="Open",_xlfn.XLOOKUP(E271,Table2[Region],Table2[Opens]),_xlfn.XLOOKUP(E271,Table2[Region],Table2[Accepts]))</f>
        <v>550</v>
      </c>
      <c r="R271">
        <f t="shared" si="37"/>
        <v>2023</v>
      </c>
      <c r="S271" s="1">
        <f t="shared" si="38"/>
        <v>44848</v>
      </c>
      <c r="T271" t="str">
        <f t="shared" si="39"/>
        <v>Q1</v>
      </c>
    </row>
    <row r="272" spans="1:20" x14ac:dyDescent="0.35">
      <c r="A272" t="s">
        <v>826</v>
      </c>
      <c r="B272" t="s">
        <v>180</v>
      </c>
      <c r="C272" s="37" t="s">
        <v>1604</v>
      </c>
      <c r="D272" t="s">
        <v>12</v>
      </c>
      <c r="E272" t="s">
        <v>9</v>
      </c>
      <c r="F272" t="s">
        <v>1074</v>
      </c>
      <c r="G272" t="s">
        <v>11</v>
      </c>
      <c r="H272" s="1">
        <v>43944.26290509259</v>
      </c>
      <c r="I272" s="1">
        <v>44165</v>
      </c>
      <c r="J272" t="str">
        <f t="shared" si="32"/>
        <v>Filled</v>
      </c>
      <c r="K272" s="33" cm="1">
        <f t="array" aca="1" ref="K272" ca="1">NETWORKDAYS(H272,_xlfn.IFS(J272="Open",TODAY(),J272="Filled",I272))</f>
        <v>158</v>
      </c>
      <c r="L272" s="33" cm="1">
        <f t="array" aca="1" ref="L272" ca="1">(_xlfn.IFS(J272="Open",TODAY(),J272="Filled",I272))-H272</f>
        <v>220.73709490741021</v>
      </c>
      <c r="M272">
        <f t="shared" si="33"/>
        <v>2020</v>
      </c>
      <c r="N272" s="34" t="str">
        <f t="shared" si="34"/>
        <v>November</v>
      </c>
      <c r="O272" t="str">
        <f t="shared" si="35"/>
        <v>Q1</v>
      </c>
      <c r="P272" t="str">
        <f t="shared" si="36"/>
        <v>FY 2021</v>
      </c>
      <c r="Q272" s="35">
        <f>IF(J272="Open",_xlfn.XLOOKUP(E272,Table2[Region],Table2[Opens]),_xlfn.XLOOKUP(E272,Table2[Region],Table2[Accepts]))</f>
        <v>525</v>
      </c>
      <c r="R272">
        <f t="shared" si="37"/>
        <v>2021</v>
      </c>
      <c r="S272" s="1">
        <f t="shared" si="38"/>
        <v>44165</v>
      </c>
      <c r="T272" t="str">
        <f t="shared" si="39"/>
        <v>Q1</v>
      </c>
    </row>
    <row r="273" spans="1:20" x14ac:dyDescent="0.35">
      <c r="A273" t="s">
        <v>827</v>
      </c>
      <c r="B273" t="s">
        <v>181</v>
      </c>
      <c r="C273" s="37" t="s">
        <v>1604</v>
      </c>
      <c r="D273" t="s">
        <v>1635</v>
      </c>
      <c r="E273" t="s">
        <v>116</v>
      </c>
      <c r="F273" t="s">
        <v>1075</v>
      </c>
      <c r="G273" t="s">
        <v>16</v>
      </c>
      <c r="H273" s="1">
        <v>43931.239108796297</v>
      </c>
      <c r="I273" s="1">
        <v>44059</v>
      </c>
      <c r="J273" t="str">
        <f t="shared" si="32"/>
        <v>Filled</v>
      </c>
      <c r="K273" s="33" cm="1">
        <f t="array" aca="1" ref="K273" ca="1">NETWORKDAYS(H273,_xlfn.IFS(J273="Open",TODAY(),J273="Filled",I273))</f>
        <v>91</v>
      </c>
      <c r="L273" s="33" cm="1">
        <f t="array" aca="1" ref="L273" ca="1">(_xlfn.IFS(J273="Open",TODAY(),J273="Filled",I273))-H273</f>
        <v>127.76089120370307</v>
      </c>
      <c r="M273">
        <f t="shared" si="33"/>
        <v>2020</v>
      </c>
      <c r="N273" s="34" t="str">
        <f t="shared" si="34"/>
        <v>August</v>
      </c>
      <c r="O273" t="str">
        <f t="shared" si="35"/>
        <v>Q4</v>
      </c>
      <c r="P273" t="str">
        <f t="shared" si="36"/>
        <v>FY 2020</v>
      </c>
      <c r="Q273" s="35">
        <f>IF(J273="Open",_xlfn.XLOOKUP(E273,Table2[Region],Table2[Opens]),_xlfn.XLOOKUP(E273,Table2[Region],Table2[Accepts]))</f>
        <v>300</v>
      </c>
      <c r="R273">
        <f t="shared" si="37"/>
        <v>2020</v>
      </c>
      <c r="S273" s="1">
        <f t="shared" si="38"/>
        <v>44059</v>
      </c>
      <c r="T273" t="str">
        <f t="shared" si="39"/>
        <v>Q4</v>
      </c>
    </row>
    <row r="274" spans="1:20" x14ac:dyDescent="0.35">
      <c r="A274" t="s">
        <v>828</v>
      </c>
      <c r="B274" t="s">
        <v>182</v>
      </c>
      <c r="C274" s="37" t="s">
        <v>1604</v>
      </c>
      <c r="D274" t="s">
        <v>12</v>
      </c>
      <c r="E274" t="s">
        <v>9</v>
      </c>
      <c r="F274" t="s">
        <v>1075</v>
      </c>
      <c r="G274" t="s">
        <v>11</v>
      </c>
      <c r="H274" s="1">
        <v>43991.239791666667</v>
      </c>
      <c r="I274" s="1">
        <v>44086</v>
      </c>
      <c r="J274" t="str">
        <f t="shared" si="32"/>
        <v>Filled</v>
      </c>
      <c r="K274" s="33" cm="1">
        <f t="array" aca="1" ref="K274" ca="1">NETWORKDAYS(H274,_xlfn.IFS(J274="Open",TODAY(),J274="Filled",I274))</f>
        <v>69</v>
      </c>
      <c r="L274" s="33" cm="1">
        <f t="array" aca="1" ref="L274" ca="1">(_xlfn.IFS(J274="Open",TODAY(),J274="Filled",I274))-H274</f>
        <v>94.760208333333139</v>
      </c>
      <c r="M274">
        <f t="shared" si="33"/>
        <v>2020</v>
      </c>
      <c r="N274" s="34" t="str">
        <f t="shared" si="34"/>
        <v>September</v>
      </c>
      <c r="O274" t="str">
        <f t="shared" si="35"/>
        <v>Q4</v>
      </c>
      <c r="P274" t="str">
        <f t="shared" si="36"/>
        <v>FY 2020</v>
      </c>
      <c r="Q274" s="35">
        <f>IF(J274="Open",_xlfn.XLOOKUP(E274,Table2[Region],Table2[Opens]),_xlfn.XLOOKUP(E274,Table2[Region],Table2[Accepts]))</f>
        <v>525</v>
      </c>
      <c r="R274">
        <f t="shared" si="37"/>
        <v>2020</v>
      </c>
      <c r="S274" s="1">
        <f t="shared" si="38"/>
        <v>44086</v>
      </c>
      <c r="T274" t="str">
        <f t="shared" si="39"/>
        <v>Q4</v>
      </c>
    </row>
    <row r="275" spans="1:20" x14ac:dyDescent="0.35">
      <c r="A275" t="s">
        <v>829</v>
      </c>
      <c r="B275" t="s">
        <v>184</v>
      </c>
      <c r="C275" s="37" t="s">
        <v>1604</v>
      </c>
      <c r="D275" t="s">
        <v>12</v>
      </c>
      <c r="E275" t="s">
        <v>9</v>
      </c>
      <c r="F275" t="s">
        <v>1075</v>
      </c>
      <c r="G275" t="s">
        <v>16</v>
      </c>
      <c r="H275" s="1">
        <v>43970.243055555555</v>
      </c>
      <c r="I275" s="1">
        <v>44077</v>
      </c>
      <c r="J275" t="str">
        <f t="shared" si="32"/>
        <v>Filled</v>
      </c>
      <c r="K275" s="33" cm="1">
        <f t="array" aca="1" ref="K275" ca="1">NETWORKDAYS(H275,_xlfn.IFS(J275="Open",TODAY(),J275="Filled",I275))</f>
        <v>78</v>
      </c>
      <c r="L275" s="33" cm="1">
        <f t="array" aca="1" ref="L275" ca="1">(_xlfn.IFS(J275="Open",TODAY(),J275="Filled",I275))-H275</f>
        <v>106.75694444444525</v>
      </c>
      <c r="M275">
        <f t="shared" si="33"/>
        <v>2020</v>
      </c>
      <c r="N275" s="34" t="str">
        <f t="shared" si="34"/>
        <v>September</v>
      </c>
      <c r="O275" t="str">
        <f t="shared" si="35"/>
        <v>Q4</v>
      </c>
      <c r="P275" t="str">
        <f t="shared" si="36"/>
        <v>FY 2020</v>
      </c>
      <c r="Q275" s="35">
        <f>IF(J275="Open",_xlfn.XLOOKUP(E275,Table2[Region],Table2[Opens]),_xlfn.XLOOKUP(E275,Table2[Region],Table2[Accepts]))</f>
        <v>525</v>
      </c>
      <c r="R275">
        <f t="shared" si="37"/>
        <v>2020</v>
      </c>
      <c r="S275" s="1">
        <f t="shared" si="38"/>
        <v>44077</v>
      </c>
      <c r="T275" t="str">
        <f t="shared" si="39"/>
        <v>Q4</v>
      </c>
    </row>
    <row r="276" spans="1:20" x14ac:dyDescent="0.35">
      <c r="A276" t="s">
        <v>830</v>
      </c>
      <c r="B276" t="s">
        <v>185</v>
      </c>
      <c r="C276" s="37" t="s">
        <v>1604</v>
      </c>
      <c r="D276" t="s">
        <v>12</v>
      </c>
      <c r="E276" t="s">
        <v>9</v>
      </c>
      <c r="F276" t="s">
        <v>1075</v>
      </c>
      <c r="G276" t="s">
        <v>11</v>
      </c>
      <c r="H276" s="1">
        <v>43987.521516203706</v>
      </c>
      <c r="I276" s="1">
        <v>44078</v>
      </c>
      <c r="J276" t="str">
        <f t="shared" si="32"/>
        <v>Filled</v>
      </c>
      <c r="K276" s="33" cm="1">
        <f t="array" aca="1" ref="K276" ca="1">NETWORKDAYS(H276,_xlfn.IFS(J276="Open",TODAY(),J276="Filled",I276))</f>
        <v>66</v>
      </c>
      <c r="L276" s="33" cm="1">
        <f t="array" aca="1" ref="L276" ca="1">(_xlfn.IFS(J276="Open",TODAY(),J276="Filled",I276))-H276</f>
        <v>90.478483796294313</v>
      </c>
      <c r="M276">
        <f t="shared" si="33"/>
        <v>2020</v>
      </c>
      <c r="N276" s="34" t="str">
        <f t="shared" si="34"/>
        <v>September</v>
      </c>
      <c r="O276" t="str">
        <f t="shared" si="35"/>
        <v>Q4</v>
      </c>
      <c r="P276" t="str">
        <f t="shared" si="36"/>
        <v>FY 2020</v>
      </c>
      <c r="Q276" s="35">
        <f>IF(J276="Open",_xlfn.XLOOKUP(E276,Table2[Region],Table2[Opens]),_xlfn.XLOOKUP(E276,Table2[Region],Table2[Accepts]))</f>
        <v>525</v>
      </c>
      <c r="R276">
        <f t="shared" si="37"/>
        <v>2020</v>
      </c>
      <c r="S276" s="1">
        <f t="shared" si="38"/>
        <v>44078</v>
      </c>
      <c r="T276" t="str">
        <f t="shared" si="39"/>
        <v>Q4</v>
      </c>
    </row>
    <row r="277" spans="1:20" x14ac:dyDescent="0.35">
      <c r="A277" t="s">
        <v>831</v>
      </c>
      <c r="B277" t="s">
        <v>187</v>
      </c>
      <c r="C277" s="37" t="s">
        <v>1604</v>
      </c>
      <c r="D277" t="s">
        <v>12</v>
      </c>
      <c r="E277" t="s">
        <v>9</v>
      </c>
      <c r="F277" t="s">
        <v>1076</v>
      </c>
      <c r="G277" t="s">
        <v>24</v>
      </c>
      <c r="H277" s="1">
        <v>43978.427314814813</v>
      </c>
      <c r="I277" s="1" t="s">
        <v>1628</v>
      </c>
      <c r="J277" t="str">
        <f t="shared" si="32"/>
        <v>Open</v>
      </c>
      <c r="K277" s="33" cm="1">
        <f t="array" aca="1" ref="K277" ca="1">NETWORKDAYS(H277,_xlfn.IFS(J277="Open",TODAY(),J277="Filled",I277))</f>
        <v>835</v>
      </c>
      <c r="L277" s="33" cm="1">
        <f t="array" aca="1" ref="L277" ca="1">(_xlfn.IFS(J277="Open",TODAY(),J277="Filled",I277))-H277</f>
        <v>1167.5726851851869</v>
      </c>
      <c r="M277" t="str">
        <f t="shared" si="33"/>
        <v/>
      </c>
      <c r="N277" s="34" t="str">
        <f t="shared" si="34"/>
        <v/>
      </c>
      <c r="O277" t="str">
        <f t="shared" si="35"/>
        <v/>
      </c>
      <c r="P277" t="str">
        <f t="shared" si="36"/>
        <v/>
      </c>
      <c r="Q277" s="35">
        <f>IF(J277="Open",_xlfn.XLOOKUP(E277,Table2[Region],Table2[Opens]),_xlfn.XLOOKUP(E277,Table2[Region],Table2[Accepts]))</f>
        <v>280</v>
      </c>
      <c r="R277">
        <f t="shared" si="37"/>
        <v>2020</v>
      </c>
      <c r="S277" s="1">
        <f t="shared" si="38"/>
        <v>43978.427314814813</v>
      </c>
      <c r="T277" t="str">
        <f t="shared" si="39"/>
        <v>Q3</v>
      </c>
    </row>
    <row r="278" spans="1:20" x14ac:dyDescent="0.35">
      <c r="A278" t="s">
        <v>832</v>
      </c>
      <c r="B278" t="s">
        <v>189</v>
      </c>
      <c r="C278" s="37" t="s">
        <v>1604</v>
      </c>
      <c r="D278" t="s">
        <v>12</v>
      </c>
      <c r="E278" t="s">
        <v>9</v>
      </c>
      <c r="F278" t="s">
        <v>1075</v>
      </c>
      <c r="G278" t="s">
        <v>11</v>
      </c>
      <c r="H278" s="1">
        <v>43971.487627314818</v>
      </c>
      <c r="I278" s="1">
        <v>44098</v>
      </c>
      <c r="J278" t="str">
        <f t="shared" si="32"/>
        <v>Filled</v>
      </c>
      <c r="K278" s="33" cm="1">
        <f t="array" aca="1" ref="K278" ca="1">NETWORKDAYS(H278,_xlfn.IFS(J278="Open",TODAY(),J278="Filled",I278))</f>
        <v>92</v>
      </c>
      <c r="L278" s="33" cm="1">
        <f t="array" aca="1" ref="L278" ca="1">(_xlfn.IFS(J278="Open",TODAY(),J278="Filled",I278))-H278</f>
        <v>126.51237268518162</v>
      </c>
      <c r="M278">
        <f t="shared" si="33"/>
        <v>2020</v>
      </c>
      <c r="N278" s="34" t="str">
        <f t="shared" si="34"/>
        <v>September</v>
      </c>
      <c r="O278" t="str">
        <f t="shared" si="35"/>
        <v>Q4</v>
      </c>
      <c r="P278" t="str">
        <f t="shared" si="36"/>
        <v>FY 2020</v>
      </c>
      <c r="Q278" s="35">
        <f>IF(J278="Open",_xlfn.XLOOKUP(E278,Table2[Region],Table2[Opens]),_xlfn.XLOOKUP(E278,Table2[Region],Table2[Accepts]))</f>
        <v>525</v>
      </c>
      <c r="R278">
        <f t="shared" si="37"/>
        <v>2020</v>
      </c>
      <c r="S278" s="1">
        <f t="shared" si="38"/>
        <v>44098</v>
      </c>
      <c r="T278" t="str">
        <f t="shared" si="39"/>
        <v>Q4</v>
      </c>
    </row>
    <row r="279" spans="1:20" x14ac:dyDescent="0.35">
      <c r="A279" t="s">
        <v>833</v>
      </c>
      <c r="B279" t="s">
        <v>190</v>
      </c>
      <c r="C279" s="37" t="s">
        <v>1604</v>
      </c>
      <c r="D279" t="s">
        <v>204</v>
      </c>
      <c r="E279" t="s">
        <v>1636</v>
      </c>
      <c r="F279" t="s">
        <v>1075</v>
      </c>
      <c r="G279" t="s">
        <v>11</v>
      </c>
      <c r="H279" s="1">
        <v>43865.585312499999</v>
      </c>
      <c r="I279" s="1">
        <v>43955</v>
      </c>
      <c r="J279" t="str">
        <f t="shared" si="32"/>
        <v>Filled</v>
      </c>
      <c r="K279" s="33" cm="1">
        <f t="array" aca="1" ref="K279" ca="1">NETWORKDAYS(H279,_xlfn.IFS(J279="Open",TODAY(),J279="Filled",I279))</f>
        <v>65</v>
      </c>
      <c r="L279" s="33" cm="1">
        <f t="array" aca="1" ref="L279" ca="1">(_xlfn.IFS(J279="Open",TODAY(),J279="Filled",I279))-H279</f>
        <v>89.414687500000582</v>
      </c>
      <c r="M279">
        <f t="shared" si="33"/>
        <v>2020</v>
      </c>
      <c r="N279" s="34" t="str">
        <f t="shared" si="34"/>
        <v>May</v>
      </c>
      <c r="O279" t="str">
        <f t="shared" si="35"/>
        <v>Q3</v>
      </c>
      <c r="P279" t="str">
        <f t="shared" si="36"/>
        <v>FY 2020</v>
      </c>
      <c r="Q279" s="35">
        <f>IF(J279="Open",_xlfn.XLOOKUP(E279,Table2[Region],Table2[Opens]),_xlfn.XLOOKUP(E279,Table2[Region],Table2[Accepts]))</f>
        <v>550</v>
      </c>
      <c r="R279">
        <f t="shared" si="37"/>
        <v>2020</v>
      </c>
      <c r="S279" s="1">
        <f t="shared" si="38"/>
        <v>43955</v>
      </c>
      <c r="T279" t="str">
        <f t="shared" si="39"/>
        <v>Q3</v>
      </c>
    </row>
    <row r="280" spans="1:20" x14ac:dyDescent="0.35">
      <c r="A280" t="s">
        <v>834</v>
      </c>
      <c r="B280" t="s">
        <v>191</v>
      </c>
      <c r="C280" s="37" t="s">
        <v>1604</v>
      </c>
      <c r="D280" t="s">
        <v>12</v>
      </c>
      <c r="E280" t="s">
        <v>9</v>
      </c>
      <c r="F280" t="s">
        <v>1075</v>
      </c>
      <c r="G280" t="s">
        <v>24</v>
      </c>
      <c r="H280" s="1">
        <v>43998.506539351853</v>
      </c>
      <c r="I280" s="1">
        <v>44141</v>
      </c>
      <c r="J280" t="str">
        <f t="shared" si="32"/>
        <v>Filled</v>
      </c>
      <c r="K280" s="33" cm="1">
        <f t="array" aca="1" ref="K280" ca="1">NETWORKDAYS(H280,_xlfn.IFS(J280="Open",TODAY(),J280="Filled",I280))</f>
        <v>104</v>
      </c>
      <c r="L280" s="33" cm="1">
        <f t="array" aca="1" ref="L280" ca="1">(_xlfn.IFS(J280="Open",TODAY(),J280="Filled",I280))-H280</f>
        <v>142.49346064814745</v>
      </c>
      <c r="M280">
        <f t="shared" si="33"/>
        <v>2020</v>
      </c>
      <c r="N280" s="34" t="str">
        <f t="shared" si="34"/>
        <v>November</v>
      </c>
      <c r="O280" t="str">
        <f t="shared" si="35"/>
        <v>Q1</v>
      </c>
      <c r="P280" t="str">
        <f t="shared" si="36"/>
        <v>FY 2021</v>
      </c>
      <c r="Q280" s="35">
        <f>IF(J280="Open",_xlfn.XLOOKUP(E280,Table2[Region],Table2[Opens]),_xlfn.XLOOKUP(E280,Table2[Region],Table2[Accepts]))</f>
        <v>525</v>
      </c>
      <c r="R280">
        <f t="shared" si="37"/>
        <v>2021</v>
      </c>
      <c r="S280" s="1">
        <f t="shared" si="38"/>
        <v>44141</v>
      </c>
      <c r="T280" t="str">
        <f t="shared" si="39"/>
        <v>Q1</v>
      </c>
    </row>
    <row r="281" spans="1:20" x14ac:dyDescent="0.35">
      <c r="A281" t="s">
        <v>835</v>
      </c>
      <c r="B281" t="s">
        <v>197</v>
      </c>
      <c r="C281" s="37" t="s">
        <v>1604</v>
      </c>
      <c r="D281" t="s">
        <v>12</v>
      </c>
      <c r="E281" t="s">
        <v>9</v>
      </c>
      <c r="F281" t="s">
        <v>1075</v>
      </c>
      <c r="G281" t="s">
        <v>11</v>
      </c>
      <c r="H281" s="1">
        <v>44006.461145833331</v>
      </c>
      <c r="I281" s="1">
        <v>44165</v>
      </c>
      <c r="J281" t="str">
        <f t="shared" si="32"/>
        <v>Filled</v>
      </c>
      <c r="K281" s="33" cm="1">
        <f t="array" aca="1" ref="K281" ca="1">NETWORKDAYS(H281,_xlfn.IFS(J281="Open",TODAY(),J281="Filled",I281))</f>
        <v>114</v>
      </c>
      <c r="L281" s="33" cm="1">
        <f t="array" aca="1" ref="L281" ca="1">(_xlfn.IFS(J281="Open",TODAY(),J281="Filled",I281))-H281</f>
        <v>158.5388541666689</v>
      </c>
      <c r="M281">
        <f t="shared" si="33"/>
        <v>2020</v>
      </c>
      <c r="N281" s="34" t="str">
        <f t="shared" si="34"/>
        <v>November</v>
      </c>
      <c r="O281" t="str">
        <f t="shared" si="35"/>
        <v>Q1</v>
      </c>
      <c r="P281" t="str">
        <f t="shared" si="36"/>
        <v>FY 2021</v>
      </c>
      <c r="Q281" s="35">
        <f>IF(J281="Open",_xlfn.XLOOKUP(E281,Table2[Region],Table2[Opens]),_xlfn.XLOOKUP(E281,Table2[Region],Table2[Accepts]))</f>
        <v>525</v>
      </c>
      <c r="R281">
        <f t="shared" si="37"/>
        <v>2021</v>
      </c>
      <c r="S281" s="1">
        <f t="shared" si="38"/>
        <v>44165</v>
      </c>
      <c r="T281" t="str">
        <f t="shared" si="39"/>
        <v>Q1</v>
      </c>
    </row>
    <row r="282" spans="1:20" x14ac:dyDescent="0.35">
      <c r="A282" t="s">
        <v>836</v>
      </c>
      <c r="B282" t="s">
        <v>198</v>
      </c>
      <c r="C282" s="37" t="s">
        <v>1604</v>
      </c>
      <c r="D282" t="s">
        <v>12</v>
      </c>
      <c r="E282" t="s">
        <v>9</v>
      </c>
      <c r="F282" t="s">
        <v>1074</v>
      </c>
      <c r="G282" t="s">
        <v>11</v>
      </c>
      <c r="H282" s="1">
        <v>44025.288530092592</v>
      </c>
      <c r="I282" s="1">
        <v>44133</v>
      </c>
      <c r="J282" t="str">
        <f t="shared" si="32"/>
        <v>Filled</v>
      </c>
      <c r="K282" s="33" cm="1">
        <f t="array" aca="1" ref="K282" ca="1">NETWORKDAYS(H282,_xlfn.IFS(J282="Open",TODAY(),J282="Filled",I282))</f>
        <v>79</v>
      </c>
      <c r="L282" s="33" cm="1">
        <f t="array" aca="1" ref="L282" ca="1">(_xlfn.IFS(J282="Open",TODAY(),J282="Filled",I282))-H282</f>
        <v>107.71146990740817</v>
      </c>
      <c r="M282">
        <f t="shared" si="33"/>
        <v>2020</v>
      </c>
      <c r="N282" s="34" t="str">
        <f t="shared" si="34"/>
        <v>October</v>
      </c>
      <c r="O282" t="str">
        <f t="shared" si="35"/>
        <v>Q1</v>
      </c>
      <c r="P282" t="str">
        <f t="shared" si="36"/>
        <v>FY 2021</v>
      </c>
      <c r="Q282" s="35">
        <f>IF(J282="Open",_xlfn.XLOOKUP(E282,Table2[Region],Table2[Opens]),_xlfn.XLOOKUP(E282,Table2[Region],Table2[Accepts]))</f>
        <v>525</v>
      </c>
      <c r="R282">
        <f t="shared" si="37"/>
        <v>2021</v>
      </c>
      <c r="S282" s="1">
        <f t="shared" si="38"/>
        <v>44133</v>
      </c>
      <c r="T282" t="str">
        <f t="shared" si="39"/>
        <v>Q1</v>
      </c>
    </row>
    <row r="283" spans="1:20" x14ac:dyDescent="0.35">
      <c r="A283" t="s">
        <v>837</v>
      </c>
      <c r="B283" t="s">
        <v>199</v>
      </c>
      <c r="C283" s="37" t="s">
        <v>1604</v>
      </c>
      <c r="D283" t="s">
        <v>12</v>
      </c>
      <c r="E283" t="s">
        <v>9</v>
      </c>
      <c r="F283" t="s">
        <v>1075</v>
      </c>
      <c r="G283" t="s">
        <v>11</v>
      </c>
      <c r="H283" s="1">
        <v>44088.513414351852</v>
      </c>
      <c r="I283" s="1">
        <v>44160</v>
      </c>
      <c r="J283" t="str">
        <f t="shared" si="32"/>
        <v>Filled</v>
      </c>
      <c r="K283" s="33" cm="1">
        <f t="array" aca="1" ref="K283" ca="1">NETWORKDAYS(H283,_xlfn.IFS(J283="Open",TODAY(),J283="Filled",I283))</f>
        <v>53</v>
      </c>
      <c r="L283" s="33" cm="1">
        <f t="array" aca="1" ref="L283" ca="1">(_xlfn.IFS(J283="Open",TODAY(),J283="Filled",I283))-H283</f>
        <v>71.486585648148321</v>
      </c>
      <c r="M283">
        <f t="shared" si="33"/>
        <v>2020</v>
      </c>
      <c r="N283" s="34" t="str">
        <f t="shared" si="34"/>
        <v>November</v>
      </c>
      <c r="O283" t="str">
        <f t="shared" si="35"/>
        <v>Q1</v>
      </c>
      <c r="P283" t="str">
        <f t="shared" si="36"/>
        <v>FY 2021</v>
      </c>
      <c r="Q283" s="35">
        <f>IF(J283="Open",_xlfn.XLOOKUP(E283,Table2[Region],Table2[Opens]),_xlfn.XLOOKUP(E283,Table2[Region],Table2[Accepts]))</f>
        <v>525</v>
      </c>
      <c r="R283">
        <f t="shared" si="37"/>
        <v>2021</v>
      </c>
      <c r="S283" s="1">
        <f t="shared" si="38"/>
        <v>44160</v>
      </c>
      <c r="T283" t="str">
        <f t="shared" si="39"/>
        <v>Q1</v>
      </c>
    </row>
    <row r="284" spans="1:20" x14ac:dyDescent="0.35">
      <c r="A284" t="s">
        <v>838</v>
      </c>
      <c r="B284" t="s">
        <v>203</v>
      </c>
      <c r="C284" s="37" t="s">
        <v>1604</v>
      </c>
      <c r="D284" t="s">
        <v>12</v>
      </c>
      <c r="E284" t="s">
        <v>9</v>
      </c>
      <c r="F284" t="s">
        <v>1075</v>
      </c>
      <c r="G284" t="s">
        <v>24</v>
      </c>
      <c r="H284" s="1">
        <v>44097.499652777777</v>
      </c>
      <c r="I284" s="1">
        <v>44145</v>
      </c>
      <c r="J284" t="str">
        <f t="shared" si="32"/>
        <v>Filled</v>
      </c>
      <c r="K284" s="33" cm="1">
        <f t="array" aca="1" ref="K284" ca="1">NETWORKDAYS(H284,_xlfn.IFS(J284="Open",TODAY(),J284="Filled",I284))</f>
        <v>35</v>
      </c>
      <c r="L284" s="33" cm="1">
        <f t="array" aca="1" ref="L284" ca="1">(_xlfn.IFS(J284="Open",TODAY(),J284="Filled",I284))-H284</f>
        <v>47.500347222223354</v>
      </c>
      <c r="M284">
        <f t="shared" si="33"/>
        <v>2020</v>
      </c>
      <c r="N284" s="34" t="str">
        <f t="shared" si="34"/>
        <v>November</v>
      </c>
      <c r="O284" t="str">
        <f t="shared" si="35"/>
        <v>Q1</v>
      </c>
      <c r="P284" t="str">
        <f t="shared" si="36"/>
        <v>FY 2021</v>
      </c>
      <c r="Q284" s="35">
        <f>IF(J284="Open",_xlfn.XLOOKUP(E284,Table2[Region],Table2[Opens]),_xlfn.XLOOKUP(E284,Table2[Region],Table2[Accepts]))</f>
        <v>525</v>
      </c>
      <c r="R284">
        <f t="shared" si="37"/>
        <v>2021</v>
      </c>
      <c r="S284" s="1">
        <f t="shared" si="38"/>
        <v>44145</v>
      </c>
      <c r="T284" t="str">
        <f t="shared" si="39"/>
        <v>Q1</v>
      </c>
    </row>
    <row r="285" spans="1:20" x14ac:dyDescent="0.35">
      <c r="A285" t="s">
        <v>839</v>
      </c>
      <c r="B285" t="s">
        <v>207</v>
      </c>
      <c r="C285" s="37" t="s">
        <v>1604</v>
      </c>
      <c r="D285" t="s">
        <v>12</v>
      </c>
      <c r="E285" t="s">
        <v>9</v>
      </c>
      <c r="F285" t="s">
        <v>1075</v>
      </c>
      <c r="G285" t="s">
        <v>11</v>
      </c>
      <c r="H285" s="1">
        <v>44035.770231481481</v>
      </c>
      <c r="I285" s="1">
        <v>44180</v>
      </c>
      <c r="J285" t="str">
        <f t="shared" si="32"/>
        <v>Filled</v>
      </c>
      <c r="K285" s="33" cm="1">
        <f t="array" aca="1" ref="K285" ca="1">NETWORKDAYS(H285,_xlfn.IFS(J285="Open",TODAY(),J285="Filled",I285))</f>
        <v>104</v>
      </c>
      <c r="L285" s="33" cm="1">
        <f t="array" aca="1" ref="L285" ca="1">(_xlfn.IFS(J285="Open",TODAY(),J285="Filled",I285))-H285</f>
        <v>144.22976851851854</v>
      </c>
      <c r="M285">
        <f t="shared" si="33"/>
        <v>2020</v>
      </c>
      <c r="N285" s="34" t="str">
        <f t="shared" si="34"/>
        <v>December</v>
      </c>
      <c r="O285" t="str">
        <f t="shared" si="35"/>
        <v>Q1</v>
      </c>
      <c r="P285" t="str">
        <f t="shared" si="36"/>
        <v>FY 2021</v>
      </c>
      <c r="Q285" s="35">
        <f>IF(J285="Open",_xlfn.XLOOKUP(E285,Table2[Region],Table2[Opens]),_xlfn.XLOOKUP(E285,Table2[Region],Table2[Accepts]))</f>
        <v>525</v>
      </c>
      <c r="R285">
        <f t="shared" si="37"/>
        <v>2021</v>
      </c>
      <c r="S285" s="1">
        <f t="shared" si="38"/>
        <v>44180</v>
      </c>
      <c r="T285" t="str">
        <f t="shared" si="39"/>
        <v>Q1</v>
      </c>
    </row>
    <row r="286" spans="1:20" x14ac:dyDescent="0.35">
      <c r="A286" t="s">
        <v>840</v>
      </c>
      <c r="B286" t="s">
        <v>215</v>
      </c>
      <c r="C286" s="37" t="s">
        <v>1604</v>
      </c>
      <c r="D286" t="s">
        <v>204</v>
      </c>
      <c r="E286" t="s">
        <v>1636</v>
      </c>
      <c r="F286" t="s">
        <v>1075</v>
      </c>
      <c r="G286" t="s">
        <v>11</v>
      </c>
      <c r="H286" s="1">
        <v>44111.633055555554</v>
      </c>
      <c r="I286" s="1" t="s">
        <v>1628</v>
      </c>
      <c r="J286" t="str">
        <f t="shared" si="32"/>
        <v>Open</v>
      </c>
      <c r="K286" s="33" cm="1">
        <f t="array" aca="1" ref="K286" ca="1">NETWORKDAYS(H286,_xlfn.IFS(J286="Open",TODAY(),J286="Filled",I286))</f>
        <v>740</v>
      </c>
      <c r="L286" s="33" cm="1">
        <f t="array" aca="1" ref="L286" ca="1">(_xlfn.IFS(J286="Open",TODAY(),J286="Filled",I286))-H286</f>
        <v>1034.3669444444458</v>
      </c>
      <c r="M286" t="str">
        <f t="shared" si="33"/>
        <v/>
      </c>
      <c r="N286" s="34" t="str">
        <f t="shared" si="34"/>
        <v/>
      </c>
      <c r="O286" t="str">
        <f t="shared" si="35"/>
        <v/>
      </c>
      <c r="P286" t="str">
        <f t="shared" si="36"/>
        <v/>
      </c>
      <c r="Q286" s="35">
        <f>IF(J286="Open",_xlfn.XLOOKUP(E286,Table2[Region],Table2[Opens]),_xlfn.XLOOKUP(E286,Table2[Region],Table2[Accepts]))</f>
        <v>300</v>
      </c>
      <c r="R286">
        <f t="shared" si="37"/>
        <v>2021</v>
      </c>
      <c r="S286" s="1">
        <f t="shared" si="38"/>
        <v>44111.633055555554</v>
      </c>
      <c r="T286" t="str">
        <f t="shared" si="39"/>
        <v>Q1</v>
      </c>
    </row>
    <row r="287" spans="1:20" x14ac:dyDescent="0.35">
      <c r="A287" t="s">
        <v>841</v>
      </c>
      <c r="B287" t="s">
        <v>224</v>
      </c>
      <c r="C287" s="37" t="s">
        <v>1604</v>
      </c>
      <c r="D287" t="s">
        <v>204</v>
      </c>
      <c r="E287" t="s">
        <v>1636</v>
      </c>
      <c r="F287" t="s">
        <v>1075</v>
      </c>
      <c r="G287" t="s">
        <v>11</v>
      </c>
      <c r="H287" s="1">
        <v>44106.282083333332</v>
      </c>
      <c r="I287" s="1">
        <v>44177</v>
      </c>
      <c r="J287" t="str">
        <f t="shared" si="32"/>
        <v>Filled</v>
      </c>
      <c r="K287" s="33" cm="1">
        <f t="array" aca="1" ref="K287" ca="1">NETWORKDAYS(H287,_xlfn.IFS(J287="Open",TODAY(),J287="Filled",I287))</f>
        <v>51</v>
      </c>
      <c r="L287" s="33" cm="1">
        <f t="array" aca="1" ref="L287" ca="1">(_xlfn.IFS(J287="Open",TODAY(),J287="Filled",I287))-H287</f>
        <v>70.717916666668316</v>
      </c>
      <c r="M287">
        <f t="shared" si="33"/>
        <v>2020</v>
      </c>
      <c r="N287" s="34" t="str">
        <f t="shared" si="34"/>
        <v>December</v>
      </c>
      <c r="O287" t="str">
        <f t="shared" si="35"/>
        <v>Q1</v>
      </c>
      <c r="P287" t="str">
        <f t="shared" si="36"/>
        <v>FY 2021</v>
      </c>
      <c r="Q287" s="35">
        <f>IF(J287="Open",_xlfn.XLOOKUP(E287,Table2[Region],Table2[Opens]),_xlfn.XLOOKUP(E287,Table2[Region],Table2[Accepts]))</f>
        <v>550</v>
      </c>
      <c r="R287">
        <f t="shared" si="37"/>
        <v>2021</v>
      </c>
      <c r="S287" s="1">
        <f t="shared" si="38"/>
        <v>44177</v>
      </c>
      <c r="T287" t="str">
        <f t="shared" si="39"/>
        <v>Q1</v>
      </c>
    </row>
    <row r="288" spans="1:20" x14ac:dyDescent="0.35">
      <c r="A288" t="s">
        <v>842</v>
      </c>
      <c r="B288" t="s">
        <v>227</v>
      </c>
      <c r="C288" s="37" t="s">
        <v>1604</v>
      </c>
      <c r="D288" t="s">
        <v>12</v>
      </c>
      <c r="E288" t="s">
        <v>9</v>
      </c>
      <c r="F288" t="s">
        <v>1075</v>
      </c>
      <c r="G288" t="s">
        <v>24</v>
      </c>
      <c r="H288" s="1">
        <v>44011.117106481484</v>
      </c>
      <c r="I288" s="1">
        <v>44045</v>
      </c>
      <c r="J288" t="str">
        <f t="shared" si="32"/>
        <v>Filled</v>
      </c>
      <c r="K288" s="33" cm="1">
        <f t="array" aca="1" ref="K288" ca="1">NETWORKDAYS(H288,_xlfn.IFS(J288="Open",TODAY(),J288="Filled",I288))</f>
        <v>25</v>
      </c>
      <c r="L288" s="33" cm="1">
        <f t="array" aca="1" ref="L288" ca="1">(_xlfn.IFS(J288="Open",TODAY(),J288="Filled",I288))-H288</f>
        <v>33.88289351851563</v>
      </c>
      <c r="M288">
        <f t="shared" si="33"/>
        <v>2020</v>
      </c>
      <c r="N288" s="34" t="str">
        <f t="shared" si="34"/>
        <v>August</v>
      </c>
      <c r="O288" t="str">
        <f t="shared" si="35"/>
        <v>Q4</v>
      </c>
      <c r="P288" t="str">
        <f t="shared" si="36"/>
        <v>FY 2020</v>
      </c>
      <c r="Q288" s="35">
        <f>IF(J288="Open",_xlfn.XLOOKUP(E288,Table2[Region],Table2[Opens]),_xlfn.XLOOKUP(E288,Table2[Region],Table2[Accepts]))</f>
        <v>525</v>
      </c>
      <c r="R288">
        <f t="shared" si="37"/>
        <v>2020</v>
      </c>
      <c r="S288" s="1">
        <f t="shared" si="38"/>
        <v>44045</v>
      </c>
      <c r="T288" t="str">
        <f t="shared" si="39"/>
        <v>Q4</v>
      </c>
    </row>
    <row r="289" spans="1:20" x14ac:dyDescent="0.35">
      <c r="A289" t="s">
        <v>843</v>
      </c>
      <c r="B289" t="s">
        <v>230</v>
      </c>
      <c r="C289" s="37" t="s">
        <v>1604</v>
      </c>
      <c r="D289" t="s">
        <v>204</v>
      </c>
      <c r="E289" t="s">
        <v>1636</v>
      </c>
      <c r="F289" t="s">
        <v>1075</v>
      </c>
      <c r="G289" t="s">
        <v>11</v>
      </c>
      <c r="H289" s="1">
        <v>44141.362604166665</v>
      </c>
      <c r="I289" s="1">
        <v>44146</v>
      </c>
      <c r="J289" t="str">
        <f t="shared" si="32"/>
        <v>Filled</v>
      </c>
      <c r="K289" s="33" cm="1">
        <f t="array" aca="1" ref="K289" ca="1">NETWORKDAYS(H289,_xlfn.IFS(J289="Open",TODAY(),J289="Filled",I289))</f>
        <v>4</v>
      </c>
      <c r="L289" s="33" cm="1">
        <f t="array" aca="1" ref="L289" ca="1">(_xlfn.IFS(J289="Open",TODAY(),J289="Filled",I289))-H289</f>
        <v>4.6373958333351766</v>
      </c>
      <c r="M289">
        <f t="shared" si="33"/>
        <v>2020</v>
      </c>
      <c r="N289" s="34" t="str">
        <f t="shared" si="34"/>
        <v>November</v>
      </c>
      <c r="O289" t="str">
        <f t="shared" si="35"/>
        <v>Q1</v>
      </c>
      <c r="P289" t="str">
        <f t="shared" si="36"/>
        <v>FY 2021</v>
      </c>
      <c r="Q289" s="35">
        <f>IF(J289="Open",_xlfn.XLOOKUP(E289,Table2[Region],Table2[Opens]),_xlfn.XLOOKUP(E289,Table2[Region],Table2[Accepts]))</f>
        <v>550</v>
      </c>
      <c r="R289">
        <f t="shared" si="37"/>
        <v>2021</v>
      </c>
      <c r="S289" s="1">
        <f t="shared" si="38"/>
        <v>44146</v>
      </c>
      <c r="T289" t="str">
        <f t="shared" si="39"/>
        <v>Q1</v>
      </c>
    </row>
    <row r="290" spans="1:20" x14ac:dyDescent="0.35">
      <c r="A290" t="s">
        <v>844</v>
      </c>
      <c r="B290" t="s">
        <v>232</v>
      </c>
      <c r="C290" s="37" t="s">
        <v>1604</v>
      </c>
      <c r="D290" t="s">
        <v>12</v>
      </c>
      <c r="E290" t="s">
        <v>9</v>
      </c>
      <c r="F290" t="s">
        <v>1075</v>
      </c>
      <c r="G290" t="s">
        <v>24</v>
      </c>
      <c r="H290" s="1">
        <v>43942.221724537034</v>
      </c>
      <c r="I290" s="1">
        <v>44116</v>
      </c>
      <c r="J290" t="str">
        <f t="shared" si="32"/>
        <v>Filled</v>
      </c>
      <c r="K290" s="33" cm="1">
        <f t="array" aca="1" ref="K290" ca="1">NETWORKDAYS(H290,_xlfn.IFS(J290="Open",TODAY(),J290="Filled",I290))</f>
        <v>125</v>
      </c>
      <c r="L290" s="33" cm="1">
        <f t="array" aca="1" ref="L290" ca="1">(_xlfn.IFS(J290="Open",TODAY(),J290="Filled",I290))-H290</f>
        <v>173.77827546296612</v>
      </c>
      <c r="M290">
        <f t="shared" si="33"/>
        <v>2020</v>
      </c>
      <c r="N290" s="34" t="str">
        <f t="shared" si="34"/>
        <v>October</v>
      </c>
      <c r="O290" t="str">
        <f t="shared" si="35"/>
        <v>Q1</v>
      </c>
      <c r="P290" t="str">
        <f t="shared" si="36"/>
        <v>FY 2021</v>
      </c>
      <c r="Q290" s="35">
        <f>IF(J290="Open",_xlfn.XLOOKUP(E290,Table2[Region],Table2[Opens]),_xlfn.XLOOKUP(E290,Table2[Region],Table2[Accepts]))</f>
        <v>525</v>
      </c>
      <c r="R290">
        <f t="shared" si="37"/>
        <v>2021</v>
      </c>
      <c r="S290" s="1">
        <f t="shared" si="38"/>
        <v>44116</v>
      </c>
      <c r="T290" t="str">
        <f t="shared" si="39"/>
        <v>Q1</v>
      </c>
    </row>
    <row r="291" spans="1:20" x14ac:dyDescent="0.35">
      <c r="A291" t="s">
        <v>845</v>
      </c>
      <c r="B291" t="s">
        <v>233</v>
      </c>
      <c r="C291" s="37" t="s">
        <v>1604</v>
      </c>
      <c r="D291" t="s">
        <v>12</v>
      </c>
      <c r="E291" t="s">
        <v>9</v>
      </c>
      <c r="F291" t="s">
        <v>1075</v>
      </c>
      <c r="G291" t="s">
        <v>16</v>
      </c>
      <c r="H291" s="1">
        <v>44077.306215277778</v>
      </c>
      <c r="I291" s="1">
        <v>44157</v>
      </c>
      <c r="J291" t="str">
        <f t="shared" si="32"/>
        <v>Filled</v>
      </c>
      <c r="K291" s="33" cm="1">
        <f t="array" aca="1" ref="K291" ca="1">NETWORKDAYS(H291,_xlfn.IFS(J291="Open",TODAY(),J291="Filled",I291))</f>
        <v>57</v>
      </c>
      <c r="L291" s="33" cm="1">
        <f t="array" aca="1" ref="L291" ca="1">(_xlfn.IFS(J291="Open",TODAY(),J291="Filled",I291))-H291</f>
        <v>79.693784722221608</v>
      </c>
      <c r="M291">
        <f t="shared" si="33"/>
        <v>2020</v>
      </c>
      <c r="N291" s="34" t="str">
        <f t="shared" si="34"/>
        <v>November</v>
      </c>
      <c r="O291" t="str">
        <f t="shared" si="35"/>
        <v>Q1</v>
      </c>
      <c r="P291" t="str">
        <f t="shared" si="36"/>
        <v>FY 2021</v>
      </c>
      <c r="Q291" s="35">
        <f>IF(J291="Open",_xlfn.XLOOKUP(E291,Table2[Region],Table2[Opens]),_xlfn.XLOOKUP(E291,Table2[Region],Table2[Accepts]))</f>
        <v>525</v>
      </c>
      <c r="R291">
        <f t="shared" si="37"/>
        <v>2021</v>
      </c>
      <c r="S291" s="1">
        <f t="shared" si="38"/>
        <v>44157</v>
      </c>
      <c r="T291" t="str">
        <f t="shared" si="39"/>
        <v>Q1</v>
      </c>
    </row>
    <row r="292" spans="1:20" x14ac:dyDescent="0.35">
      <c r="A292" t="s">
        <v>846</v>
      </c>
      <c r="B292" t="s">
        <v>239</v>
      </c>
      <c r="C292" s="37" t="s">
        <v>1604</v>
      </c>
      <c r="D292" t="s">
        <v>204</v>
      </c>
      <c r="E292" t="s">
        <v>1636</v>
      </c>
      <c r="F292" t="s">
        <v>1075</v>
      </c>
      <c r="G292" t="s">
        <v>18</v>
      </c>
      <c r="H292" s="1">
        <v>44133.234965277778</v>
      </c>
      <c r="I292" s="1">
        <v>44152</v>
      </c>
      <c r="J292" t="str">
        <f t="shared" si="32"/>
        <v>Filled</v>
      </c>
      <c r="K292" s="33" cm="1">
        <f t="array" aca="1" ref="K292" ca="1">NETWORKDAYS(H292,_xlfn.IFS(J292="Open",TODAY(),J292="Filled",I292))</f>
        <v>14</v>
      </c>
      <c r="L292" s="33" cm="1">
        <f t="array" aca="1" ref="L292" ca="1">(_xlfn.IFS(J292="Open",TODAY(),J292="Filled",I292))-H292</f>
        <v>18.765034722222481</v>
      </c>
      <c r="M292">
        <f t="shared" si="33"/>
        <v>2020</v>
      </c>
      <c r="N292" s="34" t="str">
        <f t="shared" si="34"/>
        <v>November</v>
      </c>
      <c r="O292" t="str">
        <f t="shared" si="35"/>
        <v>Q1</v>
      </c>
      <c r="P292" t="str">
        <f t="shared" si="36"/>
        <v>FY 2021</v>
      </c>
      <c r="Q292" s="35">
        <f>IF(J292="Open",_xlfn.XLOOKUP(E292,Table2[Region],Table2[Opens]),_xlfn.XLOOKUP(E292,Table2[Region],Table2[Accepts]))</f>
        <v>550</v>
      </c>
      <c r="R292">
        <f t="shared" si="37"/>
        <v>2021</v>
      </c>
      <c r="S292" s="1">
        <f t="shared" si="38"/>
        <v>44152</v>
      </c>
      <c r="T292" t="str">
        <f t="shared" si="39"/>
        <v>Q1</v>
      </c>
    </row>
    <row r="293" spans="1:20" x14ac:dyDescent="0.35">
      <c r="A293" t="s">
        <v>847</v>
      </c>
      <c r="B293" t="s">
        <v>240</v>
      </c>
      <c r="C293" s="37" t="s">
        <v>1604</v>
      </c>
      <c r="D293" t="s">
        <v>204</v>
      </c>
      <c r="E293" t="s">
        <v>1636</v>
      </c>
      <c r="F293" t="s">
        <v>1075</v>
      </c>
      <c r="G293" t="s">
        <v>11</v>
      </c>
      <c r="H293" s="1">
        <v>44161.499282407407</v>
      </c>
      <c r="I293" s="1">
        <v>44188</v>
      </c>
      <c r="J293" t="str">
        <f t="shared" si="32"/>
        <v>Filled</v>
      </c>
      <c r="K293" s="33" cm="1">
        <f t="array" aca="1" ref="K293" ca="1">NETWORKDAYS(H293,_xlfn.IFS(J293="Open",TODAY(),J293="Filled",I293))</f>
        <v>20</v>
      </c>
      <c r="L293" s="33" cm="1">
        <f t="array" aca="1" ref="L293" ca="1">(_xlfn.IFS(J293="Open",TODAY(),J293="Filled",I293))-H293</f>
        <v>26.500717592592991</v>
      </c>
      <c r="M293">
        <f t="shared" si="33"/>
        <v>2020</v>
      </c>
      <c r="N293" s="34" t="str">
        <f t="shared" si="34"/>
        <v>December</v>
      </c>
      <c r="O293" t="str">
        <f t="shared" si="35"/>
        <v>Q1</v>
      </c>
      <c r="P293" t="str">
        <f t="shared" si="36"/>
        <v>FY 2021</v>
      </c>
      <c r="Q293" s="35">
        <f>IF(J293="Open",_xlfn.XLOOKUP(E293,Table2[Region],Table2[Opens]),_xlfn.XLOOKUP(E293,Table2[Region],Table2[Accepts]))</f>
        <v>550</v>
      </c>
      <c r="R293">
        <f t="shared" si="37"/>
        <v>2021</v>
      </c>
      <c r="S293" s="1">
        <f t="shared" si="38"/>
        <v>44188</v>
      </c>
      <c r="T293" t="str">
        <f t="shared" si="39"/>
        <v>Q1</v>
      </c>
    </row>
    <row r="294" spans="1:20" x14ac:dyDescent="0.35">
      <c r="A294" t="s">
        <v>848</v>
      </c>
      <c r="B294" t="s">
        <v>241</v>
      </c>
      <c r="C294" s="37" t="s">
        <v>1604</v>
      </c>
      <c r="D294" t="s">
        <v>12</v>
      </c>
      <c r="E294" t="s">
        <v>9</v>
      </c>
      <c r="F294" t="s">
        <v>1075</v>
      </c>
      <c r="G294" t="s">
        <v>16</v>
      </c>
      <c r="H294" s="1">
        <v>44105.528553240743</v>
      </c>
      <c r="I294" s="1">
        <v>44133</v>
      </c>
      <c r="J294" t="str">
        <f t="shared" si="32"/>
        <v>Filled</v>
      </c>
      <c r="K294" s="33" cm="1">
        <f t="array" aca="1" ref="K294" ca="1">NETWORKDAYS(H294,_xlfn.IFS(J294="Open",TODAY(),J294="Filled",I294))</f>
        <v>21</v>
      </c>
      <c r="L294" s="33" cm="1">
        <f t="array" aca="1" ref="L294" ca="1">(_xlfn.IFS(J294="Open",TODAY(),J294="Filled",I294))-H294</f>
        <v>27.471446759256651</v>
      </c>
      <c r="M294">
        <f t="shared" si="33"/>
        <v>2020</v>
      </c>
      <c r="N294" s="34" t="str">
        <f t="shared" si="34"/>
        <v>October</v>
      </c>
      <c r="O294" t="str">
        <f t="shared" si="35"/>
        <v>Q1</v>
      </c>
      <c r="P294" t="str">
        <f t="shared" si="36"/>
        <v>FY 2021</v>
      </c>
      <c r="Q294" s="35">
        <f>IF(J294="Open",_xlfn.XLOOKUP(E294,Table2[Region],Table2[Opens]),_xlfn.XLOOKUP(E294,Table2[Region],Table2[Accepts]))</f>
        <v>525</v>
      </c>
      <c r="R294">
        <f t="shared" si="37"/>
        <v>2021</v>
      </c>
      <c r="S294" s="1">
        <f t="shared" si="38"/>
        <v>44133</v>
      </c>
      <c r="T294" t="str">
        <f t="shared" si="39"/>
        <v>Q1</v>
      </c>
    </row>
    <row r="295" spans="1:20" x14ac:dyDescent="0.35">
      <c r="A295" t="s">
        <v>849</v>
      </c>
      <c r="B295" t="s">
        <v>248</v>
      </c>
      <c r="C295" s="37" t="s">
        <v>1604</v>
      </c>
      <c r="D295" t="s">
        <v>1635</v>
      </c>
      <c r="E295" t="s">
        <v>116</v>
      </c>
      <c r="F295" t="s">
        <v>1075</v>
      </c>
      <c r="G295" t="s">
        <v>11</v>
      </c>
      <c r="H295" s="1">
        <v>44159.45040509259</v>
      </c>
      <c r="I295" s="1">
        <v>44185</v>
      </c>
      <c r="J295" t="str">
        <f t="shared" si="32"/>
        <v>Filled</v>
      </c>
      <c r="K295" s="33" cm="1">
        <f t="array" aca="1" ref="K295" ca="1">NETWORKDAYS(H295,_xlfn.IFS(J295="Open",TODAY(),J295="Filled",I295))</f>
        <v>19</v>
      </c>
      <c r="L295" s="33" cm="1">
        <f t="array" aca="1" ref="L295" ca="1">(_xlfn.IFS(J295="Open",TODAY(),J295="Filled",I295))-H295</f>
        <v>25.54959490741021</v>
      </c>
      <c r="M295">
        <f t="shared" si="33"/>
        <v>2020</v>
      </c>
      <c r="N295" s="34" t="str">
        <f t="shared" si="34"/>
        <v>December</v>
      </c>
      <c r="O295" t="str">
        <f t="shared" si="35"/>
        <v>Q1</v>
      </c>
      <c r="P295" t="str">
        <f t="shared" si="36"/>
        <v>FY 2021</v>
      </c>
      <c r="Q295" s="35">
        <f>IF(J295="Open",_xlfn.XLOOKUP(E295,Table2[Region],Table2[Opens]),_xlfn.XLOOKUP(E295,Table2[Region],Table2[Accepts]))</f>
        <v>300</v>
      </c>
      <c r="R295">
        <f t="shared" si="37"/>
        <v>2021</v>
      </c>
      <c r="S295" s="1">
        <f t="shared" si="38"/>
        <v>44185</v>
      </c>
      <c r="T295" t="str">
        <f t="shared" si="39"/>
        <v>Q1</v>
      </c>
    </row>
    <row r="296" spans="1:20" x14ac:dyDescent="0.35">
      <c r="A296" t="s">
        <v>850</v>
      </c>
      <c r="B296" t="s">
        <v>250</v>
      </c>
      <c r="C296" s="37" t="s">
        <v>1604</v>
      </c>
      <c r="D296" t="s">
        <v>204</v>
      </c>
      <c r="E296" t="s">
        <v>1636</v>
      </c>
      <c r="F296" t="s">
        <v>1075</v>
      </c>
      <c r="G296" t="s">
        <v>16</v>
      </c>
      <c r="H296" s="1">
        <v>44130.4534375</v>
      </c>
      <c r="I296" s="1">
        <v>44172</v>
      </c>
      <c r="J296" t="str">
        <f t="shared" si="32"/>
        <v>Filled</v>
      </c>
      <c r="K296" s="33" cm="1">
        <f t="array" aca="1" ref="K296" ca="1">NETWORKDAYS(H296,_xlfn.IFS(J296="Open",TODAY(),J296="Filled",I296))</f>
        <v>31</v>
      </c>
      <c r="L296" s="33" cm="1">
        <f t="array" aca="1" ref="L296" ca="1">(_xlfn.IFS(J296="Open",TODAY(),J296="Filled",I296))-H296</f>
        <v>41.546562499999709</v>
      </c>
      <c r="M296">
        <f t="shared" si="33"/>
        <v>2020</v>
      </c>
      <c r="N296" s="34" t="str">
        <f t="shared" si="34"/>
        <v>December</v>
      </c>
      <c r="O296" t="str">
        <f t="shared" si="35"/>
        <v>Q1</v>
      </c>
      <c r="P296" t="str">
        <f t="shared" si="36"/>
        <v>FY 2021</v>
      </c>
      <c r="Q296" s="35">
        <f>IF(J296="Open",_xlfn.XLOOKUP(E296,Table2[Region],Table2[Opens]),_xlfn.XLOOKUP(E296,Table2[Region],Table2[Accepts]))</f>
        <v>550</v>
      </c>
      <c r="R296">
        <f t="shared" si="37"/>
        <v>2021</v>
      </c>
      <c r="S296" s="1">
        <f t="shared" si="38"/>
        <v>44172</v>
      </c>
      <c r="T296" t="str">
        <f t="shared" si="39"/>
        <v>Q1</v>
      </c>
    </row>
    <row r="297" spans="1:20" x14ac:dyDescent="0.35">
      <c r="A297" t="s">
        <v>851</v>
      </c>
      <c r="B297" t="s">
        <v>251</v>
      </c>
      <c r="C297" s="37" t="s">
        <v>1604</v>
      </c>
      <c r="D297" t="s">
        <v>1635</v>
      </c>
      <c r="E297" t="s">
        <v>116</v>
      </c>
      <c r="F297" t="s">
        <v>1075</v>
      </c>
      <c r="G297" t="s">
        <v>24</v>
      </c>
      <c r="H297" s="1">
        <v>44151.29109953704</v>
      </c>
      <c r="I297" s="1">
        <v>44164</v>
      </c>
      <c r="J297" t="str">
        <f t="shared" si="32"/>
        <v>Filled</v>
      </c>
      <c r="K297" s="33" cm="1">
        <f t="array" aca="1" ref="K297" ca="1">NETWORKDAYS(H297,_xlfn.IFS(J297="Open",TODAY(),J297="Filled",I297))</f>
        <v>10</v>
      </c>
      <c r="L297" s="33" cm="1">
        <f t="array" aca="1" ref="L297" ca="1">(_xlfn.IFS(J297="Open",TODAY(),J297="Filled",I297))-H297</f>
        <v>12.708900462959718</v>
      </c>
      <c r="M297">
        <f t="shared" si="33"/>
        <v>2020</v>
      </c>
      <c r="N297" s="34" t="str">
        <f t="shared" si="34"/>
        <v>November</v>
      </c>
      <c r="O297" t="str">
        <f t="shared" si="35"/>
        <v>Q1</v>
      </c>
      <c r="P297" t="str">
        <f t="shared" si="36"/>
        <v>FY 2021</v>
      </c>
      <c r="Q297" s="35">
        <f>IF(J297="Open",_xlfn.XLOOKUP(E297,Table2[Region],Table2[Opens]),_xlfn.XLOOKUP(E297,Table2[Region],Table2[Accepts]))</f>
        <v>300</v>
      </c>
      <c r="R297">
        <f t="shared" si="37"/>
        <v>2021</v>
      </c>
      <c r="S297" s="1">
        <f t="shared" si="38"/>
        <v>44164</v>
      </c>
      <c r="T297" t="str">
        <f t="shared" si="39"/>
        <v>Q1</v>
      </c>
    </row>
    <row r="298" spans="1:20" x14ac:dyDescent="0.35">
      <c r="A298" t="s">
        <v>852</v>
      </c>
      <c r="B298" t="s">
        <v>255</v>
      </c>
      <c r="C298" s="37" t="s">
        <v>1604</v>
      </c>
      <c r="D298" t="s">
        <v>204</v>
      </c>
      <c r="E298" t="s">
        <v>1636</v>
      </c>
      <c r="F298" t="s">
        <v>1075</v>
      </c>
      <c r="G298" t="s">
        <v>11</v>
      </c>
      <c r="H298" s="1">
        <v>44169.450555555559</v>
      </c>
      <c r="I298" s="1">
        <v>44183</v>
      </c>
      <c r="J298" t="str">
        <f t="shared" si="32"/>
        <v>Filled</v>
      </c>
      <c r="K298" s="33" cm="1">
        <f t="array" aca="1" ref="K298" ca="1">NETWORKDAYS(H298,_xlfn.IFS(J298="Open",TODAY(),J298="Filled",I298))</f>
        <v>11</v>
      </c>
      <c r="L298" s="33" cm="1">
        <f t="array" aca="1" ref="L298" ca="1">(_xlfn.IFS(J298="Open",TODAY(),J298="Filled",I298))-H298</f>
        <v>13.549444444441178</v>
      </c>
      <c r="M298">
        <f t="shared" si="33"/>
        <v>2020</v>
      </c>
      <c r="N298" s="34" t="str">
        <f t="shared" si="34"/>
        <v>December</v>
      </c>
      <c r="O298" t="str">
        <f t="shared" si="35"/>
        <v>Q1</v>
      </c>
      <c r="P298" t="str">
        <f t="shared" si="36"/>
        <v>FY 2021</v>
      </c>
      <c r="Q298" s="35">
        <f>IF(J298="Open",_xlfn.XLOOKUP(E298,Table2[Region],Table2[Opens]),_xlfn.XLOOKUP(E298,Table2[Region],Table2[Accepts]))</f>
        <v>550</v>
      </c>
      <c r="R298">
        <f t="shared" si="37"/>
        <v>2021</v>
      </c>
      <c r="S298" s="1">
        <f t="shared" si="38"/>
        <v>44183</v>
      </c>
      <c r="T298" t="str">
        <f t="shared" si="39"/>
        <v>Q1</v>
      </c>
    </row>
    <row r="299" spans="1:20" x14ac:dyDescent="0.35">
      <c r="A299" t="s">
        <v>853</v>
      </c>
      <c r="B299" t="s">
        <v>257</v>
      </c>
      <c r="C299" s="37" t="s">
        <v>1604</v>
      </c>
      <c r="D299" t="s">
        <v>115</v>
      </c>
      <c r="E299" t="s">
        <v>116</v>
      </c>
      <c r="F299" t="s">
        <v>1074</v>
      </c>
      <c r="G299" t="s">
        <v>11</v>
      </c>
      <c r="H299" s="1">
        <v>44090.529826388891</v>
      </c>
      <c r="I299" s="1">
        <v>44184</v>
      </c>
      <c r="J299" t="str">
        <f t="shared" si="32"/>
        <v>Filled</v>
      </c>
      <c r="K299" s="33" cm="1">
        <f t="array" aca="1" ref="K299" ca="1">NETWORKDAYS(H299,_xlfn.IFS(J299="Open",TODAY(),J299="Filled",I299))</f>
        <v>68</v>
      </c>
      <c r="L299" s="33" cm="1">
        <f t="array" aca="1" ref="L299" ca="1">(_xlfn.IFS(J299="Open",TODAY(),J299="Filled",I299))-H299</f>
        <v>93.470173611109203</v>
      </c>
      <c r="M299">
        <f t="shared" si="33"/>
        <v>2020</v>
      </c>
      <c r="N299" s="34" t="str">
        <f t="shared" si="34"/>
        <v>December</v>
      </c>
      <c r="O299" t="str">
        <f t="shared" si="35"/>
        <v>Q1</v>
      </c>
      <c r="P299" t="str">
        <f t="shared" si="36"/>
        <v>FY 2021</v>
      </c>
      <c r="Q299" s="35">
        <f>IF(J299="Open",_xlfn.XLOOKUP(E299,Table2[Region],Table2[Opens]),_xlfn.XLOOKUP(E299,Table2[Region],Table2[Accepts]))</f>
        <v>300</v>
      </c>
      <c r="R299">
        <f t="shared" si="37"/>
        <v>2021</v>
      </c>
      <c r="S299" s="1">
        <f t="shared" si="38"/>
        <v>44184</v>
      </c>
      <c r="T299" t="str">
        <f t="shared" si="39"/>
        <v>Q1</v>
      </c>
    </row>
    <row r="300" spans="1:20" x14ac:dyDescent="0.35">
      <c r="A300" t="s">
        <v>854</v>
      </c>
      <c r="B300" t="s">
        <v>258</v>
      </c>
      <c r="C300" s="37" t="s">
        <v>1604</v>
      </c>
      <c r="D300" t="s">
        <v>204</v>
      </c>
      <c r="E300" t="s">
        <v>1636</v>
      </c>
      <c r="F300" t="s">
        <v>1075</v>
      </c>
      <c r="G300" t="s">
        <v>11</v>
      </c>
      <c r="H300" s="1">
        <v>44137.679259259261</v>
      </c>
      <c r="I300" s="1">
        <v>44161</v>
      </c>
      <c r="J300" t="str">
        <f t="shared" si="32"/>
        <v>Filled</v>
      </c>
      <c r="K300" s="33" cm="1">
        <f t="array" aca="1" ref="K300" ca="1">NETWORKDAYS(H300,_xlfn.IFS(J300="Open",TODAY(),J300="Filled",I300))</f>
        <v>19</v>
      </c>
      <c r="L300" s="33" cm="1">
        <f t="array" aca="1" ref="L300" ca="1">(_xlfn.IFS(J300="Open",TODAY(),J300="Filled",I300))-H300</f>
        <v>23.320740740738984</v>
      </c>
      <c r="M300">
        <f t="shared" si="33"/>
        <v>2020</v>
      </c>
      <c r="N300" s="34" t="str">
        <f t="shared" si="34"/>
        <v>November</v>
      </c>
      <c r="O300" t="str">
        <f t="shared" si="35"/>
        <v>Q1</v>
      </c>
      <c r="P300" t="str">
        <f t="shared" si="36"/>
        <v>FY 2021</v>
      </c>
      <c r="Q300" s="35">
        <f>IF(J300="Open",_xlfn.XLOOKUP(E300,Table2[Region],Table2[Opens]),_xlfn.XLOOKUP(E300,Table2[Region],Table2[Accepts]))</f>
        <v>550</v>
      </c>
      <c r="R300">
        <f t="shared" si="37"/>
        <v>2021</v>
      </c>
      <c r="S300" s="1">
        <f t="shared" si="38"/>
        <v>44161</v>
      </c>
      <c r="T300" t="str">
        <f t="shared" si="39"/>
        <v>Q1</v>
      </c>
    </row>
    <row r="301" spans="1:20" x14ac:dyDescent="0.35">
      <c r="A301" t="s">
        <v>855</v>
      </c>
      <c r="B301" t="s">
        <v>259</v>
      </c>
      <c r="C301" s="37" t="s">
        <v>1604</v>
      </c>
      <c r="D301" t="s">
        <v>204</v>
      </c>
      <c r="E301" t="s">
        <v>1636</v>
      </c>
      <c r="F301" t="s">
        <v>1075</v>
      </c>
      <c r="G301" t="s">
        <v>16</v>
      </c>
      <c r="H301" s="1">
        <v>44209.187638888892</v>
      </c>
      <c r="I301" s="1">
        <v>44435</v>
      </c>
      <c r="J301" t="str">
        <f t="shared" si="32"/>
        <v>Filled</v>
      </c>
      <c r="K301" s="33" cm="1">
        <f t="array" aca="1" ref="K301" ca="1">NETWORKDAYS(H301,_xlfn.IFS(J301="Open",TODAY(),J301="Filled",I301))</f>
        <v>163</v>
      </c>
      <c r="L301" s="33" cm="1">
        <f t="array" aca="1" ref="L301" ca="1">(_xlfn.IFS(J301="Open",TODAY(),J301="Filled",I301))-H301</f>
        <v>225.81236111110775</v>
      </c>
      <c r="M301">
        <f t="shared" si="33"/>
        <v>2021</v>
      </c>
      <c r="N301" s="34" t="str">
        <f t="shared" si="34"/>
        <v>August</v>
      </c>
      <c r="O301" t="str">
        <f t="shared" si="35"/>
        <v>Q4</v>
      </c>
      <c r="P301" t="str">
        <f t="shared" si="36"/>
        <v>FY 2021</v>
      </c>
      <c r="Q301" s="35">
        <f>IF(J301="Open",_xlfn.XLOOKUP(E301,Table2[Region],Table2[Opens]),_xlfn.XLOOKUP(E301,Table2[Region],Table2[Accepts]))</f>
        <v>550</v>
      </c>
      <c r="R301">
        <f t="shared" si="37"/>
        <v>2021</v>
      </c>
      <c r="S301" s="1">
        <f t="shared" si="38"/>
        <v>44435</v>
      </c>
      <c r="T301" t="str">
        <f t="shared" si="39"/>
        <v>Q4</v>
      </c>
    </row>
    <row r="302" spans="1:20" x14ac:dyDescent="0.35">
      <c r="A302" t="s">
        <v>856</v>
      </c>
      <c r="B302" t="s">
        <v>260</v>
      </c>
      <c r="C302" s="37" t="s">
        <v>1604</v>
      </c>
      <c r="D302" t="s">
        <v>204</v>
      </c>
      <c r="E302" t="s">
        <v>1636</v>
      </c>
      <c r="F302" t="s">
        <v>1076</v>
      </c>
      <c r="G302" t="s">
        <v>11</v>
      </c>
      <c r="H302" s="1">
        <v>44223.163888888892</v>
      </c>
      <c r="I302" s="1">
        <v>44342</v>
      </c>
      <c r="J302" t="str">
        <f t="shared" si="32"/>
        <v>Filled</v>
      </c>
      <c r="K302" s="33" cm="1">
        <f t="array" aca="1" ref="K302" ca="1">NETWORKDAYS(H302,_xlfn.IFS(J302="Open",TODAY(),J302="Filled",I302))</f>
        <v>86</v>
      </c>
      <c r="L302" s="33" cm="1">
        <f t="array" aca="1" ref="L302" ca="1">(_xlfn.IFS(J302="Open",TODAY(),J302="Filled",I302))-H302</f>
        <v>118.83611111110804</v>
      </c>
      <c r="M302">
        <f t="shared" si="33"/>
        <v>2021</v>
      </c>
      <c r="N302" s="34" t="str">
        <f t="shared" si="34"/>
        <v>May</v>
      </c>
      <c r="O302" t="str">
        <f t="shared" si="35"/>
        <v>Q3</v>
      </c>
      <c r="P302" t="str">
        <f t="shared" si="36"/>
        <v>FY 2021</v>
      </c>
      <c r="Q302" s="35">
        <f>IF(J302="Open",_xlfn.XLOOKUP(E302,Table2[Region],Table2[Opens]),_xlfn.XLOOKUP(E302,Table2[Region],Table2[Accepts]))</f>
        <v>550</v>
      </c>
      <c r="R302">
        <f t="shared" si="37"/>
        <v>2021</v>
      </c>
      <c r="S302" s="1">
        <f t="shared" si="38"/>
        <v>44342</v>
      </c>
      <c r="T302" t="str">
        <f t="shared" si="39"/>
        <v>Q3</v>
      </c>
    </row>
    <row r="303" spans="1:20" x14ac:dyDescent="0.35">
      <c r="A303" t="s">
        <v>857</v>
      </c>
      <c r="B303" t="s">
        <v>261</v>
      </c>
      <c r="C303" s="37" t="s">
        <v>1604</v>
      </c>
      <c r="D303" t="s">
        <v>204</v>
      </c>
      <c r="E303" t="s">
        <v>1636</v>
      </c>
      <c r="F303" t="s">
        <v>1077</v>
      </c>
      <c r="G303" t="s">
        <v>24</v>
      </c>
      <c r="H303" s="1">
        <v>44138.366342592592</v>
      </c>
      <c r="I303" s="1">
        <v>44172</v>
      </c>
      <c r="J303" t="str">
        <f t="shared" si="32"/>
        <v>Filled</v>
      </c>
      <c r="K303" s="33" cm="1">
        <f t="array" aca="1" ref="K303" ca="1">NETWORKDAYS(H303,_xlfn.IFS(J303="Open",TODAY(),J303="Filled",I303))</f>
        <v>25</v>
      </c>
      <c r="L303" s="33" cm="1">
        <f t="array" aca="1" ref="L303" ca="1">(_xlfn.IFS(J303="Open",TODAY(),J303="Filled",I303))-H303</f>
        <v>33.633657407408464</v>
      </c>
      <c r="M303">
        <f t="shared" si="33"/>
        <v>2020</v>
      </c>
      <c r="N303" s="34" t="str">
        <f t="shared" si="34"/>
        <v>December</v>
      </c>
      <c r="O303" t="str">
        <f t="shared" si="35"/>
        <v>Q1</v>
      </c>
      <c r="P303" t="str">
        <f t="shared" si="36"/>
        <v>FY 2021</v>
      </c>
      <c r="Q303" s="35">
        <f>IF(J303="Open",_xlfn.XLOOKUP(E303,Table2[Region],Table2[Opens]),_xlfn.XLOOKUP(E303,Table2[Region],Table2[Accepts]))</f>
        <v>550</v>
      </c>
      <c r="R303">
        <f t="shared" si="37"/>
        <v>2021</v>
      </c>
      <c r="S303" s="1">
        <f t="shared" si="38"/>
        <v>44172</v>
      </c>
      <c r="T303" t="str">
        <f t="shared" si="39"/>
        <v>Q1</v>
      </c>
    </row>
    <row r="304" spans="1:20" x14ac:dyDescent="0.35">
      <c r="A304" t="s">
        <v>858</v>
      </c>
      <c r="B304" t="s">
        <v>262</v>
      </c>
      <c r="C304" s="37" t="s">
        <v>1604</v>
      </c>
      <c r="D304" t="s">
        <v>1635</v>
      </c>
      <c r="E304" t="s">
        <v>116</v>
      </c>
      <c r="F304" t="s">
        <v>1075</v>
      </c>
      <c r="G304" t="s">
        <v>11</v>
      </c>
      <c r="H304" s="1">
        <v>44259.466944444444</v>
      </c>
      <c r="I304" s="1">
        <v>44362</v>
      </c>
      <c r="J304" t="str">
        <f t="shared" si="32"/>
        <v>Filled</v>
      </c>
      <c r="K304" s="33" cm="1">
        <f t="array" aca="1" ref="K304" ca="1">NETWORKDAYS(H304,_xlfn.IFS(J304="Open",TODAY(),J304="Filled",I304))</f>
        <v>74</v>
      </c>
      <c r="L304" s="33" cm="1">
        <f t="array" aca="1" ref="L304" ca="1">(_xlfn.IFS(J304="Open",TODAY(),J304="Filled",I304))-H304</f>
        <v>102.53305555555562</v>
      </c>
      <c r="M304">
        <f t="shared" si="33"/>
        <v>2021</v>
      </c>
      <c r="N304" s="34" t="str">
        <f t="shared" si="34"/>
        <v>June</v>
      </c>
      <c r="O304" t="str">
        <f t="shared" si="35"/>
        <v>Q3</v>
      </c>
      <c r="P304" t="str">
        <f t="shared" si="36"/>
        <v>FY 2021</v>
      </c>
      <c r="Q304" s="35">
        <f>IF(J304="Open",_xlfn.XLOOKUP(E304,Table2[Region],Table2[Opens]),_xlfn.XLOOKUP(E304,Table2[Region],Table2[Accepts]))</f>
        <v>300</v>
      </c>
      <c r="R304">
        <f t="shared" si="37"/>
        <v>2021</v>
      </c>
      <c r="S304" s="1">
        <f t="shared" si="38"/>
        <v>44362</v>
      </c>
      <c r="T304" t="str">
        <f t="shared" si="39"/>
        <v>Q3</v>
      </c>
    </row>
    <row r="305" spans="1:20" x14ac:dyDescent="0.35">
      <c r="A305" t="s">
        <v>859</v>
      </c>
      <c r="B305" t="s">
        <v>263</v>
      </c>
      <c r="C305" s="37" t="s">
        <v>1604</v>
      </c>
      <c r="D305" t="s">
        <v>204</v>
      </c>
      <c r="E305" t="s">
        <v>1636</v>
      </c>
      <c r="F305" t="s">
        <v>1075</v>
      </c>
      <c r="G305" t="s">
        <v>11</v>
      </c>
      <c r="H305" s="1">
        <v>44243.287743055553</v>
      </c>
      <c r="I305" s="1">
        <v>44338</v>
      </c>
      <c r="J305" t="str">
        <f t="shared" si="32"/>
        <v>Filled</v>
      </c>
      <c r="K305" s="33" cm="1">
        <f t="array" aca="1" ref="K305" ca="1">NETWORKDAYS(H305,_xlfn.IFS(J305="Open",TODAY(),J305="Filled",I305))</f>
        <v>69</v>
      </c>
      <c r="L305" s="33" cm="1">
        <f t="array" aca="1" ref="L305" ca="1">(_xlfn.IFS(J305="Open",TODAY(),J305="Filled",I305))-H305</f>
        <v>94.71225694444729</v>
      </c>
      <c r="M305">
        <f t="shared" si="33"/>
        <v>2021</v>
      </c>
      <c r="N305" s="34" t="str">
        <f t="shared" si="34"/>
        <v>May</v>
      </c>
      <c r="O305" t="str">
        <f t="shared" si="35"/>
        <v>Q3</v>
      </c>
      <c r="P305" t="str">
        <f t="shared" si="36"/>
        <v>FY 2021</v>
      </c>
      <c r="Q305" s="35">
        <f>IF(J305="Open",_xlfn.XLOOKUP(E305,Table2[Region],Table2[Opens]),_xlfn.XLOOKUP(E305,Table2[Region],Table2[Accepts]))</f>
        <v>550</v>
      </c>
      <c r="R305">
        <f t="shared" si="37"/>
        <v>2021</v>
      </c>
      <c r="S305" s="1">
        <f t="shared" si="38"/>
        <v>44338</v>
      </c>
      <c r="T305" t="str">
        <f t="shared" si="39"/>
        <v>Q3</v>
      </c>
    </row>
    <row r="306" spans="1:20" x14ac:dyDescent="0.35">
      <c r="A306" t="s">
        <v>860</v>
      </c>
      <c r="B306" t="s">
        <v>264</v>
      </c>
      <c r="C306" s="37" t="s">
        <v>1604</v>
      </c>
      <c r="D306" t="s">
        <v>204</v>
      </c>
      <c r="E306" t="s">
        <v>1636</v>
      </c>
      <c r="F306" t="s">
        <v>1075</v>
      </c>
      <c r="G306" t="s">
        <v>11</v>
      </c>
      <c r="H306" s="1">
        <v>44243.288784722223</v>
      </c>
      <c r="I306" s="1">
        <v>44280</v>
      </c>
      <c r="J306" t="str">
        <f t="shared" si="32"/>
        <v>Filled</v>
      </c>
      <c r="K306" s="33" cm="1">
        <f t="array" aca="1" ref="K306" ca="1">NETWORKDAYS(H306,_xlfn.IFS(J306="Open",TODAY(),J306="Filled",I306))</f>
        <v>28</v>
      </c>
      <c r="L306" s="33" cm="1">
        <f t="array" aca="1" ref="L306" ca="1">(_xlfn.IFS(J306="Open",TODAY(),J306="Filled",I306))-H306</f>
        <v>36.711215277777228</v>
      </c>
      <c r="M306">
        <f t="shared" si="33"/>
        <v>2021</v>
      </c>
      <c r="N306" s="34" t="str">
        <f t="shared" si="34"/>
        <v>March</v>
      </c>
      <c r="O306" t="str">
        <f t="shared" si="35"/>
        <v>Q2</v>
      </c>
      <c r="P306" t="str">
        <f t="shared" si="36"/>
        <v>FY 2021</v>
      </c>
      <c r="Q306" s="35">
        <f>IF(J306="Open",_xlfn.XLOOKUP(E306,Table2[Region],Table2[Opens]),_xlfn.XLOOKUP(E306,Table2[Region],Table2[Accepts]))</f>
        <v>550</v>
      </c>
      <c r="R306">
        <f t="shared" si="37"/>
        <v>2021</v>
      </c>
      <c r="S306" s="1">
        <f t="shared" si="38"/>
        <v>44280</v>
      </c>
      <c r="T306" t="str">
        <f t="shared" si="39"/>
        <v>Q2</v>
      </c>
    </row>
    <row r="307" spans="1:20" x14ac:dyDescent="0.35">
      <c r="A307" t="s">
        <v>861</v>
      </c>
      <c r="B307" t="s">
        <v>265</v>
      </c>
      <c r="C307" s="37" t="s">
        <v>1604</v>
      </c>
      <c r="D307" t="s">
        <v>204</v>
      </c>
      <c r="E307" t="s">
        <v>1636</v>
      </c>
      <c r="F307" t="s">
        <v>1077</v>
      </c>
      <c r="G307" t="s">
        <v>11</v>
      </c>
      <c r="H307" s="1">
        <v>44243.288564814815</v>
      </c>
      <c r="I307" s="1">
        <v>44402</v>
      </c>
      <c r="J307" t="str">
        <f t="shared" si="32"/>
        <v>Filled</v>
      </c>
      <c r="K307" s="33" cm="1">
        <f t="array" aca="1" ref="K307" ca="1">NETWORKDAYS(H307,_xlfn.IFS(J307="Open",TODAY(),J307="Filled",I307))</f>
        <v>114</v>
      </c>
      <c r="L307" s="33" cm="1">
        <f t="array" aca="1" ref="L307" ca="1">(_xlfn.IFS(J307="Open",TODAY(),J307="Filled",I307))-H307</f>
        <v>158.71143518518511</v>
      </c>
      <c r="M307">
        <f t="shared" si="33"/>
        <v>2021</v>
      </c>
      <c r="N307" s="34" t="str">
        <f t="shared" si="34"/>
        <v>July</v>
      </c>
      <c r="O307" t="str">
        <f t="shared" si="35"/>
        <v>Q4</v>
      </c>
      <c r="P307" t="str">
        <f t="shared" si="36"/>
        <v>FY 2021</v>
      </c>
      <c r="Q307" s="35">
        <f>IF(J307="Open",_xlfn.XLOOKUP(E307,Table2[Region],Table2[Opens]),_xlfn.XLOOKUP(E307,Table2[Region],Table2[Accepts]))</f>
        <v>550</v>
      </c>
      <c r="R307">
        <f t="shared" si="37"/>
        <v>2021</v>
      </c>
      <c r="S307" s="1">
        <f t="shared" si="38"/>
        <v>44402</v>
      </c>
      <c r="T307" t="str">
        <f t="shared" si="39"/>
        <v>Q4</v>
      </c>
    </row>
    <row r="308" spans="1:20" x14ac:dyDescent="0.35">
      <c r="A308" t="s">
        <v>862</v>
      </c>
      <c r="B308" t="s">
        <v>266</v>
      </c>
      <c r="C308" s="37" t="s">
        <v>1604</v>
      </c>
      <c r="D308" t="s">
        <v>204</v>
      </c>
      <c r="E308" t="s">
        <v>1636</v>
      </c>
      <c r="F308" t="s">
        <v>1077</v>
      </c>
      <c r="G308" t="s">
        <v>11</v>
      </c>
      <c r="H308" s="1">
        <v>44276.242129629631</v>
      </c>
      <c r="I308" s="1" t="s">
        <v>1628</v>
      </c>
      <c r="J308" t="str">
        <f t="shared" si="32"/>
        <v>Open</v>
      </c>
      <c r="K308" s="33" cm="1">
        <f t="array" aca="1" ref="K308" ca="1">NETWORKDAYS(H308,_xlfn.IFS(J308="Open",TODAY(),J308="Filled",I308))</f>
        <v>622</v>
      </c>
      <c r="L308" s="33" cm="1">
        <f t="array" aca="1" ref="L308" ca="1">(_xlfn.IFS(J308="Open",TODAY(),J308="Filled",I308))-H308</f>
        <v>869.75787037036935</v>
      </c>
      <c r="M308" t="str">
        <f t="shared" si="33"/>
        <v/>
      </c>
      <c r="N308" s="34" t="str">
        <f t="shared" si="34"/>
        <v/>
      </c>
      <c r="O308" t="str">
        <f t="shared" si="35"/>
        <v/>
      </c>
      <c r="P308" t="str">
        <f t="shared" si="36"/>
        <v/>
      </c>
      <c r="Q308" s="35">
        <f>IF(J308="Open",_xlfn.XLOOKUP(E308,Table2[Region],Table2[Opens]),_xlfn.XLOOKUP(E308,Table2[Region],Table2[Accepts]))</f>
        <v>300</v>
      </c>
      <c r="R308">
        <f t="shared" si="37"/>
        <v>2021</v>
      </c>
      <c r="S308" s="1">
        <f t="shared" si="38"/>
        <v>44276.242129629631</v>
      </c>
      <c r="T308" t="str">
        <f t="shared" si="39"/>
        <v>Q2</v>
      </c>
    </row>
    <row r="309" spans="1:20" x14ac:dyDescent="0.35">
      <c r="A309" t="s">
        <v>863</v>
      </c>
      <c r="B309" t="s">
        <v>267</v>
      </c>
      <c r="C309" s="37" t="s">
        <v>1604</v>
      </c>
      <c r="D309" t="s">
        <v>204</v>
      </c>
      <c r="E309" t="s">
        <v>1636</v>
      </c>
      <c r="F309" t="s">
        <v>1075</v>
      </c>
      <c r="G309" t="s">
        <v>11</v>
      </c>
      <c r="H309" s="1">
        <v>44224.614131944443</v>
      </c>
      <c r="I309" s="1">
        <v>44468</v>
      </c>
      <c r="J309" t="str">
        <f t="shared" si="32"/>
        <v>Filled</v>
      </c>
      <c r="K309" s="33" cm="1">
        <f t="array" aca="1" ref="K309" ca="1">NETWORKDAYS(H309,_xlfn.IFS(J309="Open",TODAY(),J309="Filled",I309))</f>
        <v>175</v>
      </c>
      <c r="L309" s="33" cm="1">
        <f t="array" aca="1" ref="L309" ca="1">(_xlfn.IFS(J309="Open",TODAY(),J309="Filled",I309))-H309</f>
        <v>243.38586805555678</v>
      </c>
      <c r="M309">
        <f t="shared" si="33"/>
        <v>2021</v>
      </c>
      <c r="N309" s="34" t="str">
        <f t="shared" si="34"/>
        <v>September</v>
      </c>
      <c r="O309" t="str">
        <f t="shared" si="35"/>
        <v>Q4</v>
      </c>
      <c r="P309" t="str">
        <f t="shared" si="36"/>
        <v>FY 2021</v>
      </c>
      <c r="Q309" s="35">
        <f>IF(J309="Open",_xlfn.XLOOKUP(E309,Table2[Region],Table2[Opens]),_xlfn.XLOOKUP(E309,Table2[Region],Table2[Accepts]))</f>
        <v>550</v>
      </c>
      <c r="R309">
        <f t="shared" si="37"/>
        <v>2021</v>
      </c>
      <c r="S309" s="1">
        <f t="shared" si="38"/>
        <v>44468</v>
      </c>
      <c r="T309" t="str">
        <f t="shared" si="39"/>
        <v>Q4</v>
      </c>
    </row>
    <row r="310" spans="1:20" x14ac:dyDescent="0.35">
      <c r="A310" t="s">
        <v>864</v>
      </c>
      <c r="B310" t="s">
        <v>268</v>
      </c>
      <c r="C310" s="37" t="s">
        <v>1604</v>
      </c>
      <c r="D310" t="s">
        <v>204</v>
      </c>
      <c r="E310" t="s">
        <v>1636</v>
      </c>
      <c r="F310" t="s">
        <v>1075</v>
      </c>
      <c r="G310" t="s">
        <v>11</v>
      </c>
      <c r="H310" s="1">
        <v>44265.331585648149</v>
      </c>
      <c r="I310" s="1">
        <v>44541</v>
      </c>
      <c r="J310" t="str">
        <f t="shared" si="32"/>
        <v>Filled</v>
      </c>
      <c r="K310" s="33" cm="1">
        <f t="array" aca="1" ref="K310" ca="1">NETWORKDAYS(H310,_xlfn.IFS(J310="Open",TODAY(),J310="Filled",I310))</f>
        <v>198</v>
      </c>
      <c r="L310" s="33" cm="1">
        <f t="array" aca="1" ref="L310" ca="1">(_xlfn.IFS(J310="Open",TODAY(),J310="Filled",I310))-H310</f>
        <v>275.66841435185052</v>
      </c>
      <c r="M310">
        <f t="shared" si="33"/>
        <v>2021</v>
      </c>
      <c r="N310" s="34" t="str">
        <f t="shared" si="34"/>
        <v>December</v>
      </c>
      <c r="O310" t="str">
        <f t="shared" si="35"/>
        <v>Q1</v>
      </c>
      <c r="P310" t="str">
        <f t="shared" si="36"/>
        <v>FY 2022</v>
      </c>
      <c r="Q310" s="35">
        <f>IF(J310="Open",_xlfn.XLOOKUP(E310,Table2[Region],Table2[Opens]),_xlfn.XLOOKUP(E310,Table2[Region],Table2[Accepts]))</f>
        <v>550</v>
      </c>
      <c r="R310">
        <f t="shared" si="37"/>
        <v>2022</v>
      </c>
      <c r="S310" s="1">
        <f t="shared" si="38"/>
        <v>44541</v>
      </c>
      <c r="T310" t="str">
        <f t="shared" si="39"/>
        <v>Q1</v>
      </c>
    </row>
    <row r="311" spans="1:20" x14ac:dyDescent="0.35">
      <c r="A311" t="s">
        <v>865</v>
      </c>
      <c r="B311" t="s">
        <v>269</v>
      </c>
      <c r="C311" s="37" t="s">
        <v>1604</v>
      </c>
      <c r="D311" t="s">
        <v>1635</v>
      </c>
      <c r="E311" t="s">
        <v>116</v>
      </c>
      <c r="F311" t="s">
        <v>1075</v>
      </c>
      <c r="G311" t="s">
        <v>11</v>
      </c>
      <c r="H311" s="1">
        <v>44265.332662037035</v>
      </c>
      <c r="I311" s="1">
        <v>44294</v>
      </c>
      <c r="J311" t="str">
        <f t="shared" si="32"/>
        <v>Filled</v>
      </c>
      <c r="K311" s="33" cm="1">
        <f t="array" aca="1" ref="K311" ca="1">NETWORKDAYS(H311,_xlfn.IFS(J311="Open",TODAY(),J311="Filled",I311))</f>
        <v>22</v>
      </c>
      <c r="L311" s="33" cm="1">
        <f t="array" aca="1" ref="L311" ca="1">(_xlfn.IFS(J311="Open",TODAY(),J311="Filled",I311))-H311</f>
        <v>28.667337962964666</v>
      </c>
      <c r="M311">
        <f t="shared" si="33"/>
        <v>2021</v>
      </c>
      <c r="N311" s="34" t="str">
        <f t="shared" si="34"/>
        <v>April</v>
      </c>
      <c r="O311" t="str">
        <f t="shared" si="35"/>
        <v>Q3</v>
      </c>
      <c r="P311" t="str">
        <f t="shared" si="36"/>
        <v>FY 2021</v>
      </c>
      <c r="Q311" s="35">
        <f>IF(J311="Open",_xlfn.XLOOKUP(E311,Table2[Region],Table2[Opens]),_xlfn.XLOOKUP(E311,Table2[Region],Table2[Accepts]))</f>
        <v>300</v>
      </c>
      <c r="R311">
        <f t="shared" si="37"/>
        <v>2021</v>
      </c>
      <c r="S311" s="1">
        <f t="shared" si="38"/>
        <v>44294</v>
      </c>
      <c r="T311" t="str">
        <f t="shared" si="39"/>
        <v>Q3</v>
      </c>
    </row>
    <row r="312" spans="1:20" x14ac:dyDescent="0.35">
      <c r="A312" t="s">
        <v>866</v>
      </c>
      <c r="B312" t="s">
        <v>270</v>
      </c>
      <c r="C312" s="37" t="s">
        <v>1604</v>
      </c>
      <c r="D312" t="s">
        <v>12</v>
      </c>
      <c r="E312" t="s">
        <v>9</v>
      </c>
      <c r="F312" t="s">
        <v>1075</v>
      </c>
      <c r="G312" t="s">
        <v>24</v>
      </c>
      <c r="H312" s="1">
        <v>44097.529421296298</v>
      </c>
      <c r="I312" s="1">
        <v>44145</v>
      </c>
      <c r="J312" t="str">
        <f t="shared" si="32"/>
        <v>Filled</v>
      </c>
      <c r="K312" s="33" cm="1">
        <f t="array" aca="1" ref="K312" ca="1">NETWORKDAYS(H312,_xlfn.IFS(J312="Open",TODAY(),J312="Filled",I312))</f>
        <v>35</v>
      </c>
      <c r="L312" s="33" cm="1">
        <f t="array" aca="1" ref="L312" ca="1">(_xlfn.IFS(J312="Open",TODAY(),J312="Filled",I312))-H312</f>
        <v>47.470578703701904</v>
      </c>
      <c r="M312">
        <f t="shared" si="33"/>
        <v>2020</v>
      </c>
      <c r="N312" s="34" t="str">
        <f t="shared" si="34"/>
        <v>November</v>
      </c>
      <c r="O312" t="str">
        <f t="shared" si="35"/>
        <v>Q1</v>
      </c>
      <c r="P312" t="str">
        <f t="shared" si="36"/>
        <v>FY 2021</v>
      </c>
      <c r="Q312" s="35">
        <f>IF(J312="Open",_xlfn.XLOOKUP(E312,Table2[Region],Table2[Opens]),_xlfn.XLOOKUP(E312,Table2[Region],Table2[Accepts]))</f>
        <v>525</v>
      </c>
      <c r="R312">
        <f t="shared" si="37"/>
        <v>2021</v>
      </c>
      <c r="S312" s="1">
        <f t="shared" si="38"/>
        <v>44145</v>
      </c>
      <c r="T312" t="str">
        <f t="shared" si="39"/>
        <v>Q1</v>
      </c>
    </row>
    <row r="313" spans="1:20" x14ac:dyDescent="0.35">
      <c r="A313" t="s">
        <v>867</v>
      </c>
      <c r="B313" t="s">
        <v>271</v>
      </c>
      <c r="C313" s="37" t="s">
        <v>1604</v>
      </c>
      <c r="D313" t="s">
        <v>256</v>
      </c>
      <c r="E313" t="s">
        <v>209</v>
      </c>
      <c r="F313" t="s">
        <v>1075</v>
      </c>
      <c r="G313" t="s">
        <v>16</v>
      </c>
      <c r="H313" s="1">
        <v>44238.728819444441</v>
      </c>
      <c r="I313" s="1">
        <v>44381</v>
      </c>
      <c r="J313" t="str">
        <f t="shared" si="32"/>
        <v>Filled</v>
      </c>
      <c r="K313" s="33" cm="1">
        <f t="array" aca="1" ref="K313" ca="1">NETWORKDAYS(H313,_xlfn.IFS(J313="Open",TODAY(),J313="Filled",I313))</f>
        <v>102</v>
      </c>
      <c r="L313" s="33" cm="1">
        <f t="array" aca="1" ref="L313" ca="1">(_xlfn.IFS(J313="Open",TODAY(),J313="Filled",I313))-H313</f>
        <v>142.27118055555911</v>
      </c>
      <c r="M313">
        <f t="shared" si="33"/>
        <v>2021</v>
      </c>
      <c r="N313" s="34" t="str">
        <f t="shared" si="34"/>
        <v>July</v>
      </c>
      <c r="O313" t="str">
        <f t="shared" si="35"/>
        <v>Q4</v>
      </c>
      <c r="P313" t="str">
        <f t="shared" si="36"/>
        <v>FY 2021</v>
      </c>
      <c r="Q313" s="35">
        <f>IF(J313="Open",_xlfn.XLOOKUP(E313,Table2[Region],Table2[Opens]),_xlfn.XLOOKUP(E313,Table2[Region],Table2[Accepts]))</f>
        <v>475</v>
      </c>
      <c r="R313">
        <f t="shared" si="37"/>
        <v>2021</v>
      </c>
      <c r="S313" s="1">
        <f t="shared" si="38"/>
        <v>44381</v>
      </c>
      <c r="T313" t="str">
        <f t="shared" si="39"/>
        <v>Q4</v>
      </c>
    </row>
    <row r="314" spans="1:20" x14ac:dyDescent="0.35">
      <c r="A314" t="s">
        <v>868</v>
      </c>
      <c r="B314" t="s">
        <v>272</v>
      </c>
      <c r="C314" s="37" t="s">
        <v>1604</v>
      </c>
      <c r="D314" t="s">
        <v>204</v>
      </c>
      <c r="E314" t="s">
        <v>1636</v>
      </c>
      <c r="F314" t="s">
        <v>1075</v>
      </c>
      <c r="G314" t="s">
        <v>11</v>
      </c>
      <c r="H314" s="1">
        <v>44243.289155092592</v>
      </c>
      <c r="I314" s="1" t="s">
        <v>1628</v>
      </c>
      <c r="J314" t="str">
        <f t="shared" si="32"/>
        <v>Open</v>
      </c>
      <c r="K314" s="33" cm="1">
        <f t="array" aca="1" ref="K314" ca="1">NETWORKDAYS(H314,_xlfn.IFS(J314="Open",TODAY(),J314="Filled",I314))</f>
        <v>646</v>
      </c>
      <c r="L314" s="33" cm="1">
        <f t="array" aca="1" ref="L314" ca="1">(_xlfn.IFS(J314="Open",TODAY(),J314="Filled",I314))-H314</f>
        <v>902.71084490740759</v>
      </c>
      <c r="M314" t="str">
        <f t="shared" si="33"/>
        <v/>
      </c>
      <c r="N314" s="34" t="str">
        <f t="shared" si="34"/>
        <v/>
      </c>
      <c r="O314" t="str">
        <f t="shared" si="35"/>
        <v/>
      </c>
      <c r="P314" t="str">
        <f t="shared" si="36"/>
        <v/>
      </c>
      <c r="Q314" s="35">
        <f>IF(J314="Open",_xlfn.XLOOKUP(E314,Table2[Region],Table2[Opens]),_xlfn.XLOOKUP(E314,Table2[Region],Table2[Accepts]))</f>
        <v>300</v>
      </c>
      <c r="R314">
        <f t="shared" si="37"/>
        <v>2021</v>
      </c>
      <c r="S314" s="1">
        <f t="shared" si="38"/>
        <v>44243.289155092592</v>
      </c>
      <c r="T314" t="str">
        <f t="shared" si="39"/>
        <v>Q2</v>
      </c>
    </row>
    <row r="315" spans="1:20" x14ac:dyDescent="0.35">
      <c r="A315" t="s">
        <v>869</v>
      </c>
      <c r="B315" t="s">
        <v>273</v>
      </c>
      <c r="C315" s="37" t="s">
        <v>1604</v>
      </c>
      <c r="D315" t="s">
        <v>204</v>
      </c>
      <c r="E315" t="s">
        <v>1636</v>
      </c>
      <c r="F315" t="s">
        <v>1074</v>
      </c>
      <c r="G315" t="s">
        <v>11</v>
      </c>
      <c r="H315" s="1">
        <v>44265.33185185185</v>
      </c>
      <c r="I315" s="1">
        <v>44357</v>
      </c>
      <c r="J315" t="str">
        <f t="shared" si="32"/>
        <v>Filled</v>
      </c>
      <c r="K315" s="33" cm="1">
        <f t="array" aca="1" ref="K315" ca="1">NETWORKDAYS(H315,_xlfn.IFS(J315="Open",TODAY(),J315="Filled",I315))</f>
        <v>67</v>
      </c>
      <c r="L315" s="33" cm="1">
        <f t="array" aca="1" ref="L315" ca="1">(_xlfn.IFS(J315="Open",TODAY(),J315="Filled",I315))-H315</f>
        <v>91.668148148150067</v>
      </c>
      <c r="M315">
        <f t="shared" si="33"/>
        <v>2021</v>
      </c>
      <c r="N315" s="34" t="str">
        <f t="shared" si="34"/>
        <v>June</v>
      </c>
      <c r="O315" t="str">
        <f t="shared" si="35"/>
        <v>Q3</v>
      </c>
      <c r="P315" t="str">
        <f t="shared" si="36"/>
        <v>FY 2021</v>
      </c>
      <c r="Q315" s="35">
        <f>IF(J315="Open",_xlfn.XLOOKUP(E315,Table2[Region],Table2[Opens]),_xlfn.XLOOKUP(E315,Table2[Region],Table2[Accepts]))</f>
        <v>550</v>
      </c>
      <c r="R315">
        <f t="shared" si="37"/>
        <v>2021</v>
      </c>
      <c r="S315" s="1">
        <f t="shared" si="38"/>
        <v>44357</v>
      </c>
      <c r="T315" t="str">
        <f t="shared" si="39"/>
        <v>Q3</v>
      </c>
    </row>
    <row r="316" spans="1:20" x14ac:dyDescent="0.35">
      <c r="A316" t="s">
        <v>870</v>
      </c>
      <c r="B316" t="s">
        <v>274</v>
      </c>
      <c r="C316" s="37" t="s">
        <v>1604</v>
      </c>
      <c r="D316" t="s">
        <v>1635</v>
      </c>
      <c r="E316" t="s">
        <v>116</v>
      </c>
      <c r="F316" t="s">
        <v>1075</v>
      </c>
      <c r="G316" t="s">
        <v>11</v>
      </c>
      <c r="H316" s="1">
        <v>44253</v>
      </c>
      <c r="I316" s="1">
        <v>44339</v>
      </c>
      <c r="J316" t="str">
        <f t="shared" si="32"/>
        <v>Filled</v>
      </c>
      <c r="K316" s="33" cm="1">
        <f t="array" aca="1" ref="K316" ca="1">NETWORKDAYS(H316,_xlfn.IFS(J316="Open",TODAY(),J316="Filled",I316))</f>
        <v>61</v>
      </c>
      <c r="L316" s="33" cm="1">
        <f t="array" aca="1" ref="L316" ca="1">(_xlfn.IFS(J316="Open",TODAY(),J316="Filled",I316))-H316</f>
        <v>86</v>
      </c>
      <c r="M316">
        <f t="shared" si="33"/>
        <v>2021</v>
      </c>
      <c r="N316" s="34" t="str">
        <f t="shared" si="34"/>
        <v>May</v>
      </c>
      <c r="O316" t="str">
        <f t="shared" si="35"/>
        <v>Q3</v>
      </c>
      <c r="P316" t="str">
        <f t="shared" si="36"/>
        <v>FY 2021</v>
      </c>
      <c r="Q316" s="35">
        <f>IF(J316="Open",_xlfn.XLOOKUP(E316,Table2[Region],Table2[Opens]),_xlfn.XLOOKUP(E316,Table2[Region],Table2[Accepts]))</f>
        <v>300</v>
      </c>
      <c r="R316">
        <f t="shared" si="37"/>
        <v>2021</v>
      </c>
      <c r="S316" s="1">
        <f t="shared" si="38"/>
        <v>44339</v>
      </c>
      <c r="T316" t="str">
        <f t="shared" si="39"/>
        <v>Q3</v>
      </c>
    </row>
    <row r="317" spans="1:20" x14ac:dyDescent="0.35">
      <c r="A317" t="s">
        <v>871</v>
      </c>
      <c r="B317" t="s">
        <v>275</v>
      </c>
      <c r="C317" s="37" t="s">
        <v>1604</v>
      </c>
      <c r="D317" t="s">
        <v>204</v>
      </c>
      <c r="E317" t="s">
        <v>1636</v>
      </c>
      <c r="F317" t="s">
        <v>1075</v>
      </c>
      <c r="G317" t="s">
        <v>11</v>
      </c>
      <c r="H317" s="1">
        <v>44317</v>
      </c>
      <c r="I317" s="1" t="s">
        <v>1628</v>
      </c>
      <c r="J317" t="str">
        <f t="shared" si="32"/>
        <v>Open</v>
      </c>
      <c r="K317" s="33" cm="1">
        <f t="array" aca="1" ref="K317" ca="1">NETWORKDAYS(H317,_xlfn.IFS(J317="Open",TODAY(),J317="Filled",I317))</f>
        <v>592</v>
      </c>
      <c r="L317" s="33" cm="1">
        <f t="array" aca="1" ref="L317" ca="1">(_xlfn.IFS(J317="Open",TODAY(),J317="Filled",I317))-H317</f>
        <v>829</v>
      </c>
      <c r="M317" t="str">
        <f t="shared" si="33"/>
        <v/>
      </c>
      <c r="N317" s="34" t="str">
        <f t="shared" si="34"/>
        <v/>
      </c>
      <c r="O317" t="str">
        <f t="shared" si="35"/>
        <v/>
      </c>
      <c r="P317" t="str">
        <f t="shared" si="36"/>
        <v/>
      </c>
      <c r="Q317" s="35">
        <f>IF(J317="Open",_xlfn.XLOOKUP(E317,Table2[Region],Table2[Opens]),_xlfn.XLOOKUP(E317,Table2[Region],Table2[Accepts]))</f>
        <v>300</v>
      </c>
      <c r="R317">
        <f t="shared" si="37"/>
        <v>2021</v>
      </c>
      <c r="S317" s="1">
        <f t="shared" si="38"/>
        <v>44317</v>
      </c>
      <c r="T317" t="str">
        <f t="shared" si="39"/>
        <v>Q3</v>
      </c>
    </row>
    <row r="318" spans="1:20" x14ac:dyDescent="0.35">
      <c r="A318" t="s">
        <v>872</v>
      </c>
      <c r="B318" t="s">
        <v>276</v>
      </c>
      <c r="C318" s="37" t="s">
        <v>1604</v>
      </c>
      <c r="D318" t="s">
        <v>1635</v>
      </c>
      <c r="E318" t="s">
        <v>116</v>
      </c>
      <c r="F318" t="s">
        <v>1075</v>
      </c>
      <c r="G318" t="s">
        <v>11</v>
      </c>
      <c r="H318" s="1">
        <v>44265</v>
      </c>
      <c r="I318" s="1">
        <v>44330</v>
      </c>
      <c r="J318" t="str">
        <f t="shared" si="32"/>
        <v>Filled</v>
      </c>
      <c r="K318" s="33" cm="1">
        <f t="array" aca="1" ref="K318" ca="1">NETWORKDAYS(H318,_xlfn.IFS(J318="Open",TODAY(),J318="Filled",I318))</f>
        <v>48</v>
      </c>
      <c r="L318" s="33" cm="1">
        <f t="array" aca="1" ref="L318" ca="1">(_xlfn.IFS(J318="Open",TODAY(),J318="Filled",I318))-H318</f>
        <v>65</v>
      </c>
      <c r="M318">
        <f t="shared" si="33"/>
        <v>2021</v>
      </c>
      <c r="N318" s="34" t="str">
        <f t="shared" si="34"/>
        <v>May</v>
      </c>
      <c r="O318" t="str">
        <f t="shared" si="35"/>
        <v>Q3</v>
      </c>
      <c r="P318" t="str">
        <f t="shared" si="36"/>
        <v>FY 2021</v>
      </c>
      <c r="Q318" s="35">
        <f>IF(J318="Open",_xlfn.XLOOKUP(E318,Table2[Region],Table2[Opens]),_xlfn.XLOOKUP(E318,Table2[Region],Table2[Accepts]))</f>
        <v>300</v>
      </c>
      <c r="R318">
        <f t="shared" si="37"/>
        <v>2021</v>
      </c>
      <c r="S318" s="1">
        <f t="shared" si="38"/>
        <v>44330</v>
      </c>
      <c r="T318" t="str">
        <f t="shared" si="39"/>
        <v>Q3</v>
      </c>
    </row>
    <row r="319" spans="1:20" x14ac:dyDescent="0.35">
      <c r="A319" t="s">
        <v>873</v>
      </c>
      <c r="B319" t="s">
        <v>277</v>
      </c>
      <c r="C319" s="37" t="s">
        <v>1604</v>
      </c>
      <c r="D319" t="s">
        <v>204</v>
      </c>
      <c r="E319" t="s">
        <v>1636</v>
      </c>
      <c r="F319" t="s">
        <v>1075</v>
      </c>
      <c r="G319" t="s">
        <v>11</v>
      </c>
      <c r="H319" s="1">
        <v>44294</v>
      </c>
      <c r="I319" s="1">
        <v>44331</v>
      </c>
      <c r="J319" t="str">
        <f t="shared" si="32"/>
        <v>Filled</v>
      </c>
      <c r="K319" s="33" cm="1">
        <f t="array" aca="1" ref="K319" ca="1">NETWORKDAYS(H319,_xlfn.IFS(J319="Open",TODAY(),J319="Filled",I319))</f>
        <v>27</v>
      </c>
      <c r="L319" s="33" cm="1">
        <f t="array" aca="1" ref="L319" ca="1">(_xlfn.IFS(J319="Open",TODAY(),J319="Filled",I319))-H319</f>
        <v>37</v>
      </c>
      <c r="M319">
        <f t="shared" si="33"/>
        <v>2021</v>
      </c>
      <c r="N319" s="34" t="str">
        <f t="shared" si="34"/>
        <v>May</v>
      </c>
      <c r="O319" t="str">
        <f t="shared" si="35"/>
        <v>Q3</v>
      </c>
      <c r="P319" t="str">
        <f t="shared" si="36"/>
        <v>FY 2021</v>
      </c>
      <c r="Q319" s="35">
        <f>IF(J319="Open",_xlfn.XLOOKUP(E319,Table2[Region],Table2[Opens]),_xlfn.XLOOKUP(E319,Table2[Region],Table2[Accepts]))</f>
        <v>550</v>
      </c>
      <c r="R319">
        <f t="shared" si="37"/>
        <v>2021</v>
      </c>
      <c r="S319" s="1">
        <f t="shared" si="38"/>
        <v>44331</v>
      </c>
      <c r="T319" t="str">
        <f t="shared" si="39"/>
        <v>Q3</v>
      </c>
    </row>
    <row r="320" spans="1:20" x14ac:dyDescent="0.35">
      <c r="A320" t="s">
        <v>874</v>
      </c>
      <c r="B320" t="s">
        <v>278</v>
      </c>
      <c r="C320" s="37" t="s">
        <v>1604</v>
      </c>
      <c r="D320" t="s">
        <v>286</v>
      </c>
      <c r="E320" t="s">
        <v>116</v>
      </c>
      <c r="F320" t="s">
        <v>1075</v>
      </c>
      <c r="G320" t="s">
        <v>11</v>
      </c>
      <c r="H320" s="1">
        <v>44243</v>
      </c>
      <c r="I320" s="1">
        <v>44470</v>
      </c>
      <c r="J320" t="str">
        <f t="shared" si="32"/>
        <v>Filled</v>
      </c>
      <c r="K320" s="33" cm="1">
        <f t="array" aca="1" ref="K320" ca="1">NETWORKDAYS(H320,_xlfn.IFS(J320="Open",TODAY(),J320="Filled",I320))</f>
        <v>164</v>
      </c>
      <c r="L320" s="33" cm="1">
        <f t="array" aca="1" ref="L320" ca="1">(_xlfn.IFS(J320="Open",TODAY(),J320="Filled",I320))-H320</f>
        <v>227</v>
      </c>
      <c r="M320">
        <f t="shared" si="33"/>
        <v>2021</v>
      </c>
      <c r="N320" s="34" t="str">
        <f t="shared" si="34"/>
        <v>October</v>
      </c>
      <c r="O320" t="str">
        <f t="shared" si="35"/>
        <v>Q1</v>
      </c>
      <c r="P320" t="str">
        <f t="shared" si="36"/>
        <v>FY 2022</v>
      </c>
      <c r="Q320" s="35">
        <f>IF(J320="Open",_xlfn.XLOOKUP(E320,Table2[Region],Table2[Opens]),_xlfn.XLOOKUP(E320,Table2[Region],Table2[Accepts]))</f>
        <v>300</v>
      </c>
      <c r="R320">
        <f t="shared" si="37"/>
        <v>2022</v>
      </c>
      <c r="S320" s="1">
        <f t="shared" si="38"/>
        <v>44470</v>
      </c>
      <c r="T320" t="str">
        <f t="shared" si="39"/>
        <v>Q1</v>
      </c>
    </row>
    <row r="321" spans="1:20" x14ac:dyDescent="0.35">
      <c r="A321" t="s">
        <v>875</v>
      </c>
      <c r="B321" t="s">
        <v>279</v>
      </c>
      <c r="C321" s="37" t="s">
        <v>1604</v>
      </c>
      <c r="D321" t="s">
        <v>1635</v>
      </c>
      <c r="E321" t="s">
        <v>116</v>
      </c>
      <c r="F321" t="s">
        <v>1075</v>
      </c>
      <c r="G321" t="s">
        <v>24</v>
      </c>
      <c r="H321" s="1">
        <v>44271</v>
      </c>
      <c r="I321" s="1">
        <v>44535</v>
      </c>
      <c r="J321" t="str">
        <f t="shared" si="32"/>
        <v>Filled</v>
      </c>
      <c r="K321" s="33" cm="1">
        <f t="array" aca="1" ref="K321" ca="1">NETWORKDAYS(H321,_xlfn.IFS(J321="Open",TODAY(),J321="Filled",I321))</f>
        <v>189</v>
      </c>
      <c r="L321" s="33" cm="1">
        <f t="array" aca="1" ref="L321" ca="1">(_xlfn.IFS(J321="Open",TODAY(),J321="Filled",I321))-H321</f>
        <v>264</v>
      </c>
      <c r="M321">
        <f t="shared" si="33"/>
        <v>2021</v>
      </c>
      <c r="N321" s="34" t="str">
        <f t="shared" si="34"/>
        <v>December</v>
      </c>
      <c r="O321" t="str">
        <f t="shared" si="35"/>
        <v>Q1</v>
      </c>
      <c r="P321" t="str">
        <f t="shared" si="36"/>
        <v>FY 2022</v>
      </c>
      <c r="Q321" s="35">
        <f>IF(J321="Open",_xlfn.XLOOKUP(E321,Table2[Region],Table2[Opens]),_xlfn.XLOOKUP(E321,Table2[Region],Table2[Accepts]))</f>
        <v>300</v>
      </c>
      <c r="R321">
        <f t="shared" si="37"/>
        <v>2022</v>
      </c>
      <c r="S321" s="1">
        <f t="shared" si="38"/>
        <v>44535</v>
      </c>
      <c r="T321" t="str">
        <f t="shared" si="39"/>
        <v>Q1</v>
      </c>
    </row>
    <row r="322" spans="1:20" x14ac:dyDescent="0.35">
      <c r="A322" t="s">
        <v>876</v>
      </c>
      <c r="B322" t="s">
        <v>280</v>
      </c>
      <c r="C322" s="37" t="s">
        <v>1604</v>
      </c>
      <c r="D322" t="s">
        <v>204</v>
      </c>
      <c r="E322" t="s">
        <v>1636</v>
      </c>
      <c r="F322" t="s">
        <v>1075</v>
      </c>
      <c r="G322" t="s">
        <v>11</v>
      </c>
      <c r="H322" s="1">
        <v>44265</v>
      </c>
      <c r="I322" s="1">
        <v>44502</v>
      </c>
      <c r="J322" t="str">
        <f t="shared" ref="J322:J385" si="40">IF(I322="","Open","Filled")</f>
        <v>Filled</v>
      </c>
      <c r="K322" s="33" cm="1">
        <f t="array" aca="1" ref="K322" ca="1">NETWORKDAYS(H322,_xlfn.IFS(J322="Open",TODAY(),J322="Filled",I322))</f>
        <v>170</v>
      </c>
      <c r="L322" s="33" cm="1">
        <f t="array" aca="1" ref="L322" ca="1">(_xlfn.IFS(J322="Open",TODAY(),J322="Filled",I322))-H322</f>
        <v>237</v>
      </c>
      <c r="M322">
        <f t="shared" ref="M322:M385" si="41">IFERROR(YEAR(I322),"")</f>
        <v>2021</v>
      </c>
      <c r="N322" s="34" t="str">
        <f t="shared" ref="N322:N385" si="42">IFERROR(TEXT(I322,"mmmm"),"")</f>
        <v>November</v>
      </c>
      <c r="O322" t="str">
        <f t="shared" ref="O322:O385" si="43">IFERROR(_xlfn.CONCAT("Q",CHOOSE(MONTH(I322),2,2,2,3,3,3,4,4,4,1,1,1)),"")</f>
        <v>Q1</v>
      </c>
      <c r="P322" t="str">
        <f t="shared" si="36"/>
        <v>FY 2022</v>
      </c>
      <c r="Q322" s="35">
        <f>IF(J322="Open",_xlfn.XLOOKUP(E322,Table2[Region],Table2[Opens]),_xlfn.XLOOKUP(E322,Table2[Region],Table2[Accepts]))</f>
        <v>550</v>
      </c>
      <c r="R322">
        <f t="shared" si="37"/>
        <v>2022</v>
      </c>
      <c r="S322" s="1">
        <f t="shared" si="38"/>
        <v>44502</v>
      </c>
      <c r="T322" t="str">
        <f t="shared" si="39"/>
        <v>Q1</v>
      </c>
    </row>
    <row r="323" spans="1:20" x14ac:dyDescent="0.35">
      <c r="A323" t="s">
        <v>877</v>
      </c>
      <c r="B323" t="s">
        <v>281</v>
      </c>
      <c r="C323" s="37" t="s">
        <v>1604</v>
      </c>
      <c r="D323" t="s">
        <v>221</v>
      </c>
      <c r="E323" t="s">
        <v>209</v>
      </c>
      <c r="F323" t="s">
        <v>1075</v>
      </c>
      <c r="G323" t="s">
        <v>11</v>
      </c>
      <c r="H323" s="1">
        <v>44358</v>
      </c>
      <c r="I323" s="1">
        <v>44492</v>
      </c>
      <c r="J323" t="str">
        <f t="shared" si="40"/>
        <v>Filled</v>
      </c>
      <c r="K323" s="33" cm="1">
        <f t="array" aca="1" ref="K323" ca="1">NETWORKDAYS(H323,_xlfn.IFS(J323="Open",TODAY(),J323="Filled",I323))</f>
        <v>96</v>
      </c>
      <c r="L323" s="33" cm="1">
        <f t="array" aca="1" ref="L323" ca="1">(_xlfn.IFS(J323="Open",TODAY(),J323="Filled",I323))-H323</f>
        <v>134</v>
      </c>
      <c r="M323">
        <f t="shared" si="41"/>
        <v>2021</v>
      </c>
      <c r="N323" s="34" t="str">
        <f t="shared" si="42"/>
        <v>October</v>
      </c>
      <c r="O323" t="str">
        <f t="shared" si="43"/>
        <v>Q1</v>
      </c>
      <c r="P323" t="str">
        <f t="shared" ref="P323:P386" si="44">IFERROR(_xlfn.CONCAT("FY"," ",YEAR(I323)+IF(MONTH(I323)&gt;=10,1,0)),"")</f>
        <v>FY 2022</v>
      </c>
      <c r="Q323" s="35">
        <f>IF(J323="Open",_xlfn.XLOOKUP(E323,Table2[Region],Table2[Opens]),_xlfn.XLOOKUP(E323,Table2[Region],Table2[Accepts]))</f>
        <v>475</v>
      </c>
      <c r="R323">
        <f t="shared" ref="R323:R386" si="45">YEAR(IF(I323="",H323,I323))+IF(MONTH(IF(I323="",H323,I323))&gt;=10,1,0)</f>
        <v>2022</v>
      </c>
      <c r="S323" s="1">
        <f t="shared" ref="S323:S386" si="46">IF(I323="",H323,I323)</f>
        <v>44492</v>
      </c>
      <c r="T323" t="str">
        <f t="shared" ref="T323:T386" si="47">IFERROR(_xlfn.CONCAT("Q",CHOOSE(MONTH(IF(I323="",H323,I323)),2,2,2,3,3,3,4,4,4,1,1,1)),"")</f>
        <v>Q1</v>
      </c>
    </row>
    <row r="324" spans="1:20" x14ac:dyDescent="0.35">
      <c r="A324" t="s">
        <v>878</v>
      </c>
      <c r="B324" t="s">
        <v>283</v>
      </c>
      <c r="C324" s="37" t="s">
        <v>1604</v>
      </c>
      <c r="D324" t="s">
        <v>282</v>
      </c>
      <c r="E324" t="s">
        <v>116</v>
      </c>
      <c r="F324" t="s">
        <v>1075</v>
      </c>
      <c r="G324" t="s">
        <v>11</v>
      </c>
      <c r="H324" s="1">
        <v>44276</v>
      </c>
      <c r="I324" s="1">
        <v>44426</v>
      </c>
      <c r="J324" t="str">
        <f t="shared" si="40"/>
        <v>Filled</v>
      </c>
      <c r="K324" s="33" cm="1">
        <f t="array" aca="1" ref="K324" ca="1">NETWORKDAYS(H324,_xlfn.IFS(J324="Open",TODAY(),J324="Filled",I324))</f>
        <v>108</v>
      </c>
      <c r="L324" s="33" cm="1">
        <f t="array" aca="1" ref="L324" ca="1">(_xlfn.IFS(J324="Open",TODAY(),J324="Filled",I324))-H324</f>
        <v>150</v>
      </c>
      <c r="M324">
        <f t="shared" si="41"/>
        <v>2021</v>
      </c>
      <c r="N324" s="34" t="str">
        <f t="shared" si="42"/>
        <v>August</v>
      </c>
      <c r="O324" t="str">
        <f t="shared" si="43"/>
        <v>Q4</v>
      </c>
      <c r="P324" t="str">
        <f t="shared" si="44"/>
        <v>FY 2021</v>
      </c>
      <c r="Q324" s="35">
        <f>IF(J324="Open",_xlfn.XLOOKUP(E324,Table2[Region],Table2[Opens]),_xlfn.XLOOKUP(E324,Table2[Region],Table2[Accepts]))</f>
        <v>300</v>
      </c>
      <c r="R324">
        <f t="shared" si="45"/>
        <v>2021</v>
      </c>
      <c r="S324" s="1">
        <f t="shared" si="46"/>
        <v>44426</v>
      </c>
      <c r="T324" t="str">
        <f t="shared" si="47"/>
        <v>Q4</v>
      </c>
    </row>
    <row r="325" spans="1:20" x14ac:dyDescent="0.35">
      <c r="A325" t="s">
        <v>879</v>
      </c>
      <c r="B325" t="s">
        <v>284</v>
      </c>
      <c r="C325" s="37" t="s">
        <v>1604</v>
      </c>
      <c r="D325" t="s">
        <v>204</v>
      </c>
      <c r="E325" t="s">
        <v>1636</v>
      </c>
      <c r="F325" t="s">
        <v>1074</v>
      </c>
      <c r="G325" t="s">
        <v>11</v>
      </c>
      <c r="H325" s="1">
        <v>44236</v>
      </c>
      <c r="I325" s="1">
        <v>44331</v>
      </c>
      <c r="J325" t="str">
        <f t="shared" si="40"/>
        <v>Filled</v>
      </c>
      <c r="K325" s="33" cm="1">
        <f t="array" aca="1" ref="K325" ca="1">NETWORKDAYS(H325,_xlfn.IFS(J325="Open",TODAY(),J325="Filled",I325))</f>
        <v>69</v>
      </c>
      <c r="L325" s="33" cm="1">
        <f t="array" aca="1" ref="L325" ca="1">(_xlfn.IFS(J325="Open",TODAY(),J325="Filled",I325))-H325</f>
        <v>95</v>
      </c>
      <c r="M325">
        <f t="shared" si="41"/>
        <v>2021</v>
      </c>
      <c r="N325" s="34" t="str">
        <f t="shared" si="42"/>
        <v>May</v>
      </c>
      <c r="O325" t="str">
        <f t="shared" si="43"/>
        <v>Q3</v>
      </c>
      <c r="P325" t="str">
        <f t="shared" si="44"/>
        <v>FY 2021</v>
      </c>
      <c r="Q325" s="35">
        <f>IF(J325="Open",_xlfn.XLOOKUP(E325,Table2[Region],Table2[Opens]),_xlfn.XLOOKUP(E325,Table2[Region],Table2[Accepts]))</f>
        <v>550</v>
      </c>
      <c r="R325">
        <f t="shared" si="45"/>
        <v>2021</v>
      </c>
      <c r="S325" s="1">
        <f t="shared" si="46"/>
        <v>44331</v>
      </c>
      <c r="T325" t="str">
        <f t="shared" si="47"/>
        <v>Q3</v>
      </c>
    </row>
    <row r="326" spans="1:20" x14ac:dyDescent="0.35">
      <c r="A326" t="s">
        <v>880</v>
      </c>
      <c r="B326" t="s">
        <v>285</v>
      </c>
      <c r="C326" s="37" t="s">
        <v>1604</v>
      </c>
      <c r="D326" t="s">
        <v>204</v>
      </c>
      <c r="E326" t="s">
        <v>1636</v>
      </c>
      <c r="F326" t="s">
        <v>1075</v>
      </c>
      <c r="G326" t="s">
        <v>11</v>
      </c>
      <c r="H326" s="1">
        <v>44300</v>
      </c>
      <c r="I326" s="1">
        <v>44532</v>
      </c>
      <c r="J326" t="str">
        <f t="shared" si="40"/>
        <v>Filled</v>
      </c>
      <c r="K326" s="33" cm="1">
        <f t="array" aca="1" ref="K326" ca="1">NETWORKDAYS(H326,_xlfn.IFS(J326="Open",TODAY(),J326="Filled",I326))</f>
        <v>167</v>
      </c>
      <c r="L326" s="33" cm="1">
        <f t="array" aca="1" ref="L326" ca="1">(_xlfn.IFS(J326="Open",TODAY(),J326="Filled",I326))-H326</f>
        <v>232</v>
      </c>
      <c r="M326">
        <f t="shared" si="41"/>
        <v>2021</v>
      </c>
      <c r="N326" s="34" t="str">
        <f t="shared" si="42"/>
        <v>December</v>
      </c>
      <c r="O326" t="str">
        <f t="shared" si="43"/>
        <v>Q1</v>
      </c>
      <c r="P326" t="str">
        <f t="shared" si="44"/>
        <v>FY 2022</v>
      </c>
      <c r="Q326" s="35">
        <f>IF(J326="Open",_xlfn.XLOOKUP(E326,Table2[Region],Table2[Opens]),_xlfn.XLOOKUP(E326,Table2[Region],Table2[Accepts]))</f>
        <v>550</v>
      </c>
      <c r="R326">
        <f t="shared" si="45"/>
        <v>2022</v>
      </c>
      <c r="S326" s="1">
        <f t="shared" si="46"/>
        <v>44532</v>
      </c>
      <c r="T326" t="str">
        <f t="shared" si="47"/>
        <v>Q1</v>
      </c>
    </row>
    <row r="327" spans="1:20" x14ac:dyDescent="0.35">
      <c r="A327" t="s">
        <v>881</v>
      </c>
      <c r="B327" t="s">
        <v>287</v>
      </c>
      <c r="C327" s="37" t="s">
        <v>1604</v>
      </c>
      <c r="D327" t="s">
        <v>1635</v>
      </c>
      <c r="E327" t="s">
        <v>116</v>
      </c>
      <c r="F327" t="s">
        <v>1075</v>
      </c>
      <c r="G327" t="s">
        <v>16</v>
      </c>
      <c r="H327" s="1">
        <v>44265</v>
      </c>
      <c r="I327" s="1">
        <v>44354</v>
      </c>
      <c r="J327" t="str">
        <f t="shared" si="40"/>
        <v>Filled</v>
      </c>
      <c r="K327" s="33" cm="1">
        <f t="array" aca="1" ref="K327" ca="1">NETWORKDAYS(H327,_xlfn.IFS(J327="Open",TODAY(),J327="Filled",I327))</f>
        <v>64</v>
      </c>
      <c r="L327" s="33" cm="1">
        <f t="array" aca="1" ref="L327" ca="1">(_xlfn.IFS(J327="Open",TODAY(),J327="Filled",I327))-H327</f>
        <v>89</v>
      </c>
      <c r="M327">
        <f t="shared" si="41"/>
        <v>2021</v>
      </c>
      <c r="N327" s="34" t="str">
        <f t="shared" si="42"/>
        <v>June</v>
      </c>
      <c r="O327" t="str">
        <f t="shared" si="43"/>
        <v>Q3</v>
      </c>
      <c r="P327" t="str">
        <f t="shared" si="44"/>
        <v>FY 2021</v>
      </c>
      <c r="Q327" s="35">
        <f>IF(J327="Open",_xlfn.XLOOKUP(E327,Table2[Region],Table2[Opens]),_xlfn.XLOOKUP(E327,Table2[Region],Table2[Accepts]))</f>
        <v>300</v>
      </c>
      <c r="R327">
        <f t="shared" si="45"/>
        <v>2021</v>
      </c>
      <c r="S327" s="1">
        <f t="shared" si="46"/>
        <v>44354</v>
      </c>
      <c r="T327" t="str">
        <f t="shared" si="47"/>
        <v>Q3</v>
      </c>
    </row>
    <row r="328" spans="1:20" x14ac:dyDescent="0.35">
      <c r="A328" t="s">
        <v>882</v>
      </c>
      <c r="B328" t="s">
        <v>288</v>
      </c>
      <c r="C328" s="37" t="s">
        <v>1604</v>
      </c>
      <c r="D328" t="s">
        <v>575</v>
      </c>
      <c r="E328" t="s">
        <v>209</v>
      </c>
      <c r="F328" t="s">
        <v>1075</v>
      </c>
      <c r="G328" t="s">
        <v>11</v>
      </c>
      <c r="H328" s="1">
        <v>44377</v>
      </c>
      <c r="I328" s="1">
        <v>44408</v>
      </c>
      <c r="J328" t="str">
        <f t="shared" si="40"/>
        <v>Filled</v>
      </c>
      <c r="K328" s="33" cm="1">
        <f t="array" aca="1" ref="K328" ca="1">NETWORKDAYS(H328,_xlfn.IFS(J328="Open",TODAY(),J328="Filled",I328))</f>
        <v>23</v>
      </c>
      <c r="L328" s="33" cm="1">
        <f t="array" aca="1" ref="L328" ca="1">(_xlfn.IFS(J328="Open",TODAY(),J328="Filled",I328))-H328</f>
        <v>31</v>
      </c>
      <c r="M328">
        <f t="shared" si="41"/>
        <v>2021</v>
      </c>
      <c r="N328" s="34" t="str">
        <f t="shared" si="42"/>
        <v>July</v>
      </c>
      <c r="O328" t="str">
        <f t="shared" si="43"/>
        <v>Q4</v>
      </c>
      <c r="P328" t="str">
        <f t="shared" si="44"/>
        <v>FY 2021</v>
      </c>
      <c r="Q328" s="35">
        <f>IF(J328="Open",_xlfn.XLOOKUP(E328,Table2[Region],Table2[Opens]),_xlfn.XLOOKUP(E328,Table2[Region],Table2[Accepts]))</f>
        <v>475</v>
      </c>
      <c r="R328">
        <f t="shared" si="45"/>
        <v>2021</v>
      </c>
      <c r="S328" s="1">
        <f t="shared" si="46"/>
        <v>44408</v>
      </c>
      <c r="T328" t="str">
        <f t="shared" si="47"/>
        <v>Q4</v>
      </c>
    </row>
    <row r="329" spans="1:20" x14ac:dyDescent="0.35">
      <c r="A329" t="s">
        <v>883</v>
      </c>
      <c r="B329" t="s">
        <v>289</v>
      </c>
      <c r="C329" s="37" t="s">
        <v>1604</v>
      </c>
      <c r="D329" t="s">
        <v>204</v>
      </c>
      <c r="E329" t="s">
        <v>1636</v>
      </c>
      <c r="F329" t="s">
        <v>1075</v>
      </c>
      <c r="G329" t="s">
        <v>11</v>
      </c>
      <c r="H329" s="1">
        <v>44301</v>
      </c>
      <c r="I329" s="1" t="s">
        <v>1628</v>
      </c>
      <c r="J329" t="str">
        <f t="shared" si="40"/>
        <v>Open</v>
      </c>
      <c r="K329" s="33" cm="1">
        <f t="array" aca="1" ref="K329" ca="1">NETWORKDAYS(H329,_xlfn.IFS(J329="Open",TODAY(),J329="Filled",I329))</f>
        <v>604</v>
      </c>
      <c r="L329" s="33" cm="1">
        <f t="array" aca="1" ref="L329" ca="1">(_xlfn.IFS(J329="Open",TODAY(),J329="Filled",I329))-H329</f>
        <v>845</v>
      </c>
      <c r="M329" t="str">
        <f t="shared" si="41"/>
        <v/>
      </c>
      <c r="N329" s="34" t="str">
        <f t="shared" si="42"/>
        <v/>
      </c>
      <c r="O329" t="str">
        <f t="shared" si="43"/>
        <v/>
      </c>
      <c r="P329" t="str">
        <f t="shared" si="44"/>
        <v/>
      </c>
      <c r="Q329" s="35">
        <f>IF(J329="Open",_xlfn.XLOOKUP(E329,Table2[Region],Table2[Opens]),_xlfn.XLOOKUP(E329,Table2[Region],Table2[Accepts]))</f>
        <v>300</v>
      </c>
      <c r="R329">
        <f t="shared" si="45"/>
        <v>2021</v>
      </c>
      <c r="S329" s="1">
        <f t="shared" si="46"/>
        <v>44301</v>
      </c>
      <c r="T329" t="str">
        <f t="shared" si="47"/>
        <v>Q3</v>
      </c>
    </row>
    <row r="330" spans="1:20" x14ac:dyDescent="0.35">
      <c r="A330" t="s">
        <v>884</v>
      </c>
      <c r="B330" t="s">
        <v>290</v>
      </c>
      <c r="C330" s="37" t="s">
        <v>1604</v>
      </c>
      <c r="D330" t="s">
        <v>575</v>
      </c>
      <c r="E330" t="s">
        <v>209</v>
      </c>
      <c r="F330" t="s">
        <v>1075</v>
      </c>
      <c r="G330" t="s">
        <v>11</v>
      </c>
      <c r="H330" s="1">
        <v>44385</v>
      </c>
      <c r="I330" s="1" t="s">
        <v>1628</v>
      </c>
      <c r="J330" t="str">
        <f t="shared" si="40"/>
        <v>Open</v>
      </c>
      <c r="K330" s="33" cm="1">
        <f t="array" aca="1" ref="K330" ca="1">NETWORKDAYS(H330,_xlfn.IFS(J330="Open",TODAY(),J330="Filled",I330))</f>
        <v>544</v>
      </c>
      <c r="L330" s="33" cm="1">
        <f t="array" aca="1" ref="L330" ca="1">(_xlfn.IFS(J330="Open",TODAY(),J330="Filled",I330))-H330</f>
        <v>761</v>
      </c>
      <c r="M330" t="str">
        <f t="shared" si="41"/>
        <v/>
      </c>
      <c r="N330" s="34" t="str">
        <f t="shared" si="42"/>
        <v/>
      </c>
      <c r="O330" t="str">
        <f t="shared" si="43"/>
        <v/>
      </c>
      <c r="P330" t="str">
        <f t="shared" si="44"/>
        <v/>
      </c>
      <c r="Q330" s="35">
        <f>IF(J330="Open",_xlfn.XLOOKUP(E330,Table2[Region],Table2[Opens]),_xlfn.XLOOKUP(E330,Table2[Region],Table2[Accepts]))</f>
        <v>250</v>
      </c>
      <c r="R330">
        <f t="shared" si="45"/>
        <v>2021</v>
      </c>
      <c r="S330" s="1">
        <f t="shared" si="46"/>
        <v>44385</v>
      </c>
      <c r="T330" t="str">
        <f t="shared" si="47"/>
        <v>Q4</v>
      </c>
    </row>
    <row r="331" spans="1:20" x14ac:dyDescent="0.35">
      <c r="A331" t="s">
        <v>885</v>
      </c>
      <c r="B331" t="s">
        <v>291</v>
      </c>
      <c r="C331" s="37" t="s">
        <v>1604</v>
      </c>
      <c r="D331" t="s">
        <v>115</v>
      </c>
      <c r="E331" t="s">
        <v>116</v>
      </c>
      <c r="F331" t="s">
        <v>1075</v>
      </c>
      <c r="G331" t="s">
        <v>11</v>
      </c>
      <c r="H331" s="1">
        <v>44381</v>
      </c>
      <c r="I331" s="1">
        <v>44533</v>
      </c>
      <c r="J331" t="str">
        <f t="shared" si="40"/>
        <v>Filled</v>
      </c>
      <c r="K331" s="33" cm="1">
        <f t="array" aca="1" ref="K331" ca="1">NETWORKDAYS(H331,_xlfn.IFS(J331="Open",TODAY(),J331="Filled",I331))</f>
        <v>110</v>
      </c>
      <c r="L331" s="33" cm="1">
        <f t="array" aca="1" ref="L331" ca="1">(_xlfn.IFS(J331="Open",TODAY(),J331="Filled",I331))-H331</f>
        <v>152</v>
      </c>
      <c r="M331">
        <f t="shared" si="41"/>
        <v>2021</v>
      </c>
      <c r="N331" s="34" t="str">
        <f t="shared" si="42"/>
        <v>December</v>
      </c>
      <c r="O331" t="str">
        <f t="shared" si="43"/>
        <v>Q1</v>
      </c>
      <c r="P331" t="str">
        <f t="shared" si="44"/>
        <v>FY 2022</v>
      </c>
      <c r="Q331" s="35">
        <f>IF(J331="Open",_xlfn.XLOOKUP(E331,Table2[Region],Table2[Opens]),_xlfn.XLOOKUP(E331,Table2[Region],Table2[Accepts]))</f>
        <v>300</v>
      </c>
      <c r="R331">
        <f t="shared" si="45"/>
        <v>2022</v>
      </c>
      <c r="S331" s="1">
        <f t="shared" si="46"/>
        <v>44533</v>
      </c>
      <c r="T331" t="str">
        <f t="shared" si="47"/>
        <v>Q1</v>
      </c>
    </row>
    <row r="332" spans="1:20" x14ac:dyDescent="0.35">
      <c r="A332" t="s">
        <v>886</v>
      </c>
      <c r="B332" t="s">
        <v>292</v>
      </c>
      <c r="C332" s="37" t="s">
        <v>1604</v>
      </c>
      <c r="D332" t="s">
        <v>575</v>
      </c>
      <c r="E332" t="s">
        <v>209</v>
      </c>
      <c r="F332" t="s">
        <v>1075</v>
      </c>
      <c r="G332" t="s">
        <v>11</v>
      </c>
      <c r="H332" s="1">
        <v>44406</v>
      </c>
      <c r="I332" s="1" t="s">
        <v>1628</v>
      </c>
      <c r="J332" t="str">
        <f t="shared" si="40"/>
        <v>Open</v>
      </c>
      <c r="K332" s="33" cm="1">
        <f t="array" aca="1" ref="K332" ca="1">NETWORKDAYS(H332,_xlfn.IFS(J332="Open",TODAY(),J332="Filled",I332))</f>
        <v>529</v>
      </c>
      <c r="L332" s="33" cm="1">
        <f t="array" aca="1" ref="L332" ca="1">(_xlfn.IFS(J332="Open",TODAY(),J332="Filled",I332))-H332</f>
        <v>740</v>
      </c>
      <c r="M332" t="str">
        <f t="shared" si="41"/>
        <v/>
      </c>
      <c r="N332" s="34" t="str">
        <f t="shared" si="42"/>
        <v/>
      </c>
      <c r="O332" t="str">
        <f t="shared" si="43"/>
        <v/>
      </c>
      <c r="P332" t="str">
        <f t="shared" si="44"/>
        <v/>
      </c>
      <c r="Q332" s="35">
        <f>IF(J332="Open",_xlfn.XLOOKUP(E332,Table2[Region],Table2[Opens]),_xlfn.XLOOKUP(E332,Table2[Region],Table2[Accepts]))</f>
        <v>250</v>
      </c>
      <c r="R332">
        <f t="shared" si="45"/>
        <v>2021</v>
      </c>
      <c r="S332" s="1">
        <f t="shared" si="46"/>
        <v>44406</v>
      </c>
      <c r="T332" t="str">
        <f t="shared" si="47"/>
        <v>Q4</v>
      </c>
    </row>
    <row r="333" spans="1:20" x14ac:dyDescent="0.35">
      <c r="A333" t="s">
        <v>887</v>
      </c>
      <c r="B333" t="s">
        <v>296</v>
      </c>
      <c r="C333" s="37" t="s">
        <v>1604</v>
      </c>
      <c r="D333" t="s">
        <v>12</v>
      </c>
      <c r="E333" t="s">
        <v>9</v>
      </c>
      <c r="F333" t="s">
        <v>1075</v>
      </c>
      <c r="G333" t="s">
        <v>24</v>
      </c>
      <c r="H333" s="1">
        <v>42796</v>
      </c>
      <c r="I333" s="1">
        <v>43073</v>
      </c>
      <c r="J333" t="str">
        <f t="shared" si="40"/>
        <v>Filled</v>
      </c>
      <c r="K333" s="33" cm="1">
        <f t="array" aca="1" ref="K333" ca="1">NETWORKDAYS(H333,_xlfn.IFS(J333="Open",TODAY(),J333="Filled",I333))</f>
        <v>198</v>
      </c>
      <c r="L333" s="33" cm="1">
        <f t="array" aca="1" ref="L333" ca="1">(_xlfn.IFS(J333="Open",TODAY(),J333="Filled",I333))-H333</f>
        <v>277</v>
      </c>
      <c r="M333">
        <f t="shared" si="41"/>
        <v>2017</v>
      </c>
      <c r="N333" s="34" t="str">
        <f t="shared" si="42"/>
        <v>December</v>
      </c>
      <c r="O333" t="str">
        <f t="shared" si="43"/>
        <v>Q1</v>
      </c>
      <c r="P333" t="str">
        <f t="shared" si="44"/>
        <v>FY 2018</v>
      </c>
      <c r="Q333" s="35">
        <f>IF(J333="Open",_xlfn.XLOOKUP(E333,Table2[Region],Table2[Opens]),_xlfn.XLOOKUP(E333,Table2[Region],Table2[Accepts]))</f>
        <v>525</v>
      </c>
      <c r="R333">
        <f t="shared" si="45"/>
        <v>2018</v>
      </c>
      <c r="S333" s="1">
        <f t="shared" si="46"/>
        <v>43073</v>
      </c>
      <c r="T333" t="str">
        <f t="shared" si="47"/>
        <v>Q1</v>
      </c>
    </row>
    <row r="334" spans="1:20" x14ac:dyDescent="0.35">
      <c r="A334" t="s">
        <v>888</v>
      </c>
      <c r="B334" t="s">
        <v>297</v>
      </c>
      <c r="C334" s="37" t="s">
        <v>1604</v>
      </c>
      <c r="D334" t="s">
        <v>286</v>
      </c>
      <c r="E334" t="s">
        <v>116</v>
      </c>
      <c r="F334" t="s">
        <v>1075</v>
      </c>
      <c r="G334" t="s">
        <v>16</v>
      </c>
      <c r="H334" s="1">
        <v>42440</v>
      </c>
      <c r="I334" s="1">
        <v>42698</v>
      </c>
      <c r="J334" t="str">
        <f t="shared" si="40"/>
        <v>Filled</v>
      </c>
      <c r="K334" s="33" cm="1">
        <f t="array" aca="1" ref="K334" ca="1">NETWORKDAYS(H334,_xlfn.IFS(J334="Open",TODAY(),J334="Filled",I334))</f>
        <v>185</v>
      </c>
      <c r="L334" s="33" cm="1">
        <f t="array" aca="1" ref="L334" ca="1">(_xlfn.IFS(J334="Open",TODAY(),J334="Filled",I334))-H334</f>
        <v>258</v>
      </c>
      <c r="M334">
        <f t="shared" si="41"/>
        <v>2016</v>
      </c>
      <c r="N334" s="34" t="str">
        <f t="shared" si="42"/>
        <v>November</v>
      </c>
      <c r="O334" t="str">
        <f t="shared" si="43"/>
        <v>Q1</v>
      </c>
      <c r="P334" t="str">
        <f t="shared" si="44"/>
        <v>FY 2017</v>
      </c>
      <c r="Q334" s="35">
        <f>IF(J334="Open",_xlfn.XLOOKUP(E334,Table2[Region],Table2[Opens]),_xlfn.XLOOKUP(E334,Table2[Region],Table2[Accepts]))</f>
        <v>300</v>
      </c>
      <c r="R334">
        <f t="shared" si="45"/>
        <v>2017</v>
      </c>
      <c r="S334" s="1">
        <f t="shared" si="46"/>
        <v>42698</v>
      </c>
      <c r="T334" t="str">
        <f t="shared" si="47"/>
        <v>Q1</v>
      </c>
    </row>
    <row r="335" spans="1:20" x14ac:dyDescent="0.35">
      <c r="A335" t="s">
        <v>889</v>
      </c>
      <c r="B335" t="s">
        <v>301</v>
      </c>
      <c r="C335" s="37" t="s">
        <v>1604</v>
      </c>
      <c r="D335" t="s">
        <v>1635</v>
      </c>
      <c r="E335" t="s">
        <v>116</v>
      </c>
      <c r="F335" t="s">
        <v>1076</v>
      </c>
      <c r="G335" t="s">
        <v>11</v>
      </c>
      <c r="H335" s="1">
        <v>43733</v>
      </c>
      <c r="I335" s="1" t="s">
        <v>1628</v>
      </c>
      <c r="J335" t="str">
        <f t="shared" si="40"/>
        <v>Open</v>
      </c>
      <c r="K335" s="33" cm="1">
        <f t="array" aca="1" ref="K335" ca="1">NETWORKDAYS(H335,_xlfn.IFS(J335="Open",TODAY(),J335="Filled",I335))</f>
        <v>1010</v>
      </c>
      <c r="L335" s="33" cm="1">
        <f t="array" aca="1" ref="L335" ca="1">(_xlfn.IFS(J335="Open",TODAY(),J335="Filled",I335))-H335</f>
        <v>1413</v>
      </c>
      <c r="M335" t="str">
        <f t="shared" si="41"/>
        <v/>
      </c>
      <c r="N335" s="34" t="str">
        <f t="shared" si="42"/>
        <v/>
      </c>
      <c r="O335" t="str">
        <f t="shared" si="43"/>
        <v/>
      </c>
      <c r="P335" t="str">
        <f t="shared" si="44"/>
        <v/>
      </c>
      <c r="Q335" s="35">
        <f>IF(J335="Open",_xlfn.XLOOKUP(E335,Table2[Region],Table2[Opens]),_xlfn.XLOOKUP(E335,Table2[Region],Table2[Accepts]))</f>
        <v>160</v>
      </c>
      <c r="R335">
        <f t="shared" si="45"/>
        <v>2019</v>
      </c>
      <c r="S335" s="1">
        <f t="shared" si="46"/>
        <v>43733</v>
      </c>
      <c r="T335" t="str">
        <f t="shared" si="47"/>
        <v>Q4</v>
      </c>
    </row>
    <row r="336" spans="1:20" x14ac:dyDescent="0.35">
      <c r="A336" t="s">
        <v>890</v>
      </c>
      <c r="B336" t="s">
        <v>304</v>
      </c>
      <c r="C336" s="37" t="s">
        <v>1604</v>
      </c>
      <c r="D336" t="s">
        <v>23</v>
      </c>
      <c r="E336" t="s">
        <v>9</v>
      </c>
      <c r="F336" t="s">
        <v>1074</v>
      </c>
      <c r="G336" t="s">
        <v>16</v>
      </c>
      <c r="H336" s="1">
        <v>43143</v>
      </c>
      <c r="I336" s="1">
        <v>43389</v>
      </c>
      <c r="J336" t="str">
        <f t="shared" si="40"/>
        <v>Filled</v>
      </c>
      <c r="K336" s="33" cm="1">
        <f t="array" aca="1" ref="K336" ca="1">NETWORKDAYS(H336,_xlfn.IFS(J336="Open",TODAY(),J336="Filled",I336))</f>
        <v>177</v>
      </c>
      <c r="L336" s="33" cm="1">
        <f t="array" aca="1" ref="L336" ca="1">(_xlfn.IFS(J336="Open",TODAY(),J336="Filled",I336))-H336</f>
        <v>246</v>
      </c>
      <c r="M336">
        <f t="shared" si="41"/>
        <v>2018</v>
      </c>
      <c r="N336" s="34" t="str">
        <f t="shared" si="42"/>
        <v>October</v>
      </c>
      <c r="O336" t="str">
        <f t="shared" si="43"/>
        <v>Q1</v>
      </c>
      <c r="P336" t="str">
        <f t="shared" si="44"/>
        <v>FY 2019</v>
      </c>
      <c r="Q336" s="35">
        <f>IF(J336="Open",_xlfn.XLOOKUP(E336,Table2[Region],Table2[Opens]),_xlfn.XLOOKUP(E336,Table2[Region],Table2[Accepts]))</f>
        <v>525</v>
      </c>
      <c r="R336">
        <f t="shared" si="45"/>
        <v>2019</v>
      </c>
      <c r="S336" s="1">
        <f t="shared" si="46"/>
        <v>43389</v>
      </c>
      <c r="T336" t="str">
        <f t="shared" si="47"/>
        <v>Q1</v>
      </c>
    </row>
    <row r="337" spans="1:20" x14ac:dyDescent="0.35">
      <c r="A337" t="s">
        <v>891</v>
      </c>
      <c r="B337" t="s">
        <v>308</v>
      </c>
      <c r="C337" s="37" t="s">
        <v>1604</v>
      </c>
      <c r="D337" t="s">
        <v>282</v>
      </c>
      <c r="E337" t="s">
        <v>116</v>
      </c>
      <c r="F337" t="s">
        <v>1075</v>
      </c>
      <c r="G337" t="s">
        <v>16</v>
      </c>
      <c r="H337" s="1">
        <v>42906</v>
      </c>
      <c r="I337" s="1">
        <v>43012</v>
      </c>
      <c r="J337" t="str">
        <f t="shared" si="40"/>
        <v>Filled</v>
      </c>
      <c r="K337" s="33" cm="1">
        <f t="array" aca="1" ref="K337" ca="1">NETWORKDAYS(H337,_xlfn.IFS(J337="Open",TODAY(),J337="Filled",I337))</f>
        <v>77</v>
      </c>
      <c r="L337" s="33" cm="1">
        <f t="array" aca="1" ref="L337" ca="1">(_xlfn.IFS(J337="Open",TODAY(),J337="Filled",I337))-H337</f>
        <v>106</v>
      </c>
      <c r="M337">
        <f t="shared" si="41"/>
        <v>2017</v>
      </c>
      <c r="N337" s="34" t="str">
        <f t="shared" si="42"/>
        <v>October</v>
      </c>
      <c r="O337" t="str">
        <f t="shared" si="43"/>
        <v>Q1</v>
      </c>
      <c r="P337" t="str">
        <f t="shared" si="44"/>
        <v>FY 2018</v>
      </c>
      <c r="Q337" s="35">
        <f>IF(J337="Open",_xlfn.XLOOKUP(E337,Table2[Region],Table2[Opens]),_xlfn.XLOOKUP(E337,Table2[Region],Table2[Accepts]))</f>
        <v>300</v>
      </c>
      <c r="R337">
        <f t="shared" si="45"/>
        <v>2018</v>
      </c>
      <c r="S337" s="1">
        <f t="shared" si="46"/>
        <v>43012</v>
      </c>
      <c r="T337" t="str">
        <f t="shared" si="47"/>
        <v>Q1</v>
      </c>
    </row>
    <row r="338" spans="1:20" x14ac:dyDescent="0.35">
      <c r="A338" t="s">
        <v>892</v>
      </c>
      <c r="B338" t="s">
        <v>314</v>
      </c>
      <c r="C338" s="37" t="s">
        <v>1604</v>
      </c>
      <c r="D338" t="s">
        <v>286</v>
      </c>
      <c r="E338" t="s">
        <v>116</v>
      </c>
      <c r="F338" t="s">
        <v>1075</v>
      </c>
      <c r="G338" t="s">
        <v>24</v>
      </c>
      <c r="H338" s="1">
        <v>43948</v>
      </c>
      <c r="I338" s="1">
        <v>44148</v>
      </c>
      <c r="J338" t="str">
        <f t="shared" si="40"/>
        <v>Filled</v>
      </c>
      <c r="K338" s="33" cm="1">
        <f t="array" aca="1" ref="K338" ca="1">NETWORKDAYS(H338,_xlfn.IFS(J338="Open",TODAY(),J338="Filled",I338))</f>
        <v>145</v>
      </c>
      <c r="L338" s="33" cm="1">
        <f t="array" aca="1" ref="L338" ca="1">(_xlfn.IFS(J338="Open",TODAY(),J338="Filled",I338))-H338</f>
        <v>200</v>
      </c>
      <c r="M338">
        <f t="shared" si="41"/>
        <v>2020</v>
      </c>
      <c r="N338" s="34" t="str">
        <f t="shared" si="42"/>
        <v>November</v>
      </c>
      <c r="O338" t="str">
        <f t="shared" si="43"/>
        <v>Q1</v>
      </c>
      <c r="P338" t="str">
        <f t="shared" si="44"/>
        <v>FY 2021</v>
      </c>
      <c r="Q338" s="35">
        <f>IF(J338="Open",_xlfn.XLOOKUP(E338,Table2[Region],Table2[Opens]),_xlfn.XLOOKUP(E338,Table2[Region],Table2[Accepts]))</f>
        <v>300</v>
      </c>
      <c r="R338">
        <f t="shared" si="45"/>
        <v>2021</v>
      </c>
      <c r="S338" s="1">
        <f t="shared" si="46"/>
        <v>44148</v>
      </c>
      <c r="T338" t="str">
        <f t="shared" si="47"/>
        <v>Q1</v>
      </c>
    </row>
    <row r="339" spans="1:20" x14ac:dyDescent="0.35">
      <c r="A339" t="s">
        <v>893</v>
      </c>
      <c r="B339" t="s">
        <v>316</v>
      </c>
      <c r="C339" s="37" t="s">
        <v>1604</v>
      </c>
      <c r="D339" t="s">
        <v>1635</v>
      </c>
      <c r="E339" t="s">
        <v>116</v>
      </c>
      <c r="F339" t="s">
        <v>1074</v>
      </c>
      <c r="G339" t="s">
        <v>11</v>
      </c>
      <c r="H339" s="1">
        <v>43733</v>
      </c>
      <c r="I339" s="1">
        <v>43778</v>
      </c>
      <c r="J339" t="str">
        <f t="shared" si="40"/>
        <v>Filled</v>
      </c>
      <c r="K339" s="33" cm="1">
        <f t="array" aca="1" ref="K339" ca="1">NETWORKDAYS(H339,_xlfn.IFS(J339="Open",TODAY(),J339="Filled",I339))</f>
        <v>33</v>
      </c>
      <c r="L339" s="33" cm="1">
        <f t="array" aca="1" ref="L339" ca="1">(_xlfn.IFS(J339="Open",TODAY(),J339="Filled",I339))-H339</f>
        <v>45</v>
      </c>
      <c r="M339">
        <f t="shared" si="41"/>
        <v>2019</v>
      </c>
      <c r="N339" s="34" t="str">
        <f t="shared" si="42"/>
        <v>November</v>
      </c>
      <c r="O339" t="str">
        <f t="shared" si="43"/>
        <v>Q1</v>
      </c>
      <c r="P339" t="str">
        <f t="shared" si="44"/>
        <v>FY 2020</v>
      </c>
      <c r="Q339" s="35">
        <f>IF(J339="Open",_xlfn.XLOOKUP(E339,Table2[Region],Table2[Opens]),_xlfn.XLOOKUP(E339,Table2[Region],Table2[Accepts]))</f>
        <v>300</v>
      </c>
      <c r="R339">
        <f t="shared" si="45"/>
        <v>2020</v>
      </c>
      <c r="S339" s="1">
        <f t="shared" si="46"/>
        <v>43778</v>
      </c>
      <c r="T339" t="str">
        <f t="shared" si="47"/>
        <v>Q1</v>
      </c>
    </row>
    <row r="340" spans="1:20" x14ac:dyDescent="0.35">
      <c r="A340" t="s">
        <v>894</v>
      </c>
      <c r="B340" t="s">
        <v>317</v>
      </c>
      <c r="C340" s="37" t="s">
        <v>1604</v>
      </c>
      <c r="D340" t="s">
        <v>286</v>
      </c>
      <c r="E340" t="s">
        <v>116</v>
      </c>
      <c r="F340" t="s">
        <v>1075</v>
      </c>
      <c r="G340" t="s">
        <v>16</v>
      </c>
      <c r="H340" s="1">
        <v>42713</v>
      </c>
      <c r="I340" s="1">
        <v>42728</v>
      </c>
      <c r="J340" t="str">
        <f t="shared" si="40"/>
        <v>Filled</v>
      </c>
      <c r="K340" s="33" cm="1">
        <f t="array" aca="1" ref="K340" ca="1">NETWORKDAYS(H340,_xlfn.IFS(J340="Open",TODAY(),J340="Filled",I340))</f>
        <v>11</v>
      </c>
      <c r="L340" s="33" cm="1">
        <f t="array" aca="1" ref="L340" ca="1">(_xlfn.IFS(J340="Open",TODAY(),J340="Filled",I340))-H340</f>
        <v>15</v>
      </c>
      <c r="M340">
        <f t="shared" si="41"/>
        <v>2016</v>
      </c>
      <c r="N340" s="34" t="str">
        <f t="shared" si="42"/>
        <v>December</v>
      </c>
      <c r="O340" t="str">
        <f t="shared" si="43"/>
        <v>Q1</v>
      </c>
      <c r="P340" t="str">
        <f t="shared" si="44"/>
        <v>FY 2017</v>
      </c>
      <c r="Q340" s="35">
        <f>IF(J340="Open",_xlfn.XLOOKUP(E340,Table2[Region],Table2[Opens]),_xlfn.XLOOKUP(E340,Table2[Region],Table2[Accepts]))</f>
        <v>300</v>
      </c>
      <c r="R340">
        <f t="shared" si="45"/>
        <v>2017</v>
      </c>
      <c r="S340" s="1">
        <f t="shared" si="46"/>
        <v>42728</v>
      </c>
      <c r="T340" t="str">
        <f t="shared" si="47"/>
        <v>Q1</v>
      </c>
    </row>
    <row r="341" spans="1:20" x14ac:dyDescent="0.35">
      <c r="A341" t="s">
        <v>895</v>
      </c>
      <c r="B341" t="s">
        <v>318</v>
      </c>
      <c r="C341" s="37" t="s">
        <v>1604</v>
      </c>
      <c r="D341" t="s">
        <v>282</v>
      </c>
      <c r="E341" t="s">
        <v>116</v>
      </c>
      <c r="F341" t="s">
        <v>1075</v>
      </c>
      <c r="G341" t="s">
        <v>16</v>
      </c>
      <c r="H341" s="1">
        <v>43048</v>
      </c>
      <c r="I341" s="1">
        <v>43078</v>
      </c>
      <c r="J341" t="str">
        <f t="shared" si="40"/>
        <v>Filled</v>
      </c>
      <c r="K341" s="33" cm="1">
        <f t="array" aca="1" ref="K341" ca="1">NETWORKDAYS(H341,_xlfn.IFS(J341="Open",TODAY(),J341="Filled",I341))</f>
        <v>22</v>
      </c>
      <c r="L341" s="33" cm="1">
        <f t="array" aca="1" ref="L341" ca="1">(_xlfn.IFS(J341="Open",TODAY(),J341="Filled",I341))-H341</f>
        <v>30</v>
      </c>
      <c r="M341">
        <f t="shared" si="41"/>
        <v>2017</v>
      </c>
      <c r="N341" s="34" t="str">
        <f t="shared" si="42"/>
        <v>December</v>
      </c>
      <c r="O341" t="str">
        <f t="shared" si="43"/>
        <v>Q1</v>
      </c>
      <c r="P341" t="str">
        <f t="shared" si="44"/>
        <v>FY 2018</v>
      </c>
      <c r="Q341" s="35">
        <f>IF(J341="Open",_xlfn.XLOOKUP(E341,Table2[Region],Table2[Opens]),_xlfn.XLOOKUP(E341,Table2[Region],Table2[Accepts]))</f>
        <v>300</v>
      </c>
      <c r="R341">
        <f t="shared" si="45"/>
        <v>2018</v>
      </c>
      <c r="S341" s="1">
        <f t="shared" si="46"/>
        <v>43078</v>
      </c>
      <c r="T341" t="str">
        <f t="shared" si="47"/>
        <v>Q1</v>
      </c>
    </row>
    <row r="342" spans="1:20" x14ac:dyDescent="0.35">
      <c r="A342" t="s">
        <v>896</v>
      </c>
      <c r="B342" t="s">
        <v>322</v>
      </c>
      <c r="C342" s="37" t="s">
        <v>1604</v>
      </c>
      <c r="D342" t="s">
        <v>12</v>
      </c>
      <c r="E342" t="s">
        <v>9</v>
      </c>
      <c r="F342" t="s">
        <v>1075</v>
      </c>
      <c r="G342" t="s">
        <v>24</v>
      </c>
      <c r="H342" s="1">
        <v>42879</v>
      </c>
      <c r="I342" s="1">
        <v>43035</v>
      </c>
      <c r="J342" t="str">
        <f t="shared" si="40"/>
        <v>Filled</v>
      </c>
      <c r="K342" s="33" cm="1">
        <f t="array" aca="1" ref="K342" ca="1">NETWORKDAYS(H342,_xlfn.IFS(J342="Open",TODAY(),J342="Filled",I342))</f>
        <v>113</v>
      </c>
      <c r="L342" s="33" cm="1">
        <f t="array" aca="1" ref="L342" ca="1">(_xlfn.IFS(J342="Open",TODAY(),J342="Filled",I342))-H342</f>
        <v>156</v>
      </c>
      <c r="M342">
        <f t="shared" si="41"/>
        <v>2017</v>
      </c>
      <c r="N342" s="34" t="str">
        <f t="shared" si="42"/>
        <v>October</v>
      </c>
      <c r="O342" t="str">
        <f t="shared" si="43"/>
        <v>Q1</v>
      </c>
      <c r="P342" t="str">
        <f t="shared" si="44"/>
        <v>FY 2018</v>
      </c>
      <c r="Q342" s="35">
        <f>IF(J342="Open",_xlfn.XLOOKUP(E342,Table2[Region],Table2[Opens]),_xlfn.XLOOKUP(E342,Table2[Region],Table2[Accepts]))</f>
        <v>525</v>
      </c>
      <c r="R342">
        <f t="shared" si="45"/>
        <v>2018</v>
      </c>
      <c r="S342" s="1">
        <f t="shared" si="46"/>
        <v>43035</v>
      </c>
      <c r="T342" t="str">
        <f t="shared" si="47"/>
        <v>Q1</v>
      </c>
    </row>
    <row r="343" spans="1:20" x14ac:dyDescent="0.35">
      <c r="A343" t="s">
        <v>897</v>
      </c>
      <c r="B343" t="s">
        <v>323</v>
      </c>
      <c r="C343" s="37" t="s">
        <v>1604</v>
      </c>
      <c r="D343" t="s">
        <v>286</v>
      </c>
      <c r="E343" t="s">
        <v>116</v>
      </c>
      <c r="F343" t="s">
        <v>1075</v>
      </c>
      <c r="G343" t="s">
        <v>11</v>
      </c>
      <c r="H343" s="1">
        <v>43132</v>
      </c>
      <c r="I343" s="1">
        <v>43367</v>
      </c>
      <c r="J343" t="str">
        <f t="shared" si="40"/>
        <v>Filled</v>
      </c>
      <c r="K343" s="33" cm="1">
        <f t="array" aca="1" ref="K343" ca="1">NETWORKDAYS(H343,_xlfn.IFS(J343="Open",TODAY(),J343="Filled",I343))</f>
        <v>168</v>
      </c>
      <c r="L343" s="33" cm="1">
        <f t="array" aca="1" ref="L343" ca="1">(_xlfn.IFS(J343="Open",TODAY(),J343="Filled",I343))-H343</f>
        <v>235</v>
      </c>
      <c r="M343">
        <f t="shared" si="41"/>
        <v>2018</v>
      </c>
      <c r="N343" s="34" t="str">
        <f t="shared" si="42"/>
        <v>September</v>
      </c>
      <c r="O343" t="str">
        <f t="shared" si="43"/>
        <v>Q4</v>
      </c>
      <c r="P343" t="str">
        <f t="shared" si="44"/>
        <v>FY 2018</v>
      </c>
      <c r="Q343" s="35">
        <f>IF(J343="Open",_xlfn.XLOOKUP(E343,Table2[Region],Table2[Opens]),_xlfn.XLOOKUP(E343,Table2[Region],Table2[Accepts]))</f>
        <v>300</v>
      </c>
      <c r="R343">
        <f t="shared" si="45"/>
        <v>2018</v>
      </c>
      <c r="S343" s="1">
        <f t="shared" si="46"/>
        <v>43367</v>
      </c>
      <c r="T343" t="str">
        <f t="shared" si="47"/>
        <v>Q4</v>
      </c>
    </row>
    <row r="344" spans="1:20" x14ac:dyDescent="0.35">
      <c r="A344" t="s">
        <v>898</v>
      </c>
      <c r="B344" t="s">
        <v>324</v>
      </c>
      <c r="C344" s="37" t="s">
        <v>1604</v>
      </c>
      <c r="D344" t="s">
        <v>256</v>
      </c>
      <c r="E344" t="s">
        <v>209</v>
      </c>
      <c r="F344" t="s">
        <v>1075</v>
      </c>
      <c r="G344" t="s">
        <v>11</v>
      </c>
      <c r="H344" s="1">
        <v>43879</v>
      </c>
      <c r="I344" s="1">
        <v>44067</v>
      </c>
      <c r="J344" t="str">
        <f t="shared" si="40"/>
        <v>Filled</v>
      </c>
      <c r="K344" s="33" cm="1">
        <f t="array" aca="1" ref="K344" ca="1">NETWORKDAYS(H344,_xlfn.IFS(J344="Open",TODAY(),J344="Filled",I344))</f>
        <v>135</v>
      </c>
      <c r="L344" s="33" cm="1">
        <f t="array" aca="1" ref="L344" ca="1">(_xlfn.IFS(J344="Open",TODAY(),J344="Filled",I344))-H344</f>
        <v>188</v>
      </c>
      <c r="M344">
        <f t="shared" si="41"/>
        <v>2020</v>
      </c>
      <c r="N344" s="34" t="str">
        <f t="shared" si="42"/>
        <v>August</v>
      </c>
      <c r="O344" t="str">
        <f t="shared" si="43"/>
        <v>Q4</v>
      </c>
      <c r="P344" t="str">
        <f t="shared" si="44"/>
        <v>FY 2020</v>
      </c>
      <c r="Q344" s="35">
        <f>IF(J344="Open",_xlfn.XLOOKUP(E344,Table2[Region],Table2[Opens]),_xlfn.XLOOKUP(E344,Table2[Region],Table2[Accepts]))</f>
        <v>475</v>
      </c>
      <c r="R344">
        <f t="shared" si="45"/>
        <v>2020</v>
      </c>
      <c r="S344" s="1">
        <f t="shared" si="46"/>
        <v>44067</v>
      </c>
      <c r="T344" t="str">
        <f t="shared" si="47"/>
        <v>Q4</v>
      </c>
    </row>
    <row r="345" spans="1:20" x14ac:dyDescent="0.35">
      <c r="A345" t="s">
        <v>899</v>
      </c>
      <c r="B345" t="s">
        <v>325</v>
      </c>
      <c r="C345" s="37" t="s">
        <v>1604</v>
      </c>
      <c r="D345" t="s">
        <v>286</v>
      </c>
      <c r="E345" t="s">
        <v>116</v>
      </c>
      <c r="F345" t="s">
        <v>1075</v>
      </c>
      <c r="G345" t="s">
        <v>16</v>
      </c>
      <c r="H345" s="1">
        <v>42425</v>
      </c>
      <c r="I345" s="1">
        <v>42647</v>
      </c>
      <c r="J345" t="str">
        <f t="shared" si="40"/>
        <v>Filled</v>
      </c>
      <c r="K345" s="33" cm="1">
        <f t="array" aca="1" ref="K345" ca="1">NETWORKDAYS(H345,_xlfn.IFS(J345="Open",TODAY(),J345="Filled",I345))</f>
        <v>159</v>
      </c>
      <c r="L345" s="33" cm="1">
        <f t="array" aca="1" ref="L345" ca="1">(_xlfn.IFS(J345="Open",TODAY(),J345="Filled",I345))-H345</f>
        <v>222</v>
      </c>
      <c r="M345">
        <f t="shared" si="41"/>
        <v>2016</v>
      </c>
      <c r="N345" s="34" t="str">
        <f t="shared" si="42"/>
        <v>October</v>
      </c>
      <c r="O345" t="str">
        <f t="shared" si="43"/>
        <v>Q1</v>
      </c>
      <c r="P345" t="str">
        <f t="shared" si="44"/>
        <v>FY 2017</v>
      </c>
      <c r="Q345" s="35">
        <f>IF(J345="Open",_xlfn.XLOOKUP(E345,Table2[Region],Table2[Opens]),_xlfn.XLOOKUP(E345,Table2[Region],Table2[Accepts]))</f>
        <v>300</v>
      </c>
      <c r="R345">
        <f t="shared" si="45"/>
        <v>2017</v>
      </c>
      <c r="S345" s="1">
        <f t="shared" si="46"/>
        <v>42647</v>
      </c>
      <c r="T345" t="str">
        <f t="shared" si="47"/>
        <v>Q1</v>
      </c>
    </row>
    <row r="346" spans="1:20" x14ac:dyDescent="0.35">
      <c r="A346" t="s">
        <v>900</v>
      </c>
      <c r="B346" t="s">
        <v>326</v>
      </c>
      <c r="C346" s="37" t="s">
        <v>1604</v>
      </c>
      <c r="D346" t="s">
        <v>12</v>
      </c>
      <c r="E346" t="s">
        <v>9</v>
      </c>
      <c r="F346" t="s">
        <v>1075</v>
      </c>
      <c r="G346" t="s">
        <v>16</v>
      </c>
      <c r="H346" s="1">
        <v>42445</v>
      </c>
      <c r="I346" s="1">
        <v>42679</v>
      </c>
      <c r="J346" t="str">
        <f t="shared" si="40"/>
        <v>Filled</v>
      </c>
      <c r="K346" s="33" cm="1">
        <f t="array" aca="1" ref="K346" ca="1">NETWORKDAYS(H346,_xlfn.IFS(J346="Open",TODAY(),J346="Filled",I346))</f>
        <v>168</v>
      </c>
      <c r="L346" s="33" cm="1">
        <f t="array" aca="1" ref="L346" ca="1">(_xlfn.IFS(J346="Open",TODAY(),J346="Filled",I346))-H346</f>
        <v>234</v>
      </c>
      <c r="M346">
        <f t="shared" si="41"/>
        <v>2016</v>
      </c>
      <c r="N346" s="34" t="str">
        <f t="shared" si="42"/>
        <v>November</v>
      </c>
      <c r="O346" t="str">
        <f t="shared" si="43"/>
        <v>Q1</v>
      </c>
      <c r="P346" t="str">
        <f t="shared" si="44"/>
        <v>FY 2017</v>
      </c>
      <c r="Q346" s="35">
        <f>IF(J346="Open",_xlfn.XLOOKUP(E346,Table2[Region],Table2[Opens]),_xlfn.XLOOKUP(E346,Table2[Region],Table2[Accepts]))</f>
        <v>525</v>
      </c>
      <c r="R346">
        <f t="shared" si="45"/>
        <v>2017</v>
      </c>
      <c r="S346" s="1">
        <f t="shared" si="46"/>
        <v>42679</v>
      </c>
      <c r="T346" t="str">
        <f t="shared" si="47"/>
        <v>Q1</v>
      </c>
    </row>
    <row r="347" spans="1:20" x14ac:dyDescent="0.35">
      <c r="A347" t="s">
        <v>901</v>
      </c>
      <c r="B347" t="s">
        <v>327</v>
      </c>
      <c r="C347" s="37" t="s">
        <v>1604</v>
      </c>
      <c r="D347" t="s">
        <v>286</v>
      </c>
      <c r="E347" t="s">
        <v>116</v>
      </c>
      <c r="F347" t="s">
        <v>1075</v>
      </c>
      <c r="G347" t="s">
        <v>16</v>
      </c>
      <c r="H347" s="1">
        <v>43832</v>
      </c>
      <c r="I347" s="1">
        <v>44121</v>
      </c>
      <c r="J347" t="str">
        <f t="shared" si="40"/>
        <v>Filled</v>
      </c>
      <c r="K347" s="33" cm="1">
        <f t="array" aca="1" ref="K347" ca="1">NETWORKDAYS(H347,_xlfn.IFS(J347="Open",TODAY(),J347="Filled",I347))</f>
        <v>207</v>
      </c>
      <c r="L347" s="33" cm="1">
        <f t="array" aca="1" ref="L347" ca="1">(_xlfn.IFS(J347="Open",TODAY(),J347="Filled",I347))-H347</f>
        <v>289</v>
      </c>
      <c r="M347">
        <f t="shared" si="41"/>
        <v>2020</v>
      </c>
      <c r="N347" s="34" t="str">
        <f t="shared" si="42"/>
        <v>October</v>
      </c>
      <c r="O347" t="str">
        <f t="shared" si="43"/>
        <v>Q1</v>
      </c>
      <c r="P347" t="str">
        <f t="shared" si="44"/>
        <v>FY 2021</v>
      </c>
      <c r="Q347" s="35">
        <f>IF(J347="Open",_xlfn.XLOOKUP(E347,Table2[Region],Table2[Opens]),_xlfn.XLOOKUP(E347,Table2[Region],Table2[Accepts]))</f>
        <v>300</v>
      </c>
      <c r="R347">
        <f t="shared" si="45"/>
        <v>2021</v>
      </c>
      <c r="S347" s="1">
        <f t="shared" si="46"/>
        <v>44121</v>
      </c>
      <c r="T347" t="str">
        <f t="shared" si="47"/>
        <v>Q1</v>
      </c>
    </row>
    <row r="348" spans="1:20" x14ac:dyDescent="0.35">
      <c r="A348" t="s">
        <v>902</v>
      </c>
      <c r="B348" t="s">
        <v>328</v>
      </c>
      <c r="C348" s="37" t="s">
        <v>1604</v>
      </c>
      <c r="D348" t="s">
        <v>282</v>
      </c>
      <c r="E348" t="s">
        <v>116</v>
      </c>
      <c r="F348" t="s">
        <v>1075</v>
      </c>
      <c r="G348" t="s">
        <v>16</v>
      </c>
      <c r="H348" s="1">
        <v>42838</v>
      </c>
      <c r="I348" s="1">
        <v>43000</v>
      </c>
      <c r="J348" t="str">
        <f t="shared" si="40"/>
        <v>Filled</v>
      </c>
      <c r="K348" s="33" cm="1">
        <f t="array" aca="1" ref="K348" ca="1">NETWORKDAYS(H348,_xlfn.IFS(J348="Open",TODAY(),J348="Filled",I348))</f>
        <v>117</v>
      </c>
      <c r="L348" s="33" cm="1">
        <f t="array" aca="1" ref="L348" ca="1">(_xlfn.IFS(J348="Open",TODAY(),J348="Filled",I348))-H348</f>
        <v>162</v>
      </c>
      <c r="M348">
        <f t="shared" si="41"/>
        <v>2017</v>
      </c>
      <c r="N348" s="34" t="str">
        <f t="shared" si="42"/>
        <v>September</v>
      </c>
      <c r="O348" t="str">
        <f t="shared" si="43"/>
        <v>Q4</v>
      </c>
      <c r="P348" t="str">
        <f t="shared" si="44"/>
        <v>FY 2017</v>
      </c>
      <c r="Q348" s="35">
        <f>IF(J348="Open",_xlfn.XLOOKUP(E348,Table2[Region],Table2[Opens]),_xlfn.XLOOKUP(E348,Table2[Region],Table2[Accepts]))</f>
        <v>300</v>
      </c>
      <c r="R348">
        <f t="shared" si="45"/>
        <v>2017</v>
      </c>
      <c r="S348" s="1">
        <f t="shared" si="46"/>
        <v>43000</v>
      </c>
      <c r="T348" t="str">
        <f t="shared" si="47"/>
        <v>Q4</v>
      </c>
    </row>
    <row r="349" spans="1:20" x14ac:dyDescent="0.35">
      <c r="A349" t="s">
        <v>903</v>
      </c>
      <c r="B349" t="s">
        <v>329</v>
      </c>
      <c r="C349" s="37" t="s">
        <v>1604</v>
      </c>
      <c r="D349" t="s">
        <v>286</v>
      </c>
      <c r="E349" t="s">
        <v>116</v>
      </c>
      <c r="F349" t="s">
        <v>1074</v>
      </c>
      <c r="G349" t="s">
        <v>16</v>
      </c>
      <c r="H349" s="1">
        <v>43438</v>
      </c>
      <c r="I349" s="1">
        <v>43441</v>
      </c>
      <c r="J349" t="str">
        <f t="shared" si="40"/>
        <v>Filled</v>
      </c>
      <c r="K349" s="33" cm="1">
        <f t="array" aca="1" ref="K349" ca="1">NETWORKDAYS(H349,_xlfn.IFS(J349="Open",TODAY(),J349="Filled",I349))</f>
        <v>4</v>
      </c>
      <c r="L349" s="33" cm="1">
        <f t="array" aca="1" ref="L349" ca="1">(_xlfn.IFS(J349="Open",TODAY(),J349="Filled",I349))-H349</f>
        <v>3</v>
      </c>
      <c r="M349">
        <f t="shared" si="41"/>
        <v>2018</v>
      </c>
      <c r="N349" s="34" t="str">
        <f t="shared" si="42"/>
        <v>December</v>
      </c>
      <c r="O349" t="str">
        <f t="shared" si="43"/>
        <v>Q1</v>
      </c>
      <c r="P349" t="str">
        <f t="shared" si="44"/>
        <v>FY 2019</v>
      </c>
      <c r="Q349" s="35">
        <f>IF(J349="Open",_xlfn.XLOOKUP(E349,Table2[Region],Table2[Opens]),_xlfn.XLOOKUP(E349,Table2[Region],Table2[Accepts]))</f>
        <v>300</v>
      </c>
      <c r="R349">
        <f t="shared" si="45"/>
        <v>2019</v>
      </c>
      <c r="S349" s="1">
        <f t="shared" si="46"/>
        <v>43441</v>
      </c>
      <c r="T349" t="str">
        <f t="shared" si="47"/>
        <v>Q1</v>
      </c>
    </row>
    <row r="350" spans="1:20" x14ac:dyDescent="0.35">
      <c r="A350" t="s">
        <v>904</v>
      </c>
      <c r="B350" t="s">
        <v>330</v>
      </c>
      <c r="C350" s="37" t="s">
        <v>1604</v>
      </c>
      <c r="D350" t="s">
        <v>12</v>
      </c>
      <c r="E350" t="s">
        <v>9</v>
      </c>
      <c r="F350" t="s">
        <v>1074</v>
      </c>
      <c r="G350" t="s">
        <v>16</v>
      </c>
      <c r="H350" s="1">
        <v>43973</v>
      </c>
      <c r="I350" s="1">
        <v>44007</v>
      </c>
      <c r="J350" t="str">
        <f t="shared" si="40"/>
        <v>Filled</v>
      </c>
      <c r="K350" s="33" cm="1">
        <f t="array" aca="1" ref="K350" ca="1">NETWORKDAYS(H350,_xlfn.IFS(J350="Open",TODAY(),J350="Filled",I350))</f>
        <v>25</v>
      </c>
      <c r="L350" s="33" cm="1">
        <f t="array" aca="1" ref="L350" ca="1">(_xlfn.IFS(J350="Open",TODAY(),J350="Filled",I350))-H350</f>
        <v>34</v>
      </c>
      <c r="M350">
        <f t="shared" si="41"/>
        <v>2020</v>
      </c>
      <c r="N350" s="34" t="str">
        <f t="shared" si="42"/>
        <v>June</v>
      </c>
      <c r="O350" t="str">
        <f t="shared" si="43"/>
        <v>Q3</v>
      </c>
      <c r="P350" t="str">
        <f t="shared" si="44"/>
        <v>FY 2020</v>
      </c>
      <c r="Q350" s="35">
        <f>IF(J350="Open",_xlfn.XLOOKUP(E350,Table2[Region],Table2[Opens]),_xlfn.XLOOKUP(E350,Table2[Region],Table2[Accepts]))</f>
        <v>525</v>
      </c>
      <c r="R350">
        <f t="shared" si="45"/>
        <v>2020</v>
      </c>
      <c r="S350" s="1">
        <f t="shared" si="46"/>
        <v>44007</v>
      </c>
      <c r="T350" t="str">
        <f t="shared" si="47"/>
        <v>Q3</v>
      </c>
    </row>
    <row r="351" spans="1:20" x14ac:dyDescent="0.35">
      <c r="A351" t="s">
        <v>905</v>
      </c>
      <c r="B351" t="s">
        <v>331</v>
      </c>
      <c r="C351" s="37" t="s">
        <v>1604</v>
      </c>
      <c r="D351" t="s">
        <v>256</v>
      </c>
      <c r="E351" t="s">
        <v>209</v>
      </c>
      <c r="F351" t="s">
        <v>1075</v>
      </c>
      <c r="G351" t="s">
        <v>16</v>
      </c>
      <c r="H351" s="1">
        <v>43846</v>
      </c>
      <c r="I351" s="1">
        <v>44013</v>
      </c>
      <c r="J351" t="str">
        <f t="shared" si="40"/>
        <v>Filled</v>
      </c>
      <c r="K351" s="33" cm="1">
        <f t="array" aca="1" ref="K351" ca="1">NETWORKDAYS(H351,_xlfn.IFS(J351="Open",TODAY(),J351="Filled",I351))</f>
        <v>120</v>
      </c>
      <c r="L351" s="33" cm="1">
        <f t="array" aca="1" ref="L351" ca="1">(_xlfn.IFS(J351="Open",TODAY(),J351="Filled",I351))-H351</f>
        <v>167</v>
      </c>
      <c r="M351">
        <f t="shared" si="41"/>
        <v>2020</v>
      </c>
      <c r="N351" s="34" t="str">
        <f t="shared" si="42"/>
        <v>July</v>
      </c>
      <c r="O351" t="str">
        <f t="shared" si="43"/>
        <v>Q4</v>
      </c>
      <c r="P351" t="str">
        <f t="shared" si="44"/>
        <v>FY 2020</v>
      </c>
      <c r="Q351" s="35">
        <f>IF(J351="Open",_xlfn.XLOOKUP(E351,Table2[Region],Table2[Opens]),_xlfn.XLOOKUP(E351,Table2[Region],Table2[Accepts]))</f>
        <v>475</v>
      </c>
      <c r="R351">
        <f t="shared" si="45"/>
        <v>2020</v>
      </c>
      <c r="S351" s="1">
        <f t="shared" si="46"/>
        <v>44013</v>
      </c>
      <c r="T351" t="str">
        <f t="shared" si="47"/>
        <v>Q4</v>
      </c>
    </row>
    <row r="352" spans="1:20" x14ac:dyDescent="0.35">
      <c r="A352" t="s">
        <v>906</v>
      </c>
      <c r="B352" t="s">
        <v>332</v>
      </c>
      <c r="C352" s="37" t="s">
        <v>1604</v>
      </c>
      <c r="D352" t="s">
        <v>286</v>
      </c>
      <c r="E352" t="s">
        <v>116</v>
      </c>
      <c r="F352" t="s">
        <v>1075</v>
      </c>
      <c r="G352" t="s">
        <v>11</v>
      </c>
      <c r="H352" s="1">
        <v>43857</v>
      </c>
      <c r="I352" s="1">
        <v>43970</v>
      </c>
      <c r="J352" t="str">
        <f t="shared" si="40"/>
        <v>Filled</v>
      </c>
      <c r="K352" s="33" cm="1">
        <f t="array" aca="1" ref="K352" ca="1">NETWORKDAYS(H352,_xlfn.IFS(J352="Open",TODAY(),J352="Filled",I352))</f>
        <v>82</v>
      </c>
      <c r="L352" s="33" cm="1">
        <f t="array" aca="1" ref="L352" ca="1">(_xlfn.IFS(J352="Open",TODAY(),J352="Filled",I352))-H352</f>
        <v>113</v>
      </c>
      <c r="M352">
        <f t="shared" si="41"/>
        <v>2020</v>
      </c>
      <c r="N352" s="34" t="str">
        <f t="shared" si="42"/>
        <v>May</v>
      </c>
      <c r="O352" t="str">
        <f t="shared" si="43"/>
        <v>Q3</v>
      </c>
      <c r="P352" t="str">
        <f t="shared" si="44"/>
        <v>FY 2020</v>
      </c>
      <c r="Q352" s="35">
        <f>IF(J352="Open",_xlfn.XLOOKUP(E352,Table2[Region],Table2[Opens]),_xlfn.XLOOKUP(E352,Table2[Region],Table2[Accepts]))</f>
        <v>300</v>
      </c>
      <c r="R352">
        <f t="shared" si="45"/>
        <v>2020</v>
      </c>
      <c r="S352" s="1">
        <f t="shared" si="46"/>
        <v>43970</v>
      </c>
      <c r="T352" t="str">
        <f t="shared" si="47"/>
        <v>Q3</v>
      </c>
    </row>
    <row r="353" spans="1:20" x14ac:dyDescent="0.35">
      <c r="A353" t="s">
        <v>907</v>
      </c>
      <c r="B353" t="s">
        <v>333</v>
      </c>
      <c r="C353" s="37" t="s">
        <v>1604</v>
      </c>
      <c r="D353" t="s">
        <v>286</v>
      </c>
      <c r="E353" t="s">
        <v>116</v>
      </c>
      <c r="F353" t="s">
        <v>1075</v>
      </c>
      <c r="G353" t="s">
        <v>24</v>
      </c>
      <c r="H353" s="1">
        <v>44053</v>
      </c>
      <c r="I353" s="1">
        <v>44119</v>
      </c>
      <c r="J353" t="str">
        <f t="shared" si="40"/>
        <v>Filled</v>
      </c>
      <c r="K353" s="33" cm="1">
        <f t="array" aca="1" ref="K353" ca="1">NETWORKDAYS(H353,_xlfn.IFS(J353="Open",TODAY(),J353="Filled",I353))</f>
        <v>49</v>
      </c>
      <c r="L353" s="33" cm="1">
        <f t="array" aca="1" ref="L353" ca="1">(_xlfn.IFS(J353="Open",TODAY(),J353="Filled",I353))-H353</f>
        <v>66</v>
      </c>
      <c r="M353">
        <f t="shared" si="41"/>
        <v>2020</v>
      </c>
      <c r="N353" s="34" t="str">
        <f t="shared" si="42"/>
        <v>October</v>
      </c>
      <c r="O353" t="str">
        <f t="shared" si="43"/>
        <v>Q1</v>
      </c>
      <c r="P353" t="str">
        <f t="shared" si="44"/>
        <v>FY 2021</v>
      </c>
      <c r="Q353" s="35">
        <f>IF(J353="Open",_xlfn.XLOOKUP(E353,Table2[Region],Table2[Opens]),_xlfn.XLOOKUP(E353,Table2[Region],Table2[Accepts]))</f>
        <v>300</v>
      </c>
      <c r="R353">
        <f t="shared" si="45"/>
        <v>2021</v>
      </c>
      <c r="S353" s="1">
        <f t="shared" si="46"/>
        <v>44119</v>
      </c>
      <c r="T353" t="str">
        <f t="shared" si="47"/>
        <v>Q1</v>
      </c>
    </row>
    <row r="354" spans="1:20" x14ac:dyDescent="0.35">
      <c r="A354" t="s">
        <v>908</v>
      </c>
      <c r="B354" t="s">
        <v>334</v>
      </c>
      <c r="C354" s="37" t="s">
        <v>1604</v>
      </c>
      <c r="D354" t="s">
        <v>256</v>
      </c>
      <c r="E354" t="s">
        <v>209</v>
      </c>
      <c r="F354" t="s">
        <v>1075</v>
      </c>
      <c r="G354" t="s">
        <v>11</v>
      </c>
      <c r="H354" s="1">
        <v>43846</v>
      </c>
      <c r="I354" s="1">
        <v>44029</v>
      </c>
      <c r="J354" t="str">
        <f t="shared" si="40"/>
        <v>Filled</v>
      </c>
      <c r="K354" s="33" cm="1">
        <f t="array" aca="1" ref="K354" ca="1">NETWORKDAYS(H354,_xlfn.IFS(J354="Open",TODAY(),J354="Filled",I354))</f>
        <v>132</v>
      </c>
      <c r="L354" s="33" cm="1">
        <f t="array" aca="1" ref="L354" ca="1">(_xlfn.IFS(J354="Open",TODAY(),J354="Filled",I354))-H354</f>
        <v>183</v>
      </c>
      <c r="M354">
        <f t="shared" si="41"/>
        <v>2020</v>
      </c>
      <c r="N354" s="34" t="str">
        <f t="shared" si="42"/>
        <v>July</v>
      </c>
      <c r="O354" t="str">
        <f t="shared" si="43"/>
        <v>Q4</v>
      </c>
      <c r="P354" t="str">
        <f t="shared" si="44"/>
        <v>FY 2020</v>
      </c>
      <c r="Q354" s="35">
        <f>IF(J354="Open",_xlfn.XLOOKUP(E354,Table2[Region],Table2[Opens]),_xlfn.XLOOKUP(E354,Table2[Region],Table2[Accepts]))</f>
        <v>475</v>
      </c>
      <c r="R354">
        <f t="shared" si="45"/>
        <v>2020</v>
      </c>
      <c r="S354" s="1">
        <f t="shared" si="46"/>
        <v>44029</v>
      </c>
      <c r="T354" t="str">
        <f t="shared" si="47"/>
        <v>Q4</v>
      </c>
    </row>
    <row r="355" spans="1:20" x14ac:dyDescent="0.35">
      <c r="A355" t="s">
        <v>909</v>
      </c>
      <c r="B355" t="s">
        <v>335</v>
      </c>
      <c r="C355" s="37" t="s">
        <v>1604</v>
      </c>
      <c r="D355" t="s">
        <v>12</v>
      </c>
      <c r="E355" t="s">
        <v>9</v>
      </c>
      <c r="F355" t="s">
        <v>1074</v>
      </c>
      <c r="G355" t="s">
        <v>16</v>
      </c>
      <c r="H355" s="1">
        <v>42486</v>
      </c>
      <c r="I355" s="1">
        <v>42697</v>
      </c>
      <c r="J355" t="str">
        <f t="shared" si="40"/>
        <v>Filled</v>
      </c>
      <c r="K355" s="33" cm="1">
        <f t="array" aca="1" ref="K355" ca="1">NETWORKDAYS(H355,_xlfn.IFS(J355="Open",TODAY(),J355="Filled",I355))</f>
        <v>152</v>
      </c>
      <c r="L355" s="33" cm="1">
        <f t="array" aca="1" ref="L355" ca="1">(_xlfn.IFS(J355="Open",TODAY(),J355="Filled",I355))-H355</f>
        <v>211</v>
      </c>
      <c r="M355">
        <f t="shared" si="41"/>
        <v>2016</v>
      </c>
      <c r="N355" s="34" t="str">
        <f t="shared" si="42"/>
        <v>November</v>
      </c>
      <c r="O355" t="str">
        <f t="shared" si="43"/>
        <v>Q1</v>
      </c>
      <c r="P355" t="str">
        <f t="shared" si="44"/>
        <v>FY 2017</v>
      </c>
      <c r="Q355" s="35">
        <f>IF(J355="Open",_xlfn.XLOOKUP(E355,Table2[Region],Table2[Opens]),_xlfn.XLOOKUP(E355,Table2[Region],Table2[Accepts]))</f>
        <v>525</v>
      </c>
      <c r="R355">
        <f t="shared" si="45"/>
        <v>2017</v>
      </c>
      <c r="S355" s="1">
        <f t="shared" si="46"/>
        <v>42697</v>
      </c>
      <c r="T355" t="str">
        <f t="shared" si="47"/>
        <v>Q1</v>
      </c>
    </row>
    <row r="356" spans="1:20" x14ac:dyDescent="0.35">
      <c r="A356" t="s">
        <v>910</v>
      </c>
      <c r="B356" t="s">
        <v>336</v>
      </c>
      <c r="C356" s="37" t="s">
        <v>1604</v>
      </c>
      <c r="D356" t="s">
        <v>12</v>
      </c>
      <c r="E356" t="s">
        <v>9</v>
      </c>
      <c r="F356" t="s">
        <v>1075</v>
      </c>
      <c r="G356" t="s">
        <v>16</v>
      </c>
      <c r="H356" s="1">
        <v>42487</v>
      </c>
      <c r="I356" s="1">
        <v>42660</v>
      </c>
      <c r="J356" t="str">
        <f t="shared" si="40"/>
        <v>Filled</v>
      </c>
      <c r="K356" s="33" cm="1">
        <f t="array" aca="1" ref="K356" ca="1">NETWORKDAYS(H356,_xlfn.IFS(J356="Open",TODAY(),J356="Filled",I356))</f>
        <v>124</v>
      </c>
      <c r="L356" s="33" cm="1">
        <f t="array" aca="1" ref="L356" ca="1">(_xlfn.IFS(J356="Open",TODAY(),J356="Filled",I356))-H356</f>
        <v>173</v>
      </c>
      <c r="M356">
        <f t="shared" si="41"/>
        <v>2016</v>
      </c>
      <c r="N356" s="34" t="str">
        <f t="shared" si="42"/>
        <v>October</v>
      </c>
      <c r="O356" t="str">
        <f t="shared" si="43"/>
        <v>Q1</v>
      </c>
      <c r="P356" t="str">
        <f t="shared" si="44"/>
        <v>FY 2017</v>
      </c>
      <c r="Q356" s="35">
        <f>IF(J356="Open",_xlfn.XLOOKUP(E356,Table2[Region],Table2[Opens]),_xlfn.XLOOKUP(E356,Table2[Region],Table2[Accepts]))</f>
        <v>525</v>
      </c>
      <c r="R356">
        <f t="shared" si="45"/>
        <v>2017</v>
      </c>
      <c r="S356" s="1">
        <f t="shared" si="46"/>
        <v>42660</v>
      </c>
      <c r="T356" t="str">
        <f t="shared" si="47"/>
        <v>Q1</v>
      </c>
    </row>
    <row r="357" spans="1:20" x14ac:dyDescent="0.35">
      <c r="A357" t="s">
        <v>911</v>
      </c>
      <c r="B357" t="s">
        <v>337</v>
      </c>
      <c r="C357" s="37" t="s">
        <v>1604</v>
      </c>
      <c r="D357" t="s">
        <v>23</v>
      </c>
      <c r="E357" t="s">
        <v>9</v>
      </c>
      <c r="F357" t="s">
        <v>1075</v>
      </c>
      <c r="G357" t="s">
        <v>16</v>
      </c>
      <c r="H357" s="1">
        <v>43811</v>
      </c>
      <c r="I357" s="1">
        <v>43814</v>
      </c>
      <c r="J357" t="str">
        <f t="shared" si="40"/>
        <v>Filled</v>
      </c>
      <c r="K357" s="33" cm="1">
        <f t="array" aca="1" ref="K357" ca="1">NETWORKDAYS(H357,_xlfn.IFS(J357="Open",TODAY(),J357="Filled",I357))</f>
        <v>2</v>
      </c>
      <c r="L357" s="33" cm="1">
        <f t="array" aca="1" ref="L357" ca="1">(_xlfn.IFS(J357="Open",TODAY(),J357="Filled",I357))-H357</f>
        <v>3</v>
      </c>
      <c r="M357">
        <f t="shared" si="41"/>
        <v>2019</v>
      </c>
      <c r="N357" s="34" t="str">
        <f t="shared" si="42"/>
        <v>December</v>
      </c>
      <c r="O357" t="str">
        <f t="shared" si="43"/>
        <v>Q1</v>
      </c>
      <c r="P357" t="str">
        <f t="shared" si="44"/>
        <v>FY 2020</v>
      </c>
      <c r="Q357" s="35">
        <f>IF(J357="Open",_xlfn.XLOOKUP(E357,Table2[Region],Table2[Opens]),_xlfn.XLOOKUP(E357,Table2[Region],Table2[Accepts]))</f>
        <v>525</v>
      </c>
      <c r="R357">
        <f t="shared" si="45"/>
        <v>2020</v>
      </c>
      <c r="S357" s="1">
        <f t="shared" si="46"/>
        <v>43814</v>
      </c>
      <c r="T357" t="str">
        <f t="shared" si="47"/>
        <v>Q1</v>
      </c>
    </row>
    <row r="358" spans="1:20" x14ac:dyDescent="0.35">
      <c r="A358" t="s">
        <v>912</v>
      </c>
      <c r="B358" t="s">
        <v>338</v>
      </c>
      <c r="C358" s="37" t="s">
        <v>1604</v>
      </c>
      <c r="D358" t="s">
        <v>12</v>
      </c>
      <c r="E358" t="s">
        <v>9</v>
      </c>
      <c r="F358" t="s">
        <v>1075</v>
      </c>
      <c r="G358" t="s">
        <v>11</v>
      </c>
      <c r="H358" s="1">
        <v>43973</v>
      </c>
      <c r="I358" s="1">
        <v>44069</v>
      </c>
      <c r="J358" t="str">
        <f t="shared" si="40"/>
        <v>Filled</v>
      </c>
      <c r="K358" s="33" cm="1">
        <f t="array" aca="1" ref="K358" ca="1">NETWORKDAYS(H358,_xlfn.IFS(J358="Open",TODAY(),J358="Filled",I358))</f>
        <v>69</v>
      </c>
      <c r="L358" s="33" cm="1">
        <f t="array" aca="1" ref="L358" ca="1">(_xlfn.IFS(J358="Open",TODAY(),J358="Filled",I358))-H358</f>
        <v>96</v>
      </c>
      <c r="M358">
        <f t="shared" si="41"/>
        <v>2020</v>
      </c>
      <c r="N358" s="34" t="str">
        <f t="shared" si="42"/>
        <v>August</v>
      </c>
      <c r="O358" t="str">
        <f t="shared" si="43"/>
        <v>Q4</v>
      </c>
      <c r="P358" t="str">
        <f t="shared" si="44"/>
        <v>FY 2020</v>
      </c>
      <c r="Q358" s="35">
        <f>IF(J358="Open",_xlfn.XLOOKUP(E358,Table2[Region],Table2[Opens]),_xlfn.XLOOKUP(E358,Table2[Region],Table2[Accepts]))</f>
        <v>525</v>
      </c>
      <c r="R358">
        <f t="shared" si="45"/>
        <v>2020</v>
      </c>
      <c r="S358" s="1">
        <f t="shared" si="46"/>
        <v>44069</v>
      </c>
      <c r="T358" t="str">
        <f t="shared" si="47"/>
        <v>Q4</v>
      </c>
    </row>
    <row r="359" spans="1:20" x14ac:dyDescent="0.35">
      <c r="A359" t="s">
        <v>913</v>
      </c>
      <c r="B359" t="s">
        <v>339</v>
      </c>
      <c r="C359" s="37" t="s">
        <v>1604</v>
      </c>
      <c r="D359" t="s">
        <v>12</v>
      </c>
      <c r="E359" t="s">
        <v>9</v>
      </c>
      <c r="F359" t="s">
        <v>1075</v>
      </c>
      <c r="G359" t="s">
        <v>16</v>
      </c>
      <c r="H359" s="1">
        <v>42492</v>
      </c>
      <c r="I359" s="1">
        <v>42637</v>
      </c>
      <c r="J359" t="str">
        <f t="shared" si="40"/>
        <v>Filled</v>
      </c>
      <c r="K359" s="33" cm="1">
        <f t="array" aca="1" ref="K359" ca="1">NETWORKDAYS(H359,_xlfn.IFS(J359="Open",TODAY(),J359="Filled",I359))</f>
        <v>105</v>
      </c>
      <c r="L359" s="33" cm="1">
        <f t="array" aca="1" ref="L359" ca="1">(_xlfn.IFS(J359="Open",TODAY(),J359="Filled",I359))-H359</f>
        <v>145</v>
      </c>
      <c r="M359">
        <f t="shared" si="41"/>
        <v>2016</v>
      </c>
      <c r="N359" s="34" t="str">
        <f t="shared" si="42"/>
        <v>September</v>
      </c>
      <c r="O359" t="str">
        <f t="shared" si="43"/>
        <v>Q4</v>
      </c>
      <c r="P359" t="str">
        <f t="shared" si="44"/>
        <v>FY 2016</v>
      </c>
      <c r="Q359" s="35">
        <f>IF(J359="Open",_xlfn.XLOOKUP(E359,Table2[Region],Table2[Opens]),_xlfn.XLOOKUP(E359,Table2[Region],Table2[Accepts]))</f>
        <v>525</v>
      </c>
      <c r="R359">
        <f t="shared" si="45"/>
        <v>2016</v>
      </c>
      <c r="S359" s="1">
        <f t="shared" si="46"/>
        <v>42637</v>
      </c>
      <c r="T359" t="str">
        <f t="shared" si="47"/>
        <v>Q4</v>
      </c>
    </row>
    <row r="360" spans="1:20" x14ac:dyDescent="0.35">
      <c r="A360" t="s">
        <v>914</v>
      </c>
      <c r="B360" t="s">
        <v>340</v>
      </c>
      <c r="C360" s="37" t="s">
        <v>1604</v>
      </c>
      <c r="D360" t="s">
        <v>286</v>
      </c>
      <c r="E360" t="s">
        <v>116</v>
      </c>
      <c r="F360" t="s">
        <v>1076</v>
      </c>
      <c r="G360" t="s">
        <v>18</v>
      </c>
      <c r="H360" s="1">
        <v>43384</v>
      </c>
      <c r="I360" s="1">
        <v>43406</v>
      </c>
      <c r="J360" t="str">
        <f t="shared" si="40"/>
        <v>Filled</v>
      </c>
      <c r="K360" s="33" cm="1">
        <f t="array" aca="1" ref="K360" ca="1">NETWORKDAYS(H360,_xlfn.IFS(J360="Open",TODAY(),J360="Filled",I360))</f>
        <v>17</v>
      </c>
      <c r="L360" s="33" cm="1">
        <f t="array" aca="1" ref="L360" ca="1">(_xlfn.IFS(J360="Open",TODAY(),J360="Filled",I360))-H360</f>
        <v>22</v>
      </c>
      <c r="M360">
        <f t="shared" si="41"/>
        <v>2018</v>
      </c>
      <c r="N360" s="34" t="str">
        <f t="shared" si="42"/>
        <v>November</v>
      </c>
      <c r="O360" t="str">
        <f t="shared" si="43"/>
        <v>Q1</v>
      </c>
      <c r="P360" t="str">
        <f t="shared" si="44"/>
        <v>FY 2019</v>
      </c>
      <c r="Q360" s="35">
        <f>IF(J360="Open",_xlfn.XLOOKUP(E360,Table2[Region],Table2[Opens]),_xlfn.XLOOKUP(E360,Table2[Region],Table2[Accepts]))</f>
        <v>300</v>
      </c>
      <c r="R360">
        <f t="shared" si="45"/>
        <v>2019</v>
      </c>
      <c r="S360" s="1">
        <f t="shared" si="46"/>
        <v>43406</v>
      </c>
      <c r="T360" t="str">
        <f t="shared" si="47"/>
        <v>Q1</v>
      </c>
    </row>
    <row r="361" spans="1:20" x14ac:dyDescent="0.35">
      <c r="A361" t="s">
        <v>915</v>
      </c>
      <c r="B361" t="s">
        <v>341</v>
      </c>
      <c r="C361" s="37" t="s">
        <v>1604</v>
      </c>
      <c r="D361" t="s">
        <v>256</v>
      </c>
      <c r="E361" t="s">
        <v>209</v>
      </c>
      <c r="F361" t="s">
        <v>1075</v>
      </c>
      <c r="G361" t="s">
        <v>16</v>
      </c>
      <c r="H361" s="1">
        <v>43839</v>
      </c>
      <c r="I361" s="1">
        <v>43932</v>
      </c>
      <c r="J361" t="str">
        <f t="shared" si="40"/>
        <v>Filled</v>
      </c>
      <c r="K361" s="33" cm="1">
        <f t="array" aca="1" ref="K361" ca="1">NETWORKDAYS(H361,_xlfn.IFS(J361="Open",TODAY(),J361="Filled",I361))</f>
        <v>67</v>
      </c>
      <c r="L361" s="33" cm="1">
        <f t="array" aca="1" ref="L361" ca="1">(_xlfn.IFS(J361="Open",TODAY(),J361="Filled",I361))-H361</f>
        <v>93</v>
      </c>
      <c r="M361">
        <f t="shared" si="41"/>
        <v>2020</v>
      </c>
      <c r="N361" s="34" t="str">
        <f t="shared" si="42"/>
        <v>April</v>
      </c>
      <c r="O361" t="str">
        <f t="shared" si="43"/>
        <v>Q3</v>
      </c>
      <c r="P361" t="str">
        <f t="shared" si="44"/>
        <v>FY 2020</v>
      </c>
      <c r="Q361" s="35">
        <f>IF(J361="Open",_xlfn.XLOOKUP(E361,Table2[Region],Table2[Opens]),_xlfn.XLOOKUP(E361,Table2[Region],Table2[Accepts]))</f>
        <v>475</v>
      </c>
      <c r="R361">
        <f t="shared" si="45"/>
        <v>2020</v>
      </c>
      <c r="S361" s="1">
        <f t="shared" si="46"/>
        <v>43932</v>
      </c>
      <c r="T361" t="str">
        <f t="shared" si="47"/>
        <v>Q3</v>
      </c>
    </row>
    <row r="362" spans="1:20" x14ac:dyDescent="0.35">
      <c r="A362" t="s">
        <v>916</v>
      </c>
      <c r="B362" t="s">
        <v>342</v>
      </c>
      <c r="C362" s="37" t="s">
        <v>1604</v>
      </c>
      <c r="D362" t="s">
        <v>286</v>
      </c>
      <c r="E362" t="s">
        <v>116</v>
      </c>
      <c r="F362" t="s">
        <v>1074</v>
      </c>
      <c r="G362" t="s">
        <v>16</v>
      </c>
      <c r="H362" s="1">
        <v>43402</v>
      </c>
      <c r="I362" s="1">
        <v>43411</v>
      </c>
      <c r="J362" t="str">
        <f t="shared" si="40"/>
        <v>Filled</v>
      </c>
      <c r="K362" s="33" cm="1">
        <f t="array" aca="1" ref="K362" ca="1">NETWORKDAYS(H362,_xlfn.IFS(J362="Open",TODAY(),J362="Filled",I362))</f>
        <v>8</v>
      </c>
      <c r="L362" s="33" cm="1">
        <f t="array" aca="1" ref="L362" ca="1">(_xlfn.IFS(J362="Open",TODAY(),J362="Filled",I362))-H362</f>
        <v>9</v>
      </c>
      <c r="M362">
        <f t="shared" si="41"/>
        <v>2018</v>
      </c>
      <c r="N362" s="34" t="str">
        <f t="shared" si="42"/>
        <v>November</v>
      </c>
      <c r="O362" t="str">
        <f t="shared" si="43"/>
        <v>Q1</v>
      </c>
      <c r="P362" t="str">
        <f t="shared" si="44"/>
        <v>FY 2019</v>
      </c>
      <c r="Q362" s="35">
        <f>IF(J362="Open",_xlfn.XLOOKUP(E362,Table2[Region],Table2[Opens]),_xlfn.XLOOKUP(E362,Table2[Region],Table2[Accepts]))</f>
        <v>300</v>
      </c>
      <c r="R362">
        <f t="shared" si="45"/>
        <v>2019</v>
      </c>
      <c r="S362" s="1">
        <f t="shared" si="46"/>
        <v>43411</v>
      </c>
      <c r="T362" t="str">
        <f t="shared" si="47"/>
        <v>Q1</v>
      </c>
    </row>
    <row r="363" spans="1:20" x14ac:dyDescent="0.35">
      <c r="A363" t="s">
        <v>917</v>
      </c>
      <c r="B363" t="s">
        <v>343</v>
      </c>
      <c r="C363" s="37" t="s">
        <v>1604</v>
      </c>
      <c r="D363" t="s">
        <v>12</v>
      </c>
      <c r="E363" t="s">
        <v>9</v>
      </c>
      <c r="F363" t="s">
        <v>1075</v>
      </c>
      <c r="G363" t="s">
        <v>11</v>
      </c>
      <c r="H363" s="1">
        <v>43977</v>
      </c>
      <c r="I363" s="1">
        <v>44088</v>
      </c>
      <c r="J363" t="str">
        <f t="shared" si="40"/>
        <v>Filled</v>
      </c>
      <c r="K363" s="33" cm="1">
        <f t="array" aca="1" ref="K363" ca="1">NETWORKDAYS(H363,_xlfn.IFS(J363="Open",TODAY(),J363="Filled",I363))</f>
        <v>80</v>
      </c>
      <c r="L363" s="33" cm="1">
        <f t="array" aca="1" ref="L363" ca="1">(_xlfn.IFS(J363="Open",TODAY(),J363="Filled",I363))-H363</f>
        <v>111</v>
      </c>
      <c r="M363">
        <f t="shared" si="41"/>
        <v>2020</v>
      </c>
      <c r="N363" s="34" t="str">
        <f t="shared" si="42"/>
        <v>September</v>
      </c>
      <c r="O363" t="str">
        <f t="shared" si="43"/>
        <v>Q4</v>
      </c>
      <c r="P363" t="str">
        <f t="shared" si="44"/>
        <v>FY 2020</v>
      </c>
      <c r="Q363" s="35">
        <f>IF(J363="Open",_xlfn.XLOOKUP(E363,Table2[Region],Table2[Opens]),_xlfn.XLOOKUP(E363,Table2[Region],Table2[Accepts]))</f>
        <v>525</v>
      </c>
      <c r="R363">
        <f t="shared" si="45"/>
        <v>2020</v>
      </c>
      <c r="S363" s="1">
        <f t="shared" si="46"/>
        <v>44088</v>
      </c>
      <c r="T363" t="str">
        <f t="shared" si="47"/>
        <v>Q4</v>
      </c>
    </row>
    <row r="364" spans="1:20" x14ac:dyDescent="0.35">
      <c r="A364" t="s">
        <v>918</v>
      </c>
      <c r="B364" t="s">
        <v>344</v>
      </c>
      <c r="C364" s="37" t="s">
        <v>1604</v>
      </c>
      <c r="D364" t="s">
        <v>286</v>
      </c>
      <c r="E364" t="s">
        <v>116</v>
      </c>
      <c r="F364" t="s">
        <v>1075</v>
      </c>
      <c r="G364" t="s">
        <v>11</v>
      </c>
      <c r="H364" s="1">
        <v>43426</v>
      </c>
      <c r="I364" s="1">
        <v>43445</v>
      </c>
      <c r="J364" t="str">
        <f t="shared" si="40"/>
        <v>Filled</v>
      </c>
      <c r="K364" s="33" cm="1">
        <f t="array" aca="1" ref="K364" ca="1">NETWORKDAYS(H364,_xlfn.IFS(J364="Open",TODAY(),J364="Filled",I364))</f>
        <v>14</v>
      </c>
      <c r="L364" s="33" cm="1">
        <f t="array" aca="1" ref="L364" ca="1">(_xlfn.IFS(J364="Open",TODAY(),J364="Filled",I364))-H364</f>
        <v>19</v>
      </c>
      <c r="M364">
        <f t="shared" si="41"/>
        <v>2018</v>
      </c>
      <c r="N364" s="34" t="str">
        <f t="shared" si="42"/>
        <v>December</v>
      </c>
      <c r="O364" t="str">
        <f t="shared" si="43"/>
        <v>Q1</v>
      </c>
      <c r="P364" t="str">
        <f t="shared" si="44"/>
        <v>FY 2019</v>
      </c>
      <c r="Q364" s="35">
        <f>IF(J364="Open",_xlfn.XLOOKUP(E364,Table2[Region],Table2[Opens]),_xlfn.XLOOKUP(E364,Table2[Region],Table2[Accepts]))</f>
        <v>300</v>
      </c>
      <c r="R364">
        <f t="shared" si="45"/>
        <v>2019</v>
      </c>
      <c r="S364" s="1">
        <f t="shared" si="46"/>
        <v>43445</v>
      </c>
      <c r="T364" t="str">
        <f t="shared" si="47"/>
        <v>Q1</v>
      </c>
    </row>
    <row r="365" spans="1:20" x14ac:dyDescent="0.35">
      <c r="A365" t="s">
        <v>919</v>
      </c>
      <c r="B365" t="s">
        <v>345</v>
      </c>
      <c r="C365" s="37" t="s">
        <v>1604</v>
      </c>
      <c r="D365" t="s">
        <v>286</v>
      </c>
      <c r="E365" t="s">
        <v>116</v>
      </c>
      <c r="F365" t="s">
        <v>1075</v>
      </c>
      <c r="G365" t="s">
        <v>16</v>
      </c>
      <c r="H365" s="1">
        <v>42823</v>
      </c>
      <c r="I365" s="1" t="s">
        <v>1628</v>
      </c>
      <c r="J365" t="str">
        <f t="shared" si="40"/>
        <v>Open</v>
      </c>
      <c r="K365" s="33" cm="1">
        <f t="array" aca="1" ref="K365" ca="1">NETWORKDAYS(H365,_xlfn.IFS(J365="Open",TODAY(),J365="Filled",I365))</f>
        <v>1660</v>
      </c>
      <c r="L365" s="33" cm="1">
        <f t="array" aca="1" ref="L365" ca="1">(_xlfn.IFS(J365="Open",TODAY(),J365="Filled",I365))-H365</f>
        <v>2323</v>
      </c>
      <c r="M365" t="str">
        <f t="shared" si="41"/>
        <v/>
      </c>
      <c r="N365" s="34" t="str">
        <f t="shared" si="42"/>
        <v/>
      </c>
      <c r="O365" t="str">
        <f t="shared" si="43"/>
        <v/>
      </c>
      <c r="P365" t="str">
        <f t="shared" si="44"/>
        <v/>
      </c>
      <c r="Q365" s="35">
        <f>IF(J365="Open",_xlfn.XLOOKUP(E365,Table2[Region],Table2[Opens]),_xlfn.XLOOKUP(E365,Table2[Region],Table2[Accepts]))</f>
        <v>160</v>
      </c>
      <c r="R365">
        <f t="shared" si="45"/>
        <v>2017</v>
      </c>
      <c r="S365" s="1">
        <f t="shared" si="46"/>
        <v>42823</v>
      </c>
      <c r="T365" t="str">
        <f t="shared" si="47"/>
        <v>Q2</v>
      </c>
    </row>
    <row r="366" spans="1:20" x14ac:dyDescent="0.35">
      <c r="A366" t="s">
        <v>920</v>
      </c>
      <c r="B366" t="s">
        <v>346</v>
      </c>
      <c r="C366" s="37" t="s">
        <v>1604</v>
      </c>
      <c r="D366" t="s">
        <v>286</v>
      </c>
      <c r="E366" t="s">
        <v>116</v>
      </c>
      <c r="F366" t="s">
        <v>1076</v>
      </c>
      <c r="G366" t="s">
        <v>11</v>
      </c>
      <c r="H366" s="1">
        <v>43962</v>
      </c>
      <c r="I366" s="1">
        <v>43962</v>
      </c>
      <c r="J366" t="str">
        <f t="shared" si="40"/>
        <v>Filled</v>
      </c>
      <c r="K366" s="33" cm="1">
        <f t="array" aca="1" ref="K366" ca="1">NETWORKDAYS(H366,_xlfn.IFS(J366="Open",TODAY(),J366="Filled",I366))</f>
        <v>1</v>
      </c>
      <c r="L366" s="33" cm="1">
        <f t="array" aca="1" ref="L366" ca="1">(_xlfn.IFS(J366="Open",TODAY(),J366="Filled",I366))-H366</f>
        <v>0</v>
      </c>
      <c r="M366">
        <f t="shared" si="41"/>
        <v>2020</v>
      </c>
      <c r="N366" s="34" t="str">
        <f t="shared" si="42"/>
        <v>May</v>
      </c>
      <c r="O366" t="str">
        <f t="shared" si="43"/>
        <v>Q3</v>
      </c>
      <c r="P366" t="str">
        <f t="shared" si="44"/>
        <v>FY 2020</v>
      </c>
      <c r="Q366" s="35">
        <f>IF(J366="Open",_xlfn.XLOOKUP(E366,Table2[Region],Table2[Opens]),_xlfn.XLOOKUP(E366,Table2[Region],Table2[Accepts]))</f>
        <v>300</v>
      </c>
      <c r="R366">
        <f t="shared" si="45"/>
        <v>2020</v>
      </c>
      <c r="S366" s="1">
        <f t="shared" si="46"/>
        <v>43962</v>
      </c>
      <c r="T366" t="str">
        <f t="shared" si="47"/>
        <v>Q3</v>
      </c>
    </row>
    <row r="367" spans="1:20" x14ac:dyDescent="0.35">
      <c r="A367" t="s">
        <v>921</v>
      </c>
      <c r="B367" t="s">
        <v>347</v>
      </c>
      <c r="C367" s="37" t="s">
        <v>1604</v>
      </c>
      <c r="D367" t="s">
        <v>12</v>
      </c>
      <c r="E367" t="s">
        <v>9</v>
      </c>
      <c r="F367" t="s">
        <v>1075</v>
      </c>
      <c r="G367" t="s">
        <v>16</v>
      </c>
      <c r="H367" s="1">
        <v>42429</v>
      </c>
      <c r="I367" s="1">
        <v>44397</v>
      </c>
      <c r="J367" t="str">
        <f t="shared" si="40"/>
        <v>Filled</v>
      </c>
      <c r="K367" s="33" cm="1">
        <f t="array" aca="1" ref="K367" ca="1">NETWORKDAYS(H367,_xlfn.IFS(J367="Open",TODAY(),J367="Filled",I367))</f>
        <v>1407</v>
      </c>
      <c r="L367" s="33" cm="1">
        <f t="array" aca="1" ref="L367" ca="1">(_xlfn.IFS(J367="Open",TODAY(),J367="Filled",I367))-H367</f>
        <v>1968</v>
      </c>
      <c r="M367">
        <f t="shared" si="41"/>
        <v>2021</v>
      </c>
      <c r="N367" s="34" t="str">
        <f t="shared" si="42"/>
        <v>July</v>
      </c>
      <c r="O367" t="str">
        <f t="shared" si="43"/>
        <v>Q4</v>
      </c>
      <c r="P367" t="str">
        <f t="shared" si="44"/>
        <v>FY 2021</v>
      </c>
      <c r="Q367" s="35">
        <f>IF(J367="Open",_xlfn.XLOOKUP(E367,Table2[Region],Table2[Opens]),_xlfn.XLOOKUP(E367,Table2[Region],Table2[Accepts]))</f>
        <v>525</v>
      </c>
      <c r="R367">
        <f t="shared" si="45"/>
        <v>2021</v>
      </c>
      <c r="S367" s="1">
        <f t="shared" si="46"/>
        <v>44397</v>
      </c>
      <c r="T367" t="str">
        <f t="shared" si="47"/>
        <v>Q4</v>
      </c>
    </row>
    <row r="368" spans="1:20" x14ac:dyDescent="0.35">
      <c r="A368" t="s">
        <v>922</v>
      </c>
      <c r="B368" t="s">
        <v>348</v>
      </c>
      <c r="C368" s="37" t="s">
        <v>1604</v>
      </c>
      <c r="D368" t="s">
        <v>12</v>
      </c>
      <c r="E368" t="s">
        <v>9</v>
      </c>
      <c r="F368" t="s">
        <v>1075</v>
      </c>
      <c r="G368" t="s">
        <v>11</v>
      </c>
      <c r="H368" s="1">
        <v>43973</v>
      </c>
      <c r="I368" s="1">
        <v>44128</v>
      </c>
      <c r="J368" t="str">
        <f t="shared" si="40"/>
        <v>Filled</v>
      </c>
      <c r="K368" s="33" cm="1">
        <f t="array" aca="1" ref="K368" ca="1">NETWORKDAYS(H368,_xlfn.IFS(J368="Open",TODAY(),J368="Filled",I368))</f>
        <v>111</v>
      </c>
      <c r="L368" s="33" cm="1">
        <f t="array" aca="1" ref="L368" ca="1">(_xlfn.IFS(J368="Open",TODAY(),J368="Filled",I368))-H368</f>
        <v>155</v>
      </c>
      <c r="M368">
        <f t="shared" si="41"/>
        <v>2020</v>
      </c>
      <c r="N368" s="34" t="str">
        <f t="shared" si="42"/>
        <v>October</v>
      </c>
      <c r="O368" t="str">
        <f t="shared" si="43"/>
        <v>Q1</v>
      </c>
      <c r="P368" t="str">
        <f t="shared" si="44"/>
        <v>FY 2021</v>
      </c>
      <c r="Q368" s="35">
        <f>IF(J368="Open",_xlfn.XLOOKUP(E368,Table2[Region],Table2[Opens]),_xlfn.XLOOKUP(E368,Table2[Region],Table2[Accepts]))</f>
        <v>525</v>
      </c>
      <c r="R368">
        <f t="shared" si="45"/>
        <v>2021</v>
      </c>
      <c r="S368" s="1">
        <f t="shared" si="46"/>
        <v>44128</v>
      </c>
      <c r="T368" t="str">
        <f t="shared" si="47"/>
        <v>Q1</v>
      </c>
    </row>
    <row r="369" spans="1:20" x14ac:dyDescent="0.35">
      <c r="A369" t="s">
        <v>923</v>
      </c>
      <c r="B369" t="s">
        <v>349</v>
      </c>
      <c r="C369" s="37" t="s">
        <v>1604</v>
      </c>
      <c r="D369" t="s">
        <v>204</v>
      </c>
      <c r="E369" t="s">
        <v>1636</v>
      </c>
      <c r="F369" t="s">
        <v>1076</v>
      </c>
      <c r="G369" t="s">
        <v>24</v>
      </c>
      <c r="H369" s="1">
        <v>43863</v>
      </c>
      <c r="I369" s="1">
        <v>44077</v>
      </c>
      <c r="J369" t="str">
        <f t="shared" si="40"/>
        <v>Filled</v>
      </c>
      <c r="K369" s="33" cm="1">
        <f t="array" aca="1" ref="K369" ca="1">NETWORKDAYS(H369,_xlfn.IFS(J369="Open",TODAY(),J369="Filled",I369))</f>
        <v>154</v>
      </c>
      <c r="L369" s="33" cm="1">
        <f t="array" aca="1" ref="L369" ca="1">(_xlfn.IFS(J369="Open",TODAY(),J369="Filled",I369))-H369</f>
        <v>214</v>
      </c>
      <c r="M369">
        <f t="shared" si="41"/>
        <v>2020</v>
      </c>
      <c r="N369" s="34" t="str">
        <f t="shared" si="42"/>
        <v>September</v>
      </c>
      <c r="O369" t="str">
        <f t="shared" si="43"/>
        <v>Q4</v>
      </c>
      <c r="P369" t="str">
        <f t="shared" si="44"/>
        <v>FY 2020</v>
      </c>
      <c r="Q369" s="35">
        <f>IF(J369="Open",_xlfn.XLOOKUP(E369,Table2[Region],Table2[Opens]),_xlfn.XLOOKUP(E369,Table2[Region],Table2[Accepts]))</f>
        <v>550</v>
      </c>
      <c r="R369">
        <f t="shared" si="45"/>
        <v>2020</v>
      </c>
      <c r="S369" s="1">
        <f t="shared" si="46"/>
        <v>44077</v>
      </c>
      <c r="T369" t="str">
        <f t="shared" si="47"/>
        <v>Q4</v>
      </c>
    </row>
    <row r="370" spans="1:20" x14ac:dyDescent="0.35">
      <c r="A370" t="s">
        <v>924</v>
      </c>
      <c r="B370" t="s">
        <v>350</v>
      </c>
      <c r="C370" s="37" t="s">
        <v>1604</v>
      </c>
      <c r="D370" t="s">
        <v>286</v>
      </c>
      <c r="E370" t="s">
        <v>116</v>
      </c>
      <c r="F370" t="s">
        <v>1074</v>
      </c>
      <c r="G370" t="s">
        <v>16</v>
      </c>
      <c r="H370" s="1">
        <v>42643</v>
      </c>
      <c r="I370" s="1">
        <v>42690</v>
      </c>
      <c r="J370" t="str">
        <f t="shared" si="40"/>
        <v>Filled</v>
      </c>
      <c r="K370" s="33" cm="1">
        <f t="array" aca="1" ref="K370" ca="1">NETWORKDAYS(H370,_xlfn.IFS(J370="Open",TODAY(),J370="Filled",I370))</f>
        <v>34</v>
      </c>
      <c r="L370" s="33" cm="1">
        <f t="array" aca="1" ref="L370" ca="1">(_xlfn.IFS(J370="Open",TODAY(),J370="Filled",I370))-H370</f>
        <v>47</v>
      </c>
      <c r="M370">
        <f t="shared" si="41"/>
        <v>2016</v>
      </c>
      <c r="N370" s="34" t="str">
        <f t="shared" si="42"/>
        <v>November</v>
      </c>
      <c r="O370" t="str">
        <f t="shared" si="43"/>
        <v>Q1</v>
      </c>
      <c r="P370" t="str">
        <f t="shared" si="44"/>
        <v>FY 2017</v>
      </c>
      <c r="Q370" s="35">
        <f>IF(J370="Open",_xlfn.XLOOKUP(E370,Table2[Region],Table2[Opens]),_xlfn.XLOOKUP(E370,Table2[Region],Table2[Accepts]))</f>
        <v>300</v>
      </c>
      <c r="R370">
        <f t="shared" si="45"/>
        <v>2017</v>
      </c>
      <c r="S370" s="1">
        <f t="shared" si="46"/>
        <v>42690</v>
      </c>
      <c r="T370" t="str">
        <f t="shared" si="47"/>
        <v>Q1</v>
      </c>
    </row>
    <row r="371" spans="1:20" x14ac:dyDescent="0.35">
      <c r="A371" t="s">
        <v>925</v>
      </c>
      <c r="B371" t="s">
        <v>351</v>
      </c>
      <c r="C371" s="37" t="s">
        <v>1604</v>
      </c>
      <c r="D371" t="s">
        <v>23</v>
      </c>
      <c r="E371" t="s">
        <v>9</v>
      </c>
      <c r="F371" t="s">
        <v>1075</v>
      </c>
      <c r="G371" t="s">
        <v>11</v>
      </c>
      <c r="H371" s="1">
        <v>43807</v>
      </c>
      <c r="I371" s="1" t="s">
        <v>1628</v>
      </c>
      <c r="J371" t="str">
        <f t="shared" si="40"/>
        <v>Open</v>
      </c>
      <c r="K371" s="33" cm="1">
        <f t="array" aca="1" ref="K371" ca="1">NETWORKDAYS(H371,_xlfn.IFS(J371="Open",TODAY(),J371="Filled",I371))</f>
        <v>957</v>
      </c>
      <c r="L371" s="33" cm="1">
        <f t="array" aca="1" ref="L371" ca="1">(_xlfn.IFS(J371="Open",TODAY(),J371="Filled",I371))-H371</f>
        <v>1339</v>
      </c>
      <c r="M371" t="str">
        <f t="shared" si="41"/>
        <v/>
      </c>
      <c r="N371" s="34" t="str">
        <f t="shared" si="42"/>
        <v/>
      </c>
      <c r="O371" t="str">
        <f t="shared" si="43"/>
        <v/>
      </c>
      <c r="P371" t="str">
        <f t="shared" si="44"/>
        <v/>
      </c>
      <c r="Q371" s="35">
        <f>IF(J371="Open",_xlfn.XLOOKUP(E371,Table2[Region],Table2[Opens]),_xlfn.XLOOKUP(E371,Table2[Region],Table2[Accepts]))</f>
        <v>280</v>
      </c>
      <c r="R371">
        <f t="shared" si="45"/>
        <v>2020</v>
      </c>
      <c r="S371" s="1">
        <f t="shared" si="46"/>
        <v>43807</v>
      </c>
      <c r="T371" t="str">
        <f t="shared" si="47"/>
        <v>Q1</v>
      </c>
    </row>
    <row r="372" spans="1:20" x14ac:dyDescent="0.35">
      <c r="A372" t="s">
        <v>926</v>
      </c>
      <c r="B372" t="s">
        <v>352</v>
      </c>
      <c r="C372" s="37" t="s">
        <v>1604</v>
      </c>
      <c r="D372" t="s">
        <v>286</v>
      </c>
      <c r="E372" t="s">
        <v>116</v>
      </c>
      <c r="F372" t="s">
        <v>1075</v>
      </c>
      <c r="G372" t="s">
        <v>16</v>
      </c>
      <c r="H372" s="1">
        <v>43440</v>
      </c>
      <c r="I372" s="1">
        <v>43441</v>
      </c>
      <c r="J372" t="str">
        <f t="shared" si="40"/>
        <v>Filled</v>
      </c>
      <c r="K372" s="33" cm="1">
        <f t="array" aca="1" ref="K372" ca="1">NETWORKDAYS(H372,_xlfn.IFS(J372="Open",TODAY(),J372="Filled",I372))</f>
        <v>2</v>
      </c>
      <c r="L372" s="33" cm="1">
        <f t="array" aca="1" ref="L372" ca="1">(_xlfn.IFS(J372="Open",TODAY(),J372="Filled",I372))-H372</f>
        <v>1</v>
      </c>
      <c r="M372">
        <f t="shared" si="41"/>
        <v>2018</v>
      </c>
      <c r="N372" s="34" t="str">
        <f t="shared" si="42"/>
        <v>December</v>
      </c>
      <c r="O372" t="str">
        <f t="shared" si="43"/>
        <v>Q1</v>
      </c>
      <c r="P372" t="str">
        <f t="shared" si="44"/>
        <v>FY 2019</v>
      </c>
      <c r="Q372" s="35">
        <f>IF(J372="Open",_xlfn.XLOOKUP(E372,Table2[Region],Table2[Opens]),_xlfn.XLOOKUP(E372,Table2[Region],Table2[Accepts]))</f>
        <v>300</v>
      </c>
      <c r="R372">
        <f t="shared" si="45"/>
        <v>2019</v>
      </c>
      <c r="S372" s="1">
        <f t="shared" si="46"/>
        <v>43441</v>
      </c>
      <c r="T372" t="str">
        <f t="shared" si="47"/>
        <v>Q1</v>
      </c>
    </row>
    <row r="373" spans="1:20" x14ac:dyDescent="0.35">
      <c r="A373" t="s">
        <v>927</v>
      </c>
      <c r="B373" t="s">
        <v>353</v>
      </c>
      <c r="C373" s="37" t="s">
        <v>1604</v>
      </c>
      <c r="D373" t="s">
        <v>12</v>
      </c>
      <c r="E373" t="s">
        <v>9</v>
      </c>
      <c r="F373" t="s">
        <v>1075</v>
      </c>
      <c r="G373" t="s">
        <v>24</v>
      </c>
      <c r="H373" s="1">
        <v>42904</v>
      </c>
      <c r="I373" s="1">
        <v>42974</v>
      </c>
      <c r="J373" t="str">
        <f t="shared" si="40"/>
        <v>Filled</v>
      </c>
      <c r="K373" s="33" cm="1">
        <f t="array" aca="1" ref="K373" ca="1">NETWORKDAYS(H373,_xlfn.IFS(J373="Open",TODAY(),J373="Filled",I373))</f>
        <v>50</v>
      </c>
      <c r="L373" s="33" cm="1">
        <f t="array" aca="1" ref="L373" ca="1">(_xlfn.IFS(J373="Open",TODAY(),J373="Filled",I373))-H373</f>
        <v>70</v>
      </c>
      <c r="M373">
        <f t="shared" si="41"/>
        <v>2017</v>
      </c>
      <c r="N373" s="34" t="str">
        <f t="shared" si="42"/>
        <v>August</v>
      </c>
      <c r="O373" t="str">
        <f t="shared" si="43"/>
        <v>Q4</v>
      </c>
      <c r="P373" t="str">
        <f t="shared" si="44"/>
        <v>FY 2017</v>
      </c>
      <c r="Q373" s="35">
        <f>IF(J373="Open",_xlfn.XLOOKUP(E373,Table2[Region],Table2[Opens]),_xlfn.XLOOKUP(E373,Table2[Region],Table2[Accepts]))</f>
        <v>525</v>
      </c>
      <c r="R373">
        <f t="shared" si="45"/>
        <v>2017</v>
      </c>
      <c r="S373" s="1">
        <f t="shared" si="46"/>
        <v>42974</v>
      </c>
      <c r="T373" t="str">
        <f t="shared" si="47"/>
        <v>Q4</v>
      </c>
    </row>
    <row r="374" spans="1:20" x14ac:dyDescent="0.35">
      <c r="A374" t="s">
        <v>928</v>
      </c>
      <c r="B374" t="s">
        <v>354</v>
      </c>
      <c r="C374" s="37" t="s">
        <v>1604</v>
      </c>
      <c r="D374" t="s">
        <v>23</v>
      </c>
      <c r="E374" t="s">
        <v>9</v>
      </c>
      <c r="F374" t="s">
        <v>1074</v>
      </c>
      <c r="G374" t="s">
        <v>16</v>
      </c>
      <c r="H374" s="1">
        <v>42688</v>
      </c>
      <c r="I374" s="1">
        <v>42697</v>
      </c>
      <c r="J374" t="str">
        <f t="shared" si="40"/>
        <v>Filled</v>
      </c>
      <c r="K374" s="33" cm="1">
        <f t="array" aca="1" ref="K374" ca="1">NETWORKDAYS(H374,_xlfn.IFS(J374="Open",TODAY(),J374="Filled",I374))</f>
        <v>8</v>
      </c>
      <c r="L374" s="33" cm="1">
        <f t="array" aca="1" ref="L374" ca="1">(_xlfn.IFS(J374="Open",TODAY(),J374="Filled",I374))-H374</f>
        <v>9</v>
      </c>
      <c r="M374">
        <f t="shared" si="41"/>
        <v>2016</v>
      </c>
      <c r="N374" s="34" t="str">
        <f t="shared" si="42"/>
        <v>November</v>
      </c>
      <c r="O374" t="str">
        <f t="shared" si="43"/>
        <v>Q1</v>
      </c>
      <c r="P374" t="str">
        <f t="shared" si="44"/>
        <v>FY 2017</v>
      </c>
      <c r="Q374" s="35">
        <f>IF(J374="Open",_xlfn.XLOOKUP(E374,Table2[Region],Table2[Opens]),_xlfn.XLOOKUP(E374,Table2[Region],Table2[Accepts]))</f>
        <v>525</v>
      </c>
      <c r="R374">
        <f t="shared" si="45"/>
        <v>2017</v>
      </c>
      <c r="S374" s="1">
        <f t="shared" si="46"/>
        <v>42697</v>
      </c>
      <c r="T374" t="str">
        <f t="shared" si="47"/>
        <v>Q1</v>
      </c>
    </row>
    <row r="375" spans="1:20" x14ac:dyDescent="0.35">
      <c r="A375" t="s">
        <v>929</v>
      </c>
      <c r="B375" t="s">
        <v>355</v>
      </c>
      <c r="C375" s="37" t="s">
        <v>1604</v>
      </c>
      <c r="D375" t="s">
        <v>286</v>
      </c>
      <c r="E375" t="s">
        <v>116</v>
      </c>
      <c r="F375" t="s">
        <v>1075</v>
      </c>
      <c r="G375" t="s">
        <v>16</v>
      </c>
      <c r="H375" s="1">
        <v>42810</v>
      </c>
      <c r="I375" s="1">
        <v>42818</v>
      </c>
      <c r="J375" t="str">
        <f t="shared" si="40"/>
        <v>Filled</v>
      </c>
      <c r="K375" s="33" cm="1">
        <f t="array" aca="1" ref="K375" ca="1">NETWORKDAYS(H375,_xlfn.IFS(J375="Open",TODAY(),J375="Filled",I375))</f>
        <v>7</v>
      </c>
      <c r="L375" s="33" cm="1">
        <f t="array" aca="1" ref="L375" ca="1">(_xlfn.IFS(J375="Open",TODAY(),J375="Filled",I375))-H375</f>
        <v>8</v>
      </c>
      <c r="M375">
        <f t="shared" si="41"/>
        <v>2017</v>
      </c>
      <c r="N375" s="34" t="str">
        <f t="shared" si="42"/>
        <v>March</v>
      </c>
      <c r="O375" t="str">
        <f t="shared" si="43"/>
        <v>Q2</v>
      </c>
      <c r="P375" t="str">
        <f t="shared" si="44"/>
        <v>FY 2017</v>
      </c>
      <c r="Q375" s="35">
        <f>IF(J375="Open",_xlfn.XLOOKUP(E375,Table2[Region],Table2[Opens]),_xlfn.XLOOKUP(E375,Table2[Region],Table2[Accepts]))</f>
        <v>300</v>
      </c>
      <c r="R375">
        <f t="shared" si="45"/>
        <v>2017</v>
      </c>
      <c r="S375" s="1">
        <f t="shared" si="46"/>
        <v>42818</v>
      </c>
      <c r="T375" t="str">
        <f t="shared" si="47"/>
        <v>Q2</v>
      </c>
    </row>
    <row r="376" spans="1:20" x14ac:dyDescent="0.35">
      <c r="A376" t="s">
        <v>930</v>
      </c>
      <c r="B376" t="s">
        <v>356</v>
      </c>
      <c r="C376" s="37" t="s">
        <v>1604</v>
      </c>
      <c r="D376" t="s">
        <v>23</v>
      </c>
      <c r="E376" t="s">
        <v>9</v>
      </c>
      <c r="F376" t="s">
        <v>1075</v>
      </c>
      <c r="G376" t="s">
        <v>16</v>
      </c>
      <c r="H376" s="1">
        <v>43128</v>
      </c>
      <c r="I376" s="1">
        <v>43283</v>
      </c>
      <c r="J376" t="str">
        <f t="shared" si="40"/>
        <v>Filled</v>
      </c>
      <c r="K376" s="33" cm="1">
        <f t="array" aca="1" ref="K376" ca="1">NETWORKDAYS(H376,_xlfn.IFS(J376="Open",TODAY(),J376="Filled",I376))</f>
        <v>111</v>
      </c>
      <c r="L376" s="33" cm="1">
        <f t="array" aca="1" ref="L376" ca="1">(_xlfn.IFS(J376="Open",TODAY(),J376="Filled",I376))-H376</f>
        <v>155</v>
      </c>
      <c r="M376">
        <f t="shared" si="41"/>
        <v>2018</v>
      </c>
      <c r="N376" s="34" t="str">
        <f t="shared" si="42"/>
        <v>July</v>
      </c>
      <c r="O376" t="str">
        <f t="shared" si="43"/>
        <v>Q4</v>
      </c>
      <c r="P376" t="str">
        <f t="shared" si="44"/>
        <v>FY 2018</v>
      </c>
      <c r="Q376" s="35">
        <f>IF(J376="Open",_xlfn.XLOOKUP(E376,Table2[Region],Table2[Opens]),_xlfn.XLOOKUP(E376,Table2[Region],Table2[Accepts]))</f>
        <v>525</v>
      </c>
      <c r="R376">
        <f t="shared" si="45"/>
        <v>2018</v>
      </c>
      <c r="S376" s="1">
        <f t="shared" si="46"/>
        <v>43283</v>
      </c>
      <c r="T376" t="str">
        <f t="shared" si="47"/>
        <v>Q4</v>
      </c>
    </row>
    <row r="377" spans="1:20" x14ac:dyDescent="0.35">
      <c r="A377" t="s">
        <v>931</v>
      </c>
      <c r="B377" t="s">
        <v>357</v>
      </c>
      <c r="C377" s="37" t="s">
        <v>1604</v>
      </c>
      <c r="D377" t="s">
        <v>12</v>
      </c>
      <c r="E377" t="s">
        <v>9</v>
      </c>
      <c r="F377" t="s">
        <v>1075</v>
      </c>
      <c r="G377" t="s">
        <v>16</v>
      </c>
      <c r="H377" s="1">
        <v>42542</v>
      </c>
      <c r="I377" s="1" t="s">
        <v>1628</v>
      </c>
      <c r="J377" t="str">
        <f t="shared" si="40"/>
        <v>Open</v>
      </c>
      <c r="K377" s="33" cm="1">
        <f t="array" aca="1" ref="K377" ca="1">NETWORKDAYS(H377,_xlfn.IFS(J377="Open",TODAY(),J377="Filled",I377))</f>
        <v>1861</v>
      </c>
      <c r="L377" s="33" cm="1">
        <f t="array" aca="1" ref="L377" ca="1">(_xlfn.IFS(J377="Open",TODAY(),J377="Filled",I377))-H377</f>
        <v>2604</v>
      </c>
      <c r="M377" t="str">
        <f t="shared" si="41"/>
        <v/>
      </c>
      <c r="N377" s="34" t="str">
        <f t="shared" si="42"/>
        <v/>
      </c>
      <c r="O377" t="str">
        <f t="shared" si="43"/>
        <v/>
      </c>
      <c r="P377" t="str">
        <f t="shared" si="44"/>
        <v/>
      </c>
      <c r="Q377" s="35">
        <f>IF(J377="Open",_xlfn.XLOOKUP(E377,Table2[Region],Table2[Opens]),_xlfn.XLOOKUP(E377,Table2[Region],Table2[Accepts]))</f>
        <v>280</v>
      </c>
      <c r="R377">
        <f t="shared" si="45"/>
        <v>2016</v>
      </c>
      <c r="S377" s="1">
        <f t="shared" si="46"/>
        <v>42542</v>
      </c>
      <c r="T377" t="str">
        <f t="shared" si="47"/>
        <v>Q3</v>
      </c>
    </row>
    <row r="378" spans="1:20" x14ac:dyDescent="0.35">
      <c r="A378" t="s">
        <v>932</v>
      </c>
      <c r="B378" t="s">
        <v>358</v>
      </c>
      <c r="C378" s="37" t="s">
        <v>1604</v>
      </c>
      <c r="D378" t="s">
        <v>12</v>
      </c>
      <c r="E378" t="s">
        <v>9</v>
      </c>
      <c r="F378" t="s">
        <v>1075</v>
      </c>
      <c r="G378" t="s">
        <v>16</v>
      </c>
      <c r="H378" s="1">
        <v>42541</v>
      </c>
      <c r="I378" s="1">
        <v>42598</v>
      </c>
      <c r="J378" t="str">
        <f t="shared" si="40"/>
        <v>Filled</v>
      </c>
      <c r="K378" s="33" cm="1">
        <f t="array" aca="1" ref="K378" ca="1">NETWORKDAYS(H378,_xlfn.IFS(J378="Open",TODAY(),J378="Filled",I378))</f>
        <v>42</v>
      </c>
      <c r="L378" s="33" cm="1">
        <f t="array" aca="1" ref="L378" ca="1">(_xlfn.IFS(J378="Open",TODAY(),J378="Filled",I378))-H378</f>
        <v>57</v>
      </c>
      <c r="M378">
        <f t="shared" si="41"/>
        <v>2016</v>
      </c>
      <c r="N378" s="34" t="str">
        <f t="shared" si="42"/>
        <v>August</v>
      </c>
      <c r="O378" t="str">
        <f t="shared" si="43"/>
        <v>Q4</v>
      </c>
      <c r="P378" t="str">
        <f t="shared" si="44"/>
        <v>FY 2016</v>
      </c>
      <c r="Q378" s="35">
        <f>IF(J378="Open",_xlfn.XLOOKUP(E378,Table2[Region],Table2[Opens]),_xlfn.XLOOKUP(E378,Table2[Region],Table2[Accepts]))</f>
        <v>525</v>
      </c>
      <c r="R378">
        <f t="shared" si="45"/>
        <v>2016</v>
      </c>
      <c r="S378" s="1">
        <f t="shared" si="46"/>
        <v>42598</v>
      </c>
      <c r="T378" t="str">
        <f t="shared" si="47"/>
        <v>Q4</v>
      </c>
    </row>
    <row r="379" spans="1:20" x14ac:dyDescent="0.35">
      <c r="A379" t="s">
        <v>933</v>
      </c>
      <c r="B379" t="s">
        <v>361</v>
      </c>
      <c r="C379" s="37" t="s">
        <v>1604</v>
      </c>
      <c r="D379" t="s">
        <v>204</v>
      </c>
      <c r="E379" t="s">
        <v>1636</v>
      </c>
      <c r="F379" t="s">
        <v>1075</v>
      </c>
      <c r="G379" t="s">
        <v>16</v>
      </c>
      <c r="H379" s="1">
        <v>43923</v>
      </c>
      <c r="I379" s="1" t="s">
        <v>1628</v>
      </c>
      <c r="J379" t="str">
        <f t="shared" si="40"/>
        <v>Open</v>
      </c>
      <c r="K379" s="33" cm="1">
        <f t="array" aca="1" ref="K379" ca="1">NETWORKDAYS(H379,_xlfn.IFS(J379="Open",TODAY(),J379="Filled",I379))</f>
        <v>874</v>
      </c>
      <c r="L379" s="33" cm="1">
        <f t="array" aca="1" ref="L379" ca="1">(_xlfn.IFS(J379="Open",TODAY(),J379="Filled",I379))-H379</f>
        <v>1223</v>
      </c>
      <c r="M379" t="str">
        <f t="shared" si="41"/>
        <v/>
      </c>
      <c r="N379" s="34" t="str">
        <f t="shared" si="42"/>
        <v/>
      </c>
      <c r="O379" t="str">
        <f t="shared" si="43"/>
        <v/>
      </c>
      <c r="P379" t="str">
        <f t="shared" si="44"/>
        <v/>
      </c>
      <c r="Q379" s="35">
        <f>IF(J379="Open",_xlfn.XLOOKUP(E379,Table2[Region],Table2[Opens]),_xlfn.XLOOKUP(E379,Table2[Region],Table2[Accepts]))</f>
        <v>300</v>
      </c>
      <c r="R379">
        <f t="shared" si="45"/>
        <v>2020</v>
      </c>
      <c r="S379" s="1">
        <f t="shared" si="46"/>
        <v>43923</v>
      </c>
      <c r="T379" t="str">
        <f t="shared" si="47"/>
        <v>Q3</v>
      </c>
    </row>
    <row r="380" spans="1:20" x14ac:dyDescent="0.35">
      <c r="A380" t="s">
        <v>934</v>
      </c>
      <c r="B380" t="s">
        <v>366</v>
      </c>
      <c r="C380" s="37" t="s">
        <v>1604</v>
      </c>
      <c r="D380" t="s">
        <v>256</v>
      </c>
      <c r="E380" t="s">
        <v>209</v>
      </c>
      <c r="F380" t="s">
        <v>1075</v>
      </c>
      <c r="G380" t="s">
        <v>16</v>
      </c>
      <c r="H380" s="1">
        <v>43846</v>
      </c>
      <c r="I380" s="1">
        <v>44037</v>
      </c>
      <c r="J380" t="str">
        <f t="shared" si="40"/>
        <v>Filled</v>
      </c>
      <c r="K380" s="33" cm="1">
        <f t="array" aca="1" ref="K380" ca="1">NETWORKDAYS(H380,_xlfn.IFS(J380="Open",TODAY(),J380="Filled",I380))</f>
        <v>137</v>
      </c>
      <c r="L380" s="33" cm="1">
        <f t="array" aca="1" ref="L380" ca="1">(_xlfn.IFS(J380="Open",TODAY(),J380="Filled",I380))-H380</f>
        <v>191</v>
      </c>
      <c r="M380">
        <f t="shared" si="41"/>
        <v>2020</v>
      </c>
      <c r="N380" s="34" t="str">
        <f t="shared" si="42"/>
        <v>July</v>
      </c>
      <c r="O380" t="str">
        <f t="shared" si="43"/>
        <v>Q4</v>
      </c>
      <c r="P380" t="str">
        <f t="shared" si="44"/>
        <v>FY 2020</v>
      </c>
      <c r="Q380" s="35">
        <f>IF(J380="Open",_xlfn.XLOOKUP(E380,Table2[Region],Table2[Opens]),_xlfn.XLOOKUP(E380,Table2[Region],Table2[Accepts]))</f>
        <v>475</v>
      </c>
      <c r="R380">
        <f t="shared" si="45"/>
        <v>2020</v>
      </c>
      <c r="S380" s="1">
        <f t="shared" si="46"/>
        <v>44037</v>
      </c>
      <c r="T380" t="str">
        <f t="shared" si="47"/>
        <v>Q4</v>
      </c>
    </row>
    <row r="381" spans="1:20" x14ac:dyDescent="0.35">
      <c r="A381" t="s">
        <v>935</v>
      </c>
      <c r="B381" t="s">
        <v>367</v>
      </c>
      <c r="C381" s="37" t="s">
        <v>1604</v>
      </c>
      <c r="D381" t="s">
        <v>256</v>
      </c>
      <c r="E381" t="s">
        <v>209</v>
      </c>
      <c r="F381" t="s">
        <v>1075</v>
      </c>
      <c r="G381" t="s">
        <v>11</v>
      </c>
      <c r="H381" s="1">
        <v>44015</v>
      </c>
      <c r="I381" s="1">
        <v>44085</v>
      </c>
      <c r="J381" t="str">
        <f t="shared" si="40"/>
        <v>Filled</v>
      </c>
      <c r="K381" s="33" cm="1">
        <f t="array" aca="1" ref="K381" ca="1">NETWORKDAYS(H381,_xlfn.IFS(J381="Open",TODAY(),J381="Filled",I381))</f>
        <v>51</v>
      </c>
      <c r="L381" s="33" cm="1">
        <f t="array" aca="1" ref="L381" ca="1">(_xlfn.IFS(J381="Open",TODAY(),J381="Filled",I381))-H381</f>
        <v>70</v>
      </c>
      <c r="M381">
        <f t="shared" si="41"/>
        <v>2020</v>
      </c>
      <c r="N381" s="34" t="str">
        <f t="shared" si="42"/>
        <v>September</v>
      </c>
      <c r="O381" t="str">
        <f t="shared" si="43"/>
        <v>Q4</v>
      </c>
      <c r="P381" t="str">
        <f t="shared" si="44"/>
        <v>FY 2020</v>
      </c>
      <c r="Q381" s="35">
        <f>IF(J381="Open",_xlfn.XLOOKUP(E381,Table2[Region],Table2[Opens]),_xlfn.XLOOKUP(E381,Table2[Region],Table2[Accepts]))</f>
        <v>475</v>
      </c>
      <c r="R381">
        <f t="shared" si="45"/>
        <v>2020</v>
      </c>
      <c r="S381" s="1">
        <f t="shared" si="46"/>
        <v>44085</v>
      </c>
      <c r="T381" t="str">
        <f t="shared" si="47"/>
        <v>Q4</v>
      </c>
    </row>
    <row r="382" spans="1:20" x14ac:dyDescent="0.35">
      <c r="A382" t="s">
        <v>936</v>
      </c>
      <c r="B382" t="s">
        <v>368</v>
      </c>
      <c r="C382" s="37" t="s">
        <v>1604</v>
      </c>
      <c r="D382" t="s">
        <v>204</v>
      </c>
      <c r="E382" t="s">
        <v>1636</v>
      </c>
      <c r="F382" t="s">
        <v>1075</v>
      </c>
      <c r="G382" t="s">
        <v>18</v>
      </c>
      <c r="H382" s="1">
        <v>43719</v>
      </c>
      <c r="I382" s="1">
        <v>43748</v>
      </c>
      <c r="J382" t="str">
        <f t="shared" si="40"/>
        <v>Filled</v>
      </c>
      <c r="K382" s="33" cm="1">
        <f t="array" aca="1" ref="K382" ca="1">NETWORKDAYS(H382,_xlfn.IFS(J382="Open",TODAY(),J382="Filled",I382))</f>
        <v>22</v>
      </c>
      <c r="L382" s="33" cm="1">
        <f t="array" aca="1" ref="L382" ca="1">(_xlfn.IFS(J382="Open",TODAY(),J382="Filled",I382))-H382</f>
        <v>29</v>
      </c>
      <c r="M382">
        <f t="shared" si="41"/>
        <v>2019</v>
      </c>
      <c r="N382" s="34" t="str">
        <f t="shared" si="42"/>
        <v>October</v>
      </c>
      <c r="O382" t="str">
        <f t="shared" si="43"/>
        <v>Q1</v>
      </c>
      <c r="P382" t="str">
        <f t="shared" si="44"/>
        <v>FY 2020</v>
      </c>
      <c r="Q382" s="35">
        <f>IF(J382="Open",_xlfn.XLOOKUP(E382,Table2[Region],Table2[Opens]),_xlfn.XLOOKUP(E382,Table2[Region],Table2[Accepts]))</f>
        <v>550</v>
      </c>
      <c r="R382">
        <f t="shared" si="45"/>
        <v>2020</v>
      </c>
      <c r="S382" s="1">
        <f t="shared" si="46"/>
        <v>43748</v>
      </c>
      <c r="T382" t="str">
        <f t="shared" si="47"/>
        <v>Q1</v>
      </c>
    </row>
    <row r="383" spans="1:20" x14ac:dyDescent="0.35">
      <c r="A383" t="s">
        <v>937</v>
      </c>
      <c r="B383" t="s">
        <v>370</v>
      </c>
      <c r="C383" s="37" t="s">
        <v>1604</v>
      </c>
      <c r="D383" t="s">
        <v>12</v>
      </c>
      <c r="E383" t="s">
        <v>9</v>
      </c>
      <c r="F383" t="s">
        <v>1075</v>
      </c>
      <c r="G383" t="s">
        <v>16</v>
      </c>
      <c r="H383" s="1">
        <v>42734</v>
      </c>
      <c r="I383" s="1">
        <v>42734</v>
      </c>
      <c r="J383" t="str">
        <f t="shared" si="40"/>
        <v>Filled</v>
      </c>
      <c r="K383" s="33" cm="1">
        <f t="array" aca="1" ref="K383" ca="1">NETWORKDAYS(H383,_xlfn.IFS(J383="Open",TODAY(),J383="Filled",I383))</f>
        <v>1</v>
      </c>
      <c r="L383" s="33" cm="1">
        <f t="array" aca="1" ref="L383" ca="1">(_xlfn.IFS(J383="Open",TODAY(),J383="Filled",I383))-H383</f>
        <v>0</v>
      </c>
      <c r="M383">
        <f t="shared" si="41"/>
        <v>2016</v>
      </c>
      <c r="N383" s="34" t="str">
        <f t="shared" si="42"/>
        <v>December</v>
      </c>
      <c r="O383" t="str">
        <f t="shared" si="43"/>
        <v>Q1</v>
      </c>
      <c r="P383" t="str">
        <f t="shared" si="44"/>
        <v>FY 2017</v>
      </c>
      <c r="Q383" s="35">
        <f>IF(J383="Open",_xlfn.XLOOKUP(E383,Table2[Region],Table2[Opens]),_xlfn.XLOOKUP(E383,Table2[Region],Table2[Accepts]))</f>
        <v>525</v>
      </c>
      <c r="R383">
        <f t="shared" si="45"/>
        <v>2017</v>
      </c>
      <c r="S383" s="1">
        <f t="shared" si="46"/>
        <v>42734</v>
      </c>
      <c r="T383" t="str">
        <f t="shared" si="47"/>
        <v>Q1</v>
      </c>
    </row>
    <row r="384" spans="1:20" x14ac:dyDescent="0.35">
      <c r="A384" t="s">
        <v>938</v>
      </c>
      <c r="B384" t="s">
        <v>376</v>
      </c>
      <c r="C384" s="37" t="s">
        <v>1604</v>
      </c>
      <c r="D384" t="s">
        <v>23</v>
      </c>
      <c r="E384" t="s">
        <v>9</v>
      </c>
      <c r="F384" t="s">
        <v>1077</v>
      </c>
      <c r="G384" t="s">
        <v>11</v>
      </c>
      <c r="H384" s="1">
        <v>43111</v>
      </c>
      <c r="I384" s="1">
        <v>43298</v>
      </c>
      <c r="J384" t="str">
        <f t="shared" si="40"/>
        <v>Filled</v>
      </c>
      <c r="K384" s="33" cm="1">
        <f t="array" aca="1" ref="K384" ca="1">NETWORKDAYS(H384,_xlfn.IFS(J384="Open",TODAY(),J384="Filled",I384))</f>
        <v>134</v>
      </c>
      <c r="L384" s="33" cm="1">
        <f t="array" aca="1" ref="L384" ca="1">(_xlfn.IFS(J384="Open",TODAY(),J384="Filled",I384))-H384</f>
        <v>187</v>
      </c>
      <c r="M384">
        <f t="shared" si="41"/>
        <v>2018</v>
      </c>
      <c r="N384" s="34" t="str">
        <f t="shared" si="42"/>
        <v>July</v>
      </c>
      <c r="O384" t="str">
        <f t="shared" si="43"/>
        <v>Q4</v>
      </c>
      <c r="P384" t="str">
        <f t="shared" si="44"/>
        <v>FY 2018</v>
      </c>
      <c r="Q384" s="35">
        <f>IF(J384="Open",_xlfn.XLOOKUP(E384,Table2[Region],Table2[Opens]),_xlfn.XLOOKUP(E384,Table2[Region],Table2[Accepts]))</f>
        <v>525</v>
      </c>
      <c r="R384">
        <f t="shared" si="45"/>
        <v>2018</v>
      </c>
      <c r="S384" s="1">
        <f t="shared" si="46"/>
        <v>43298</v>
      </c>
      <c r="T384" t="str">
        <f t="shared" si="47"/>
        <v>Q4</v>
      </c>
    </row>
    <row r="385" spans="1:20" x14ac:dyDescent="0.35">
      <c r="A385" t="s">
        <v>939</v>
      </c>
      <c r="B385" t="s">
        <v>377</v>
      </c>
      <c r="C385" s="37" t="s">
        <v>1604</v>
      </c>
      <c r="D385" t="s">
        <v>23</v>
      </c>
      <c r="E385" t="s">
        <v>9</v>
      </c>
      <c r="F385" t="s">
        <v>1075</v>
      </c>
      <c r="G385" t="s">
        <v>16</v>
      </c>
      <c r="H385" s="1">
        <v>42555</v>
      </c>
      <c r="I385" s="1">
        <v>42705</v>
      </c>
      <c r="J385" t="str">
        <f t="shared" si="40"/>
        <v>Filled</v>
      </c>
      <c r="K385" s="33" cm="1">
        <f t="array" aca="1" ref="K385" ca="1">NETWORKDAYS(H385,_xlfn.IFS(J385="Open",TODAY(),J385="Filled",I385))</f>
        <v>109</v>
      </c>
      <c r="L385" s="33" cm="1">
        <f t="array" aca="1" ref="L385" ca="1">(_xlfn.IFS(J385="Open",TODAY(),J385="Filled",I385))-H385</f>
        <v>150</v>
      </c>
      <c r="M385">
        <f t="shared" si="41"/>
        <v>2016</v>
      </c>
      <c r="N385" s="34" t="str">
        <f t="shared" si="42"/>
        <v>December</v>
      </c>
      <c r="O385" t="str">
        <f t="shared" si="43"/>
        <v>Q1</v>
      </c>
      <c r="P385" t="str">
        <f t="shared" si="44"/>
        <v>FY 2017</v>
      </c>
      <c r="Q385" s="35">
        <f>IF(J385="Open",_xlfn.XLOOKUP(E385,Table2[Region],Table2[Opens]),_xlfn.XLOOKUP(E385,Table2[Region],Table2[Accepts]))</f>
        <v>525</v>
      </c>
      <c r="R385">
        <f t="shared" si="45"/>
        <v>2017</v>
      </c>
      <c r="S385" s="1">
        <f t="shared" si="46"/>
        <v>42705</v>
      </c>
      <c r="T385" t="str">
        <f t="shared" si="47"/>
        <v>Q1</v>
      </c>
    </row>
    <row r="386" spans="1:20" x14ac:dyDescent="0.35">
      <c r="A386" t="s">
        <v>940</v>
      </c>
      <c r="B386" t="s">
        <v>378</v>
      </c>
      <c r="C386" s="37" t="s">
        <v>1604</v>
      </c>
      <c r="D386" t="s">
        <v>23</v>
      </c>
      <c r="E386" t="s">
        <v>9</v>
      </c>
      <c r="F386" t="s">
        <v>1074</v>
      </c>
      <c r="G386" t="s">
        <v>16</v>
      </c>
      <c r="H386" s="1">
        <v>42555</v>
      </c>
      <c r="I386" s="1">
        <v>42665</v>
      </c>
      <c r="J386" t="str">
        <f t="shared" ref="J386:J449" si="48">IF(I386="","Open","Filled")</f>
        <v>Filled</v>
      </c>
      <c r="K386" s="33" cm="1">
        <f t="array" aca="1" ref="K386" ca="1">NETWORKDAYS(H386,_xlfn.IFS(J386="Open",TODAY(),J386="Filled",I386))</f>
        <v>80</v>
      </c>
      <c r="L386" s="33" cm="1">
        <f t="array" aca="1" ref="L386" ca="1">(_xlfn.IFS(J386="Open",TODAY(),J386="Filled",I386))-H386</f>
        <v>110</v>
      </c>
      <c r="M386">
        <f t="shared" ref="M386:M449" si="49">IFERROR(YEAR(I386),"")</f>
        <v>2016</v>
      </c>
      <c r="N386" s="34" t="str">
        <f t="shared" ref="N386:N449" si="50">IFERROR(TEXT(I386,"mmmm"),"")</f>
        <v>October</v>
      </c>
      <c r="O386" t="str">
        <f t="shared" ref="O386:O449" si="51">IFERROR(_xlfn.CONCAT("Q",CHOOSE(MONTH(I386),2,2,2,3,3,3,4,4,4,1,1,1)),"")</f>
        <v>Q1</v>
      </c>
      <c r="P386" t="str">
        <f t="shared" si="44"/>
        <v>FY 2017</v>
      </c>
      <c r="Q386" s="35">
        <f>IF(J386="Open",_xlfn.XLOOKUP(E386,Table2[Region],Table2[Opens]),_xlfn.XLOOKUP(E386,Table2[Region],Table2[Accepts]))</f>
        <v>525</v>
      </c>
      <c r="R386">
        <f t="shared" si="45"/>
        <v>2017</v>
      </c>
      <c r="S386" s="1">
        <f t="shared" si="46"/>
        <v>42665</v>
      </c>
      <c r="T386" t="str">
        <f t="shared" si="47"/>
        <v>Q1</v>
      </c>
    </row>
    <row r="387" spans="1:20" x14ac:dyDescent="0.35">
      <c r="A387" t="s">
        <v>941</v>
      </c>
      <c r="B387" t="s">
        <v>379</v>
      </c>
      <c r="C387" s="37" t="s">
        <v>1604</v>
      </c>
      <c r="D387" t="s">
        <v>12</v>
      </c>
      <c r="E387" t="s">
        <v>9</v>
      </c>
      <c r="F387" t="s">
        <v>1074</v>
      </c>
      <c r="G387" t="s">
        <v>16</v>
      </c>
      <c r="H387" s="1">
        <v>42718</v>
      </c>
      <c r="I387" s="1">
        <v>42720</v>
      </c>
      <c r="J387" t="str">
        <f t="shared" si="48"/>
        <v>Filled</v>
      </c>
      <c r="K387" s="33" cm="1">
        <f t="array" aca="1" ref="K387" ca="1">NETWORKDAYS(H387,_xlfn.IFS(J387="Open",TODAY(),J387="Filled",I387))</f>
        <v>3</v>
      </c>
      <c r="L387" s="33" cm="1">
        <f t="array" aca="1" ref="L387" ca="1">(_xlfn.IFS(J387="Open",TODAY(),J387="Filled",I387))-H387</f>
        <v>2</v>
      </c>
      <c r="M387">
        <f t="shared" si="49"/>
        <v>2016</v>
      </c>
      <c r="N387" s="34" t="str">
        <f t="shared" si="50"/>
        <v>December</v>
      </c>
      <c r="O387" t="str">
        <f t="shared" si="51"/>
        <v>Q1</v>
      </c>
      <c r="P387" t="str">
        <f t="shared" ref="P387:P450" si="52">IFERROR(_xlfn.CONCAT("FY"," ",YEAR(I387)+IF(MONTH(I387)&gt;=10,1,0)),"")</f>
        <v>FY 2017</v>
      </c>
      <c r="Q387" s="35">
        <f>IF(J387="Open",_xlfn.XLOOKUP(E387,Table2[Region],Table2[Opens]),_xlfn.XLOOKUP(E387,Table2[Region],Table2[Accepts]))</f>
        <v>525</v>
      </c>
      <c r="R387">
        <f t="shared" ref="R387:R450" si="53">YEAR(IF(I387="",H387,I387))+IF(MONTH(IF(I387="",H387,I387))&gt;=10,1,0)</f>
        <v>2017</v>
      </c>
      <c r="S387" s="1">
        <f t="shared" ref="S387:S450" si="54">IF(I387="",H387,I387)</f>
        <v>42720</v>
      </c>
      <c r="T387" t="str">
        <f t="shared" ref="T387:T450" si="55">IFERROR(_xlfn.CONCAT("Q",CHOOSE(MONTH(IF(I387="",H387,I387)),2,2,2,3,3,3,4,4,4,1,1,1)),"")</f>
        <v>Q1</v>
      </c>
    </row>
    <row r="388" spans="1:20" x14ac:dyDescent="0.35">
      <c r="A388" t="s">
        <v>942</v>
      </c>
      <c r="B388" t="s">
        <v>380</v>
      </c>
      <c r="C388" s="37" t="s">
        <v>1604</v>
      </c>
      <c r="D388" t="s">
        <v>12</v>
      </c>
      <c r="E388" t="s">
        <v>9</v>
      </c>
      <c r="F388" t="s">
        <v>1075</v>
      </c>
      <c r="G388" t="s">
        <v>16</v>
      </c>
      <c r="H388" s="1">
        <v>42787</v>
      </c>
      <c r="I388" s="1">
        <v>42903</v>
      </c>
      <c r="J388" t="str">
        <f t="shared" si="48"/>
        <v>Filled</v>
      </c>
      <c r="K388" s="33" cm="1">
        <f t="array" aca="1" ref="K388" ca="1">NETWORKDAYS(H388,_xlfn.IFS(J388="Open",TODAY(),J388="Filled",I388))</f>
        <v>84</v>
      </c>
      <c r="L388" s="33" cm="1">
        <f t="array" aca="1" ref="L388" ca="1">(_xlfn.IFS(J388="Open",TODAY(),J388="Filled",I388))-H388</f>
        <v>116</v>
      </c>
      <c r="M388">
        <f t="shared" si="49"/>
        <v>2017</v>
      </c>
      <c r="N388" s="34" t="str">
        <f t="shared" si="50"/>
        <v>June</v>
      </c>
      <c r="O388" t="str">
        <f t="shared" si="51"/>
        <v>Q3</v>
      </c>
      <c r="P388" t="str">
        <f t="shared" si="52"/>
        <v>FY 2017</v>
      </c>
      <c r="Q388" s="35">
        <f>IF(J388="Open",_xlfn.XLOOKUP(E388,Table2[Region],Table2[Opens]),_xlfn.XLOOKUP(E388,Table2[Region],Table2[Accepts]))</f>
        <v>525</v>
      </c>
      <c r="R388">
        <f t="shared" si="53"/>
        <v>2017</v>
      </c>
      <c r="S388" s="1">
        <f t="shared" si="54"/>
        <v>42903</v>
      </c>
      <c r="T388" t="str">
        <f t="shared" si="55"/>
        <v>Q3</v>
      </c>
    </row>
    <row r="389" spans="1:20" x14ac:dyDescent="0.35">
      <c r="A389" t="s">
        <v>943</v>
      </c>
      <c r="B389" t="s">
        <v>381</v>
      </c>
      <c r="C389" s="37" t="s">
        <v>1604</v>
      </c>
      <c r="D389" t="s">
        <v>12</v>
      </c>
      <c r="E389" t="s">
        <v>9</v>
      </c>
      <c r="F389" t="s">
        <v>1075</v>
      </c>
      <c r="G389" t="s">
        <v>16</v>
      </c>
      <c r="H389" s="1">
        <v>42607</v>
      </c>
      <c r="I389" s="1">
        <v>42714</v>
      </c>
      <c r="J389" t="str">
        <f t="shared" si="48"/>
        <v>Filled</v>
      </c>
      <c r="K389" s="33" cm="1">
        <f t="array" aca="1" ref="K389" ca="1">NETWORKDAYS(H389,_xlfn.IFS(J389="Open",TODAY(),J389="Filled",I389))</f>
        <v>77</v>
      </c>
      <c r="L389" s="33" cm="1">
        <f t="array" aca="1" ref="L389" ca="1">(_xlfn.IFS(J389="Open",TODAY(),J389="Filled",I389))-H389</f>
        <v>107</v>
      </c>
      <c r="M389">
        <f t="shared" si="49"/>
        <v>2016</v>
      </c>
      <c r="N389" s="34" t="str">
        <f t="shared" si="50"/>
        <v>December</v>
      </c>
      <c r="O389" t="str">
        <f t="shared" si="51"/>
        <v>Q1</v>
      </c>
      <c r="P389" t="str">
        <f t="shared" si="52"/>
        <v>FY 2017</v>
      </c>
      <c r="Q389" s="35">
        <f>IF(J389="Open",_xlfn.XLOOKUP(E389,Table2[Region],Table2[Opens]),_xlfn.XLOOKUP(E389,Table2[Region],Table2[Accepts]))</f>
        <v>525</v>
      </c>
      <c r="R389">
        <f t="shared" si="53"/>
        <v>2017</v>
      </c>
      <c r="S389" s="1">
        <f t="shared" si="54"/>
        <v>42714</v>
      </c>
      <c r="T389" t="str">
        <f t="shared" si="55"/>
        <v>Q1</v>
      </c>
    </row>
    <row r="390" spans="1:20" x14ac:dyDescent="0.35">
      <c r="A390" t="s">
        <v>944</v>
      </c>
      <c r="B390" t="s">
        <v>382</v>
      </c>
      <c r="C390" s="37" t="s">
        <v>1604</v>
      </c>
      <c r="D390" t="s">
        <v>286</v>
      </c>
      <c r="E390" t="s">
        <v>116</v>
      </c>
      <c r="F390" t="s">
        <v>1075</v>
      </c>
      <c r="G390" t="s">
        <v>16</v>
      </c>
      <c r="H390" s="1">
        <v>43487</v>
      </c>
      <c r="I390" s="1">
        <v>43652</v>
      </c>
      <c r="J390" t="str">
        <f t="shared" si="48"/>
        <v>Filled</v>
      </c>
      <c r="K390" s="33" cm="1">
        <f t="array" aca="1" ref="K390" ca="1">NETWORKDAYS(H390,_xlfn.IFS(J390="Open",TODAY(),J390="Filled",I390))</f>
        <v>119</v>
      </c>
      <c r="L390" s="33" cm="1">
        <f t="array" aca="1" ref="L390" ca="1">(_xlfn.IFS(J390="Open",TODAY(),J390="Filled",I390))-H390</f>
        <v>165</v>
      </c>
      <c r="M390">
        <f t="shared" si="49"/>
        <v>2019</v>
      </c>
      <c r="N390" s="34" t="str">
        <f t="shared" si="50"/>
        <v>July</v>
      </c>
      <c r="O390" t="str">
        <f t="shared" si="51"/>
        <v>Q4</v>
      </c>
      <c r="P390" t="str">
        <f t="shared" si="52"/>
        <v>FY 2019</v>
      </c>
      <c r="Q390" s="35">
        <f>IF(J390="Open",_xlfn.XLOOKUP(E390,Table2[Region],Table2[Opens]),_xlfn.XLOOKUP(E390,Table2[Region],Table2[Accepts]))</f>
        <v>300</v>
      </c>
      <c r="R390">
        <f t="shared" si="53"/>
        <v>2019</v>
      </c>
      <c r="S390" s="1">
        <f t="shared" si="54"/>
        <v>43652</v>
      </c>
      <c r="T390" t="str">
        <f t="shared" si="55"/>
        <v>Q4</v>
      </c>
    </row>
    <row r="391" spans="1:20" x14ac:dyDescent="0.35">
      <c r="A391" t="s">
        <v>945</v>
      </c>
      <c r="B391" t="s">
        <v>383</v>
      </c>
      <c r="C391" s="37" t="s">
        <v>1604</v>
      </c>
      <c r="D391" t="s">
        <v>12</v>
      </c>
      <c r="E391" t="s">
        <v>9</v>
      </c>
      <c r="F391" t="s">
        <v>1075</v>
      </c>
      <c r="G391" t="s">
        <v>487</v>
      </c>
      <c r="H391" s="1">
        <v>43973</v>
      </c>
      <c r="I391" s="1">
        <v>44068</v>
      </c>
      <c r="J391" t="str">
        <f t="shared" si="48"/>
        <v>Filled</v>
      </c>
      <c r="K391" s="33" cm="1">
        <f t="array" aca="1" ref="K391" ca="1">NETWORKDAYS(H391,_xlfn.IFS(J391="Open",TODAY(),J391="Filled",I391))</f>
        <v>68</v>
      </c>
      <c r="L391" s="33" cm="1">
        <f t="array" aca="1" ref="L391" ca="1">(_xlfn.IFS(J391="Open",TODAY(),J391="Filled",I391))-H391</f>
        <v>95</v>
      </c>
      <c r="M391">
        <f t="shared" si="49"/>
        <v>2020</v>
      </c>
      <c r="N391" s="34" t="str">
        <f t="shared" si="50"/>
        <v>August</v>
      </c>
      <c r="O391" t="str">
        <f t="shared" si="51"/>
        <v>Q4</v>
      </c>
      <c r="P391" t="str">
        <f t="shared" si="52"/>
        <v>FY 2020</v>
      </c>
      <c r="Q391" s="35">
        <f>IF(J391="Open",_xlfn.XLOOKUP(E391,Table2[Region],Table2[Opens]),_xlfn.XLOOKUP(E391,Table2[Region],Table2[Accepts]))</f>
        <v>525</v>
      </c>
      <c r="R391">
        <f t="shared" si="53"/>
        <v>2020</v>
      </c>
      <c r="S391" s="1">
        <f t="shared" si="54"/>
        <v>44068</v>
      </c>
      <c r="T391" t="str">
        <f t="shared" si="55"/>
        <v>Q4</v>
      </c>
    </row>
    <row r="392" spans="1:20" x14ac:dyDescent="0.35">
      <c r="A392" t="s">
        <v>946</v>
      </c>
      <c r="B392" t="s">
        <v>384</v>
      </c>
      <c r="C392" s="37" t="s">
        <v>1604</v>
      </c>
      <c r="D392" t="s">
        <v>23</v>
      </c>
      <c r="E392" t="s">
        <v>9</v>
      </c>
      <c r="F392" t="s">
        <v>1075</v>
      </c>
      <c r="G392" t="s">
        <v>16</v>
      </c>
      <c r="H392" s="1">
        <v>42807</v>
      </c>
      <c r="I392" s="1">
        <v>43038</v>
      </c>
      <c r="J392" t="str">
        <f t="shared" si="48"/>
        <v>Filled</v>
      </c>
      <c r="K392" s="33" cm="1">
        <f t="array" aca="1" ref="K392" ca="1">NETWORKDAYS(H392,_xlfn.IFS(J392="Open",TODAY(),J392="Filled",I392))</f>
        <v>166</v>
      </c>
      <c r="L392" s="33" cm="1">
        <f t="array" aca="1" ref="L392" ca="1">(_xlfn.IFS(J392="Open",TODAY(),J392="Filled",I392))-H392</f>
        <v>231</v>
      </c>
      <c r="M392">
        <f t="shared" si="49"/>
        <v>2017</v>
      </c>
      <c r="N392" s="34" t="str">
        <f t="shared" si="50"/>
        <v>October</v>
      </c>
      <c r="O392" t="str">
        <f t="shared" si="51"/>
        <v>Q1</v>
      </c>
      <c r="P392" t="str">
        <f t="shared" si="52"/>
        <v>FY 2018</v>
      </c>
      <c r="Q392" s="35">
        <f>IF(J392="Open",_xlfn.XLOOKUP(E392,Table2[Region],Table2[Opens]),_xlfn.XLOOKUP(E392,Table2[Region],Table2[Accepts]))</f>
        <v>525</v>
      </c>
      <c r="R392">
        <f t="shared" si="53"/>
        <v>2018</v>
      </c>
      <c r="S392" s="1">
        <f t="shared" si="54"/>
        <v>43038</v>
      </c>
      <c r="T392" t="str">
        <f t="shared" si="55"/>
        <v>Q1</v>
      </c>
    </row>
    <row r="393" spans="1:20" x14ac:dyDescent="0.35">
      <c r="A393" t="s">
        <v>947</v>
      </c>
      <c r="B393" t="s">
        <v>385</v>
      </c>
      <c r="C393" s="37" t="s">
        <v>1604</v>
      </c>
      <c r="D393" t="s">
        <v>1635</v>
      </c>
      <c r="E393" t="s">
        <v>116</v>
      </c>
      <c r="F393" t="s">
        <v>1075</v>
      </c>
      <c r="G393" t="s">
        <v>11</v>
      </c>
      <c r="H393" s="1">
        <v>43733</v>
      </c>
      <c r="I393" s="1">
        <v>43775</v>
      </c>
      <c r="J393" t="str">
        <f t="shared" si="48"/>
        <v>Filled</v>
      </c>
      <c r="K393" s="33" cm="1">
        <f t="array" aca="1" ref="K393" ca="1">NETWORKDAYS(H393,_xlfn.IFS(J393="Open",TODAY(),J393="Filled",I393))</f>
        <v>31</v>
      </c>
      <c r="L393" s="33" cm="1">
        <f t="array" aca="1" ref="L393" ca="1">(_xlfn.IFS(J393="Open",TODAY(),J393="Filled",I393))-H393</f>
        <v>42</v>
      </c>
      <c r="M393">
        <f t="shared" si="49"/>
        <v>2019</v>
      </c>
      <c r="N393" s="34" t="str">
        <f t="shared" si="50"/>
        <v>November</v>
      </c>
      <c r="O393" t="str">
        <f t="shared" si="51"/>
        <v>Q1</v>
      </c>
      <c r="P393" t="str">
        <f t="shared" si="52"/>
        <v>FY 2020</v>
      </c>
      <c r="Q393" s="35">
        <f>IF(J393="Open",_xlfn.XLOOKUP(E393,Table2[Region],Table2[Opens]),_xlfn.XLOOKUP(E393,Table2[Region],Table2[Accepts]))</f>
        <v>300</v>
      </c>
      <c r="R393">
        <f t="shared" si="53"/>
        <v>2020</v>
      </c>
      <c r="S393" s="1">
        <f t="shared" si="54"/>
        <v>43775</v>
      </c>
      <c r="T393" t="str">
        <f t="shared" si="55"/>
        <v>Q1</v>
      </c>
    </row>
    <row r="394" spans="1:20" x14ac:dyDescent="0.35">
      <c r="A394" t="s">
        <v>948</v>
      </c>
      <c r="B394" t="s">
        <v>386</v>
      </c>
      <c r="C394" s="37" t="s">
        <v>1604</v>
      </c>
      <c r="D394" t="s">
        <v>23</v>
      </c>
      <c r="E394" t="s">
        <v>9</v>
      </c>
      <c r="F394" t="s">
        <v>1074</v>
      </c>
      <c r="G394" t="s">
        <v>16</v>
      </c>
      <c r="H394" s="1">
        <v>43871</v>
      </c>
      <c r="I394" s="1">
        <v>43921</v>
      </c>
      <c r="J394" t="str">
        <f t="shared" si="48"/>
        <v>Filled</v>
      </c>
      <c r="K394" s="33" cm="1">
        <f t="array" aca="1" ref="K394" ca="1">NETWORKDAYS(H394,_xlfn.IFS(J394="Open",TODAY(),J394="Filled",I394))</f>
        <v>37</v>
      </c>
      <c r="L394" s="33" cm="1">
        <f t="array" aca="1" ref="L394" ca="1">(_xlfn.IFS(J394="Open",TODAY(),J394="Filled",I394))-H394</f>
        <v>50</v>
      </c>
      <c r="M394">
        <f t="shared" si="49"/>
        <v>2020</v>
      </c>
      <c r="N394" s="34" t="str">
        <f t="shared" si="50"/>
        <v>March</v>
      </c>
      <c r="O394" t="str">
        <f t="shared" si="51"/>
        <v>Q2</v>
      </c>
      <c r="P394" t="str">
        <f t="shared" si="52"/>
        <v>FY 2020</v>
      </c>
      <c r="Q394" s="35">
        <f>IF(J394="Open",_xlfn.XLOOKUP(E394,Table2[Region],Table2[Opens]),_xlfn.XLOOKUP(E394,Table2[Region],Table2[Accepts]))</f>
        <v>525</v>
      </c>
      <c r="R394">
        <f t="shared" si="53"/>
        <v>2020</v>
      </c>
      <c r="S394" s="1">
        <f t="shared" si="54"/>
        <v>43921</v>
      </c>
      <c r="T394" t="str">
        <f t="shared" si="55"/>
        <v>Q2</v>
      </c>
    </row>
    <row r="395" spans="1:20" x14ac:dyDescent="0.35">
      <c r="A395" t="s">
        <v>949</v>
      </c>
      <c r="B395" t="s">
        <v>387</v>
      </c>
      <c r="C395" s="37" t="s">
        <v>1604</v>
      </c>
      <c r="D395" t="s">
        <v>12</v>
      </c>
      <c r="E395" t="s">
        <v>9</v>
      </c>
      <c r="F395" t="s">
        <v>1075</v>
      </c>
      <c r="G395" t="s">
        <v>16</v>
      </c>
      <c r="H395" s="1">
        <v>42446</v>
      </c>
      <c r="I395" s="1">
        <v>42499</v>
      </c>
      <c r="J395" t="str">
        <f t="shared" si="48"/>
        <v>Filled</v>
      </c>
      <c r="K395" s="33" cm="1">
        <f t="array" aca="1" ref="K395" ca="1">NETWORKDAYS(H395,_xlfn.IFS(J395="Open",TODAY(),J395="Filled",I395))</f>
        <v>38</v>
      </c>
      <c r="L395" s="33" cm="1">
        <f t="array" aca="1" ref="L395" ca="1">(_xlfn.IFS(J395="Open",TODAY(),J395="Filled",I395))-H395</f>
        <v>53</v>
      </c>
      <c r="M395">
        <f t="shared" si="49"/>
        <v>2016</v>
      </c>
      <c r="N395" s="34" t="str">
        <f t="shared" si="50"/>
        <v>May</v>
      </c>
      <c r="O395" t="str">
        <f t="shared" si="51"/>
        <v>Q3</v>
      </c>
      <c r="P395" t="str">
        <f t="shared" si="52"/>
        <v>FY 2016</v>
      </c>
      <c r="Q395" s="35">
        <f>IF(J395="Open",_xlfn.XLOOKUP(E395,Table2[Region],Table2[Opens]),_xlfn.XLOOKUP(E395,Table2[Region],Table2[Accepts]))</f>
        <v>525</v>
      </c>
      <c r="R395">
        <f t="shared" si="53"/>
        <v>2016</v>
      </c>
      <c r="S395" s="1">
        <f t="shared" si="54"/>
        <v>42499</v>
      </c>
      <c r="T395" t="str">
        <f t="shared" si="55"/>
        <v>Q3</v>
      </c>
    </row>
    <row r="396" spans="1:20" x14ac:dyDescent="0.35">
      <c r="A396" t="s">
        <v>950</v>
      </c>
      <c r="B396" t="s">
        <v>388</v>
      </c>
      <c r="C396" s="37" t="s">
        <v>1604</v>
      </c>
      <c r="D396" t="s">
        <v>12</v>
      </c>
      <c r="E396" t="s">
        <v>9</v>
      </c>
      <c r="F396" t="s">
        <v>1075</v>
      </c>
      <c r="G396" t="s">
        <v>16</v>
      </c>
      <c r="H396" s="1">
        <v>42535</v>
      </c>
      <c r="I396" s="1">
        <v>42680</v>
      </c>
      <c r="J396" t="str">
        <f t="shared" si="48"/>
        <v>Filled</v>
      </c>
      <c r="K396" s="33" cm="1">
        <f t="array" aca="1" ref="K396" ca="1">NETWORKDAYS(H396,_xlfn.IFS(J396="Open",TODAY(),J396="Filled",I396))</f>
        <v>104</v>
      </c>
      <c r="L396" s="33" cm="1">
        <f t="array" aca="1" ref="L396" ca="1">(_xlfn.IFS(J396="Open",TODAY(),J396="Filled",I396))-H396</f>
        <v>145</v>
      </c>
      <c r="M396">
        <f t="shared" si="49"/>
        <v>2016</v>
      </c>
      <c r="N396" s="34" t="str">
        <f t="shared" si="50"/>
        <v>November</v>
      </c>
      <c r="O396" t="str">
        <f t="shared" si="51"/>
        <v>Q1</v>
      </c>
      <c r="P396" t="str">
        <f t="shared" si="52"/>
        <v>FY 2017</v>
      </c>
      <c r="Q396" s="35">
        <f>IF(J396="Open",_xlfn.XLOOKUP(E396,Table2[Region],Table2[Opens]),_xlfn.XLOOKUP(E396,Table2[Region],Table2[Accepts]))</f>
        <v>525</v>
      </c>
      <c r="R396">
        <f t="shared" si="53"/>
        <v>2017</v>
      </c>
      <c r="S396" s="1">
        <f t="shared" si="54"/>
        <v>42680</v>
      </c>
      <c r="T396" t="str">
        <f t="shared" si="55"/>
        <v>Q1</v>
      </c>
    </row>
    <row r="397" spans="1:20" x14ac:dyDescent="0.35">
      <c r="A397" t="s">
        <v>951</v>
      </c>
      <c r="B397" t="s">
        <v>389</v>
      </c>
      <c r="C397" s="37" t="s">
        <v>1604</v>
      </c>
      <c r="D397" t="s">
        <v>282</v>
      </c>
      <c r="E397" t="s">
        <v>116</v>
      </c>
      <c r="F397" t="s">
        <v>1075</v>
      </c>
      <c r="G397" t="s">
        <v>487</v>
      </c>
      <c r="H397" s="1">
        <v>43807</v>
      </c>
      <c r="I397" s="1">
        <v>43809</v>
      </c>
      <c r="J397" t="str">
        <f t="shared" si="48"/>
        <v>Filled</v>
      </c>
      <c r="K397" s="33" cm="1">
        <f t="array" aca="1" ref="K397" ca="1">NETWORKDAYS(H397,_xlfn.IFS(J397="Open",TODAY(),J397="Filled",I397))</f>
        <v>2</v>
      </c>
      <c r="L397" s="33" cm="1">
        <f t="array" aca="1" ref="L397" ca="1">(_xlfn.IFS(J397="Open",TODAY(),J397="Filled",I397))-H397</f>
        <v>2</v>
      </c>
      <c r="M397">
        <f t="shared" si="49"/>
        <v>2019</v>
      </c>
      <c r="N397" s="34" t="str">
        <f t="shared" si="50"/>
        <v>December</v>
      </c>
      <c r="O397" t="str">
        <f t="shared" si="51"/>
        <v>Q1</v>
      </c>
      <c r="P397" t="str">
        <f t="shared" si="52"/>
        <v>FY 2020</v>
      </c>
      <c r="Q397" s="35">
        <f>IF(J397="Open",_xlfn.XLOOKUP(E397,Table2[Region],Table2[Opens]),_xlfn.XLOOKUP(E397,Table2[Region],Table2[Accepts]))</f>
        <v>300</v>
      </c>
      <c r="R397">
        <f t="shared" si="53"/>
        <v>2020</v>
      </c>
      <c r="S397" s="1">
        <f t="shared" si="54"/>
        <v>43809</v>
      </c>
      <c r="T397" t="str">
        <f t="shared" si="55"/>
        <v>Q1</v>
      </c>
    </row>
    <row r="398" spans="1:20" x14ac:dyDescent="0.35">
      <c r="A398" t="s">
        <v>952</v>
      </c>
      <c r="B398" t="s">
        <v>390</v>
      </c>
      <c r="C398" s="37" t="s">
        <v>1604</v>
      </c>
      <c r="D398" t="s">
        <v>256</v>
      </c>
      <c r="E398" t="s">
        <v>209</v>
      </c>
      <c r="F398" t="s">
        <v>1076</v>
      </c>
      <c r="G398" t="s">
        <v>11</v>
      </c>
      <c r="H398" s="1">
        <v>43917</v>
      </c>
      <c r="I398" s="1">
        <v>44165</v>
      </c>
      <c r="J398" t="str">
        <f t="shared" si="48"/>
        <v>Filled</v>
      </c>
      <c r="K398" s="33" cm="1">
        <f t="array" aca="1" ref="K398" ca="1">NETWORKDAYS(H398,_xlfn.IFS(J398="Open",TODAY(),J398="Filled",I398))</f>
        <v>177</v>
      </c>
      <c r="L398" s="33" cm="1">
        <f t="array" aca="1" ref="L398" ca="1">(_xlfn.IFS(J398="Open",TODAY(),J398="Filled",I398))-H398</f>
        <v>248</v>
      </c>
      <c r="M398">
        <f t="shared" si="49"/>
        <v>2020</v>
      </c>
      <c r="N398" s="34" t="str">
        <f t="shared" si="50"/>
        <v>November</v>
      </c>
      <c r="O398" t="str">
        <f t="shared" si="51"/>
        <v>Q1</v>
      </c>
      <c r="P398" t="str">
        <f t="shared" si="52"/>
        <v>FY 2021</v>
      </c>
      <c r="Q398" s="35">
        <f>IF(J398="Open",_xlfn.XLOOKUP(E398,Table2[Region],Table2[Opens]),_xlfn.XLOOKUP(E398,Table2[Region],Table2[Accepts]))</f>
        <v>475</v>
      </c>
      <c r="R398">
        <f t="shared" si="53"/>
        <v>2021</v>
      </c>
      <c r="S398" s="1">
        <f t="shared" si="54"/>
        <v>44165</v>
      </c>
      <c r="T398" t="str">
        <f t="shared" si="55"/>
        <v>Q1</v>
      </c>
    </row>
    <row r="399" spans="1:20" x14ac:dyDescent="0.35">
      <c r="A399" t="s">
        <v>953</v>
      </c>
      <c r="B399" t="s">
        <v>391</v>
      </c>
      <c r="C399" s="37" t="s">
        <v>1604</v>
      </c>
      <c r="D399" t="s">
        <v>12</v>
      </c>
      <c r="E399" t="s">
        <v>9</v>
      </c>
      <c r="F399" t="s">
        <v>1075</v>
      </c>
      <c r="G399" t="s">
        <v>16</v>
      </c>
      <c r="H399" s="1">
        <v>42633</v>
      </c>
      <c r="I399" s="1">
        <v>42732</v>
      </c>
      <c r="J399" t="str">
        <f t="shared" si="48"/>
        <v>Filled</v>
      </c>
      <c r="K399" s="33" cm="1">
        <f t="array" aca="1" ref="K399" ca="1">NETWORKDAYS(H399,_xlfn.IFS(J399="Open",TODAY(),J399="Filled",I399))</f>
        <v>72</v>
      </c>
      <c r="L399" s="33" cm="1">
        <f t="array" aca="1" ref="L399" ca="1">(_xlfn.IFS(J399="Open",TODAY(),J399="Filled",I399))-H399</f>
        <v>99</v>
      </c>
      <c r="M399">
        <f t="shared" si="49"/>
        <v>2016</v>
      </c>
      <c r="N399" s="34" t="str">
        <f t="shared" si="50"/>
        <v>December</v>
      </c>
      <c r="O399" t="str">
        <f t="shared" si="51"/>
        <v>Q1</v>
      </c>
      <c r="P399" t="str">
        <f t="shared" si="52"/>
        <v>FY 2017</v>
      </c>
      <c r="Q399" s="35">
        <f>IF(J399="Open",_xlfn.XLOOKUP(E399,Table2[Region],Table2[Opens]),_xlfn.XLOOKUP(E399,Table2[Region],Table2[Accepts]))</f>
        <v>525</v>
      </c>
      <c r="R399">
        <f t="shared" si="53"/>
        <v>2017</v>
      </c>
      <c r="S399" s="1">
        <f t="shared" si="54"/>
        <v>42732</v>
      </c>
      <c r="T399" t="str">
        <f t="shared" si="55"/>
        <v>Q1</v>
      </c>
    </row>
    <row r="400" spans="1:20" x14ac:dyDescent="0.35">
      <c r="A400" t="s">
        <v>954</v>
      </c>
      <c r="B400" t="s">
        <v>392</v>
      </c>
      <c r="C400" s="37" t="s">
        <v>1604</v>
      </c>
      <c r="D400" t="s">
        <v>286</v>
      </c>
      <c r="E400" t="s">
        <v>116</v>
      </c>
      <c r="F400" t="s">
        <v>1075</v>
      </c>
      <c r="G400" t="s">
        <v>16</v>
      </c>
      <c r="H400" s="1">
        <v>43438</v>
      </c>
      <c r="I400" s="1">
        <v>43442</v>
      </c>
      <c r="J400" t="str">
        <f t="shared" si="48"/>
        <v>Filled</v>
      </c>
      <c r="K400" s="33" cm="1">
        <f t="array" aca="1" ref="K400" ca="1">NETWORKDAYS(H400,_xlfn.IFS(J400="Open",TODAY(),J400="Filled",I400))</f>
        <v>4</v>
      </c>
      <c r="L400" s="33" cm="1">
        <f t="array" aca="1" ref="L400" ca="1">(_xlfn.IFS(J400="Open",TODAY(),J400="Filled",I400))-H400</f>
        <v>4</v>
      </c>
      <c r="M400">
        <f t="shared" si="49"/>
        <v>2018</v>
      </c>
      <c r="N400" s="34" t="str">
        <f t="shared" si="50"/>
        <v>December</v>
      </c>
      <c r="O400" t="str">
        <f t="shared" si="51"/>
        <v>Q1</v>
      </c>
      <c r="P400" t="str">
        <f t="shared" si="52"/>
        <v>FY 2019</v>
      </c>
      <c r="Q400" s="35">
        <f>IF(J400="Open",_xlfn.XLOOKUP(E400,Table2[Region],Table2[Opens]),_xlfn.XLOOKUP(E400,Table2[Region],Table2[Accepts]))</f>
        <v>300</v>
      </c>
      <c r="R400">
        <f t="shared" si="53"/>
        <v>2019</v>
      </c>
      <c r="S400" s="1">
        <f t="shared" si="54"/>
        <v>43442</v>
      </c>
      <c r="T400" t="str">
        <f t="shared" si="55"/>
        <v>Q1</v>
      </c>
    </row>
    <row r="401" spans="1:20" x14ac:dyDescent="0.35">
      <c r="A401" t="s">
        <v>955</v>
      </c>
      <c r="B401" t="s">
        <v>393</v>
      </c>
      <c r="C401" s="37" t="s">
        <v>1604</v>
      </c>
      <c r="D401" t="s">
        <v>204</v>
      </c>
      <c r="E401" t="s">
        <v>1636</v>
      </c>
      <c r="F401" t="s">
        <v>1075</v>
      </c>
      <c r="G401" t="s">
        <v>11</v>
      </c>
      <c r="H401" s="1">
        <v>43906</v>
      </c>
      <c r="I401" s="1">
        <v>44061</v>
      </c>
      <c r="J401" t="str">
        <f t="shared" si="48"/>
        <v>Filled</v>
      </c>
      <c r="K401" s="33" cm="1">
        <f t="array" aca="1" ref="K401" ca="1">NETWORKDAYS(H401,_xlfn.IFS(J401="Open",TODAY(),J401="Filled",I401))</f>
        <v>112</v>
      </c>
      <c r="L401" s="33" cm="1">
        <f t="array" aca="1" ref="L401" ca="1">(_xlfn.IFS(J401="Open",TODAY(),J401="Filled",I401))-H401</f>
        <v>155</v>
      </c>
      <c r="M401">
        <f t="shared" si="49"/>
        <v>2020</v>
      </c>
      <c r="N401" s="34" t="str">
        <f t="shared" si="50"/>
        <v>August</v>
      </c>
      <c r="O401" t="str">
        <f t="shared" si="51"/>
        <v>Q4</v>
      </c>
      <c r="P401" t="str">
        <f t="shared" si="52"/>
        <v>FY 2020</v>
      </c>
      <c r="Q401" s="35">
        <f>IF(J401="Open",_xlfn.XLOOKUP(E401,Table2[Region],Table2[Opens]),_xlfn.XLOOKUP(E401,Table2[Region],Table2[Accepts]))</f>
        <v>550</v>
      </c>
      <c r="R401">
        <f t="shared" si="53"/>
        <v>2020</v>
      </c>
      <c r="S401" s="1">
        <f t="shared" si="54"/>
        <v>44061</v>
      </c>
      <c r="T401" t="str">
        <f t="shared" si="55"/>
        <v>Q4</v>
      </c>
    </row>
    <row r="402" spans="1:20" x14ac:dyDescent="0.35">
      <c r="A402" t="s">
        <v>956</v>
      </c>
      <c r="B402" t="s">
        <v>394</v>
      </c>
      <c r="C402" s="37" t="s">
        <v>1604</v>
      </c>
      <c r="D402" t="s">
        <v>12</v>
      </c>
      <c r="E402" t="s">
        <v>9</v>
      </c>
      <c r="F402" t="s">
        <v>1075</v>
      </c>
      <c r="G402" t="s">
        <v>16</v>
      </c>
      <c r="H402" s="1">
        <v>42468</v>
      </c>
      <c r="I402" s="1">
        <v>42492</v>
      </c>
      <c r="J402" t="str">
        <f t="shared" si="48"/>
        <v>Filled</v>
      </c>
      <c r="K402" s="33" cm="1">
        <f t="array" aca="1" ref="K402" ca="1">NETWORKDAYS(H402,_xlfn.IFS(J402="Open",TODAY(),J402="Filled",I402))</f>
        <v>17</v>
      </c>
      <c r="L402" s="33" cm="1">
        <f t="array" aca="1" ref="L402" ca="1">(_xlfn.IFS(J402="Open",TODAY(),J402="Filled",I402))-H402</f>
        <v>24</v>
      </c>
      <c r="M402">
        <f t="shared" si="49"/>
        <v>2016</v>
      </c>
      <c r="N402" s="34" t="str">
        <f t="shared" si="50"/>
        <v>May</v>
      </c>
      <c r="O402" t="str">
        <f t="shared" si="51"/>
        <v>Q3</v>
      </c>
      <c r="P402" t="str">
        <f t="shared" si="52"/>
        <v>FY 2016</v>
      </c>
      <c r="Q402" s="35">
        <f>IF(J402="Open",_xlfn.XLOOKUP(E402,Table2[Region],Table2[Opens]),_xlfn.XLOOKUP(E402,Table2[Region],Table2[Accepts]))</f>
        <v>525</v>
      </c>
      <c r="R402">
        <f t="shared" si="53"/>
        <v>2016</v>
      </c>
      <c r="S402" s="1">
        <f t="shared" si="54"/>
        <v>42492</v>
      </c>
      <c r="T402" t="str">
        <f t="shared" si="55"/>
        <v>Q3</v>
      </c>
    </row>
    <row r="403" spans="1:20" x14ac:dyDescent="0.35">
      <c r="A403" t="s">
        <v>957</v>
      </c>
      <c r="B403" t="s">
        <v>395</v>
      </c>
      <c r="C403" s="37" t="s">
        <v>1604</v>
      </c>
      <c r="D403" t="s">
        <v>286</v>
      </c>
      <c r="E403" t="s">
        <v>116</v>
      </c>
      <c r="F403" t="s">
        <v>1075</v>
      </c>
      <c r="G403" t="s">
        <v>11</v>
      </c>
      <c r="H403" s="1">
        <v>43629</v>
      </c>
      <c r="I403" s="1">
        <v>43702</v>
      </c>
      <c r="J403" t="str">
        <f t="shared" si="48"/>
        <v>Filled</v>
      </c>
      <c r="K403" s="33" cm="1">
        <f t="array" aca="1" ref="K403" ca="1">NETWORKDAYS(H403,_xlfn.IFS(J403="Open",TODAY(),J403="Filled",I403))</f>
        <v>52</v>
      </c>
      <c r="L403" s="33" cm="1">
        <f t="array" aca="1" ref="L403" ca="1">(_xlfn.IFS(J403="Open",TODAY(),J403="Filled",I403))-H403</f>
        <v>73</v>
      </c>
      <c r="M403">
        <f t="shared" si="49"/>
        <v>2019</v>
      </c>
      <c r="N403" s="34" t="str">
        <f t="shared" si="50"/>
        <v>August</v>
      </c>
      <c r="O403" t="str">
        <f t="shared" si="51"/>
        <v>Q4</v>
      </c>
      <c r="P403" t="str">
        <f t="shared" si="52"/>
        <v>FY 2019</v>
      </c>
      <c r="Q403" s="35">
        <f>IF(J403="Open",_xlfn.XLOOKUP(E403,Table2[Region],Table2[Opens]),_xlfn.XLOOKUP(E403,Table2[Region],Table2[Accepts]))</f>
        <v>300</v>
      </c>
      <c r="R403">
        <f t="shared" si="53"/>
        <v>2019</v>
      </c>
      <c r="S403" s="1">
        <f t="shared" si="54"/>
        <v>43702</v>
      </c>
      <c r="T403" t="str">
        <f t="shared" si="55"/>
        <v>Q4</v>
      </c>
    </row>
    <row r="404" spans="1:20" x14ac:dyDescent="0.35">
      <c r="A404" t="s">
        <v>958</v>
      </c>
      <c r="B404" t="s">
        <v>396</v>
      </c>
      <c r="C404" s="37" t="s">
        <v>1604</v>
      </c>
      <c r="D404" t="s">
        <v>282</v>
      </c>
      <c r="E404" t="s">
        <v>116</v>
      </c>
      <c r="F404" t="s">
        <v>1075</v>
      </c>
      <c r="G404" t="s">
        <v>16</v>
      </c>
      <c r="H404" s="1">
        <v>43846</v>
      </c>
      <c r="I404" s="1">
        <v>44151</v>
      </c>
      <c r="J404" t="str">
        <f t="shared" si="48"/>
        <v>Filled</v>
      </c>
      <c r="K404" s="33" cm="1">
        <f t="array" aca="1" ref="K404" ca="1">NETWORKDAYS(H404,_xlfn.IFS(J404="Open",TODAY(),J404="Filled",I404))</f>
        <v>218</v>
      </c>
      <c r="L404" s="33" cm="1">
        <f t="array" aca="1" ref="L404" ca="1">(_xlfn.IFS(J404="Open",TODAY(),J404="Filled",I404))-H404</f>
        <v>305</v>
      </c>
      <c r="M404">
        <f t="shared" si="49"/>
        <v>2020</v>
      </c>
      <c r="N404" s="34" t="str">
        <f t="shared" si="50"/>
        <v>November</v>
      </c>
      <c r="O404" t="str">
        <f t="shared" si="51"/>
        <v>Q1</v>
      </c>
      <c r="P404" t="str">
        <f t="shared" si="52"/>
        <v>FY 2021</v>
      </c>
      <c r="Q404" s="35">
        <f>IF(J404="Open",_xlfn.XLOOKUP(E404,Table2[Region],Table2[Opens]),_xlfn.XLOOKUP(E404,Table2[Region],Table2[Accepts]))</f>
        <v>300</v>
      </c>
      <c r="R404">
        <f t="shared" si="53"/>
        <v>2021</v>
      </c>
      <c r="S404" s="1">
        <f t="shared" si="54"/>
        <v>44151</v>
      </c>
      <c r="T404" t="str">
        <f t="shared" si="55"/>
        <v>Q1</v>
      </c>
    </row>
    <row r="405" spans="1:20" x14ac:dyDescent="0.35">
      <c r="A405" t="s">
        <v>959</v>
      </c>
      <c r="B405" t="s">
        <v>397</v>
      </c>
      <c r="C405" s="37" t="s">
        <v>1604</v>
      </c>
      <c r="D405" t="s">
        <v>23</v>
      </c>
      <c r="E405" t="s">
        <v>9</v>
      </c>
      <c r="F405" t="s">
        <v>1075</v>
      </c>
      <c r="G405" t="s">
        <v>16</v>
      </c>
      <c r="H405" s="1">
        <v>44018</v>
      </c>
      <c r="I405" s="1">
        <v>44164</v>
      </c>
      <c r="J405" t="str">
        <f t="shared" si="48"/>
        <v>Filled</v>
      </c>
      <c r="K405" s="33" cm="1">
        <f t="array" aca="1" ref="K405" ca="1">NETWORKDAYS(H405,_xlfn.IFS(J405="Open",TODAY(),J405="Filled",I405))</f>
        <v>105</v>
      </c>
      <c r="L405" s="33" cm="1">
        <f t="array" aca="1" ref="L405" ca="1">(_xlfn.IFS(J405="Open",TODAY(),J405="Filled",I405))-H405</f>
        <v>146</v>
      </c>
      <c r="M405">
        <f t="shared" si="49"/>
        <v>2020</v>
      </c>
      <c r="N405" s="34" t="str">
        <f t="shared" si="50"/>
        <v>November</v>
      </c>
      <c r="O405" t="str">
        <f t="shared" si="51"/>
        <v>Q1</v>
      </c>
      <c r="P405" t="str">
        <f t="shared" si="52"/>
        <v>FY 2021</v>
      </c>
      <c r="Q405" s="35">
        <f>IF(J405="Open",_xlfn.XLOOKUP(E405,Table2[Region],Table2[Opens]),_xlfn.XLOOKUP(E405,Table2[Region],Table2[Accepts]))</f>
        <v>525</v>
      </c>
      <c r="R405">
        <f t="shared" si="53"/>
        <v>2021</v>
      </c>
      <c r="S405" s="1">
        <f t="shared" si="54"/>
        <v>44164</v>
      </c>
      <c r="T405" t="str">
        <f t="shared" si="55"/>
        <v>Q1</v>
      </c>
    </row>
    <row r="406" spans="1:20" x14ac:dyDescent="0.35">
      <c r="A406" t="s">
        <v>960</v>
      </c>
      <c r="B406" t="s">
        <v>398</v>
      </c>
      <c r="C406" s="37" t="s">
        <v>1604</v>
      </c>
      <c r="D406" t="s">
        <v>286</v>
      </c>
      <c r="E406" t="s">
        <v>116</v>
      </c>
      <c r="F406" t="s">
        <v>1075</v>
      </c>
      <c r="G406" t="s">
        <v>16</v>
      </c>
      <c r="H406" s="1">
        <v>42643</v>
      </c>
      <c r="I406" s="1">
        <v>42650</v>
      </c>
      <c r="J406" t="str">
        <f t="shared" si="48"/>
        <v>Filled</v>
      </c>
      <c r="K406" s="33" cm="1">
        <f t="array" aca="1" ref="K406" ca="1">NETWORKDAYS(H406,_xlfn.IFS(J406="Open",TODAY(),J406="Filled",I406))</f>
        <v>6</v>
      </c>
      <c r="L406" s="33" cm="1">
        <f t="array" aca="1" ref="L406" ca="1">(_xlfn.IFS(J406="Open",TODAY(),J406="Filled",I406))-H406</f>
        <v>7</v>
      </c>
      <c r="M406">
        <f t="shared" si="49"/>
        <v>2016</v>
      </c>
      <c r="N406" s="34" t="str">
        <f t="shared" si="50"/>
        <v>October</v>
      </c>
      <c r="O406" t="str">
        <f t="shared" si="51"/>
        <v>Q1</v>
      </c>
      <c r="P406" t="str">
        <f t="shared" si="52"/>
        <v>FY 2017</v>
      </c>
      <c r="Q406" s="35">
        <f>IF(J406="Open",_xlfn.XLOOKUP(E406,Table2[Region],Table2[Opens]),_xlfn.XLOOKUP(E406,Table2[Region],Table2[Accepts]))</f>
        <v>300</v>
      </c>
      <c r="R406">
        <f t="shared" si="53"/>
        <v>2017</v>
      </c>
      <c r="S406" s="1">
        <f t="shared" si="54"/>
        <v>42650</v>
      </c>
      <c r="T406" t="str">
        <f t="shared" si="55"/>
        <v>Q1</v>
      </c>
    </row>
    <row r="407" spans="1:20" x14ac:dyDescent="0.35">
      <c r="A407" t="s">
        <v>961</v>
      </c>
      <c r="B407" t="s">
        <v>399</v>
      </c>
      <c r="C407" s="37" t="s">
        <v>1604</v>
      </c>
      <c r="D407" t="s">
        <v>204</v>
      </c>
      <c r="E407" t="s">
        <v>1636</v>
      </c>
      <c r="F407" t="s">
        <v>1075</v>
      </c>
      <c r="G407" t="s">
        <v>24</v>
      </c>
      <c r="H407" s="1">
        <v>43814</v>
      </c>
      <c r="I407" s="1">
        <v>43814</v>
      </c>
      <c r="J407" t="str">
        <f t="shared" si="48"/>
        <v>Filled</v>
      </c>
      <c r="K407" s="33" cm="1">
        <f t="array" aca="1" ref="K407" ca="1">NETWORKDAYS(H407,_xlfn.IFS(J407="Open",TODAY(),J407="Filled",I407))</f>
        <v>0</v>
      </c>
      <c r="L407" s="33" cm="1">
        <f t="array" aca="1" ref="L407" ca="1">(_xlfn.IFS(J407="Open",TODAY(),J407="Filled",I407))-H407</f>
        <v>0</v>
      </c>
      <c r="M407">
        <f t="shared" si="49"/>
        <v>2019</v>
      </c>
      <c r="N407" s="34" t="str">
        <f t="shared" si="50"/>
        <v>December</v>
      </c>
      <c r="O407" t="str">
        <f t="shared" si="51"/>
        <v>Q1</v>
      </c>
      <c r="P407" t="str">
        <f t="shared" si="52"/>
        <v>FY 2020</v>
      </c>
      <c r="Q407" s="35">
        <f>IF(J407="Open",_xlfn.XLOOKUP(E407,Table2[Region],Table2[Opens]),_xlfn.XLOOKUP(E407,Table2[Region],Table2[Accepts]))</f>
        <v>550</v>
      </c>
      <c r="R407">
        <f t="shared" si="53"/>
        <v>2020</v>
      </c>
      <c r="S407" s="1">
        <f t="shared" si="54"/>
        <v>43814</v>
      </c>
      <c r="T407" t="str">
        <f t="shared" si="55"/>
        <v>Q1</v>
      </c>
    </row>
    <row r="408" spans="1:20" x14ac:dyDescent="0.35">
      <c r="A408" t="s">
        <v>962</v>
      </c>
      <c r="B408" t="s">
        <v>400</v>
      </c>
      <c r="C408" s="37" t="s">
        <v>1604</v>
      </c>
      <c r="D408" t="s">
        <v>12</v>
      </c>
      <c r="E408" t="s">
        <v>9</v>
      </c>
      <c r="F408" t="s">
        <v>1075</v>
      </c>
      <c r="G408" t="s">
        <v>16</v>
      </c>
      <c r="H408" s="1">
        <v>42541</v>
      </c>
      <c r="I408" s="1">
        <v>42666</v>
      </c>
      <c r="J408" t="str">
        <f t="shared" si="48"/>
        <v>Filled</v>
      </c>
      <c r="K408" s="33" cm="1">
        <f t="array" aca="1" ref="K408" ca="1">NETWORKDAYS(H408,_xlfn.IFS(J408="Open",TODAY(),J408="Filled",I408))</f>
        <v>90</v>
      </c>
      <c r="L408" s="33" cm="1">
        <f t="array" aca="1" ref="L408" ca="1">(_xlfn.IFS(J408="Open",TODAY(),J408="Filled",I408))-H408</f>
        <v>125</v>
      </c>
      <c r="M408">
        <f t="shared" si="49"/>
        <v>2016</v>
      </c>
      <c r="N408" s="34" t="str">
        <f t="shared" si="50"/>
        <v>October</v>
      </c>
      <c r="O408" t="str">
        <f t="shared" si="51"/>
        <v>Q1</v>
      </c>
      <c r="P408" t="str">
        <f t="shared" si="52"/>
        <v>FY 2017</v>
      </c>
      <c r="Q408" s="35">
        <f>IF(J408="Open",_xlfn.XLOOKUP(E408,Table2[Region],Table2[Opens]),_xlfn.XLOOKUP(E408,Table2[Region],Table2[Accepts]))</f>
        <v>525</v>
      </c>
      <c r="R408">
        <f t="shared" si="53"/>
        <v>2017</v>
      </c>
      <c r="S408" s="1">
        <f t="shared" si="54"/>
        <v>42666</v>
      </c>
      <c r="T408" t="str">
        <f t="shared" si="55"/>
        <v>Q1</v>
      </c>
    </row>
    <row r="409" spans="1:20" x14ac:dyDescent="0.35">
      <c r="A409" t="s">
        <v>963</v>
      </c>
      <c r="B409" t="s">
        <v>401</v>
      </c>
      <c r="C409" s="37" t="s">
        <v>1604</v>
      </c>
      <c r="D409" t="s">
        <v>286</v>
      </c>
      <c r="E409" t="s">
        <v>116</v>
      </c>
      <c r="F409" t="s">
        <v>1074</v>
      </c>
      <c r="G409" t="s">
        <v>16</v>
      </c>
      <c r="H409" s="1">
        <v>43384</v>
      </c>
      <c r="I409" s="1">
        <v>43396</v>
      </c>
      <c r="J409" t="str">
        <f t="shared" si="48"/>
        <v>Filled</v>
      </c>
      <c r="K409" s="33" cm="1">
        <f t="array" aca="1" ref="K409" ca="1">NETWORKDAYS(H409,_xlfn.IFS(J409="Open",TODAY(),J409="Filled",I409))</f>
        <v>9</v>
      </c>
      <c r="L409" s="33" cm="1">
        <f t="array" aca="1" ref="L409" ca="1">(_xlfn.IFS(J409="Open",TODAY(),J409="Filled",I409))-H409</f>
        <v>12</v>
      </c>
      <c r="M409">
        <f t="shared" si="49"/>
        <v>2018</v>
      </c>
      <c r="N409" s="34" t="str">
        <f t="shared" si="50"/>
        <v>October</v>
      </c>
      <c r="O409" t="str">
        <f t="shared" si="51"/>
        <v>Q1</v>
      </c>
      <c r="P409" t="str">
        <f t="shared" si="52"/>
        <v>FY 2019</v>
      </c>
      <c r="Q409" s="35">
        <f>IF(J409="Open",_xlfn.XLOOKUP(E409,Table2[Region],Table2[Opens]),_xlfn.XLOOKUP(E409,Table2[Region],Table2[Accepts]))</f>
        <v>300</v>
      </c>
      <c r="R409">
        <f t="shared" si="53"/>
        <v>2019</v>
      </c>
      <c r="S409" s="1">
        <f t="shared" si="54"/>
        <v>43396</v>
      </c>
      <c r="T409" t="str">
        <f t="shared" si="55"/>
        <v>Q1</v>
      </c>
    </row>
    <row r="410" spans="1:20" x14ac:dyDescent="0.35">
      <c r="A410" t="s">
        <v>964</v>
      </c>
      <c r="B410" t="s">
        <v>402</v>
      </c>
      <c r="C410" s="37" t="s">
        <v>1604</v>
      </c>
      <c r="D410" t="s">
        <v>286</v>
      </c>
      <c r="E410" t="s">
        <v>116</v>
      </c>
      <c r="F410" t="s">
        <v>1075</v>
      </c>
      <c r="G410" t="s">
        <v>11</v>
      </c>
      <c r="H410" s="1">
        <v>43622</v>
      </c>
      <c r="I410" s="1">
        <v>43639</v>
      </c>
      <c r="J410" t="str">
        <f t="shared" si="48"/>
        <v>Filled</v>
      </c>
      <c r="K410" s="33" cm="1">
        <f t="array" aca="1" ref="K410" ca="1">NETWORKDAYS(H410,_xlfn.IFS(J410="Open",TODAY(),J410="Filled",I410))</f>
        <v>12</v>
      </c>
      <c r="L410" s="33" cm="1">
        <f t="array" aca="1" ref="L410" ca="1">(_xlfn.IFS(J410="Open",TODAY(),J410="Filled",I410))-H410</f>
        <v>17</v>
      </c>
      <c r="M410">
        <f t="shared" si="49"/>
        <v>2019</v>
      </c>
      <c r="N410" s="34" t="str">
        <f t="shared" si="50"/>
        <v>June</v>
      </c>
      <c r="O410" t="str">
        <f t="shared" si="51"/>
        <v>Q3</v>
      </c>
      <c r="P410" t="str">
        <f t="shared" si="52"/>
        <v>FY 2019</v>
      </c>
      <c r="Q410" s="35">
        <f>IF(J410="Open",_xlfn.XLOOKUP(E410,Table2[Region],Table2[Opens]),_xlfn.XLOOKUP(E410,Table2[Region],Table2[Accepts]))</f>
        <v>300</v>
      </c>
      <c r="R410">
        <f t="shared" si="53"/>
        <v>2019</v>
      </c>
      <c r="S410" s="1">
        <f t="shared" si="54"/>
        <v>43639</v>
      </c>
      <c r="T410" t="str">
        <f t="shared" si="55"/>
        <v>Q3</v>
      </c>
    </row>
    <row r="411" spans="1:20" x14ac:dyDescent="0.35">
      <c r="A411" t="s">
        <v>965</v>
      </c>
      <c r="B411" t="s">
        <v>403</v>
      </c>
      <c r="C411" s="37" t="s">
        <v>1604</v>
      </c>
      <c r="D411" t="s">
        <v>282</v>
      </c>
      <c r="E411" t="s">
        <v>116</v>
      </c>
      <c r="F411" t="s">
        <v>1075</v>
      </c>
      <c r="G411" t="s">
        <v>487</v>
      </c>
      <c r="H411" s="1">
        <v>43807</v>
      </c>
      <c r="I411" s="1">
        <v>43810</v>
      </c>
      <c r="J411" t="str">
        <f t="shared" si="48"/>
        <v>Filled</v>
      </c>
      <c r="K411" s="33" cm="1">
        <f t="array" aca="1" ref="K411" ca="1">NETWORKDAYS(H411,_xlfn.IFS(J411="Open",TODAY(),J411="Filled",I411))</f>
        <v>3</v>
      </c>
      <c r="L411" s="33" cm="1">
        <f t="array" aca="1" ref="L411" ca="1">(_xlfn.IFS(J411="Open",TODAY(),J411="Filled",I411))-H411</f>
        <v>3</v>
      </c>
      <c r="M411">
        <f t="shared" si="49"/>
        <v>2019</v>
      </c>
      <c r="N411" s="34" t="str">
        <f t="shared" si="50"/>
        <v>December</v>
      </c>
      <c r="O411" t="str">
        <f t="shared" si="51"/>
        <v>Q1</v>
      </c>
      <c r="P411" t="str">
        <f t="shared" si="52"/>
        <v>FY 2020</v>
      </c>
      <c r="Q411" s="35">
        <f>IF(J411="Open",_xlfn.XLOOKUP(E411,Table2[Region],Table2[Opens]),_xlfn.XLOOKUP(E411,Table2[Region],Table2[Accepts]))</f>
        <v>300</v>
      </c>
      <c r="R411">
        <f t="shared" si="53"/>
        <v>2020</v>
      </c>
      <c r="S411" s="1">
        <f t="shared" si="54"/>
        <v>43810</v>
      </c>
      <c r="T411" t="str">
        <f t="shared" si="55"/>
        <v>Q1</v>
      </c>
    </row>
    <row r="412" spans="1:20" x14ac:dyDescent="0.35">
      <c r="A412" t="s">
        <v>966</v>
      </c>
      <c r="B412" t="s">
        <v>404</v>
      </c>
      <c r="C412" s="37" t="s">
        <v>1604</v>
      </c>
      <c r="D412" t="s">
        <v>282</v>
      </c>
      <c r="E412" t="s">
        <v>116</v>
      </c>
      <c r="F412" t="s">
        <v>1074</v>
      </c>
      <c r="G412" t="s">
        <v>11</v>
      </c>
      <c r="H412" s="1">
        <v>43807</v>
      </c>
      <c r="I412" s="1">
        <v>43814</v>
      </c>
      <c r="J412" t="str">
        <f t="shared" si="48"/>
        <v>Filled</v>
      </c>
      <c r="K412" s="33" cm="1">
        <f t="array" aca="1" ref="K412" ca="1">NETWORKDAYS(H412,_xlfn.IFS(J412="Open",TODAY(),J412="Filled",I412))</f>
        <v>5</v>
      </c>
      <c r="L412" s="33" cm="1">
        <f t="array" aca="1" ref="L412" ca="1">(_xlfn.IFS(J412="Open",TODAY(),J412="Filled",I412))-H412</f>
        <v>7</v>
      </c>
      <c r="M412">
        <f t="shared" si="49"/>
        <v>2019</v>
      </c>
      <c r="N412" s="34" t="str">
        <f t="shared" si="50"/>
        <v>December</v>
      </c>
      <c r="O412" t="str">
        <f t="shared" si="51"/>
        <v>Q1</v>
      </c>
      <c r="P412" t="str">
        <f t="shared" si="52"/>
        <v>FY 2020</v>
      </c>
      <c r="Q412" s="35">
        <f>IF(J412="Open",_xlfn.XLOOKUP(E412,Table2[Region],Table2[Opens]),_xlfn.XLOOKUP(E412,Table2[Region],Table2[Accepts]))</f>
        <v>300</v>
      </c>
      <c r="R412">
        <f t="shared" si="53"/>
        <v>2020</v>
      </c>
      <c r="S412" s="1">
        <f t="shared" si="54"/>
        <v>43814</v>
      </c>
      <c r="T412" t="str">
        <f t="shared" si="55"/>
        <v>Q1</v>
      </c>
    </row>
    <row r="413" spans="1:20" x14ac:dyDescent="0.35">
      <c r="A413" t="s">
        <v>967</v>
      </c>
      <c r="B413" t="s">
        <v>405</v>
      </c>
      <c r="C413" s="37" t="s">
        <v>1604</v>
      </c>
      <c r="D413" t="s">
        <v>286</v>
      </c>
      <c r="E413" t="s">
        <v>116</v>
      </c>
      <c r="F413" t="s">
        <v>1075</v>
      </c>
      <c r="G413" t="s">
        <v>16</v>
      </c>
      <c r="H413" s="1">
        <v>42578</v>
      </c>
      <c r="I413" s="1" t="s">
        <v>1628</v>
      </c>
      <c r="J413" t="str">
        <f t="shared" si="48"/>
        <v>Open</v>
      </c>
      <c r="K413" s="33" cm="1">
        <f t="array" aca="1" ref="K413" ca="1">NETWORKDAYS(H413,_xlfn.IFS(J413="Open",TODAY(),J413="Filled",I413))</f>
        <v>1835</v>
      </c>
      <c r="L413" s="33" cm="1">
        <f t="array" aca="1" ref="L413" ca="1">(_xlfn.IFS(J413="Open",TODAY(),J413="Filled",I413))-H413</f>
        <v>2568</v>
      </c>
      <c r="M413" t="str">
        <f t="shared" si="49"/>
        <v/>
      </c>
      <c r="N413" s="34" t="str">
        <f t="shared" si="50"/>
        <v/>
      </c>
      <c r="O413" t="str">
        <f t="shared" si="51"/>
        <v/>
      </c>
      <c r="P413" t="str">
        <f t="shared" si="52"/>
        <v/>
      </c>
      <c r="Q413" s="35">
        <f>IF(J413="Open",_xlfn.XLOOKUP(E413,Table2[Region],Table2[Opens]),_xlfn.XLOOKUP(E413,Table2[Region],Table2[Accepts]))</f>
        <v>160</v>
      </c>
      <c r="R413">
        <f t="shared" si="53"/>
        <v>2016</v>
      </c>
      <c r="S413" s="1">
        <f t="shared" si="54"/>
        <v>42578</v>
      </c>
      <c r="T413" t="str">
        <f t="shared" si="55"/>
        <v>Q4</v>
      </c>
    </row>
    <row r="414" spans="1:20" x14ac:dyDescent="0.35">
      <c r="A414" t="s">
        <v>968</v>
      </c>
      <c r="B414" t="s">
        <v>406</v>
      </c>
      <c r="C414" s="37" t="s">
        <v>1604</v>
      </c>
      <c r="D414" t="s">
        <v>286</v>
      </c>
      <c r="E414" t="s">
        <v>116</v>
      </c>
      <c r="F414" t="s">
        <v>1074</v>
      </c>
      <c r="G414" t="s">
        <v>11</v>
      </c>
      <c r="H414" s="1">
        <v>43480</v>
      </c>
      <c r="I414" s="1">
        <v>43509</v>
      </c>
      <c r="J414" t="str">
        <f t="shared" si="48"/>
        <v>Filled</v>
      </c>
      <c r="K414" s="33" cm="1">
        <f t="array" aca="1" ref="K414" ca="1">NETWORKDAYS(H414,_xlfn.IFS(J414="Open",TODAY(),J414="Filled",I414))</f>
        <v>22</v>
      </c>
      <c r="L414" s="33" cm="1">
        <f t="array" aca="1" ref="L414" ca="1">(_xlfn.IFS(J414="Open",TODAY(),J414="Filled",I414))-H414</f>
        <v>29</v>
      </c>
      <c r="M414">
        <f t="shared" si="49"/>
        <v>2019</v>
      </c>
      <c r="N414" s="34" t="str">
        <f t="shared" si="50"/>
        <v>February</v>
      </c>
      <c r="O414" t="str">
        <f t="shared" si="51"/>
        <v>Q2</v>
      </c>
      <c r="P414" t="str">
        <f t="shared" si="52"/>
        <v>FY 2019</v>
      </c>
      <c r="Q414" s="35">
        <f>IF(J414="Open",_xlfn.XLOOKUP(E414,Table2[Region],Table2[Opens]),_xlfn.XLOOKUP(E414,Table2[Region],Table2[Accepts]))</f>
        <v>300</v>
      </c>
      <c r="R414">
        <f t="shared" si="53"/>
        <v>2019</v>
      </c>
      <c r="S414" s="1">
        <f t="shared" si="54"/>
        <v>43509</v>
      </c>
      <c r="T414" t="str">
        <f t="shared" si="55"/>
        <v>Q2</v>
      </c>
    </row>
    <row r="415" spans="1:20" x14ac:dyDescent="0.35">
      <c r="A415" t="s">
        <v>969</v>
      </c>
      <c r="B415" t="s">
        <v>407</v>
      </c>
      <c r="C415" s="37" t="s">
        <v>1604</v>
      </c>
      <c r="D415" t="s">
        <v>286</v>
      </c>
      <c r="E415" t="s">
        <v>116</v>
      </c>
      <c r="F415" t="s">
        <v>1075</v>
      </c>
      <c r="G415" t="s">
        <v>16</v>
      </c>
      <c r="H415" s="1">
        <v>43566</v>
      </c>
      <c r="I415" s="1">
        <v>43712</v>
      </c>
      <c r="J415" t="str">
        <f t="shared" si="48"/>
        <v>Filled</v>
      </c>
      <c r="K415" s="33" cm="1">
        <f t="array" aca="1" ref="K415" ca="1">NETWORKDAYS(H415,_xlfn.IFS(J415="Open",TODAY(),J415="Filled",I415))</f>
        <v>105</v>
      </c>
      <c r="L415" s="33" cm="1">
        <f t="array" aca="1" ref="L415" ca="1">(_xlfn.IFS(J415="Open",TODAY(),J415="Filled",I415))-H415</f>
        <v>146</v>
      </c>
      <c r="M415">
        <f t="shared" si="49"/>
        <v>2019</v>
      </c>
      <c r="N415" s="34" t="str">
        <f t="shared" si="50"/>
        <v>September</v>
      </c>
      <c r="O415" t="str">
        <f t="shared" si="51"/>
        <v>Q4</v>
      </c>
      <c r="P415" t="str">
        <f t="shared" si="52"/>
        <v>FY 2019</v>
      </c>
      <c r="Q415" s="35">
        <f>IF(J415="Open",_xlfn.XLOOKUP(E415,Table2[Region],Table2[Opens]),_xlfn.XLOOKUP(E415,Table2[Region],Table2[Accepts]))</f>
        <v>300</v>
      </c>
      <c r="R415">
        <f t="shared" si="53"/>
        <v>2019</v>
      </c>
      <c r="S415" s="1">
        <f t="shared" si="54"/>
        <v>43712</v>
      </c>
      <c r="T415" t="str">
        <f t="shared" si="55"/>
        <v>Q4</v>
      </c>
    </row>
    <row r="416" spans="1:20" x14ac:dyDescent="0.35">
      <c r="A416" t="s">
        <v>970</v>
      </c>
      <c r="B416" t="s">
        <v>408</v>
      </c>
      <c r="C416" s="37" t="s">
        <v>1604</v>
      </c>
      <c r="D416" t="s">
        <v>204</v>
      </c>
      <c r="E416" t="s">
        <v>1636</v>
      </c>
      <c r="F416" t="s">
        <v>1075</v>
      </c>
      <c r="G416" t="s">
        <v>18</v>
      </c>
      <c r="H416" s="1">
        <v>43857</v>
      </c>
      <c r="I416" s="1">
        <v>44090</v>
      </c>
      <c r="J416" t="str">
        <f t="shared" si="48"/>
        <v>Filled</v>
      </c>
      <c r="K416" s="33" cm="1">
        <f t="array" aca="1" ref="K416" ca="1">NETWORKDAYS(H416,_xlfn.IFS(J416="Open",TODAY(),J416="Filled",I416))</f>
        <v>168</v>
      </c>
      <c r="L416" s="33" cm="1">
        <f t="array" aca="1" ref="L416" ca="1">(_xlfn.IFS(J416="Open",TODAY(),J416="Filled",I416))-H416</f>
        <v>233</v>
      </c>
      <c r="M416">
        <f t="shared" si="49"/>
        <v>2020</v>
      </c>
      <c r="N416" s="34" t="str">
        <f t="shared" si="50"/>
        <v>September</v>
      </c>
      <c r="O416" t="str">
        <f t="shared" si="51"/>
        <v>Q4</v>
      </c>
      <c r="P416" t="str">
        <f t="shared" si="52"/>
        <v>FY 2020</v>
      </c>
      <c r="Q416" s="35">
        <f>IF(J416="Open",_xlfn.XLOOKUP(E416,Table2[Region],Table2[Opens]),_xlfn.XLOOKUP(E416,Table2[Region],Table2[Accepts]))</f>
        <v>550</v>
      </c>
      <c r="R416">
        <f t="shared" si="53"/>
        <v>2020</v>
      </c>
      <c r="S416" s="1">
        <f t="shared" si="54"/>
        <v>44090</v>
      </c>
      <c r="T416" t="str">
        <f t="shared" si="55"/>
        <v>Q4</v>
      </c>
    </row>
    <row r="417" spans="1:20" x14ac:dyDescent="0.35">
      <c r="A417" t="s">
        <v>971</v>
      </c>
      <c r="B417" t="s">
        <v>409</v>
      </c>
      <c r="C417" s="37" t="s">
        <v>1604</v>
      </c>
      <c r="D417" t="s">
        <v>204</v>
      </c>
      <c r="E417" t="s">
        <v>1636</v>
      </c>
      <c r="F417" t="s">
        <v>1075</v>
      </c>
      <c r="G417" t="s">
        <v>11</v>
      </c>
      <c r="H417" s="1">
        <v>44119</v>
      </c>
      <c r="I417" s="1">
        <v>44171</v>
      </c>
      <c r="J417" t="str">
        <f t="shared" si="48"/>
        <v>Filled</v>
      </c>
      <c r="K417" s="33" cm="1">
        <f t="array" aca="1" ref="K417" ca="1">NETWORKDAYS(H417,_xlfn.IFS(J417="Open",TODAY(),J417="Filled",I417))</f>
        <v>37</v>
      </c>
      <c r="L417" s="33" cm="1">
        <f t="array" aca="1" ref="L417" ca="1">(_xlfn.IFS(J417="Open",TODAY(),J417="Filled",I417))-H417</f>
        <v>52</v>
      </c>
      <c r="M417">
        <f t="shared" si="49"/>
        <v>2020</v>
      </c>
      <c r="N417" s="34" t="str">
        <f t="shared" si="50"/>
        <v>December</v>
      </c>
      <c r="O417" t="str">
        <f t="shared" si="51"/>
        <v>Q1</v>
      </c>
      <c r="P417" t="str">
        <f t="shared" si="52"/>
        <v>FY 2021</v>
      </c>
      <c r="Q417" s="35">
        <f>IF(J417="Open",_xlfn.XLOOKUP(E417,Table2[Region],Table2[Opens]),_xlfn.XLOOKUP(E417,Table2[Region],Table2[Accepts]))</f>
        <v>550</v>
      </c>
      <c r="R417">
        <f t="shared" si="53"/>
        <v>2021</v>
      </c>
      <c r="S417" s="1">
        <f t="shared" si="54"/>
        <v>44171</v>
      </c>
      <c r="T417" t="str">
        <f t="shared" si="55"/>
        <v>Q1</v>
      </c>
    </row>
    <row r="418" spans="1:20" x14ac:dyDescent="0.35">
      <c r="A418" t="s">
        <v>972</v>
      </c>
      <c r="B418" t="s">
        <v>410</v>
      </c>
      <c r="C418" s="37" t="s">
        <v>1604</v>
      </c>
      <c r="D418" t="s">
        <v>286</v>
      </c>
      <c r="E418" t="s">
        <v>116</v>
      </c>
      <c r="F418" t="s">
        <v>1075</v>
      </c>
      <c r="G418" t="s">
        <v>16</v>
      </c>
      <c r="H418" s="1">
        <v>42403</v>
      </c>
      <c r="I418" s="1" t="s">
        <v>1628</v>
      </c>
      <c r="J418" t="str">
        <f t="shared" si="48"/>
        <v>Open</v>
      </c>
      <c r="K418" s="33" cm="1">
        <f t="array" aca="1" ref="K418" ca="1">NETWORKDAYS(H418,_xlfn.IFS(J418="Open",TODAY(),J418="Filled",I418))</f>
        <v>1960</v>
      </c>
      <c r="L418" s="33" cm="1">
        <f t="array" aca="1" ref="L418" ca="1">(_xlfn.IFS(J418="Open",TODAY(),J418="Filled",I418))-H418</f>
        <v>2743</v>
      </c>
      <c r="M418" t="str">
        <f t="shared" si="49"/>
        <v/>
      </c>
      <c r="N418" s="34" t="str">
        <f t="shared" si="50"/>
        <v/>
      </c>
      <c r="O418" t="str">
        <f t="shared" si="51"/>
        <v/>
      </c>
      <c r="P418" t="str">
        <f t="shared" si="52"/>
        <v/>
      </c>
      <c r="Q418" s="35">
        <f>IF(J418="Open",_xlfn.XLOOKUP(E418,Table2[Region],Table2[Opens]),_xlfn.XLOOKUP(E418,Table2[Region],Table2[Accepts]))</f>
        <v>160</v>
      </c>
      <c r="R418">
        <f t="shared" si="53"/>
        <v>2016</v>
      </c>
      <c r="S418" s="1">
        <f t="shared" si="54"/>
        <v>42403</v>
      </c>
      <c r="T418" t="str">
        <f t="shared" si="55"/>
        <v>Q2</v>
      </c>
    </row>
    <row r="419" spans="1:20" x14ac:dyDescent="0.35">
      <c r="A419" t="s">
        <v>973</v>
      </c>
      <c r="B419" t="s">
        <v>413</v>
      </c>
      <c r="C419" s="37" t="s">
        <v>1604</v>
      </c>
      <c r="D419" t="s">
        <v>286</v>
      </c>
      <c r="E419" t="s">
        <v>116</v>
      </c>
      <c r="F419" t="s">
        <v>1075</v>
      </c>
      <c r="G419" t="s">
        <v>16</v>
      </c>
      <c r="H419" s="1">
        <v>43510</v>
      </c>
      <c r="I419" s="1">
        <v>43624</v>
      </c>
      <c r="J419" t="str">
        <f t="shared" si="48"/>
        <v>Filled</v>
      </c>
      <c r="K419" s="33" cm="1">
        <f t="array" aca="1" ref="K419" ca="1">NETWORKDAYS(H419,_xlfn.IFS(J419="Open",TODAY(),J419="Filled",I419))</f>
        <v>82</v>
      </c>
      <c r="L419" s="33" cm="1">
        <f t="array" aca="1" ref="L419" ca="1">(_xlfn.IFS(J419="Open",TODAY(),J419="Filled",I419))-H419</f>
        <v>114</v>
      </c>
      <c r="M419">
        <f t="shared" si="49"/>
        <v>2019</v>
      </c>
      <c r="N419" s="34" t="str">
        <f t="shared" si="50"/>
        <v>June</v>
      </c>
      <c r="O419" t="str">
        <f t="shared" si="51"/>
        <v>Q3</v>
      </c>
      <c r="P419" t="str">
        <f t="shared" si="52"/>
        <v>FY 2019</v>
      </c>
      <c r="Q419" s="35">
        <f>IF(J419="Open",_xlfn.XLOOKUP(E419,Table2[Region],Table2[Opens]),_xlfn.XLOOKUP(E419,Table2[Region],Table2[Accepts]))</f>
        <v>300</v>
      </c>
      <c r="R419">
        <f t="shared" si="53"/>
        <v>2019</v>
      </c>
      <c r="S419" s="1">
        <f t="shared" si="54"/>
        <v>43624</v>
      </c>
      <c r="T419" t="str">
        <f t="shared" si="55"/>
        <v>Q3</v>
      </c>
    </row>
    <row r="420" spans="1:20" x14ac:dyDescent="0.35">
      <c r="A420" t="s">
        <v>974</v>
      </c>
      <c r="B420" t="s">
        <v>414</v>
      </c>
      <c r="C420" s="37" t="s">
        <v>1604</v>
      </c>
      <c r="D420" t="s">
        <v>286</v>
      </c>
      <c r="E420" t="s">
        <v>116</v>
      </c>
      <c r="F420" t="s">
        <v>1075</v>
      </c>
      <c r="G420" t="s">
        <v>16</v>
      </c>
      <c r="H420" s="1">
        <v>43503</v>
      </c>
      <c r="I420" s="1">
        <v>43746</v>
      </c>
      <c r="J420" t="str">
        <f t="shared" si="48"/>
        <v>Filled</v>
      </c>
      <c r="K420" s="33" cm="1">
        <f t="array" aca="1" ref="K420" ca="1">NETWORKDAYS(H420,_xlfn.IFS(J420="Open",TODAY(),J420="Filled",I420))</f>
        <v>174</v>
      </c>
      <c r="L420" s="33" cm="1">
        <f t="array" aca="1" ref="L420" ca="1">(_xlfn.IFS(J420="Open",TODAY(),J420="Filled",I420))-H420</f>
        <v>243</v>
      </c>
      <c r="M420">
        <f t="shared" si="49"/>
        <v>2019</v>
      </c>
      <c r="N420" s="34" t="str">
        <f t="shared" si="50"/>
        <v>October</v>
      </c>
      <c r="O420" t="str">
        <f t="shared" si="51"/>
        <v>Q1</v>
      </c>
      <c r="P420" t="str">
        <f t="shared" si="52"/>
        <v>FY 2020</v>
      </c>
      <c r="Q420" s="35">
        <f>IF(J420="Open",_xlfn.XLOOKUP(E420,Table2[Region],Table2[Opens]),_xlfn.XLOOKUP(E420,Table2[Region],Table2[Accepts]))</f>
        <v>300</v>
      </c>
      <c r="R420">
        <f t="shared" si="53"/>
        <v>2020</v>
      </c>
      <c r="S420" s="1">
        <f t="shared" si="54"/>
        <v>43746</v>
      </c>
      <c r="T420" t="str">
        <f t="shared" si="55"/>
        <v>Q1</v>
      </c>
    </row>
    <row r="421" spans="1:20" x14ac:dyDescent="0.35">
      <c r="A421" t="s">
        <v>975</v>
      </c>
      <c r="B421" t="s">
        <v>415</v>
      </c>
      <c r="C421" s="37" t="s">
        <v>1604</v>
      </c>
      <c r="D421" t="s">
        <v>23</v>
      </c>
      <c r="E421" t="s">
        <v>9</v>
      </c>
      <c r="F421" t="s">
        <v>1075</v>
      </c>
      <c r="G421" t="s">
        <v>487</v>
      </c>
      <c r="H421" s="1">
        <v>44083</v>
      </c>
      <c r="I421" s="1">
        <v>44157</v>
      </c>
      <c r="J421" t="str">
        <f t="shared" si="48"/>
        <v>Filled</v>
      </c>
      <c r="K421" s="33" cm="1">
        <f t="array" aca="1" ref="K421" ca="1">NETWORKDAYS(H421,_xlfn.IFS(J421="Open",TODAY(),J421="Filled",I421))</f>
        <v>53</v>
      </c>
      <c r="L421" s="33" cm="1">
        <f t="array" aca="1" ref="L421" ca="1">(_xlfn.IFS(J421="Open",TODAY(),J421="Filled",I421))-H421</f>
        <v>74</v>
      </c>
      <c r="M421">
        <f t="shared" si="49"/>
        <v>2020</v>
      </c>
      <c r="N421" s="34" t="str">
        <f t="shared" si="50"/>
        <v>November</v>
      </c>
      <c r="O421" t="str">
        <f t="shared" si="51"/>
        <v>Q1</v>
      </c>
      <c r="P421" t="str">
        <f t="shared" si="52"/>
        <v>FY 2021</v>
      </c>
      <c r="Q421" s="35">
        <f>IF(J421="Open",_xlfn.XLOOKUP(E421,Table2[Region],Table2[Opens]),_xlfn.XLOOKUP(E421,Table2[Region],Table2[Accepts]))</f>
        <v>525</v>
      </c>
      <c r="R421">
        <f t="shared" si="53"/>
        <v>2021</v>
      </c>
      <c r="S421" s="1">
        <f t="shared" si="54"/>
        <v>44157</v>
      </c>
      <c r="T421" t="str">
        <f t="shared" si="55"/>
        <v>Q1</v>
      </c>
    </row>
    <row r="422" spans="1:20" x14ac:dyDescent="0.35">
      <c r="A422" t="s">
        <v>976</v>
      </c>
      <c r="B422" t="s">
        <v>416</v>
      </c>
      <c r="C422" s="37" t="s">
        <v>1604</v>
      </c>
      <c r="D422" t="s">
        <v>204</v>
      </c>
      <c r="E422" t="s">
        <v>1636</v>
      </c>
      <c r="F422" t="s">
        <v>1075</v>
      </c>
      <c r="G422" t="s">
        <v>16</v>
      </c>
      <c r="H422" s="1">
        <v>43748</v>
      </c>
      <c r="I422" s="1">
        <v>43791</v>
      </c>
      <c r="J422" t="str">
        <f t="shared" si="48"/>
        <v>Filled</v>
      </c>
      <c r="K422" s="33" cm="1">
        <f t="array" aca="1" ref="K422" ca="1">NETWORKDAYS(H422,_xlfn.IFS(J422="Open",TODAY(),J422="Filled",I422))</f>
        <v>32</v>
      </c>
      <c r="L422" s="33" cm="1">
        <f t="array" aca="1" ref="L422" ca="1">(_xlfn.IFS(J422="Open",TODAY(),J422="Filled",I422))-H422</f>
        <v>43</v>
      </c>
      <c r="M422">
        <f t="shared" si="49"/>
        <v>2019</v>
      </c>
      <c r="N422" s="34" t="str">
        <f t="shared" si="50"/>
        <v>November</v>
      </c>
      <c r="O422" t="str">
        <f t="shared" si="51"/>
        <v>Q1</v>
      </c>
      <c r="P422" t="str">
        <f t="shared" si="52"/>
        <v>FY 2020</v>
      </c>
      <c r="Q422" s="35">
        <f>IF(J422="Open",_xlfn.XLOOKUP(E422,Table2[Region],Table2[Opens]),_xlfn.XLOOKUP(E422,Table2[Region],Table2[Accepts]))</f>
        <v>550</v>
      </c>
      <c r="R422">
        <f t="shared" si="53"/>
        <v>2020</v>
      </c>
      <c r="S422" s="1">
        <f t="shared" si="54"/>
        <v>43791</v>
      </c>
      <c r="T422" t="str">
        <f t="shared" si="55"/>
        <v>Q1</v>
      </c>
    </row>
    <row r="423" spans="1:20" x14ac:dyDescent="0.35">
      <c r="A423" t="s">
        <v>977</v>
      </c>
      <c r="B423" t="s">
        <v>417</v>
      </c>
      <c r="C423" s="37" t="s">
        <v>1604</v>
      </c>
      <c r="D423" t="s">
        <v>282</v>
      </c>
      <c r="E423" t="s">
        <v>116</v>
      </c>
      <c r="F423" t="s">
        <v>1075</v>
      </c>
      <c r="G423" t="s">
        <v>11</v>
      </c>
      <c r="H423" s="1">
        <v>43762</v>
      </c>
      <c r="I423" s="1">
        <v>43764</v>
      </c>
      <c r="J423" t="str">
        <f t="shared" si="48"/>
        <v>Filled</v>
      </c>
      <c r="K423" s="33" cm="1">
        <f t="array" aca="1" ref="K423" ca="1">NETWORKDAYS(H423,_xlfn.IFS(J423="Open",TODAY(),J423="Filled",I423))</f>
        <v>2</v>
      </c>
      <c r="L423" s="33" cm="1">
        <f t="array" aca="1" ref="L423" ca="1">(_xlfn.IFS(J423="Open",TODAY(),J423="Filled",I423))-H423</f>
        <v>2</v>
      </c>
      <c r="M423">
        <f t="shared" si="49"/>
        <v>2019</v>
      </c>
      <c r="N423" s="34" t="str">
        <f t="shared" si="50"/>
        <v>October</v>
      </c>
      <c r="O423" t="str">
        <f t="shared" si="51"/>
        <v>Q1</v>
      </c>
      <c r="P423" t="str">
        <f t="shared" si="52"/>
        <v>FY 2020</v>
      </c>
      <c r="Q423" s="35">
        <f>IF(J423="Open",_xlfn.XLOOKUP(E423,Table2[Region],Table2[Opens]),_xlfn.XLOOKUP(E423,Table2[Region],Table2[Accepts]))</f>
        <v>300</v>
      </c>
      <c r="R423">
        <f t="shared" si="53"/>
        <v>2020</v>
      </c>
      <c r="S423" s="1">
        <f t="shared" si="54"/>
        <v>43764</v>
      </c>
      <c r="T423" t="str">
        <f t="shared" si="55"/>
        <v>Q1</v>
      </c>
    </row>
    <row r="424" spans="1:20" x14ac:dyDescent="0.35">
      <c r="A424" t="s">
        <v>978</v>
      </c>
      <c r="B424" t="s">
        <v>422</v>
      </c>
      <c r="C424" s="37" t="s">
        <v>1604</v>
      </c>
      <c r="D424" t="s">
        <v>286</v>
      </c>
      <c r="E424" t="s">
        <v>116</v>
      </c>
      <c r="F424" t="s">
        <v>1075</v>
      </c>
      <c r="G424" t="s">
        <v>16</v>
      </c>
      <c r="H424" s="1">
        <v>43596</v>
      </c>
      <c r="I424" s="1">
        <v>43681</v>
      </c>
      <c r="J424" t="str">
        <f t="shared" si="48"/>
        <v>Filled</v>
      </c>
      <c r="K424" s="33" cm="1">
        <f t="array" aca="1" ref="K424" ca="1">NETWORKDAYS(H424,_xlfn.IFS(J424="Open",TODAY(),J424="Filled",I424))</f>
        <v>60</v>
      </c>
      <c r="L424" s="33" cm="1">
        <f t="array" aca="1" ref="L424" ca="1">(_xlfn.IFS(J424="Open",TODAY(),J424="Filled",I424))-H424</f>
        <v>85</v>
      </c>
      <c r="M424">
        <f t="shared" si="49"/>
        <v>2019</v>
      </c>
      <c r="N424" s="34" t="str">
        <f t="shared" si="50"/>
        <v>August</v>
      </c>
      <c r="O424" t="str">
        <f t="shared" si="51"/>
        <v>Q4</v>
      </c>
      <c r="P424" t="str">
        <f t="shared" si="52"/>
        <v>FY 2019</v>
      </c>
      <c r="Q424" s="35">
        <f>IF(J424="Open",_xlfn.XLOOKUP(E424,Table2[Region],Table2[Opens]),_xlfn.XLOOKUP(E424,Table2[Region],Table2[Accepts]))</f>
        <v>300</v>
      </c>
      <c r="R424">
        <f t="shared" si="53"/>
        <v>2019</v>
      </c>
      <c r="S424" s="1">
        <f t="shared" si="54"/>
        <v>43681</v>
      </c>
      <c r="T424" t="str">
        <f t="shared" si="55"/>
        <v>Q4</v>
      </c>
    </row>
    <row r="425" spans="1:20" x14ac:dyDescent="0.35">
      <c r="A425" t="s">
        <v>979</v>
      </c>
      <c r="B425" t="s">
        <v>423</v>
      </c>
      <c r="C425" s="37" t="s">
        <v>1604</v>
      </c>
      <c r="D425" t="s">
        <v>286</v>
      </c>
      <c r="E425" t="s">
        <v>116</v>
      </c>
      <c r="F425" t="s">
        <v>1075</v>
      </c>
      <c r="G425" t="s">
        <v>11</v>
      </c>
      <c r="H425" s="1">
        <v>43594</v>
      </c>
      <c r="I425" s="1">
        <v>43654</v>
      </c>
      <c r="J425" t="str">
        <f t="shared" si="48"/>
        <v>Filled</v>
      </c>
      <c r="K425" s="33" cm="1">
        <f t="array" aca="1" ref="K425" ca="1">NETWORKDAYS(H425,_xlfn.IFS(J425="Open",TODAY(),J425="Filled",I425))</f>
        <v>43</v>
      </c>
      <c r="L425" s="33" cm="1">
        <f t="array" aca="1" ref="L425" ca="1">(_xlfn.IFS(J425="Open",TODAY(),J425="Filled",I425))-H425</f>
        <v>60</v>
      </c>
      <c r="M425">
        <f t="shared" si="49"/>
        <v>2019</v>
      </c>
      <c r="N425" s="34" t="str">
        <f t="shared" si="50"/>
        <v>July</v>
      </c>
      <c r="O425" t="str">
        <f t="shared" si="51"/>
        <v>Q4</v>
      </c>
      <c r="P425" t="str">
        <f t="shared" si="52"/>
        <v>FY 2019</v>
      </c>
      <c r="Q425" s="35">
        <f>IF(J425="Open",_xlfn.XLOOKUP(E425,Table2[Region],Table2[Opens]),_xlfn.XLOOKUP(E425,Table2[Region],Table2[Accepts]))</f>
        <v>300</v>
      </c>
      <c r="R425">
        <f t="shared" si="53"/>
        <v>2019</v>
      </c>
      <c r="S425" s="1">
        <f t="shared" si="54"/>
        <v>43654</v>
      </c>
      <c r="T425" t="str">
        <f t="shared" si="55"/>
        <v>Q4</v>
      </c>
    </row>
    <row r="426" spans="1:20" x14ac:dyDescent="0.35">
      <c r="A426" t="s">
        <v>980</v>
      </c>
      <c r="B426" t="s">
        <v>424</v>
      </c>
      <c r="C426" s="37" t="s">
        <v>1604</v>
      </c>
      <c r="D426" t="s">
        <v>12</v>
      </c>
      <c r="E426" t="s">
        <v>9</v>
      </c>
      <c r="F426" t="s">
        <v>1075</v>
      </c>
      <c r="G426" t="s">
        <v>16</v>
      </c>
      <c r="H426" s="1">
        <v>42723</v>
      </c>
      <c r="I426" s="1">
        <v>42724</v>
      </c>
      <c r="J426" t="str">
        <f t="shared" si="48"/>
        <v>Filled</v>
      </c>
      <c r="K426" s="33" cm="1">
        <f t="array" aca="1" ref="K426" ca="1">NETWORKDAYS(H426,_xlfn.IFS(J426="Open",TODAY(),J426="Filled",I426))</f>
        <v>2</v>
      </c>
      <c r="L426" s="33" cm="1">
        <f t="array" aca="1" ref="L426" ca="1">(_xlfn.IFS(J426="Open",TODAY(),J426="Filled",I426))-H426</f>
        <v>1</v>
      </c>
      <c r="M426">
        <f t="shared" si="49"/>
        <v>2016</v>
      </c>
      <c r="N426" s="34" t="str">
        <f t="shared" si="50"/>
        <v>December</v>
      </c>
      <c r="O426" t="str">
        <f t="shared" si="51"/>
        <v>Q1</v>
      </c>
      <c r="P426" t="str">
        <f t="shared" si="52"/>
        <v>FY 2017</v>
      </c>
      <c r="Q426" s="35">
        <f>IF(J426="Open",_xlfn.XLOOKUP(E426,Table2[Region],Table2[Opens]),_xlfn.XLOOKUP(E426,Table2[Region],Table2[Accepts]))</f>
        <v>525</v>
      </c>
      <c r="R426">
        <f t="shared" si="53"/>
        <v>2017</v>
      </c>
      <c r="S426" s="1">
        <f t="shared" si="54"/>
        <v>42724</v>
      </c>
      <c r="T426" t="str">
        <f t="shared" si="55"/>
        <v>Q1</v>
      </c>
    </row>
    <row r="427" spans="1:20" x14ac:dyDescent="0.35">
      <c r="A427" t="s">
        <v>981</v>
      </c>
      <c r="B427" t="s">
        <v>425</v>
      </c>
      <c r="C427" s="37" t="s">
        <v>1604</v>
      </c>
      <c r="D427" t="s">
        <v>286</v>
      </c>
      <c r="E427" t="s">
        <v>116</v>
      </c>
      <c r="F427" t="s">
        <v>1075</v>
      </c>
      <c r="G427" t="s">
        <v>11</v>
      </c>
      <c r="H427" s="1">
        <v>44102</v>
      </c>
      <c r="I427" s="1">
        <v>44150</v>
      </c>
      <c r="J427" t="str">
        <f t="shared" si="48"/>
        <v>Filled</v>
      </c>
      <c r="K427" s="33" cm="1">
        <f t="array" aca="1" ref="K427" ca="1">NETWORKDAYS(H427,_xlfn.IFS(J427="Open",TODAY(),J427="Filled",I427))</f>
        <v>35</v>
      </c>
      <c r="L427" s="33" cm="1">
        <f t="array" aca="1" ref="L427" ca="1">(_xlfn.IFS(J427="Open",TODAY(),J427="Filled",I427))-H427</f>
        <v>48</v>
      </c>
      <c r="M427">
        <f t="shared" si="49"/>
        <v>2020</v>
      </c>
      <c r="N427" s="34" t="str">
        <f t="shared" si="50"/>
        <v>November</v>
      </c>
      <c r="O427" t="str">
        <f t="shared" si="51"/>
        <v>Q1</v>
      </c>
      <c r="P427" t="str">
        <f t="shared" si="52"/>
        <v>FY 2021</v>
      </c>
      <c r="Q427" s="35">
        <f>IF(J427="Open",_xlfn.XLOOKUP(E427,Table2[Region],Table2[Opens]),_xlfn.XLOOKUP(E427,Table2[Region],Table2[Accepts]))</f>
        <v>300</v>
      </c>
      <c r="R427">
        <f t="shared" si="53"/>
        <v>2021</v>
      </c>
      <c r="S427" s="1">
        <f t="shared" si="54"/>
        <v>44150</v>
      </c>
      <c r="T427" t="str">
        <f t="shared" si="55"/>
        <v>Q1</v>
      </c>
    </row>
    <row r="428" spans="1:20" x14ac:dyDescent="0.35">
      <c r="A428" t="s">
        <v>982</v>
      </c>
      <c r="B428" t="s">
        <v>426</v>
      </c>
      <c r="C428" s="37" t="s">
        <v>1604</v>
      </c>
      <c r="D428" t="s">
        <v>256</v>
      </c>
      <c r="E428" t="s">
        <v>209</v>
      </c>
      <c r="F428" t="s">
        <v>1075</v>
      </c>
      <c r="G428" t="s">
        <v>11</v>
      </c>
      <c r="H428" s="1">
        <v>43924</v>
      </c>
      <c r="I428" s="1" t="s">
        <v>1628</v>
      </c>
      <c r="J428" t="str">
        <f t="shared" si="48"/>
        <v>Open</v>
      </c>
      <c r="K428" s="33" cm="1">
        <f t="array" aca="1" ref="K428" ca="1">NETWORKDAYS(H428,_xlfn.IFS(J428="Open",TODAY(),J428="Filled",I428))</f>
        <v>873</v>
      </c>
      <c r="L428" s="33" cm="1">
        <f t="array" aca="1" ref="L428" ca="1">(_xlfn.IFS(J428="Open",TODAY(),J428="Filled",I428))-H428</f>
        <v>1222</v>
      </c>
      <c r="M428" t="str">
        <f t="shared" si="49"/>
        <v/>
      </c>
      <c r="N428" s="34" t="str">
        <f t="shared" si="50"/>
        <v/>
      </c>
      <c r="O428" t="str">
        <f t="shared" si="51"/>
        <v/>
      </c>
      <c r="P428" t="str">
        <f t="shared" si="52"/>
        <v/>
      </c>
      <c r="Q428" s="35">
        <f>IF(J428="Open",_xlfn.XLOOKUP(E428,Table2[Region],Table2[Opens]),_xlfn.XLOOKUP(E428,Table2[Region],Table2[Accepts]))</f>
        <v>250</v>
      </c>
      <c r="R428">
        <f t="shared" si="53"/>
        <v>2020</v>
      </c>
      <c r="S428" s="1">
        <f t="shared" si="54"/>
        <v>43924</v>
      </c>
      <c r="T428" t="str">
        <f t="shared" si="55"/>
        <v>Q3</v>
      </c>
    </row>
    <row r="429" spans="1:20" x14ac:dyDescent="0.35">
      <c r="A429" t="s">
        <v>983</v>
      </c>
      <c r="B429" t="s">
        <v>427</v>
      </c>
      <c r="C429" s="37" t="s">
        <v>1604</v>
      </c>
      <c r="D429" t="s">
        <v>256</v>
      </c>
      <c r="E429" t="s">
        <v>209</v>
      </c>
      <c r="F429" t="s">
        <v>1075</v>
      </c>
      <c r="G429" t="s">
        <v>11</v>
      </c>
      <c r="H429" s="1">
        <v>43924</v>
      </c>
      <c r="I429" s="1">
        <v>44139</v>
      </c>
      <c r="J429" t="str">
        <f t="shared" si="48"/>
        <v>Filled</v>
      </c>
      <c r="K429" s="33" cm="1">
        <f t="array" aca="1" ref="K429" ca="1">NETWORKDAYS(H429,_xlfn.IFS(J429="Open",TODAY(),J429="Filled",I429))</f>
        <v>154</v>
      </c>
      <c r="L429" s="33" cm="1">
        <f t="array" aca="1" ref="L429" ca="1">(_xlfn.IFS(J429="Open",TODAY(),J429="Filled",I429))-H429</f>
        <v>215</v>
      </c>
      <c r="M429">
        <f t="shared" si="49"/>
        <v>2020</v>
      </c>
      <c r="N429" s="34" t="str">
        <f t="shared" si="50"/>
        <v>November</v>
      </c>
      <c r="O429" t="str">
        <f t="shared" si="51"/>
        <v>Q1</v>
      </c>
      <c r="P429" t="str">
        <f t="shared" si="52"/>
        <v>FY 2021</v>
      </c>
      <c r="Q429" s="35">
        <f>IF(J429="Open",_xlfn.XLOOKUP(E429,Table2[Region],Table2[Opens]),_xlfn.XLOOKUP(E429,Table2[Region],Table2[Accepts]))</f>
        <v>475</v>
      </c>
      <c r="R429">
        <f t="shared" si="53"/>
        <v>2021</v>
      </c>
      <c r="S429" s="1">
        <f t="shared" si="54"/>
        <v>44139</v>
      </c>
      <c r="T429" t="str">
        <f t="shared" si="55"/>
        <v>Q1</v>
      </c>
    </row>
    <row r="430" spans="1:20" x14ac:dyDescent="0.35">
      <c r="A430" t="s">
        <v>984</v>
      </c>
      <c r="B430" t="s">
        <v>428</v>
      </c>
      <c r="C430" s="37" t="s">
        <v>1604</v>
      </c>
      <c r="D430" t="s">
        <v>12</v>
      </c>
      <c r="E430" t="s">
        <v>9</v>
      </c>
      <c r="F430" t="s">
        <v>1074</v>
      </c>
      <c r="G430" t="s">
        <v>11</v>
      </c>
      <c r="H430" s="1">
        <v>44053</v>
      </c>
      <c r="I430" s="1">
        <v>44064</v>
      </c>
      <c r="J430" t="str">
        <f t="shared" si="48"/>
        <v>Filled</v>
      </c>
      <c r="K430" s="33" cm="1">
        <f t="array" aca="1" ref="K430" ca="1">NETWORKDAYS(H430,_xlfn.IFS(J430="Open",TODAY(),J430="Filled",I430))</f>
        <v>10</v>
      </c>
      <c r="L430" s="33" cm="1">
        <f t="array" aca="1" ref="L430" ca="1">(_xlfn.IFS(J430="Open",TODAY(),J430="Filled",I430))-H430</f>
        <v>11</v>
      </c>
      <c r="M430">
        <f t="shared" si="49"/>
        <v>2020</v>
      </c>
      <c r="N430" s="34" t="str">
        <f t="shared" si="50"/>
        <v>August</v>
      </c>
      <c r="O430" t="str">
        <f t="shared" si="51"/>
        <v>Q4</v>
      </c>
      <c r="P430" t="str">
        <f t="shared" si="52"/>
        <v>FY 2020</v>
      </c>
      <c r="Q430" s="35">
        <f>IF(J430="Open",_xlfn.XLOOKUP(E430,Table2[Region],Table2[Opens]),_xlfn.XLOOKUP(E430,Table2[Region],Table2[Accepts]))</f>
        <v>525</v>
      </c>
      <c r="R430">
        <f t="shared" si="53"/>
        <v>2020</v>
      </c>
      <c r="S430" s="1">
        <f t="shared" si="54"/>
        <v>44064</v>
      </c>
      <c r="T430" t="str">
        <f t="shared" si="55"/>
        <v>Q4</v>
      </c>
    </row>
    <row r="431" spans="1:20" x14ac:dyDescent="0.35">
      <c r="A431" t="s">
        <v>985</v>
      </c>
      <c r="B431" t="s">
        <v>429</v>
      </c>
      <c r="C431" s="37" t="s">
        <v>1604</v>
      </c>
      <c r="D431" t="s">
        <v>286</v>
      </c>
      <c r="E431" t="s">
        <v>116</v>
      </c>
      <c r="F431" t="s">
        <v>1075</v>
      </c>
      <c r="G431" t="s">
        <v>11</v>
      </c>
      <c r="H431" s="1">
        <v>43811</v>
      </c>
      <c r="I431" s="1">
        <v>43813</v>
      </c>
      <c r="J431" t="str">
        <f t="shared" si="48"/>
        <v>Filled</v>
      </c>
      <c r="K431" s="33" cm="1">
        <f t="array" aca="1" ref="K431" ca="1">NETWORKDAYS(H431,_xlfn.IFS(J431="Open",TODAY(),J431="Filled",I431))</f>
        <v>2</v>
      </c>
      <c r="L431" s="33" cm="1">
        <f t="array" aca="1" ref="L431" ca="1">(_xlfn.IFS(J431="Open",TODAY(),J431="Filled",I431))-H431</f>
        <v>2</v>
      </c>
      <c r="M431">
        <f t="shared" si="49"/>
        <v>2019</v>
      </c>
      <c r="N431" s="34" t="str">
        <f t="shared" si="50"/>
        <v>December</v>
      </c>
      <c r="O431" t="str">
        <f t="shared" si="51"/>
        <v>Q1</v>
      </c>
      <c r="P431" t="str">
        <f t="shared" si="52"/>
        <v>FY 2020</v>
      </c>
      <c r="Q431" s="35">
        <f>IF(J431="Open",_xlfn.XLOOKUP(E431,Table2[Region],Table2[Opens]),_xlfn.XLOOKUP(E431,Table2[Region],Table2[Accepts]))</f>
        <v>300</v>
      </c>
      <c r="R431">
        <f t="shared" si="53"/>
        <v>2020</v>
      </c>
      <c r="S431" s="1">
        <f t="shared" si="54"/>
        <v>43813</v>
      </c>
      <c r="T431" t="str">
        <f t="shared" si="55"/>
        <v>Q1</v>
      </c>
    </row>
    <row r="432" spans="1:20" x14ac:dyDescent="0.35">
      <c r="A432" t="s">
        <v>986</v>
      </c>
      <c r="B432" t="s">
        <v>430</v>
      </c>
      <c r="C432" s="37" t="s">
        <v>1604</v>
      </c>
      <c r="D432" t="s">
        <v>286</v>
      </c>
      <c r="E432" t="s">
        <v>116</v>
      </c>
      <c r="F432" t="s">
        <v>1075</v>
      </c>
      <c r="G432" t="s">
        <v>18</v>
      </c>
      <c r="H432" s="1">
        <v>43948</v>
      </c>
      <c r="I432" s="1">
        <v>44186</v>
      </c>
      <c r="J432" t="str">
        <f t="shared" si="48"/>
        <v>Filled</v>
      </c>
      <c r="K432" s="33" cm="1">
        <f t="array" aca="1" ref="K432" ca="1">NETWORKDAYS(H432,_xlfn.IFS(J432="Open",TODAY(),J432="Filled",I432))</f>
        <v>171</v>
      </c>
      <c r="L432" s="33" cm="1">
        <f t="array" aca="1" ref="L432" ca="1">(_xlfn.IFS(J432="Open",TODAY(),J432="Filled",I432))-H432</f>
        <v>238</v>
      </c>
      <c r="M432">
        <f t="shared" si="49"/>
        <v>2020</v>
      </c>
      <c r="N432" s="34" t="str">
        <f t="shared" si="50"/>
        <v>December</v>
      </c>
      <c r="O432" t="str">
        <f t="shared" si="51"/>
        <v>Q1</v>
      </c>
      <c r="P432" t="str">
        <f t="shared" si="52"/>
        <v>FY 2021</v>
      </c>
      <c r="Q432" s="35">
        <f>IF(J432="Open",_xlfn.XLOOKUP(E432,Table2[Region],Table2[Opens]),_xlfn.XLOOKUP(E432,Table2[Region],Table2[Accepts]))</f>
        <v>300</v>
      </c>
      <c r="R432">
        <f t="shared" si="53"/>
        <v>2021</v>
      </c>
      <c r="S432" s="1">
        <f t="shared" si="54"/>
        <v>44186</v>
      </c>
      <c r="T432" t="str">
        <f t="shared" si="55"/>
        <v>Q1</v>
      </c>
    </row>
    <row r="433" spans="1:20" x14ac:dyDescent="0.35">
      <c r="A433" t="s">
        <v>987</v>
      </c>
      <c r="B433" t="s">
        <v>431</v>
      </c>
      <c r="C433" s="37" t="s">
        <v>1604</v>
      </c>
      <c r="D433" t="s">
        <v>115</v>
      </c>
      <c r="E433" t="s">
        <v>116</v>
      </c>
      <c r="F433" t="s">
        <v>1074</v>
      </c>
      <c r="G433" t="s">
        <v>16</v>
      </c>
      <c r="H433" s="1">
        <v>43903</v>
      </c>
      <c r="I433" s="1">
        <v>43912</v>
      </c>
      <c r="J433" t="str">
        <f t="shared" si="48"/>
        <v>Filled</v>
      </c>
      <c r="K433" s="33" cm="1">
        <f t="array" aca="1" ref="K433" ca="1">NETWORKDAYS(H433,_xlfn.IFS(J433="Open",TODAY(),J433="Filled",I433))</f>
        <v>6</v>
      </c>
      <c r="L433" s="33" cm="1">
        <f t="array" aca="1" ref="L433" ca="1">(_xlfn.IFS(J433="Open",TODAY(),J433="Filled",I433))-H433</f>
        <v>9</v>
      </c>
      <c r="M433">
        <f t="shared" si="49"/>
        <v>2020</v>
      </c>
      <c r="N433" s="34" t="str">
        <f t="shared" si="50"/>
        <v>March</v>
      </c>
      <c r="O433" t="str">
        <f t="shared" si="51"/>
        <v>Q2</v>
      </c>
      <c r="P433" t="str">
        <f t="shared" si="52"/>
        <v>FY 2020</v>
      </c>
      <c r="Q433" s="35">
        <f>IF(J433="Open",_xlfn.XLOOKUP(E433,Table2[Region],Table2[Opens]),_xlfn.XLOOKUP(E433,Table2[Region],Table2[Accepts]))</f>
        <v>300</v>
      </c>
      <c r="R433">
        <f t="shared" si="53"/>
        <v>2020</v>
      </c>
      <c r="S433" s="1">
        <f t="shared" si="54"/>
        <v>43912</v>
      </c>
      <c r="T433" t="str">
        <f t="shared" si="55"/>
        <v>Q2</v>
      </c>
    </row>
    <row r="434" spans="1:20" x14ac:dyDescent="0.35">
      <c r="A434" t="s">
        <v>988</v>
      </c>
      <c r="B434" t="s">
        <v>432</v>
      </c>
      <c r="C434" s="37" t="s">
        <v>1604</v>
      </c>
      <c r="D434" t="s">
        <v>286</v>
      </c>
      <c r="E434" t="s">
        <v>116</v>
      </c>
      <c r="F434" t="s">
        <v>1075</v>
      </c>
      <c r="G434" t="s">
        <v>16</v>
      </c>
      <c r="H434" s="1">
        <v>42850</v>
      </c>
      <c r="I434" s="1">
        <v>42930</v>
      </c>
      <c r="J434" t="str">
        <f t="shared" si="48"/>
        <v>Filled</v>
      </c>
      <c r="K434" s="33" cm="1">
        <f t="array" aca="1" ref="K434" ca="1">NETWORKDAYS(H434,_xlfn.IFS(J434="Open",TODAY(),J434="Filled",I434))</f>
        <v>59</v>
      </c>
      <c r="L434" s="33" cm="1">
        <f t="array" aca="1" ref="L434" ca="1">(_xlfn.IFS(J434="Open",TODAY(),J434="Filled",I434))-H434</f>
        <v>80</v>
      </c>
      <c r="M434">
        <f t="shared" si="49"/>
        <v>2017</v>
      </c>
      <c r="N434" s="34" t="str">
        <f t="shared" si="50"/>
        <v>July</v>
      </c>
      <c r="O434" t="str">
        <f t="shared" si="51"/>
        <v>Q4</v>
      </c>
      <c r="P434" t="str">
        <f t="shared" si="52"/>
        <v>FY 2017</v>
      </c>
      <c r="Q434" s="35">
        <f>IF(J434="Open",_xlfn.XLOOKUP(E434,Table2[Region],Table2[Opens]),_xlfn.XLOOKUP(E434,Table2[Region],Table2[Accepts]))</f>
        <v>300</v>
      </c>
      <c r="R434">
        <f t="shared" si="53"/>
        <v>2017</v>
      </c>
      <c r="S434" s="1">
        <f t="shared" si="54"/>
        <v>42930</v>
      </c>
      <c r="T434" t="str">
        <f t="shared" si="55"/>
        <v>Q4</v>
      </c>
    </row>
    <row r="435" spans="1:20" x14ac:dyDescent="0.35">
      <c r="A435" t="s">
        <v>989</v>
      </c>
      <c r="B435" t="s">
        <v>433</v>
      </c>
      <c r="C435" s="37" t="s">
        <v>1604</v>
      </c>
      <c r="D435" t="s">
        <v>286</v>
      </c>
      <c r="E435" t="s">
        <v>116</v>
      </c>
      <c r="F435" t="s">
        <v>1075</v>
      </c>
      <c r="G435" t="s">
        <v>11</v>
      </c>
      <c r="H435" s="1">
        <v>42566</v>
      </c>
      <c r="I435" s="1">
        <v>42692</v>
      </c>
      <c r="J435" t="str">
        <f t="shared" si="48"/>
        <v>Filled</v>
      </c>
      <c r="K435" s="33" cm="1">
        <f t="array" aca="1" ref="K435" ca="1">NETWORKDAYS(H435,_xlfn.IFS(J435="Open",TODAY(),J435="Filled",I435))</f>
        <v>91</v>
      </c>
      <c r="L435" s="33" cm="1">
        <f t="array" aca="1" ref="L435" ca="1">(_xlfn.IFS(J435="Open",TODAY(),J435="Filled",I435))-H435</f>
        <v>126</v>
      </c>
      <c r="M435">
        <f t="shared" si="49"/>
        <v>2016</v>
      </c>
      <c r="N435" s="34" t="str">
        <f t="shared" si="50"/>
        <v>November</v>
      </c>
      <c r="O435" t="str">
        <f t="shared" si="51"/>
        <v>Q1</v>
      </c>
      <c r="P435" t="str">
        <f t="shared" si="52"/>
        <v>FY 2017</v>
      </c>
      <c r="Q435" s="35">
        <f>IF(J435="Open",_xlfn.XLOOKUP(E435,Table2[Region],Table2[Opens]),_xlfn.XLOOKUP(E435,Table2[Region],Table2[Accepts]))</f>
        <v>300</v>
      </c>
      <c r="R435">
        <f t="shared" si="53"/>
        <v>2017</v>
      </c>
      <c r="S435" s="1">
        <f t="shared" si="54"/>
        <v>42692</v>
      </c>
      <c r="T435" t="str">
        <f t="shared" si="55"/>
        <v>Q1</v>
      </c>
    </row>
    <row r="436" spans="1:20" x14ac:dyDescent="0.35">
      <c r="A436" t="s">
        <v>990</v>
      </c>
      <c r="B436" t="s">
        <v>434</v>
      </c>
      <c r="C436" s="37" t="s">
        <v>1604</v>
      </c>
      <c r="D436" t="s">
        <v>115</v>
      </c>
      <c r="E436" t="s">
        <v>116</v>
      </c>
      <c r="F436" t="s">
        <v>1075</v>
      </c>
      <c r="G436" t="s">
        <v>18</v>
      </c>
      <c r="H436" s="1">
        <v>43916</v>
      </c>
      <c r="I436" s="1">
        <v>43997</v>
      </c>
      <c r="J436" t="str">
        <f t="shared" si="48"/>
        <v>Filled</v>
      </c>
      <c r="K436" s="33" cm="1">
        <f t="array" aca="1" ref="K436" ca="1">NETWORKDAYS(H436,_xlfn.IFS(J436="Open",TODAY(),J436="Filled",I436))</f>
        <v>58</v>
      </c>
      <c r="L436" s="33" cm="1">
        <f t="array" aca="1" ref="L436" ca="1">(_xlfn.IFS(J436="Open",TODAY(),J436="Filled",I436))-H436</f>
        <v>81</v>
      </c>
      <c r="M436">
        <f t="shared" si="49"/>
        <v>2020</v>
      </c>
      <c r="N436" s="34" t="str">
        <f t="shared" si="50"/>
        <v>June</v>
      </c>
      <c r="O436" t="str">
        <f t="shared" si="51"/>
        <v>Q3</v>
      </c>
      <c r="P436" t="str">
        <f t="shared" si="52"/>
        <v>FY 2020</v>
      </c>
      <c r="Q436" s="35">
        <f>IF(J436="Open",_xlfn.XLOOKUP(E436,Table2[Region],Table2[Opens]),_xlfn.XLOOKUP(E436,Table2[Region],Table2[Accepts]))</f>
        <v>300</v>
      </c>
      <c r="R436">
        <f t="shared" si="53"/>
        <v>2020</v>
      </c>
      <c r="S436" s="1">
        <f t="shared" si="54"/>
        <v>43997</v>
      </c>
      <c r="T436" t="str">
        <f t="shared" si="55"/>
        <v>Q3</v>
      </c>
    </row>
    <row r="437" spans="1:20" x14ac:dyDescent="0.35">
      <c r="A437" t="s">
        <v>991</v>
      </c>
      <c r="B437" t="s">
        <v>435</v>
      </c>
      <c r="C437" s="37" t="s">
        <v>1604</v>
      </c>
      <c r="D437" t="s">
        <v>286</v>
      </c>
      <c r="E437" t="s">
        <v>116</v>
      </c>
      <c r="F437" t="s">
        <v>1075</v>
      </c>
      <c r="G437" t="s">
        <v>11</v>
      </c>
      <c r="H437" s="1">
        <v>43685</v>
      </c>
      <c r="I437" s="1">
        <v>43704</v>
      </c>
      <c r="J437" t="str">
        <f t="shared" si="48"/>
        <v>Filled</v>
      </c>
      <c r="K437" s="33" cm="1">
        <f t="array" aca="1" ref="K437" ca="1">NETWORKDAYS(H437,_xlfn.IFS(J437="Open",TODAY(),J437="Filled",I437))</f>
        <v>14</v>
      </c>
      <c r="L437" s="33" cm="1">
        <f t="array" aca="1" ref="L437" ca="1">(_xlfn.IFS(J437="Open",TODAY(),J437="Filled",I437))-H437</f>
        <v>19</v>
      </c>
      <c r="M437">
        <f t="shared" si="49"/>
        <v>2019</v>
      </c>
      <c r="N437" s="34" t="str">
        <f t="shared" si="50"/>
        <v>August</v>
      </c>
      <c r="O437" t="str">
        <f t="shared" si="51"/>
        <v>Q4</v>
      </c>
      <c r="P437" t="str">
        <f t="shared" si="52"/>
        <v>FY 2019</v>
      </c>
      <c r="Q437" s="35">
        <f>IF(J437="Open",_xlfn.XLOOKUP(E437,Table2[Region],Table2[Opens]),_xlfn.XLOOKUP(E437,Table2[Region],Table2[Accepts]))</f>
        <v>300</v>
      </c>
      <c r="R437">
        <f t="shared" si="53"/>
        <v>2019</v>
      </c>
      <c r="S437" s="1">
        <f t="shared" si="54"/>
        <v>43704</v>
      </c>
      <c r="T437" t="str">
        <f t="shared" si="55"/>
        <v>Q4</v>
      </c>
    </row>
    <row r="438" spans="1:20" x14ac:dyDescent="0.35">
      <c r="A438" t="s">
        <v>992</v>
      </c>
      <c r="B438" t="s">
        <v>436</v>
      </c>
      <c r="C438" s="37" t="s">
        <v>1604</v>
      </c>
      <c r="D438" t="s">
        <v>12</v>
      </c>
      <c r="E438" t="s">
        <v>9</v>
      </c>
      <c r="F438" t="s">
        <v>1074</v>
      </c>
      <c r="G438" t="s">
        <v>16</v>
      </c>
      <c r="H438" s="1">
        <v>42408</v>
      </c>
      <c r="I438" s="1">
        <v>42701</v>
      </c>
      <c r="J438" t="str">
        <f t="shared" si="48"/>
        <v>Filled</v>
      </c>
      <c r="K438" s="33" cm="1">
        <f t="array" aca="1" ref="K438" ca="1">NETWORKDAYS(H438,_xlfn.IFS(J438="Open",TODAY(),J438="Filled",I438))</f>
        <v>210</v>
      </c>
      <c r="L438" s="33" cm="1">
        <f t="array" aca="1" ref="L438" ca="1">(_xlfn.IFS(J438="Open",TODAY(),J438="Filled",I438))-H438</f>
        <v>293</v>
      </c>
      <c r="M438">
        <f t="shared" si="49"/>
        <v>2016</v>
      </c>
      <c r="N438" s="34" t="str">
        <f t="shared" si="50"/>
        <v>November</v>
      </c>
      <c r="O438" t="str">
        <f t="shared" si="51"/>
        <v>Q1</v>
      </c>
      <c r="P438" t="str">
        <f t="shared" si="52"/>
        <v>FY 2017</v>
      </c>
      <c r="Q438" s="35">
        <f>IF(J438="Open",_xlfn.XLOOKUP(E438,Table2[Region],Table2[Opens]),_xlfn.XLOOKUP(E438,Table2[Region],Table2[Accepts]))</f>
        <v>525</v>
      </c>
      <c r="R438">
        <f t="shared" si="53"/>
        <v>2017</v>
      </c>
      <c r="S438" s="1">
        <f t="shared" si="54"/>
        <v>42701</v>
      </c>
      <c r="T438" t="str">
        <f t="shared" si="55"/>
        <v>Q1</v>
      </c>
    </row>
    <row r="439" spans="1:20" x14ac:dyDescent="0.35">
      <c r="A439" t="s">
        <v>993</v>
      </c>
      <c r="B439" t="s">
        <v>437</v>
      </c>
      <c r="C439" s="37" t="s">
        <v>1604</v>
      </c>
      <c r="D439" t="s">
        <v>286</v>
      </c>
      <c r="E439" t="s">
        <v>116</v>
      </c>
      <c r="F439" t="s">
        <v>1074</v>
      </c>
      <c r="G439" t="s">
        <v>16</v>
      </c>
      <c r="H439" s="1">
        <v>42900</v>
      </c>
      <c r="I439" s="1">
        <v>42910</v>
      </c>
      <c r="J439" t="str">
        <f t="shared" si="48"/>
        <v>Filled</v>
      </c>
      <c r="K439" s="33" cm="1">
        <f t="array" aca="1" ref="K439" ca="1">NETWORKDAYS(H439,_xlfn.IFS(J439="Open",TODAY(),J439="Filled",I439))</f>
        <v>8</v>
      </c>
      <c r="L439" s="33" cm="1">
        <f t="array" aca="1" ref="L439" ca="1">(_xlfn.IFS(J439="Open",TODAY(),J439="Filled",I439))-H439</f>
        <v>10</v>
      </c>
      <c r="M439">
        <f t="shared" si="49"/>
        <v>2017</v>
      </c>
      <c r="N439" s="34" t="str">
        <f t="shared" si="50"/>
        <v>June</v>
      </c>
      <c r="O439" t="str">
        <f t="shared" si="51"/>
        <v>Q3</v>
      </c>
      <c r="P439" t="str">
        <f t="shared" si="52"/>
        <v>FY 2017</v>
      </c>
      <c r="Q439" s="35">
        <f>IF(J439="Open",_xlfn.XLOOKUP(E439,Table2[Region],Table2[Opens]),_xlfn.XLOOKUP(E439,Table2[Region],Table2[Accepts]))</f>
        <v>300</v>
      </c>
      <c r="R439">
        <f t="shared" si="53"/>
        <v>2017</v>
      </c>
      <c r="S439" s="1">
        <f t="shared" si="54"/>
        <v>42910</v>
      </c>
      <c r="T439" t="str">
        <f t="shared" si="55"/>
        <v>Q3</v>
      </c>
    </row>
    <row r="440" spans="1:20" x14ac:dyDescent="0.35">
      <c r="A440" t="s">
        <v>994</v>
      </c>
      <c r="B440" t="s">
        <v>438</v>
      </c>
      <c r="C440" s="37" t="s">
        <v>1604</v>
      </c>
      <c r="D440" t="s">
        <v>286</v>
      </c>
      <c r="E440" t="s">
        <v>116</v>
      </c>
      <c r="F440" t="s">
        <v>1074</v>
      </c>
      <c r="G440" t="s">
        <v>11</v>
      </c>
      <c r="H440" s="1">
        <v>43433</v>
      </c>
      <c r="I440" s="1">
        <v>43445</v>
      </c>
      <c r="J440" t="str">
        <f t="shared" si="48"/>
        <v>Filled</v>
      </c>
      <c r="K440" s="33" cm="1">
        <f t="array" aca="1" ref="K440" ca="1">NETWORKDAYS(H440,_xlfn.IFS(J440="Open",TODAY(),J440="Filled",I440))</f>
        <v>9</v>
      </c>
      <c r="L440" s="33" cm="1">
        <f t="array" aca="1" ref="L440" ca="1">(_xlfn.IFS(J440="Open",TODAY(),J440="Filled",I440))-H440</f>
        <v>12</v>
      </c>
      <c r="M440">
        <f t="shared" si="49"/>
        <v>2018</v>
      </c>
      <c r="N440" s="34" t="str">
        <f t="shared" si="50"/>
        <v>December</v>
      </c>
      <c r="O440" t="str">
        <f t="shared" si="51"/>
        <v>Q1</v>
      </c>
      <c r="P440" t="str">
        <f t="shared" si="52"/>
        <v>FY 2019</v>
      </c>
      <c r="Q440" s="35">
        <f>IF(J440="Open",_xlfn.XLOOKUP(E440,Table2[Region],Table2[Opens]),_xlfn.XLOOKUP(E440,Table2[Region],Table2[Accepts]))</f>
        <v>300</v>
      </c>
      <c r="R440">
        <f t="shared" si="53"/>
        <v>2019</v>
      </c>
      <c r="S440" s="1">
        <f t="shared" si="54"/>
        <v>43445</v>
      </c>
      <c r="T440" t="str">
        <f t="shared" si="55"/>
        <v>Q1</v>
      </c>
    </row>
    <row r="441" spans="1:20" x14ac:dyDescent="0.35">
      <c r="A441" t="s">
        <v>995</v>
      </c>
      <c r="B441" t="s">
        <v>439</v>
      </c>
      <c r="C441" s="37" t="s">
        <v>1604</v>
      </c>
      <c r="D441" t="s">
        <v>204</v>
      </c>
      <c r="E441" t="s">
        <v>1636</v>
      </c>
      <c r="F441" t="s">
        <v>1075</v>
      </c>
      <c r="G441" t="s">
        <v>18</v>
      </c>
      <c r="H441" s="1">
        <v>43706</v>
      </c>
      <c r="I441" s="1">
        <v>43739</v>
      </c>
      <c r="J441" t="str">
        <f t="shared" si="48"/>
        <v>Filled</v>
      </c>
      <c r="K441" s="33" cm="1">
        <f t="array" aca="1" ref="K441" ca="1">NETWORKDAYS(H441,_xlfn.IFS(J441="Open",TODAY(),J441="Filled",I441))</f>
        <v>24</v>
      </c>
      <c r="L441" s="33" cm="1">
        <f t="array" aca="1" ref="L441" ca="1">(_xlfn.IFS(J441="Open",TODAY(),J441="Filled",I441))-H441</f>
        <v>33</v>
      </c>
      <c r="M441">
        <f t="shared" si="49"/>
        <v>2019</v>
      </c>
      <c r="N441" s="34" t="str">
        <f t="shared" si="50"/>
        <v>October</v>
      </c>
      <c r="O441" t="str">
        <f t="shared" si="51"/>
        <v>Q1</v>
      </c>
      <c r="P441" t="str">
        <f t="shared" si="52"/>
        <v>FY 2020</v>
      </c>
      <c r="Q441" s="35">
        <f>IF(J441="Open",_xlfn.XLOOKUP(E441,Table2[Region],Table2[Opens]),_xlfn.XLOOKUP(E441,Table2[Region],Table2[Accepts]))</f>
        <v>550</v>
      </c>
      <c r="R441">
        <f t="shared" si="53"/>
        <v>2020</v>
      </c>
      <c r="S441" s="1">
        <f t="shared" si="54"/>
        <v>43739</v>
      </c>
      <c r="T441" t="str">
        <f t="shared" si="55"/>
        <v>Q1</v>
      </c>
    </row>
    <row r="442" spans="1:20" x14ac:dyDescent="0.35">
      <c r="A442" t="s">
        <v>996</v>
      </c>
      <c r="B442" t="s">
        <v>167</v>
      </c>
      <c r="C442" t="s">
        <v>65</v>
      </c>
      <c r="D442" t="s">
        <v>204</v>
      </c>
      <c r="E442" t="s">
        <v>1636</v>
      </c>
      <c r="F442" t="s">
        <v>1077</v>
      </c>
      <c r="G442" t="s">
        <v>18</v>
      </c>
      <c r="H442" s="1">
        <v>43835.144699074073</v>
      </c>
      <c r="I442" s="1">
        <v>44071</v>
      </c>
      <c r="J442" t="str">
        <f t="shared" si="48"/>
        <v>Filled</v>
      </c>
      <c r="K442" s="33" cm="1">
        <f t="array" aca="1" ref="K442" ca="1">NETWORKDAYS(H442,_xlfn.IFS(J442="Open",TODAY(),J442="Filled",I442))</f>
        <v>170</v>
      </c>
      <c r="L442" s="33" cm="1">
        <f t="array" aca="1" ref="L442" ca="1">(_xlfn.IFS(J442="Open",TODAY(),J442="Filled",I442))-H442</f>
        <v>235.85530092592671</v>
      </c>
      <c r="M442">
        <f t="shared" si="49"/>
        <v>2020</v>
      </c>
      <c r="N442" s="34" t="str">
        <f t="shared" si="50"/>
        <v>August</v>
      </c>
      <c r="O442" t="str">
        <f t="shared" si="51"/>
        <v>Q4</v>
      </c>
      <c r="P442" t="str">
        <f t="shared" si="52"/>
        <v>FY 2020</v>
      </c>
      <c r="Q442" s="35">
        <f>IF(J442="Open",_xlfn.XLOOKUP(E442,Table2[Region],Table2[Opens]),_xlfn.XLOOKUP(E442,Table2[Region],Table2[Accepts]))</f>
        <v>550</v>
      </c>
      <c r="R442">
        <f t="shared" si="53"/>
        <v>2020</v>
      </c>
      <c r="S442" s="1">
        <f t="shared" si="54"/>
        <v>44071</v>
      </c>
      <c r="T442" t="str">
        <f t="shared" si="55"/>
        <v>Q4</v>
      </c>
    </row>
    <row r="443" spans="1:20" x14ac:dyDescent="0.35">
      <c r="A443" t="s">
        <v>997</v>
      </c>
      <c r="B443" t="s">
        <v>171</v>
      </c>
      <c r="C443" t="s">
        <v>65</v>
      </c>
      <c r="D443" t="s">
        <v>204</v>
      </c>
      <c r="E443" t="s">
        <v>1636</v>
      </c>
      <c r="F443" t="s">
        <v>1075</v>
      </c>
      <c r="G443" t="s">
        <v>16</v>
      </c>
      <c r="H443" s="1">
        <v>43860.66064814815</v>
      </c>
      <c r="I443" s="1">
        <v>43876</v>
      </c>
      <c r="J443" t="str">
        <f t="shared" si="48"/>
        <v>Filled</v>
      </c>
      <c r="K443" s="33" cm="1">
        <f t="array" aca="1" ref="K443" ca="1">NETWORKDAYS(H443,_xlfn.IFS(J443="Open",TODAY(),J443="Filled",I443))</f>
        <v>12</v>
      </c>
      <c r="L443" s="33" cm="1">
        <f t="array" aca="1" ref="L443" ca="1">(_xlfn.IFS(J443="Open",TODAY(),J443="Filled",I443))-H443</f>
        <v>15.339351851849642</v>
      </c>
      <c r="M443">
        <f t="shared" si="49"/>
        <v>2020</v>
      </c>
      <c r="N443" s="34" t="str">
        <f t="shared" si="50"/>
        <v>February</v>
      </c>
      <c r="O443" t="str">
        <f t="shared" si="51"/>
        <v>Q2</v>
      </c>
      <c r="P443" t="str">
        <f t="shared" si="52"/>
        <v>FY 2020</v>
      </c>
      <c r="Q443" s="35">
        <f>IF(J443="Open",_xlfn.XLOOKUP(E443,Table2[Region],Table2[Opens]),_xlfn.XLOOKUP(E443,Table2[Region],Table2[Accepts]))</f>
        <v>550</v>
      </c>
      <c r="R443">
        <f t="shared" si="53"/>
        <v>2020</v>
      </c>
      <c r="S443" s="1">
        <f t="shared" si="54"/>
        <v>43876</v>
      </c>
      <c r="T443" t="str">
        <f t="shared" si="55"/>
        <v>Q2</v>
      </c>
    </row>
    <row r="444" spans="1:20" x14ac:dyDescent="0.35">
      <c r="A444" t="s">
        <v>998</v>
      </c>
      <c r="B444" t="s">
        <v>172</v>
      </c>
      <c r="C444" t="s">
        <v>65</v>
      </c>
      <c r="D444" t="s">
        <v>204</v>
      </c>
      <c r="E444" t="s">
        <v>1636</v>
      </c>
      <c r="F444" t="s">
        <v>1076</v>
      </c>
      <c r="G444" t="s">
        <v>24</v>
      </c>
      <c r="H444" s="1">
        <v>43902.549699074072</v>
      </c>
      <c r="I444" s="1">
        <v>43935</v>
      </c>
      <c r="J444" t="str">
        <f t="shared" si="48"/>
        <v>Filled</v>
      </c>
      <c r="K444" s="33" cm="1">
        <f t="array" aca="1" ref="K444" ca="1">NETWORKDAYS(H444,_xlfn.IFS(J444="Open",TODAY(),J444="Filled",I444))</f>
        <v>24</v>
      </c>
      <c r="L444" s="33" cm="1">
        <f t="array" aca="1" ref="L444" ca="1">(_xlfn.IFS(J444="Open",TODAY(),J444="Filled",I444))-H444</f>
        <v>32.450300925927877</v>
      </c>
      <c r="M444">
        <f t="shared" si="49"/>
        <v>2020</v>
      </c>
      <c r="N444" s="34" t="str">
        <f t="shared" si="50"/>
        <v>April</v>
      </c>
      <c r="O444" t="str">
        <f t="shared" si="51"/>
        <v>Q3</v>
      </c>
      <c r="P444" t="str">
        <f t="shared" si="52"/>
        <v>FY 2020</v>
      </c>
      <c r="Q444" s="35">
        <f>IF(J444="Open",_xlfn.XLOOKUP(E444,Table2[Region],Table2[Opens]),_xlfn.XLOOKUP(E444,Table2[Region],Table2[Accepts]))</f>
        <v>550</v>
      </c>
      <c r="R444">
        <f t="shared" si="53"/>
        <v>2020</v>
      </c>
      <c r="S444" s="1">
        <f t="shared" si="54"/>
        <v>43935</v>
      </c>
      <c r="T444" t="str">
        <f t="shared" si="55"/>
        <v>Q3</v>
      </c>
    </row>
    <row r="445" spans="1:20" x14ac:dyDescent="0.35">
      <c r="A445" t="s">
        <v>999</v>
      </c>
      <c r="B445" t="s">
        <v>174</v>
      </c>
      <c r="C445" t="s">
        <v>65</v>
      </c>
      <c r="D445" t="s">
        <v>1635</v>
      </c>
      <c r="E445" t="s">
        <v>116</v>
      </c>
      <c r="F445" t="s">
        <v>1075</v>
      </c>
      <c r="G445" t="s">
        <v>11</v>
      </c>
      <c r="H445" s="1">
        <v>43929.436678240738</v>
      </c>
      <c r="I445" s="1">
        <v>44145</v>
      </c>
      <c r="J445" t="str">
        <f t="shared" si="48"/>
        <v>Filled</v>
      </c>
      <c r="K445" s="33" cm="1">
        <f t="array" aca="1" ref="K445" ca="1">NETWORKDAYS(H445,_xlfn.IFS(J445="Open",TODAY(),J445="Filled",I445))</f>
        <v>155</v>
      </c>
      <c r="L445" s="33" cm="1">
        <f t="array" aca="1" ref="L445" ca="1">(_xlfn.IFS(J445="Open",TODAY(),J445="Filled",I445))-H445</f>
        <v>215.56332175926218</v>
      </c>
      <c r="M445">
        <f t="shared" si="49"/>
        <v>2020</v>
      </c>
      <c r="N445" s="34" t="str">
        <f t="shared" si="50"/>
        <v>November</v>
      </c>
      <c r="O445" t="str">
        <f t="shared" si="51"/>
        <v>Q1</v>
      </c>
      <c r="P445" t="str">
        <f t="shared" si="52"/>
        <v>FY 2021</v>
      </c>
      <c r="Q445" s="35">
        <f>IF(J445="Open",_xlfn.XLOOKUP(E445,Table2[Region],Table2[Opens]),_xlfn.XLOOKUP(E445,Table2[Region],Table2[Accepts]))</f>
        <v>300</v>
      </c>
      <c r="R445">
        <f t="shared" si="53"/>
        <v>2021</v>
      </c>
      <c r="S445" s="1">
        <f t="shared" si="54"/>
        <v>44145</v>
      </c>
      <c r="T445" t="str">
        <f t="shared" si="55"/>
        <v>Q1</v>
      </c>
    </row>
    <row r="446" spans="1:20" x14ac:dyDescent="0.35">
      <c r="A446" t="s">
        <v>1000</v>
      </c>
      <c r="B446" t="s">
        <v>175</v>
      </c>
      <c r="C446" t="s">
        <v>65</v>
      </c>
      <c r="D446" t="s">
        <v>1635</v>
      </c>
      <c r="E446" t="s">
        <v>116</v>
      </c>
      <c r="F446" t="s">
        <v>1074</v>
      </c>
      <c r="G446" t="s">
        <v>11</v>
      </c>
      <c r="H446" s="1">
        <v>43935.242372685185</v>
      </c>
      <c r="I446" s="1">
        <v>43989</v>
      </c>
      <c r="J446" t="str">
        <f t="shared" si="48"/>
        <v>Filled</v>
      </c>
      <c r="K446" s="33" cm="1">
        <f t="array" aca="1" ref="K446" ca="1">NETWORKDAYS(H446,_xlfn.IFS(J446="Open",TODAY(),J446="Filled",I446))</f>
        <v>39</v>
      </c>
      <c r="L446" s="33" cm="1">
        <f t="array" aca="1" ref="L446" ca="1">(_xlfn.IFS(J446="Open",TODAY(),J446="Filled",I446))-H446</f>
        <v>53.757627314815181</v>
      </c>
      <c r="M446">
        <f t="shared" si="49"/>
        <v>2020</v>
      </c>
      <c r="N446" s="34" t="str">
        <f t="shared" si="50"/>
        <v>June</v>
      </c>
      <c r="O446" t="str">
        <f t="shared" si="51"/>
        <v>Q3</v>
      </c>
      <c r="P446" t="str">
        <f t="shared" si="52"/>
        <v>FY 2020</v>
      </c>
      <c r="Q446" s="35">
        <f>IF(J446="Open",_xlfn.XLOOKUP(E446,Table2[Region],Table2[Opens]),_xlfn.XLOOKUP(E446,Table2[Region],Table2[Accepts]))</f>
        <v>300</v>
      </c>
      <c r="R446">
        <f t="shared" si="53"/>
        <v>2020</v>
      </c>
      <c r="S446" s="1">
        <f t="shared" si="54"/>
        <v>43989</v>
      </c>
      <c r="T446" t="str">
        <f t="shared" si="55"/>
        <v>Q3</v>
      </c>
    </row>
    <row r="447" spans="1:20" x14ac:dyDescent="0.35">
      <c r="A447" t="s">
        <v>1001</v>
      </c>
      <c r="B447" t="s">
        <v>177</v>
      </c>
      <c r="C447" t="s">
        <v>65</v>
      </c>
      <c r="D447" t="s">
        <v>1635</v>
      </c>
      <c r="E447" t="s">
        <v>116</v>
      </c>
      <c r="F447" t="s">
        <v>1074</v>
      </c>
      <c r="G447" t="s">
        <v>11</v>
      </c>
      <c r="H447" s="1">
        <v>43936.167928240742</v>
      </c>
      <c r="I447" s="1">
        <v>43985</v>
      </c>
      <c r="J447" t="str">
        <f t="shared" si="48"/>
        <v>Filled</v>
      </c>
      <c r="K447" s="33" cm="1">
        <f t="array" aca="1" ref="K447" ca="1">NETWORKDAYS(H447,_xlfn.IFS(J447="Open",TODAY(),J447="Filled",I447))</f>
        <v>36</v>
      </c>
      <c r="L447" s="33" cm="1">
        <f t="array" aca="1" ref="L447" ca="1">(_xlfn.IFS(J447="Open",TODAY(),J447="Filled",I447))-H447</f>
        <v>48.832071759257815</v>
      </c>
      <c r="M447">
        <f t="shared" si="49"/>
        <v>2020</v>
      </c>
      <c r="N447" s="34" t="str">
        <f t="shared" si="50"/>
        <v>June</v>
      </c>
      <c r="O447" t="str">
        <f t="shared" si="51"/>
        <v>Q3</v>
      </c>
      <c r="P447" t="str">
        <f t="shared" si="52"/>
        <v>FY 2020</v>
      </c>
      <c r="Q447" s="35">
        <f>IF(J447="Open",_xlfn.XLOOKUP(E447,Table2[Region],Table2[Opens]),_xlfn.XLOOKUP(E447,Table2[Region],Table2[Accepts]))</f>
        <v>300</v>
      </c>
      <c r="R447">
        <f t="shared" si="53"/>
        <v>2020</v>
      </c>
      <c r="S447" s="1">
        <f t="shared" si="54"/>
        <v>43985</v>
      </c>
      <c r="T447" t="str">
        <f t="shared" si="55"/>
        <v>Q3</v>
      </c>
    </row>
    <row r="448" spans="1:20" x14ac:dyDescent="0.35">
      <c r="A448" t="s">
        <v>1002</v>
      </c>
      <c r="B448" t="s">
        <v>178</v>
      </c>
      <c r="C448" t="s">
        <v>65</v>
      </c>
      <c r="D448" t="s">
        <v>1635</v>
      </c>
      <c r="E448" t="s">
        <v>116</v>
      </c>
      <c r="F448" t="s">
        <v>1074</v>
      </c>
      <c r="G448" t="s">
        <v>11</v>
      </c>
      <c r="H448" s="1">
        <v>43929.281064814815</v>
      </c>
      <c r="I448" s="1">
        <v>44024</v>
      </c>
      <c r="J448" t="str">
        <f t="shared" si="48"/>
        <v>Filled</v>
      </c>
      <c r="K448" s="33" cm="1">
        <f t="array" aca="1" ref="K448" ca="1">NETWORKDAYS(H448,_xlfn.IFS(J448="Open",TODAY(),J448="Filled",I448))</f>
        <v>68</v>
      </c>
      <c r="L448" s="33" cm="1">
        <f t="array" aca="1" ref="L448" ca="1">(_xlfn.IFS(J448="Open",TODAY(),J448="Filled",I448))-H448</f>
        <v>94.718935185184819</v>
      </c>
      <c r="M448">
        <f t="shared" si="49"/>
        <v>2020</v>
      </c>
      <c r="N448" s="34" t="str">
        <f t="shared" si="50"/>
        <v>July</v>
      </c>
      <c r="O448" t="str">
        <f t="shared" si="51"/>
        <v>Q4</v>
      </c>
      <c r="P448" t="str">
        <f t="shared" si="52"/>
        <v>FY 2020</v>
      </c>
      <c r="Q448" s="35">
        <f>IF(J448="Open",_xlfn.XLOOKUP(E448,Table2[Region],Table2[Opens]),_xlfn.XLOOKUP(E448,Table2[Region],Table2[Accepts]))</f>
        <v>300</v>
      </c>
      <c r="R448">
        <f t="shared" si="53"/>
        <v>2020</v>
      </c>
      <c r="S448" s="1">
        <f t="shared" si="54"/>
        <v>44024</v>
      </c>
      <c r="T448" t="str">
        <f t="shared" si="55"/>
        <v>Q4</v>
      </c>
    </row>
    <row r="449" spans="1:20" x14ac:dyDescent="0.35">
      <c r="A449" t="s">
        <v>1003</v>
      </c>
      <c r="B449" t="s">
        <v>179</v>
      </c>
      <c r="C449" t="s">
        <v>65</v>
      </c>
      <c r="D449" t="s">
        <v>1635</v>
      </c>
      <c r="E449" t="s">
        <v>9</v>
      </c>
      <c r="F449" t="s">
        <v>1074</v>
      </c>
      <c r="G449" t="s">
        <v>11</v>
      </c>
      <c r="H449" s="1">
        <v>43934.407199074078</v>
      </c>
      <c r="I449" s="1">
        <v>43964</v>
      </c>
      <c r="J449" t="str">
        <f t="shared" si="48"/>
        <v>Filled</v>
      </c>
      <c r="K449" s="33" cm="1">
        <f t="array" aca="1" ref="K449" ca="1">NETWORKDAYS(H449,_xlfn.IFS(J449="Open",TODAY(),J449="Filled",I449))</f>
        <v>23</v>
      </c>
      <c r="L449" s="33" cm="1">
        <f t="array" aca="1" ref="L449" ca="1">(_xlfn.IFS(J449="Open",TODAY(),J449="Filled",I449))-H449</f>
        <v>29.592800925922347</v>
      </c>
      <c r="M449">
        <f t="shared" si="49"/>
        <v>2020</v>
      </c>
      <c r="N449" s="34" t="str">
        <f t="shared" si="50"/>
        <v>May</v>
      </c>
      <c r="O449" t="str">
        <f t="shared" si="51"/>
        <v>Q3</v>
      </c>
      <c r="P449" t="str">
        <f t="shared" si="52"/>
        <v>FY 2020</v>
      </c>
      <c r="Q449" s="35">
        <f>IF(J449="Open",_xlfn.XLOOKUP(E449,Table2[Region],Table2[Opens]),_xlfn.XLOOKUP(E449,Table2[Region],Table2[Accepts]))</f>
        <v>525</v>
      </c>
      <c r="R449">
        <f t="shared" si="53"/>
        <v>2020</v>
      </c>
      <c r="S449" s="1">
        <f t="shared" si="54"/>
        <v>43964</v>
      </c>
      <c r="T449" t="str">
        <f t="shared" si="55"/>
        <v>Q3</v>
      </c>
    </row>
    <row r="450" spans="1:20" x14ac:dyDescent="0.35">
      <c r="A450" t="s">
        <v>1004</v>
      </c>
      <c r="B450" t="s">
        <v>183</v>
      </c>
      <c r="C450" t="s">
        <v>65</v>
      </c>
      <c r="D450" t="s">
        <v>12</v>
      </c>
      <c r="E450" t="s">
        <v>9</v>
      </c>
      <c r="F450" t="s">
        <v>1075</v>
      </c>
      <c r="G450" t="s">
        <v>487</v>
      </c>
      <c r="H450" s="1">
        <v>44012.429895833331</v>
      </c>
      <c r="I450" s="1">
        <v>44162</v>
      </c>
      <c r="J450" t="str">
        <f t="shared" ref="J450:J513" si="56">IF(I450="","Open","Filled")</f>
        <v>Filled</v>
      </c>
      <c r="K450" s="33" cm="1">
        <f t="array" aca="1" ref="K450" ca="1">NETWORKDAYS(H450,_xlfn.IFS(J450="Open",TODAY(),J450="Filled",I450))</f>
        <v>109</v>
      </c>
      <c r="L450" s="33" cm="1">
        <f t="array" aca="1" ref="L450" ca="1">(_xlfn.IFS(J450="Open",TODAY(),J450="Filled",I450))-H450</f>
        <v>149.5701041666689</v>
      </c>
      <c r="M450">
        <f t="shared" ref="M450:M513" si="57">IFERROR(YEAR(I450),"")</f>
        <v>2020</v>
      </c>
      <c r="N450" s="34" t="str">
        <f t="shared" ref="N450:N513" si="58">IFERROR(TEXT(I450,"mmmm"),"")</f>
        <v>November</v>
      </c>
      <c r="O450" t="str">
        <f t="shared" ref="O450:O513" si="59">IFERROR(_xlfn.CONCAT("Q",CHOOSE(MONTH(I450),2,2,2,3,3,3,4,4,4,1,1,1)),"")</f>
        <v>Q1</v>
      </c>
      <c r="P450" t="str">
        <f t="shared" si="52"/>
        <v>FY 2021</v>
      </c>
      <c r="Q450" s="35">
        <f>IF(J450="Open",_xlfn.XLOOKUP(E450,Table2[Region],Table2[Opens]),_xlfn.XLOOKUP(E450,Table2[Region],Table2[Accepts]))</f>
        <v>525</v>
      </c>
      <c r="R450">
        <f t="shared" si="53"/>
        <v>2021</v>
      </c>
      <c r="S450" s="1">
        <f t="shared" si="54"/>
        <v>44162</v>
      </c>
      <c r="T450" t="str">
        <f t="shared" si="55"/>
        <v>Q1</v>
      </c>
    </row>
    <row r="451" spans="1:20" x14ac:dyDescent="0.35">
      <c r="A451" t="s">
        <v>1005</v>
      </c>
      <c r="B451" t="s">
        <v>186</v>
      </c>
      <c r="C451" t="s">
        <v>65</v>
      </c>
      <c r="D451" t="s">
        <v>1635</v>
      </c>
      <c r="E451" t="s">
        <v>116</v>
      </c>
      <c r="F451" t="s">
        <v>1075</v>
      </c>
      <c r="G451" t="s">
        <v>16</v>
      </c>
      <c r="H451" s="1">
        <v>43973.538819444446</v>
      </c>
      <c r="I451" s="1">
        <v>44090</v>
      </c>
      <c r="J451" t="str">
        <f t="shared" si="56"/>
        <v>Filled</v>
      </c>
      <c r="K451" s="33" cm="1">
        <f t="array" aca="1" ref="K451" ca="1">NETWORKDAYS(H451,_xlfn.IFS(J451="Open",TODAY(),J451="Filled",I451))</f>
        <v>84</v>
      </c>
      <c r="L451" s="33" cm="1">
        <f t="array" aca="1" ref="L451" ca="1">(_xlfn.IFS(J451="Open",TODAY(),J451="Filled",I451))-H451</f>
        <v>116.46118055555417</v>
      </c>
      <c r="M451">
        <f t="shared" si="57"/>
        <v>2020</v>
      </c>
      <c r="N451" s="34" t="str">
        <f t="shared" si="58"/>
        <v>September</v>
      </c>
      <c r="O451" t="str">
        <f t="shared" si="59"/>
        <v>Q4</v>
      </c>
      <c r="P451" t="str">
        <f t="shared" ref="P451:P514" si="60">IFERROR(_xlfn.CONCAT("FY"," ",YEAR(I451)+IF(MONTH(I451)&gt;=10,1,0)),"")</f>
        <v>FY 2020</v>
      </c>
      <c r="Q451" s="35">
        <f>IF(J451="Open",_xlfn.XLOOKUP(E451,Table2[Region],Table2[Opens]),_xlfn.XLOOKUP(E451,Table2[Region],Table2[Accepts]))</f>
        <v>300</v>
      </c>
      <c r="R451">
        <f t="shared" ref="R451:R514" si="61">YEAR(IF(I451="",H451,I451))+IF(MONTH(IF(I451="",H451,I451))&gt;=10,1,0)</f>
        <v>2020</v>
      </c>
      <c r="S451" s="1">
        <f t="shared" ref="S451:S514" si="62">IF(I451="",H451,I451)</f>
        <v>44090</v>
      </c>
      <c r="T451" t="str">
        <f t="shared" ref="T451:T514" si="63">IFERROR(_xlfn.CONCAT("Q",CHOOSE(MONTH(IF(I451="",H451,I451)),2,2,2,3,3,3,4,4,4,1,1,1)),"")</f>
        <v>Q4</v>
      </c>
    </row>
    <row r="452" spans="1:20" x14ac:dyDescent="0.35">
      <c r="A452" t="s">
        <v>1006</v>
      </c>
      <c r="B452" t="s">
        <v>188</v>
      </c>
      <c r="C452" t="s">
        <v>65</v>
      </c>
      <c r="D452" t="s">
        <v>1635</v>
      </c>
      <c r="E452" t="s">
        <v>116</v>
      </c>
      <c r="F452" t="s">
        <v>1075</v>
      </c>
      <c r="G452" t="s">
        <v>24</v>
      </c>
      <c r="H452" s="1">
        <v>43970.166805555556</v>
      </c>
      <c r="I452" s="1">
        <v>44020</v>
      </c>
      <c r="J452" t="str">
        <f t="shared" si="56"/>
        <v>Filled</v>
      </c>
      <c r="K452" s="33" cm="1">
        <f t="array" aca="1" ref="K452" ca="1">NETWORKDAYS(H452,_xlfn.IFS(J452="Open",TODAY(),J452="Filled",I452))</f>
        <v>37</v>
      </c>
      <c r="L452" s="33" cm="1">
        <f t="array" aca="1" ref="L452" ca="1">(_xlfn.IFS(J452="Open",TODAY(),J452="Filled",I452))-H452</f>
        <v>49.833194444443507</v>
      </c>
      <c r="M452">
        <f t="shared" si="57"/>
        <v>2020</v>
      </c>
      <c r="N452" s="34" t="str">
        <f t="shared" si="58"/>
        <v>July</v>
      </c>
      <c r="O452" t="str">
        <f t="shared" si="59"/>
        <v>Q4</v>
      </c>
      <c r="P452" t="str">
        <f t="shared" si="60"/>
        <v>FY 2020</v>
      </c>
      <c r="Q452" s="35">
        <f>IF(J452="Open",_xlfn.XLOOKUP(E452,Table2[Region],Table2[Opens]),_xlfn.XLOOKUP(E452,Table2[Region],Table2[Accepts]))</f>
        <v>300</v>
      </c>
      <c r="R452">
        <f t="shared" si="61"/>
        <v>2020</v>
      </c>
      <c r="S452" s="1">
        <f t="shared" si="62"/>
        <v>44020</v>
      </c>
      <c r="T452" t="str">
        <f t="shared" si="63"/>
        <v>Q4</v>
      </c>
    </row>
    <row r="453" spans="1:20" x14ac:dyDescent="0.35">
      <c r="A453" t="s">
        <v>1007</v>
      </c>
      <c r="B453" t="s">
        <v>195</v>
      </c>
      <c r="C453" t="s">
        <v>65</v>
      </c>
      <c r="D453" t="s">
        <v>1635</v>
      </c>
      <c r="E453" t="s">
        <v>116</v>
      </c>
      <c r="F453" t="s">
        <v>1075</v>
      </c>
      <c r="G453" t="s">
        <v>16</v>
      </c>
      <c r="H453" s="1">
        <v>43998.353032407409</v>
      </c>
      <c r="I453" s="1">
        <v>44069</v>
      </c>
      <c r="J453" t="str">
        <f t="shared" si="56"/>
        <v>Filled</v>
      </c>
      <c r="K453" s="33" cm="1">
        <f t="array" aca="1" ref="K453" ca="1">NETWORKDAYS(H453,_xlfn.IFS(J453="Open",TODAY(),J453="Filled",I453))</f>
        <v>52</v>
      </c>
      <c r="L453" s="33" cm="1">
        <f t="array" aca="1" ref="L453" ca="1">(_xlfn.IFS(J453="Open",TODAY(),J453="Filled",I453))-H453</f>
        <v>70.646967592590954</v>
      </c>
      <c r="M453">
        <f t="shared" si="57"/>
        <v>2020</v>
      </c>
      <c r="N453" s="34" t="str">
        <f t="shared" si="58"/>
        <v>August</v>
      </c>
      <c r="O453" t="str">
        <f t="shared" si="59"/>
        <v>Q4</v>
      </c>
      <c r="P453" t="str">
        <f t="shared" si="60"/>
        <v>FY 2020</v>
      </c>
      <c r="Q453" s="35">
        <f>IF(J453="Open",_xlfn.XLOOKUP(E453,Table2[Region],Table2[Opens]),_xlfn.XLOOKUP(E453,Table2[Region],Table2[Accepts]))</f>
        <v>300</v>
      </c>
      <c r="R453">
        <f t="shared" si="61"/>
        <v>2020</v>
      </c>
      <c r="S453" s="1">
        <f t="shared" si="62"/>
        <v>44069</v>
      </c>
      <c r="T453" t="str">
        <f t="shared" si="63"/>
        <v>Q4</v>
      </c>
    </row>
    <row r="454" spans="1:20" x14ac:dyDescent="0.35">
      <c r="A454" t="s">
        <v>1008</v>
      </c>
      <c r="B454" t="s">
        <v>206</v>
      </c>
      <c r="C454" t="s">
        <v>65</v>
      </c>
      <c r="D454" t="s">
        <v>1635</v>
      </c>
      <c r="E454" t="s">
        <v>116</v>
      </c>
      <c r="F454" t="s">
        <v>1075</v>
      </c>
      <c r="G454" t="s">
        <v>11</v>
      </c>
      <c r="H454" s="1">
        <v>44089.379259259258</v>
      </c>
      <c r="I454" s="1">
        <v>44133</v>
      </c>
      <c r="J454" t="str">
        <f t="shared" si="56"/>
        <v>Filled</v>
      </c>
      <c r="K454" s="33" cm="1">
        <f t="array" aca="1" ref="K454" ca="1">NETWORKDAYS(H454,_xlfn.IFS(J454="Open",TODAY(),J454="Filled",I454))</f>
        <v>33</v>
      </c>
      <c r="L454" s="33" cm="1">
        <f t="array" aca="1" ref="L454" ca="1">(_xlfn.IFS(J454="Open",TODAY(),J454="Filled",I454))-H454</f>
        <v>43.620740740741894</v>
      </c>
      <c r="M454">
        <f t="shared" si="57"/>
        <v>2020</v>
      </c>
      <c r="N454" s="34" t="str">
        <f t="shared" si="58"/>
        <v>October</v>
      </c>
      <c r="O454" t="str">
        <f t="shared" si="59"/>
        <v>Q1</v>
      </c>
      <c r="P454" t="str">
        <f t="shared" si="60"/>
        <v>FY 2021</v>
      </c>
      <c r="Q454" s="35">
        <f>IF(J454="Open",_xlfn.XLOOKUP(E454,Table2[Region],Table2[Opens]),_xlfn.XLOOKUP(E454,Table2[Region],Table2[Accepts]))</f>
        <v>300</v>
      </c>
      <c r="R454">
        <f t="shared" si="61"/>
        <v>2021</v>
      </c>
      <c r="S454" s="1">
        <f t="shared" si="62"/>
        <v>44133</v>
      </c>
      <c r="T454" t="str">
        <f t="shared" si="63"/>
        <v>Q1</v>
      </c>
    </row>
    <row r="455" spans="1:20" x14ac:dyDescent="0.35">
      <c r="A455" t="s">
        <v>1009</v>
      </c>
      <c r="B455" t="s">
        <v>216</v>
      </c>
      <c r="C455" t="s">
        <v>65</v>
      </c>
      <c r="D455" t="s">
        <v>115</v>
      </c>
      <c r="E455" t="s">
        <v>116</v>
      </c>
      <c r="F455" t="s">
        <v>1075</v>
      </c>
      <c r="G455" t="s">
        <v>11</v>
      </c>
      <c r="H455" s="1">
        <v>44106.558935185189</v>
      </c>
      <c r="I455" s="1">
        <v>44178</v>
      </c>
      <c r="J455" t="str">
        <f t="shared" si="56"/>
        <v>Filled</v>
      </c>
      <c r="K455" s="33" cm="1">
        <f t="array" aca="1" ref="K455" ca="1">NETWORKDAYS(H455,_xlfn.IFS(J455="Open",TODAY(),J455="Filled",I455))</f>
        <v>51</v>
      </c>
      <c r="L455" s="33" cm="1">
        <f t="array" aca="1" ref="L455" ca="1">(_xlfn.IFS(J455="Open",TODAY(),J455="Filled",I455))-H455</f>
        <v>71.441064814811398</v>
      </c>
      <c r="M455">
        <f t="shared" si="57"/>
        <v>2020</v>
      </c>
      <c r="N455" s="34" t="str">
        <f t="shared" si="58"/>
        <v>December</v>
      </c>
      <c r="O455" t="str">
        <f t="shared" si="59"/>
        <v>Q1</v>
      </c>
      <c r="P455" t="str">
        <f t="shared" si="60"/>
        <v>FY 2021</v>
      </c>
      <c r="Q455" s="35">
        <f>IF(J455="Open",_xlfn.XLOOKUP(E455,Table2[Region],Table2[Opens]),_xlfn.XLOOKUP(E455,Table2[Region],Table2[Accepts]))</f>
        <v>300</v>
      </c>
      <c r="R455">
        <f t="shared" si="61"/>
        <v>2021</v>
      </c>
      <c r="S455" s="1">
        <f t="shared" si="62"/>
        <v>44178</v>
      </c>
      <c r="T455" t="str">
        <f t="shared" si="63"/>
        <v>Q1</v>
      </c>
    </row>
    <row r="456" spans="1:20" x14ac:dyDescent="0.35">
      <c r="A456" t="s">
        <v>1010</v>
      </c>
      <c r="B456" t="s">
        <v>234</v>
      </c>
      <c r="C456" t="s">
        <v>65</v>
      </c>
      <c r="D456" t="s">
        <v>204</v>
      </c>
      <c r="E456" t="s">
        <v>1636</v>
      </c>
      <c r="F456" t="s">
        <v>1075</v>
      </c>
      <c r="G456" t="s">
        <v>11</v>
      </c>
      <c r="H456" s="1">
        <v>44147.330474537041</v>
      </c>
      <c r="I456" s="1">
        <v>44191</v>
      </c>
      <c r="J456" t="str">
        <f t="shared" si="56"/>
        <v>Filled</v>
      </c>
      <c r="K456" s="33" cm="1">
        <f t="array" aca="1" ref="K456" ca="1">NETWORKDAYS(H456,_xlfn.IFS(J456="Open",TODAY(),J456="Filled",I456))</f>
        <v>32</v>
      </c>
      <c r="L456" s="33" cm="1">
        <f t="array" aca="1" ref="L456" ca="1">(_xlfn.IFS(J456="Open",TODAY(),J456="Filled",I456))-H456</f>
        <v>43.669525462959427</v>
      </c>
      <c r="M456">
        <f t="shared" si="57"/>
        <v>2020</v>
      </c>
      <c r="N456" s="34" t="str">
        <f t="shared" si="58"/>
        <v>December</v>
      </c>
      <c r="O456" t="str">
        <f t="shared" si="59"/>
        <v>Q1</v>
      </c>
      <c r="P456" t="str">
        <f t="shared" si="60"/>
        <v>FY 2021</v>
      </c>
      <c r="Q456" s="35">
        <f>IF(J456="Open",_xlfn.XLOOKUP(E456,Table2[Region],Table2[Opens]),_xlfn.XLOOKUP(E456,Table2[Region],Table2[Accepts]))</f>
        <v>550</v>
      </c>
      <c r="R456">
        <f t="shared" si="61"/>
        <v>2021</v>
      </c>
      <c r="S456" s="1">
        <f t="shared" si="62"/>
        <v>44191</v>
      </c>
      <c r="T456" t="str">
        <f t="shared" si="63"/>
        <v>Q1</v>
      </c>
    </row>
    <row r="457" spans="1:20" x14ac:dyDescent="0.35">
      <c r="A457" t="s">
        <v>1011</v>
      </c>
      <c r="B457" t="s">
        <v>243</v>
      </c>
      <c r="C457" t="s">
        <v>65</v>
      </c>
      <c r="D457" t="s">
        <v>12</v>
      </c>
      <c r="E457" t="s">
        <v>9</v>
      </c>
      <c r="F457" t="s">
        <v>1075</v>
      </c>
      <c r="G457" t="s">
        <v>11</v>
      </c>
      <c r="H457" s="1">
        <v>44084.576365740744</v>
      </c>
      <c r="I457" s="1">
        <v>44129</v>
      </c>
      <c r="J457" t="str">
        <f t="shared" si="56"/>
        <v>Filled</v>
      </c>
      <c r="K457" s="33" cm="1">
        <f t="array" aca="1" ref="K457" ca="1">NETWORKDAYS(H457,_xlfn.IFS(J457="Open",TODAY(),J457="Filled",I457))</f>
        <v>32</v>
      </c>
      <c r="L457" s="33" cm="1">
        <f t="array" aca="1" ref="L457" ca="1">(_xlfn.IFS(J457="Open",TODAY(),J457="Filled",I457))-H457</f>
        <v>44.423634259255778</v>
      </c>
      <c r="M457">
        <f t="shared" si="57"/>
        <v>2020</v>
      </c>
      <c r="N457" s="34" t="str">
        <f t="shared" si="58"/>
        <v>October</v>
      </c>
      <c r="O457" t="str">
        <f t="shared" si="59"/>
        <v>Q1</v>
      </c>
      <c r="P457" t="str">
        <f t="shared" si="60"/>
        <v>FY 2021</v>
      </c>
      <c r="Q457" s="35">
        <f>IF(J457="Open",_xlfn.XLOOKUP(E457,Table2[Region],Table2[Opens]),_xlfn.XLOOKUP(E457,Table2[Region],Table2[Accepts]))</f>
        <v>525</v>
      </c>
      <c r="R457">
        <f t="shared" si="61"/>
        <v>2021</v>
      </c>
      <c r="S457" s="1">
        <f t="shared" si="62"/>
        <v>44129</v>
      </c>
      <c r="T457" t="str">
        <f t="shared" si="63"/>
        <v>Q1</v>
      </c>
    </row>
    <row r="458" spans="1:20" x14ac:dyDescent="0.35">
      <c r="A458" t="s">
        <v>1012</v>
      </c>
      <c r="B458" t="s">
        <v>246</v>
      </c>
      <c r="C458" t="s">
        <v>65</v>
      </c>
      <c r="D458" t="s">
        <v>1635</v>
      </c>
      <c r="E458" t="s">
        <v>116</v>
      </c>
      <c r="F458" t="s">
        <v>1075</v>
      </c>
      <c r="G458" t="s">
        <v>11</v>
      </c>
      <c r="H458" s="1">
        <v>44132.946585648147</v>
      </c>
      <c r="I458" s="1">
        <v>44144</v>
      </c>
      <c r="J458" t="str">
        <f t="shared" si="56"/>
        <v>Filled</v>
      </c>
      <c r="K458" s="33" cm="1">
        <f t="array" aca="1" ref="K458" ca="1">NETWORKDAYS(H458,_xlfn.IFS(J458="Open",TODAY(),J458="Filled",I458))</f>
        <v>9</v>
      </c>
      <c r="L458" s="33" cm="1">
        <f t="array" aca="1" ref="L458" ca="1">(_xlfn.IFS(J458="Open",TODAY(),J458="Filled",I458))-H458</f>
        <v>11.053414351852552</v>
      </c>
      <c r="M458">
        <f t="shared" si="57"/>
        <v>2020</v>
      </c>
      <c r="N458" s="34" t="str">
        <f t="shared" si="58"/>
        <v>November</v>
      </c>
      <c r="O458" t="str">
        <f t="shared" si="59"/>
        <v>Q1</v>
      </c>
      <c r="P458" t="str">
        <f t="shared" si="60"/>
        <v>FY 2021</v>
      </c>
      <c r="Q458" s="35">
        <f>IF(J458="Open",_xlfn.XLOOKUP(E458,Table2[Region],Table2[Opens]),_xlfn.XLOOKUP(E458,Table2[Region],Table2[Accepts]))</f>
        <v>300</v>
      </c>
      <c r="R458">
        <f t="shared" si="61"/>
        <v>2021</v>
      </c>
      <c r="S458" s="1">
        <f t="shared" si="62"/>
        <v>44144</v>
      </c>
      <c r="T458" t="str">
        <f t="shared" si="63"/>
        <v>Q1</v>
      </c>
    </row>
    <row r="459" spans="1:20" x14ac:dyDescent="0.35">
      <c r="A459" t="s">
        <v>1013</v>
      </c>
      <c r="B459" t="s">
        <v>76</v>
      </c>
      <c r="C459" s="37" t="s">
        <v>1604</v>
      </c>
      <c r="D459" t="s">
        <v>23</v>
      </c>
      <c r="E459" t="s">
        <v>9</v>
      </c>
      <c r="F459" t="s">
        <v>1075</v>
      </c>
      <c r="G459" t="s">
        <v>18</v>
      </c>
      <c r="H459" s="1">
        <v>43963</v>
      </c>
      <c r="I459" s="1">
        <v>44173</v>
      </c>
      <c r="J459" t="str">
        <f t="shared" si="56"/>
        <v>Filled</v>
      </c>
      <c r="K459" s="33" cm="1">
        <f t="array" aca="1" ref="K459" ca="1">NETWORKDAYS(H459,_xlfn.IFS(J459="Open",TODAY(),J459="Filled",I459))</f>
        <v>151</v>
      </c>
      <c r="L459" s="33" cm="1">
        <f t="array" aca="1" ref="L459" ca="1">(_xlfn.IFS(J459="Open",TODAY(),J459="Filled",I459))-H459</f>
        <v>210</v>
      </c>
      <c r="M459">
        <f t="shared" si="57"/>
        <v>2020</v>
      </c>
      <c r="N459" s="34" t="str">
        <f t="shared" si="58"/>
        <v>December</v>
      </c>
      <c r="O459" t="str">
        <f t="shared" si="59"/>
        <v>Q1</v>
      </c>
      <c r="P459" t="str">
        <f t="shared" si="60"/>
        <v>FY 2021</v>
      </c>
      <c r="Q459" s="35">
        <f>IF(J459="Open",_xlfn.XLOOKUP(E459,Table2[Region],Table2[Opens]),_xlfn.XLOOKUP(E459,Table2[Region],Table2[Accepts]))</f>
        <v>525</v>
      </c>
      <c r="R459">
        <f t="shared" si="61"/>
        <v>2021</v>
      </c>
      <c r="S459" s="1">
        <f t="shared" si="62"/>
        <v>44173</v>
      </c>
      <c r="T459" t="str">
        <f t="shared" si="63"/>
        <v>Q1</v>
      </c>
    </row>
    <row r="460" spans="1:20" x14ac:dyDescent="0.35">
      <c r="A460" t="s">
        <v>1014</v>
      </c>
      <c r="B460" t="s">
        <v>87</v>
      </c>
      <c r="C460" s="37" t="s">
        <v>1604</v>
      </c>
      <c r="D460" t="s">
        <v>12</v>
      </c>
      <c r="E460" t="s">
        <v>9</v>
      </c>
      <c r="F460" t="s">
        <v>1075</v>
      </c>
      <c r="G460" t="s">
        <v>16</v>
      </c>
      <c r="H460" s="1">
        <v>43192</v>
      </c>
      <c r="I460" s="1">
        <v>43216</v>
      </c>
      <c r="J460" t="str">
        <f t="shared" si="56"/>
        <v>Filled</v>
      </c>
      <c r="K460" s="33" cm="1">
        <f t="array" aca="1" ref="K460" ca="1">NETWORKDAYS(H460,_xlfn.IFS(J460="Open",TODAY(),J460="Filled",I460))</f>
        <v>19</v>
      </c>
      <c r="L460" s="33" cm="1">
        <f t="array" aca="1" ref="L460" ca="1">(_xlfn.IFS(J460="Open",TODAY(),J460="Filled",I460))-H460</f>
        <v>24</v>
      </c>
      <c r="M460">
        <f t="shared" si="57"/>
        <v>2018</v>
      </c>
      <c r="N460" s="34" t="str">
        <f t="shared" si="58"/>
        <v>April</v>
      </c>
      <c r="O460" t="str">
        <f t="shared" si="59"/>
        <v>Q3</v>
      </c>
      <c r="P460" t="str">
        <f t="shared" si="60"/>
        <v>FY 2018</v>
      </c>
      <c r="Q460" s="35">
        <f>IF(J460="Open",_xlfn.XLOOKUP(E460,Table2[Region],Table2[Opens]),_xlfn.XLOOKUP(E460,Table2[Region],Table2[Accepts]))</f>
        <v>525</v>
      </c>
      <c r="R460">
        <f t="shared" si="61"/>
        <v>2018</v>
      </c>
      <c r="S460" s="1">
        <f t="shared" si="62"/>
        <v>43216</v>
      </c>
      <c r="T460" t="str">
        <f t="shared" si="63"/>
        <v>Q3</v>
      </c>
    </row>
    <row r="461" spans="1:20" x14ac:dyDescent="0.35">
      <c r="A461" t="s">
        <v>1015</v>
      </c>
      <c r="B461" t="s">
        <v>88</v>
      </c>
      <c r="C461" s="37" t="s">
        <v>1604</v>
      </c>
      <c r="D461" t="s">
        <v>12</v>
      </c>
      <c r="E461" t="s">
        <v>9</v>
      </c>
      <c r="F461" t="s">
        <v>1075</v>
      </c>
      <c r="G461" t="s">
        <v>18</v>
      </c>
      <c r="H461" s="1">
        <v>43019</v>
      </c>
      <c r="I461" s="1">
        <v>43020</v>
      </c>
      <c r="J461" t="str">
        <f t="shared" si="56"/>
        <v>Filled</v>
      </c>
      <c r="K461" s="33" cm="1">
        <f t="array" aca="1" ref="K461" ca="1">NETWORKDAYS(H461,_xlfn.IFS(J461="Open",TODAY(),J461="Filled",I461))</f>
        <v>2</v>
      </c>
      <c r="L461" s="33" cm="1">
        <f t="array" aca="1" ref="L461" ca="1">(_xlfn.IFS(J461="Open",TODAY(),J461="Filled",I461))-H461</f>
        <v>1</v>
      </c>
      <c r="M461">
        <f t="shared" si="57"/>
        <v>2017</v>
      </c>
      <c r="N461" s="34" t="str">
        <f t="shared" si="58"/>
        <v>October</v>
      </c>
      <c r="O461" t="str">
        <f t="shared" si="59"/>
        <v>Q1</v>
      </c>
      <c r="P461" t="str">
        <f t="shared" si="60"/>
        <v>FY 2018</v>
      </c>
      <c r="Q461" s="35">
        <f>IF(J461="Open",_xlfn.XLOOKUP(E461,Table2[Region],Table2[Opens]),_xlfn.XLOOKUP(E461,Table2[Region],Table2[Accepts]))</f>
        <v>525</v>
      </c>
      <c r="R461">
        <f t="shared" si="61"/>
        <v>2018</v>
      </c>
      <c r="S461" s="1">
        <f t="shared" si="62"/>
        <v>43020</v>
      </c>
      <c r="T461" t="str">
        <f t="shared" si="63"/>
        <v>Q1</v>
      </c>
    </row>
    <row r="462" spans="1:20" x14ac:dyDescent="0.35">
      <c r="A462" t="s">
        <v>1016</v>
      </c>
      <c r="B462" t="s">
        <v>92</v>
      </c>
      <c r="C462" s="37" t="s">
        <v>1604</v>
      </c>
      <c r="D462" t="s">
        <v>204</v>
      </c>
      <c r="E462" t="s">
        <v>1636</v>
      </c>
      <c r="F462" t="s">
        <v>1077</v>
      </c>
      <c r="G462" t="s">
        <v>16</v>
      </c>
      <c r="H462" s="1">
        <v>43942</v>
      </c>
      <c r="I462" s="1">
        <v>44077</v>
      </c>
      <c r="J462" t="str">
        <f t="shared" si="56"/>
        <v>Filled</v>
      </c>
      <c r="K462" s="33" cm="1">
        <f t="array" aca="1" ref="K462" ca="1">NETWORKDAYS(H462,_xlfn.IFS(J462="Open",TODAY(),J462="Filled",I462))</f>
        <v>98</v>
      </c>
      <c r="L462" s="33" cm="1">
        <f t="array" aca="1" ref="L462" ca="1">(_xlfn.IFS(J462="Open",TODAY(),J462="Filled",I462))-H462</f>
        <v>135</v>
      </c>
      <c r="M462">
        <f t="shared" si="57"/>
        <v>2020</v>
      </c>
      <c r="N462" s="34" t="str">
        <f t="shared" si="58"/>
        <v>September</v>
      </c>
      <c r="O462" t="str">
        <f t="shared" si="59"/>
        <v>Q4</v>
      </c>
      <c r="P462" t="str">
        <f t="shared" si="60"/>
        <v>FY 2020</v>
      </c>
      <c r="Q462" s="35">
        <f>IF(J462="Open",_xlfn.XLOOKUP(E462,Table2[Region],Table2[Opens]),_xlfn.XLOOKUP(E462,Table2[Region],Table2[Accepts]))</f>
        <v>550</v>
      </c>
      <c r="R462">
        <f t="shared" si="61"/>
        <v>2020</v>
      </c>
      <c r="S462" s="1">
        <f t="shared" si="62"/>
        <v>44077</v>
      </c>
      <c r="T462" t="str">
        <f t="shared" si="63"/>
        <v>Q4</v>
      </c>
    </row>
    <row r="463" spans="1:20" x14ac:dyDescent="0.35">
      <c r="A463" t="s">
        <v>1017</v>
      </c>
      <c r="B463" t="s">
        <v>95</v>
      </c>
      <c r="C463" s="37" t="s">
        <v>1604</v>
      </c>
      <c r="D463" t="s">
        <v>12</v>
      </c>
      <c r="E463" t="s">
        <v>9</v>
      </c>
      <c r="F463" t="s">
        <v>1075</v>
      </c>
      <c r="G463" t="s">
        <v>18</v>
      </c>
      <c r="H463" s="1">
        <v>43011</v>
      </c>
      <c r="I463" s="1">
        <v>43041</v>
      </c>
      <c r="J463" t="str">
        <f t="shared" si="56"/>
        <v>Filled</v>
      </c>
      <c r="K463" s="33" cm="1">
        <f t="array" aca="1" ref="K463" ca="1">NETWORKDAYS(H463,_xlfn.IFS(J463="Open",TODAY(),J463="Filled",I463))</f>
        <v>23</v>
      </c>
      <c r="L463" s="33" cm="1">
        <f t="array" aca="1" ref="L463" ca="1">(_xlfn.IFS(J463="Open",TODAY(),J463="Filled",I463))-H463</f>
        <v>30</v>
      </c>
      <c r="M463">
        <f t="shared" si="57"/>
        <v>2017</v>
      </c>
      <c r="N463" s="34" t="str">
        <f t="shared" si="58"/>
        <v>November</v>
      </c>
      <c r="O463" t="str">
        <f t="shared" si="59"/>
        <v>Q1</v>
      </c>
      <c r="P463" t="str">
        <f t="shared" si="60"/>
        <v>FY 2018</v>
      </c>
      <c r="Q463" s="35">
        <f>IF(J463="Open",_xlfn.XLOOKUP(E463,Table2[Region],Table2[Opens]),_xlfn.XLOOKUP(E463,Table2[Region],Table2[Accepts]))</f>
        <v>525</v>
      </c>
      <c r="R463">
        <f t="shared" si="61"/>
        <v>2018</v>
      </c>
      <c r="S463" s="1">
        <f t="shared" si="62"/>
        <v>43041</v>
      </c>
      <c r="T463" t="str">
        <f t="shared" si="63"/>
        <v>Q1</v>
      </c>
    </row>
    <row r="464" spans="1:20" x14ac:dyDescent="0.35">
      <c r="A464" t="s">
        <v>1018</v>
      </c>
      <c r="B464" t="s">
        <v>96</v>
      </c>
      <c r="C464" s="37" t="s">
        <v>1604</v>
      </c>
      <c r="D464" t="s">
        <v>204</v>
      </c>
      <c r="E464" t="s">
        <v>1636</v>
      </c>
      <c r="F464" t="s">
        <v>1075</v>
      </c>
      <c r="G464" t="s">
        <v>16</v>
      </c>
      <c r="H464" s="1">
        <v>43923</v>
      </c>
      <c r="I464" s="1" t="s">
        <v>1628</v>
      </c>
      <c r="J464" t="str">
        <f t="shared" si="56"/>
        <v>Open</v>
      </c>
      <c r="K464" s="33" cm="1">
        <f t="array" aca="1" ref="K464" ca="1">NETWORKDAYS(H464,_xlfn.IFS(J464="Open",TODAY(),J464="Filled",I464))</f>
        <v>874</v>
      </c>
      <c r="L464" s="33" cm="1">
        <f t="array" aca="1" ref="L464" ca="1">(_xlfn.IFS(J464="Open",TODAY(),J464="Filled",I464))-H464</f>
        <v>1223</v>
      </c>
      <c r="M464" t="str">
        <f t="shared" si="57"/>
        <v/>
      </c>
      <c r="N464" s="34" t="str">
        <f t="shared" si="58"/>
        <v/>
      </c>
      <c r="O464" t="str">
        <f t="shared" si="59"/>
        <v/>
      </c>
      <c r="P464" t="str">
        <f t="shared" si="60"/>
        <v/>
      </c>
      <c r="Q464" s="35">
        <f>IF(J464="Open",_xlfn.XLOOKUP(E464,Table2[Region],Table2[Opens]),_xlfn.XLOOKUP(E464,Table2[Region],Table2[Accepts]))</f>
        <v>300</v>
      </c>
      <c r="R464">
        <f t="shared" si="61"/>
        <v>2020</v>
      </c>
      <c r="S464" s="1">
        <f t="shared" si="62"/>
        <v>43923</v>
      </c>
      <c r="T464" t="str">
        <f t="shared" si="63"/>
        <v>Q3</v>
      </c>
    </row>
    <row r="465" spans="1:20" x14ac:dyDescent="0.35">
      <c r="A465" t="s">
        <v>1019</v>
      </c>
      <c r="B465" t="s">
        <v>100</v>
      </c>
      <c r="C465" s="37" t="s">
        <v>1604</v>
      </c>
      <c r="D465" t="s">
        <v>256</v>
      </c>
      <c r="E465" t="s">
        <v>209</v>
      </c>
      <c r="F465" t="s">
        <v>1075</v>
      </c>
      <c r="G465" t="s">
        <v>18</v>
      </c>
      <c r="H465" s="1">
        <v>43849</v>
      </c>
      <c r="I465" s="1">
        <v>44162</v>
      </c>
      <c r="J465" t="str">
        <f t="shared" si="56"/>
        <v>Filled</v>
      </c>
      <c r="K465" s="33" cm="1">
        <f t="array" aca="1" ref="K465" ca="1">NETWORKDAYS(H465,_xlfn.IFS(J465="Open",TODAY(),J465="Filled",I465))</f>
        <v>225</v>
      </c>
      <c r="L465" s="33" cm="1">
        <f t="array" aca="1" ref="L465" ca="1">(_xlfn.IFS(J465="Open",TODAY(),J465="Filled",I465))-H465</f>
        <v>313</v>
      </c>
      <c r="M465">
        <f t="shared" si="57"/>
        <v>2020</v>
      </c>
      <c r="N465" s="34" t="str">
        <f t="shared" si="58"/>
        <v>November</v>
      </c>
      <c r="O465" t="str">
        <f t="shared" si="59"/>
        <v>Q1</v>
      </c>
      <c r="P465" t="str">
        <f t="shared" si="60"/>
        <v>FY 2021</v>
      </c>
      <c r="Q465" s="35">
        <f>IF(J465="Open",_xlfn.XLOOKUP(E465,Table2[Region],Table2[Opens]),_xlfn.XLOOKUP(E465,Table2[Region],Table2[Accepts]))</f>
        <v>475</v>
      </c>
      <c r="R465">
        <f t="shared" si="61"/>
        <v>2021</v>
      </c>
      <c r="S465" s="1">
        <f t="shared" si="62"/>
        <v>44162</v>
      </c>
      <c r="T465" t="str">
        <f t="shared" si="63"/>
        <v>Q1</v>
      </c>
    </row>
    <row r="466" spans="1:20" x14ac:dyDescent="0.35">
      <c r="A466" t="s">
        <v>1020</v>
      </c>
      <c r="B466" t="s">
        <v>101</v>
      </c>
      <c r="C466" s="37" t="s">
        <v>1604</v>
      </c>
      <c r="D466" t="s">
        <v>282</v>
      </c>
      <c r="E466" t="s">
        <v>116</v>
      </c>
      <c r="F466" t="s">
        <v>1075</v>
      </c>
      <c r="G466" t="s">
        <v>16</v>
      </c>
      <c r="H466" s="1">
        <v>43849</v>
      </c>
      <c r="I466" s="1">
        <v>43918</v>
      </c>
      <c r="J466" t="str">
        <f t="shared" si="56"/>
        <v>Filled</v>
      </c>
      <c r="K466" s="33" cm="1">
        <f t="array" aca="1" ref="K466" ca="1">NETWORKDAYS(H466,_xlfn.IFS(J466="Open",TODAY(),J466="Filled",I466))</f>
        <v>50</v>
      </c>
      <c r="L466" s="33" cm="1">
        <f t="array" aca="1" ref="L466" ca="1">(_xlfn.IFS(J466="Open",TODAY(),J466="Filled",I466))-H466</f>
        <v>69</v>
      </c>
      <c r="M466">
        <f t="shared" si="57"/>
        <v>2020</v>
      </c>
      <c r="N466" s="34" t="str">
        <f t="shared" si="58"/>
        <v>March</v>
      </c>
      <c r="O466" t="str">
        <f t="shared" si="59"/>
        <v>Q2</v>
      </c>
      <c r="P466" t="str">
        <f t="shared" si="60"/>
        <v>FY 2020</v>
      </c>
      <c r="Q466" s="35">
        <f>IF(J466="Open",_xlfn.XLOOKUP(E466,Table2[Region],Table2[Opens]),_xlfn.XLOOKUP(E466,Table2[Region],Table2[Accepts]))</f>
        <v>300</v>
      </c>
      <c r="R466">
        <f t="shared" si="61"/>
        <v>2020</v>
      </c>
      <c r="S466" s="1">
        <f t="shared" si="62"/>
        <v>43918</v>
      </c>
      <c r="T466" t="str">
        <f t="shared" si="63"/>
        <v>Q2</v>
      </c>
    </row>
    <row r="467" spans="1:20" x14ac:dyDescent="0.35">
      <c r="A467" t="s">
        <v>1021</v>
      </c>
      <c r="B467" t="s">
        <v>105</v>
      </c>
      <c r="C467" s="37" t="s">
        <v>1604</v>
      </c>
      <c r="D467" t="s">
        <v>12</v>
      </c>
      <c r="E467" t="s">
        <v>9</v>
      </c>
      <c r="F467" t="s">
        <v>1075</v>
      </c>
      <c r="G467" t="s">
        <v>18</v>
      </c>
      <c r="H467" s="1">
        <v>43234</v>
      </c>
      <c r="I467" s="1">
        <v>43236</v>
      </c>
      <c r="J467" t="str">
        <f t="shared" si="56"/>
        <v>Filled</v>
      </c>
      <c r="K467" s="33" cm="1">
        <f t="array" aca="1" ref="K467" ca="1">NETWORKDAYS(H467,_xlfn.IFS(J467="Open",TODAY(),J467="Filled",I467))</f>
        <v>3</v>
      </c>
      <c r="L467" s="33" cm="1">
        <f t="array" aca="1" ref="L467" ca="1">(_xlfn.IFS(J467="Open",TODAY(),J467="Filled",I467))-H467</f>
        <v>2</v>
      </c>
      <c r="M467">
        <f t="shared" si="57"/>
        <v>2018</v>
      </c>
      <c r="N467" s="34" t="str">
        <f t="shared" si="58"/>
        <v>May</v>
      </c>
      <c r="O467" t="str">
        <f t="shared" si="59"/>
        <v>Q3</v>
      </c>
      <c r="P467" t="str">
        <f t="shared" si="60"/>
        <v>FY 2018</v>
      </c>
      <c r="Q467" s="35">
        <f>IF(J467="Open",_xlfn.XLOOKUP(E467,Table2[Region],Table2[Opens]),_xlfn.XLOOKUP(E467,Table2[Region],Table2[Accepts]))</f>
        <v>525</v>
      </c>
      <c r="R467">
        <f t="shared" si="61"/>
        <v>2018</v>
      </c>
      <c r="S467" s="1">
        <f t="shared" si="62"/>
        <v>43236</v>
      </c>
      <c r="T467" t="str">
        <f t="shared" si="63"/>
        <v>Q3</v>
      </c>
    </row>
    <row r="468" spans="1:20" x14ac:dyDescent="0.35">
      <c r="A468" t="s">
        <v>1022</v>
      </c>
      <c r="B468" t="s">
        <v>106</v>
      </c>
      <c r="C468" s="37" t="s">
        <v>1604</v>
      </c>
      <c r="D468" t="s">
        <v>256</v>
      </c>
      <c r="E468" t="s">
        <v>209</v>
      </c>
      <c r="F468" t="s">
        <v>1075</v>
      </c>
      <c r="G468" t="s">
        <v>16</v>
      </c>
      <c r="H468" s="1">
        <v>44110</v>
      </c>
      <c r="I468" s="1">
        <v>44158</v>
      </c>
      <c r="J468" t="str">
        <f t="shared" si="56"/>
        <v>Filled</v>
      </c>
      <c r="K468" s="33" cm="1">
        <f t="array" aca="1" ref="K468" ca="1">NETWORKDAYS(H468,_xlfn.IFS(J468="Open",TODAY(),J468="Filled",I468))</f>
        <v>35</v>
      </c>
      <c r="L468" s="33" cm="1">
        <f t="array" aca="1" ref="L468" ca="1">(_xlfn.IFS(J468="Open",TODAY(),J468="Filled",I468))-H468</f>
        <v>48</v>
      </c>
      <c r="M468">
        <f t="shared" si="57"/>
        <v>2020</v>
      </c>
      <c r="N468" s="34" t="str">
        <f t="shared" si="58"/>
        <v>November</v>
      </c>
      <c r="O468" t="str">
        <f t="shared" si="59"/>
        <v>Q1</v>
      </c>
      <c r="P468" t="str">
        <f t="shared" si="60"/>
        <v>FY 2021</v>
      </c>
      <c r="Q468" s="35">
        <f>IF(J468="Open",_xlfn.XLOOKUP(E468,Table2[Region],Table2[Opens]),_xlfn.XLOOKUP(E468,Table2[Region],Table2[Accepts]))</f>
        <v>475</v>
      </c>
      <c r="R468">
        <f t="shared" si="61"/>
        <v>2021</v>
      </c>
      <c r="S468" s="1">
        <f t="shared" si="62"/>
        <v>44158</v>
      </c>
      <c r="T468" t="str">
        <f t="shared" si="63"/>
        <v>Q1</v>
      </c>
    </row>
    <row r="469" spans="1:20" x14ac:dyDescent="0.35">
      <c r="A469" t="s">
        <v>1023</v>
      </c>
      <c r="B469" t="s">
        <v>107</v>
      </c>
      <c r="C469" s="37" t="s">
        <v>1604</v>
      </c>
      <c r="D469" t="s">
        <v>204</v>
      </c>
      <c r="E469" t="s">
        <v>1636</v>
      </c>
      <c r="F469" t="s">
        <v>1075</v>
      </c>
      <c r="G469" t="s">
        <v>11</v>
      </c>
      <c r="H469" s="1">
        <v>43471</v>
      </c>
      <c r="I469" s="1">
        <v>43517</v>
      </c>
      <c r="J469" t="str">
        <f t="shared" si="56"/>
        <v>Filled</v>
      </c>
      <c r="K469" s="33" cm="1">
        <f t="array" aca="1" ref="K469" ca="1">NETWORKDAYS(H469,_xlfn.IFS(J469="Open",TODAY(),J469="Filled",I469))</f>
        <v>34</v>
      </c>
      <c r="L469" s="33" cm="1">
        <f t="array" aca="1" ref="L469" ca="1">(_xlfn.IFS(J469="Open",TODAY(),J469="Filled",I469))-H469</f>
        <v>46</v>
      </c>
      <c r="M469">
        <f t="shared" si="57"/>
        <v>2019</v>
      </c>
      <c r="N469" s="34" t="str">
        <f t="shared" si="58"/>
        <v>February</v>
      </c>
      <c r="O469" t="str">
        <f t="shared" si="59"/>
        <v>Q2</v>
      </c>
      <c r="P469" t="str">
        <f t="shared" si="60"/>
        <v>FY 2019</v>
      </c>
      <c r="Q469" s="35">
        <f>IF(J469="Open",_xlfn.XLOOKUP(E469,Table2[Region],Table2[Opens]),_xlfn.XLOOKUP(E469,Table2[Region],Table2[Accepts]))</f>
        <v>550</v>
      </c>
      <c r="R469">
        <f t="shared" si="61"/>
        <v>2019</v>
      </c>
      <c r="S469" s="1">
        <f t="shared" si="62"/>
        <v>43517</v>
      </c>
      <c r="T469" t="str">
        <f t="shared" si="63"/>
        <v>Q2</v>
      </c>
    </row>
    <row r="470" spans="1:20" x14ac:dyDescent="0.35">
      <c r="A470" t="s">
        <v>1024</v>
      </c>
      <c r="B470" t="s">
        <v>108</v>
      </c>
      <c r="C470" s="37" t="s">
        <v>1604</v>
      </c>
      <c r="D470" t="s">
        <v>1635</v>
      </c>
      <c r="E470" t="s">
        <v>116</v>
      </c>
      <c r="F470" t="s">
        <v>1075</v>
      </c>
      <c r="G470" t="s">
        <v>18</v>
      </c>
      <c r="H470" s="1">
        <v>43180</v>
      </c>
      <c r="I470" s="1">
        <v>43187</v>
      </c>
      <c r="J470" t="str">
        <f t="shared" si="56"/>
        <v>Filled</v>
      </c>
      <c r="K470" s="33" cm="1">
        <f t="array" aca="1" ref="K470" ca="1">NETWORKDAYS(H470,_xlfn.IFS(J470="Open",TODAY(),J470="Filled",I470))</f>
        <v>6</v>
      </c>
      <c r="L470" s="33" cm="1">
        <f t="array" aca="1" ref="L470" ca="1">(_xlfn.IFS(J470="Open",TODAY(),J470="Filled",I470))-H470</f>
        <v>7</v>
      </c>
      <c r="M470">
        <f t="shared" si="57"/>
        <v>2018</v>
      </c>
      <c r="N470" s="34" t="str">
        <f t="shared" si="58"/>
        <v>March</v>
      </c>
      <c r="O470" t="str">
        <f t="shared" si="59"/>
        <v>Q2</v>
      </c>
      <c r="P470" t="str">
        <f t="shared" si="60"/>
        <v>FY 2018</v>
      </c>
      <c r="Q470" s="35">
        <f>IF(J470="Open",_xlfn.XLOOKUP(E470,Table2[Region],Table2[Opens]),_xlfn.XLOOKUP(E470,Table2[Region],Table2[Accepts]))</f>
        <v>300</v>
      </c>
      <c r="R470">
        <f t="shared" si="61"/>
        <v>2018</v>
      </c>
      <c r="S470" s="1">
        <f t="shared" si="62"/>
        <v>43187</v>
      </c>
      <c r="T470" t="str">
        <f t="shared" si="63"/>
        <v>Q2</v>
      </c>
    </row>
    <row r="471" spans="1:20" x14ac:dyDescent="0.35">
      <c r="A471" t="s">
        <v>1025</v>
      </c>
      <c r="B471" t="s">
        <v>109</v>
      </c>
      <c r="C471" s="37" t="s">
        <v>1604</v>
      </c>
      <c r="D471" t="s">
        <v>204</v>
      </c>
      <c r="E471" t="s">
        <v>1636</v>
      </c>
      <c r="F471" t="s">
        <v>1077</v>
      </c>
      <c r="G471" t="s">
        <v>16</v>
      </c>
      <c r="H471" s="1">
        <v>44167</v>
      </c>
      <c r="I471" s="1">
        <v>44180</v>
      </c>
      <c r="J471" t="str">
        <f t="shared" si="56"/>
        <v>Filled</v>
      </c>
      <c r="K471" s="33" cm="1">
        <f t="array" aca="1" ref="K471" ca="1">NETWORKDAYS(H471,_xlfn.IFS(J471="Open",TODAY(),J471="Filled",I471))</f>
        <v>10</v>
      </c>
      <c r="L471" s="33" cm="1">
        <f t="array" aca="1" ref="L471" ca="1">(_xlfn.IFS(J471="Open",TODAY(),J471="Filled",I471))-H471</f>
        <v>13</v>
      </c>
      <c r="M471">
        <f t="shared" si="57"/>
        <v>2020</v>
      </c>
      <c r="N471" s="34" t="str">
        <f t="shared" si="58"/>
        <v>December</v>
      </c>
      <c r="O471" t="str">
        <f t="shared" si="59"/>
        <v>Q1</v>
      </c>
      <c r="P471" t="str">
        <f t="shared" si="60"/>
        <v>FY 2021</v>
      </c>
      <c r="Q471" s="35">
        <f>IF(J471="Open",_xlfn.XLOOKUP(E471,Table2[Region],Table2[Opens]),_xlfn.XLOOKUP(E471,Table2[Region],Table2[Accepts]))</f>
        <v>550</v>
      </c>
      <c r="R471">
        <f t="shared" si="61"/>
        <v>2021</v>
      </c>
      <c r="S471" s="1">
        <f t="shared" si="62"/>
        <v>44180</v>
      </c>
      <c r="T471" t="str">
        <f t="shared" si="63"/>
        <v>Q1</v>
      </c>
    </row>
    <row r="472" spans="1:20" x14ac:dyDescent="0.35">
      <c r="A472" t="s">
        <v>1026</v>
      </c>
      <c r="B472" t="s">
        <v>110</v>
      </c>
      <c r="C472" s="37" t="s">
        <v>1604</v>
      </c>
      <c r="D472" t="s">
        <v>1635</v>
      </c>
      <c r="E472" t="s">
        <v>116</v>
      </c>
      <c r="F472" t="s">
        <v>1075</v>
      </c>
      <c r="G472" t="s">
        <v>24</v>
      </c>
      <c r="H472" s="1">
        <v>42983</v>
      </c>
      <c r="I472" s="1">
        <v>43078</v>
      </c>
      <c r="J472" t="str">
        <f t="shared" si="56"/>
        <v>Filled</v>
      </c>
      <c r="K472" s="33" cm="1">
        <f t="array" aca="1" ref="K472" ca="1">NETWORKDAYS(H472,_xlfn.IFS(J472="Open",TODAY(),J472="Filled",I472))</f>
        <v>69</v>
      </c>
      <c r="L472" s="33" cm="1">
        <f t="array" aca="1" ref="L472" ca="1">(_xlfn.IFS(J472="Open",TODAY(),J472="Filled",I472))-H472</f>
        <v>95</v>
      </c>
      <c r="M472">
        <f t="shared" si="57"/>
        <v>2017</v>
      </c>
      <c r="N472" s="34" t="str">
        <f t="shared" si="58"/>
        <v>December</v>
      </c>
      <c r="O472" t="str">
        <f t="shared" si="59"/>
        <v>Q1</v>
      </c>
      <c r="P472" t="str">
        <f t="shared" si="60"/>
        <v>FY 2018</v>
      </c>
      <c r="Q472" s="35">
        <f>IF(J472="Open",_xlfn.XLOOKUP(E472,Table2[Region],Table2[Opens]),_xlfn.XLOOKUP(E472,Table2[Region],Table2[Accepts]))</f>
        <v>300</v>
      </c>
      <c r="R472">
        <f t="shared" si="61"/>
        <v>2018</v>
      </c>
      <c r="S472" s="1">
        <f t="shared" si="62"/>
        <v>43078</v>
      </c>
      <c r="T472" t="str">
        <f t="shared" si="63"/>
        <v>Q1</v>
      </c>
    </row>
    <row r="473" spans="1:20" x14ac:dyDescent="0.35">
      <c r="A473" t="s">
        <v>1027</v>
      </c>
      <c r="B473" t="s">
        <v>359</v>
      </c>
      <c r="C473" s="37" t="s">
        <v>1604</v>
      </c>
      <c r="D473" t="s">
        <v>286</v>
      </c>
      <c r="E473" t="s">
        <v>116</v>
      </c>
      <c r="F473" t="s">
        <v>1075</v>
      </c>
      <c r="G473" t="s">
        <v>16</v>
      </c>
      <c r="H473" s="1">
        <v>43034</v>
      </c>
      <c r="I473" s="1">
        <v>43074</v>
      </c>
      <c r="J473" t="str">
        <f t="shared" si="56"/>
        <v>Filled</v>
      </c>
      <c r="K473" s="33" cm="1">
        <f t="array" aca="1" ref="K473" ca="1">NETWORKDAYS(H473,_xlfn.IFS(J473="Open",TODAY(),J473="Filled",I473))</f>
        <v>29</v>
      </c>
      <c r="L473" s="33" cm="1">
        <f t="array" aca="1" ref="L473" ca="1">(_xlfn.IFS(J473="Open",TODAY(),J473="Filled",I473))-H473</f>
        <v>40</v>
      </c>
      <c r="M473">
        <f t="shared" si="57"/>
        <v>2017</v>
      </c>
      <c r="N473" s="34" t="str">
        <f t="shared" si="58"/>
        <v>December</v>
      </c>
      <c r="O473" t="str">
        <f t="shared" si="59"/>
        <v>Q1</v>
      </c>
      <c r="P473" t="str">
        <f t="shared" si="60"/>
        <v>FY 2018</v>
      </c>
      <c r="Q473" s="35">
        <f>IF(J473="Open",_xlfn.XLOOKUP(E473,Table2[Region],Table2[Opens]),_xlfn.XLOOKUP(E473,Table2[Region],Table2[Accepts]))</f>
        <v>300</v>
      </c>
      <c r="R473">
        <f t="shared" si="61"/>
        <v>2018</v>
      </c>
      <c r="S473" s="1">
        <f t="shared" si="62"/>
        <v>43074</v>
      </c>
      <c r="T473" t="str">
        <f t="shared" si="63"/>
        <v>Q1</v>
      </c>
    </row>
    <row r="474" spans="1:20" x14ac:dyDescent="0.35">
      <c r="A474" t="s">
        <v>1028</v>
      </c>
      <c r="B474" t="s">
        <v>360</v>
      </c>
      <c r="C474" s="37" t="s">
        <v>1604</v>
      </c>
      <c r="D474" t="s">
        <v>286</v>
      </c>
      <c r="E474" t="s">
        <v>116</v>
      </c>
      <c r="F474" t="s">
        <v>1075</v>
      </c>
      <c r="G474" t="s">
        <v>24</v>
      </c>
      <c r="H474" s="1">
        <v>43125</v>
      </c>
      <c r="I474" s="1">
        <v>43331</v>
      </c>
      <c r="J474" t="str">
        <f t="shared" si="56"/>
        <v>Filled</v>
      </c>
      <c r="K474" s="33" cm="1">
        <f t="array" aca="1" ref="K474" ca="1">NETWORKDAYS(H474,_xlfn.IFS(J474="Open",TODAY(),J474="Filled",I474))</f>
        <v>147</v>
      </c>
      <c r="L474" s="33" cm="1">
        <f t="array" aca="1" ref="L474" ca="1">(_xlfn.IFS(J474="Open",TODAY(),J474="Filled",I474))-H474</f>
        <v>206</v>
      </c>
      <c r="M474">
        <f t="shared" si="57"/>
        <v>2018</v>
      </c>
      <c r="N474" s="34" t="str">
        <f t="shared" si="58"/>
        <v>August</v>
      </c>
      <c r="O474" t="str">
        <f t="shared" si="59"/>
        <v>Q4</v>
      </c>
      <c r="P474" t="str">
        <f t="shared" si="60"/>
        <v>FY 2018</v>
      </c>
      <c r="Q474" s="35">
        <f>IF(J474="Open",_xlfn.XLOOKUP(E474,Table2[Region],Table2[Opens]),_xlfn.XLOOKUP(E474,Table2[Region],Table2[Accepts]))</f>
        <v>300</v>
      </c>
      <c r="R474">
        <f t="shared" si="61"/>
        <v>2018</v>
      </c>
      <c r="S474" s="1">
        <f t="shared" si="62"/>
        <v>43331</v>
      </c>
      <c r="T474" t="str">
        <f t="shared" si="63"/>
        <v>Q4</v>
      </c>
    </row>
    <row r="475" spans="1:20" x14ac:dyDescent="0.35">
      <c r="A475" t="s">
        <v>1029</v>
      </c>
      <c r="B475" t="s">
        <v>362</v>
      </c>
      <c r="C475" s="37" t="s">
        <v>1604</v>
      </c>
      <c r="D475" t="s">
        <v>575</v>
      </c>
      <c r="E475" t="s">
        <v>209</v>
      </c>
      <c r="F475" t="s">
        <v>1075</v>
      </c>
      <c r="G475" t="s">
        <v>16</v>
      </c>
      <c r="H475" s="1">
        <v>42872</v>
      </c>
      <c r="I475" s="1">
        <v>43028</v>
      </c>
      <c r="J475" t="str">
        <f t="shared" si="56"/>
        <v>Filled</v>
      </c>
      <c r="K475" s="33" cm="1">
        <f t="array" aca="1" ref="K475" ca="1">NETWORKDAYS(H475,_xlfn.IFS(J475="Open",TODAY(),J475="Filled",I475))</f>
        <v>113</v>
      </c>
      <c r="L475" s="33" cm="1">
        <f t="array" aca="1" ref="L475" ca="1">(_xlfn.IFS(J475="Open",TODAY(),J475="Filled",I475))-H475</f>
        <v>156</v>
      </c>
      <c r="M475">
        <f t="shared" si="57"/>
        <v>2017</v>
      </c>
      <c r="N475" s="34" t="str">
        <f t="shared" si="58"/>
        <v>October</v>
      </c>
      <c r="O475" t="str">
        <f t="shared" si="59"/>
        <v>Q1</v>
      </c>
      <c r="P475" t="str">
        <f t="shared" si="60"/>
        <v>FY 2018</v>
      </c>
      <c r="Q475" s="35">
        <f>IF(J475="Open",_xlfn.XLOOKUP(E475,Table2[Region],Table2[Opens]),_xlfn.XLOOKUP(E475,Table2[Region],Table2[Accepts]))</f>
        <v>475</v>
      </c>
      <c r="R475">
        <f t="shared" si="61"/>
        <v>2018</v>
      </c>
      <c r="S475" s="1">
        <f t="shared" si="62"/>
        <v>43028</v>
      </c>
      <c r="T475" t="str">
        <f t="shared" si="63"/>
        <v>Q1</v>
      </c>
    </row>
    <row r="476" spans="1:20" x14ac:dyDescent="0.35">
      <c r="A476" t="s">
        <v>1030</v>
      </c>
      <c r="B476" t="s">
        <v>363</v>
      </c>
      <c r="C476" s="37" t="s">
        <v>1604</v>
      </c>
      <c r="D476" t="s">
        <v>12</v>
      </c>
      <c r="E476" t="s">
        <v>9</v>
      </c>
      <c r="F476" t="s">
        <v>1075</v>
      </c>
      <c r="G476" t="s">
        <v>16</v>
      </c>
      <c r="H476" s="1">
        <v>42431</v>
      </c>
      <c r="I476" s="1">
        <v>42597</v>
      </c>
      <c r="J476" t="str">
        <f t="shared" si="56"/>
        <v>Filled</v>
      </c>
      <c r="K476" s="33" cm="1">
        <f t="array" aca="1" ref="K476" ca="1">NETWORKDAYS(H476,_xlfn.IFS(J476="Open",TODAY(),J476="Filled",I476))</f>
        <v>119</v>
      </c>
      <c r="L476" s="33" cm="1">
        <f t="array" aca="1" ref="L476" ca="1">(_xlfn.IFS(J476="Open",TODAY(),J476="Filled",I476))-H476</f>
        <v>166</v>
      </c>
      <c r="M476">
        <f t="shared" si="57"/>
        <v>2016</v>
      </c>
      <c r="N476" s="34" t="str">
        <f t="shared" si="58"/>
        <v>August</v>
      </c>
      <c r="O476" t="str">
        <f t="shared" si="59"/>
        <v>Q4</v>
      </c>
      <c r="P476" t="str">
        <f t="shared" si="60"/>
        <v>FY 2016</v>
      </c>
      <c r="Q476" s="35">
        <f>IF(J476="Open",_xlfn.XLOOKUP(E476,Table2[Region],Table2[Opens]),_xlfn.XLOOKUP(E476,Table2[Region],Table2[Accepts]))</f>
        <v>525</v>
      </c>
      <c r="R476">
        <f t="shared" si="61"/>
        <v>2016</v>
      </c>
      <c r="S476" s="1">
        <f t="shared" si="62"/>
        <v>42597</v>
      </c>
      <c r="T476" t="str">
        <f t="shared" si="63"/>
        <v>Q4</v>
      </c>
    </row>
    <row r="477" spans="1:20" x14ac:dyDescent="0.35">
      <c r="A477" t="s">
        <v>1031</v>
      </c>
      <c r="B477" t="s">
        <v>364</v>
      </c>
      <c r="C477" s="37" t="s">
        <v>1604</v>
      </c>
      <c r="D477" t="s">
        <v>282</v>
      </c>
      <c r="E477" t="s">
        <v>116</v>
      </c>
      <c r="F477" t="s">
        <v>1075</v>
      </c>
      <c r="G477" t="s">
        <v>16</v>
      </c>
      <c r="H477" s="1">
        <v>43165</v>
      </c>
      <c r="I477" s="1">
        <v>43320</v>
      </c>
      <c r="J477" t="str">
        <f t="shared" si="56"/>
        <v>Filled</v>
      </c>
      <c r="K477" s="33" cm="1">
        <f t="array" aca="1" ref="K477" ca="1">NETWORKDAYS(H477,_xlfn.IFS(J477="Open",TODAY(),J477="Filled",I477))</f>
        <v>112</v>
      </c>
      <c r="L477" s="33" cm="1">
        <f t="array" aca="1" ref="L477" ca="1">(_xlfn.IFS(J477="Open",TODAY(),J477="Filled",I477))-H477</f>
        <v>155</v>
      </c>
      <c r="M477">
        <f t="shared" si="57"/>
        <v>2018</v>
      </c>
      <c r="N477" s="34" t="str">
        <f t="shared" si="58"/>
        <v>August</v>
      </c>
      <c r="O477" t="str">
        <f t="shared" si="59"/>
        <v>Q4</v>
      </c>
      <c r="P477" t="str">
        <f t="shared" si="60"/>
        <v>FY 2018</v>
      </c>
      <c r="Q477" s="35">
        <f>IF(J477="Open",_xlfn.XLOOKUP(E477,Table2[Region],Table2[Opens]),_xlfn.XLOOKUP(E477,Table2[Region],Table2[Accepts]))</f>
        <v>300</v>
      </c>
      <c r="R477">
        <f t="shared" si="61"/>
        <v>2018</v>
      </c>
      <c r="S477" s="1">
        <f t="shared" si="62"/>
        <v>43320</v>
      </c>
      <c r="T477" t="str">
        <f t="shared" si="63"/>
        <v>Q4</v>
      </c>
    </row>
    <row r="478" spans="1:20" x14ac:dyDescent="0.35">
      <c r="A478" t="s">
        <v>1032</v>
      </c>
      <c r="B478" t="s">
        <v>365</v>
      </c>
      <c r="C478" s="37" t="s">
        <v>1604</v>
      </c>
      <c r="D478" t="s">
        <v>286</v>
      </c>
      <c r="E478" t="s">
        <v>116</v>
      </c>
      <c r="F478" t="s">
        <v>1075</v>
      </c>
      <c r="G478" t="s">
        <v>24</v>
      </c>
      <c r="H478" s="1">
        <v>43398</v>
      </c>
      <c r="I478" s="1">
        <v>43408</v>
      </c>
      <c r="J478" t="str">
        <f t="shared" si="56"/>
        <v>Filled</v>
      </c>
      <c r="K478" s="33" cm="1">
        <f t="array" aca="1" ref="K478" ca="1">NETWORKDAYS(H478,_xlfn.IFS(J478="Open",TODAY(),J478="Filled",I478))</f>
        <v>7</v>
      </c>
      <c r="L478" s="33" cm="1">
        <f t="array" aca="1" ref="L478" ca="1">(_xlfn.IFS(J478="Open",TODAY(),J478="Filled",I478))-H478</f>
        <v>10</v>
      </c>
      <c r="M478">
        <f t="shared" si="57"/>
        <v>2018</v>
      </c>
      <c r="N478" s="34" t="str">
        <f t="shared" si="58"/>
        <v>November</v>
      </c>
      <c r="O478" t="str">
        <f t="shared" si="59"/>
        <v>Q1</v>
      </c>
      <c r="P478" t="str">
        <f t="shared" si="60"/>
        <v>FY 2019</v>
      </c>
      <c r="Q478" s="35">
        <f>IF(J478="Open",_xlfn.XLOOKUP(E478,Table2[Region],Table2[Opens]),_xlfn.XLOOKUP(E478,Table2[Region],Table2[Accepts]))</f>
        <v>300</v>
      </c>
      <c r="R478">
        <f t="shared" si="61"/>
        <v>2019</v>
      </c>
      <c r="S478" s="1">
        <f t="shared" si="62"/>
        <v>43408</v>
      </c>
      <c r="T478" t="str">
        <f t="shared" si="63"/>
        <v>Q1</v>
      </c>
    </row>
    <row r="479" spans="1:20" x14ac:dyDescent="0.35">
      <c r="A479" t="s">
        <v>1033</v>
      </c>
      <c r="B479" t="s">
        <v>369</v>
      </c>
      <c r="C479" s="37" t="s">
        <v>1604</v>
      </c>
      <c r="D479" t="s">
        <v>1635</v>
      </c>
      <c r="E479" t="s">
        <v>116</v>
      </c>
      <c r="F479" t="s">
        <v>1075</v>
      </c>
      <c r="G479" t="s">
        <v>16</v>
      </c>
      <c r="H479" s="1">
        <v>43922</v>
      </c>
      <c r="I479" s="1">
        <v>44171</v>
      </c>
      <c r="J479" t="str">
        <f t="shared" si="56"/>
        <v>Filled</v>
      </c>
      <c r="K479" s="33" cm="1">
        <f t="array" aca="1" ref="K479" ca="1">NETWORKDAYS(H479,_xlfn.IFS(J479="Open",TODAY(),J479="Filled",I479))</f>
        <v>178</v>
      </c>
      <c r="L479" s="33" cm="1">
        <f t="array" aca="1" ref="L479" ca="1">(_xlfn.IFS(J479="Open",TODAY(),J479="Filled",I479))-H479</f>
        <v>249</v>
      </c>
      <c r="M479">
        <f t="shared" si="57"/>
        <v>2020</v>
      </c>
      <c r="N479" s="34" t="str">
        <f t="shared" si="58"/>
        <v>December</v>
      </c>
      <c r="O479" t="str">
        <f t="shared" si="59"/>
        <v>Q1</v>
      </c>
      <c r="P479" t="str">
        <f t="shared" si="60"/>
        <v>FY 2021</v>
      </c>
      <c r="Q479" s="35">
        <f>IF(J479="Open",_xlfn.XLOOKUP(E479,Table2[Region],Table2[Opens]),_xlfn.XLOOKUP(E479,Table2[Region],Table2[Accepts]))</f>
        <v>300</v>
      </c>
      <c r="R479">
        <f t="shared" si="61"/>
        <v>2021</v>
      </c>
      <c r="S479" s="1">
        <f t="shared" si="62"/>
        <v>44171</v>
      </c>
      <c r="T479" t="str">
        <f t="shared" si="63"/>
        <v>Q1</v>
      </c>
    </row>
    <row r="480" spans="1:20" x14ac:dyDescent="0.35">
      <c r="A480" t="s">
        <v>1034</v>
      </c>
      <c r="B480" t="s">
        <v>371</v>
      </c>
      <c r="C480" s="37" t="s">
        <v>1604</v>
      </c>
      <c r="D480" t="s">
        <v>256</v>
      </c>
      <c r="E480" t="s">
        <v>209</v>
      </c>
      <c r="F480" t="s">
        <v>1075</v>
      </c>
      <c r="G480" t="s">
        <v>16</v>
      </c>
      <c r="H480" s="1">
        <v>42949</v>
      </c>
      <c r="I480" s="1">
        <v>43002</v>
      </c>
      <c r="J480" t="str">
        <f t="shared" si="56"/>
        <v>Filled</v>
      </c>
      <c r="K480" s="33" cm="1">
        <f t="array" aca="1" ref="K480" ca="1">NETWORKDAYS(H480,_xlfn.IFS(J480="Open",TODAY(),J480="Filled",I480))</f>
        <v>38</v>
      </c>
      <c r="L480" s="33" cm="1">
        <f t="array" aca="1" ref="L480" ca="1">(_xlfn.IFS(J480="Open",TODAY(),J480="Filled",I480))-H480</f>
        <v>53</v>
      </c>
      <c r="M480">
        <f t="shared" si="57"/>
        <v>2017</v>
      </c>
      <c r="N480" s="34" t="str">
        <f t="shared" si="58"/>
        <v>September</v>
      </c>
      <c r="O480" t="str">
        <f t="shared" si="59"/>
        <v>Q4</v>
      </c>
      <c r="P480" t="str">
        <f t="shared" si="60"/>
        <v>FY 2017</v>
      </c>
      <c r="Q480" s="35">
        <f>IF(J480="Open",_xlfn.XLOOKUP(E480,Table2[Region],Table2[Opens]),_xlfn.XLOOKUP(E480,Table2[Region],Table2[Accepts]))</f>
        <v>475</v>
      </c>
      <c r="R480">
        <f t="shared" si="61"/>
        <v>2017</v>
      </c>
      <c r="S480" s="1">
        <f t="shared" si="62"/>
        <v>43002</v>
      </c>
      <c r="T480" t="str">
        <f t="shared" si="63"/>
        <v>Q4</v>
      </c>
    </row>
    <row r="481" spans="1:20" x14ac:dyDescent="0.35">
      <c r="A481" t="s">
        <v>1035</v>
      </c>
      <c r="B481" t="s">
        <v>372</v>
      </c>
      <c r="C481" s="37" t="s">
        <v>1604</v>
      </c>
      <c r="D481" t="s">
        <v>286</v>
      </c>
      <c r="E481" t="s">
        <v>116</v>
      </c>
      <c r="F481" t="s">
        <v>1075</v>
      </c>
      <c r="G481" t="s">
        <v>11</v>
      </c>
      <c r="H481" s="1">
        <v>43860</v>
      </c>
      <c r="I481" s="1">
        <v>44166</v>
      </c>
      <c r="J481" t="str">
        <f t="shared" si="56"/>
        <v>Filled</v>
      </c>
      <c r="K481" s="33" cm="1">
        <f t="array" aca="1" ref="K481" ca="1">NETWORKDAYS(H481,_xlfn.IFS(J481="Open",TODAY(),J481="Filled",I481))</f>
        <v>219</v>
      </c>
      <c r="L481" s="33" cm="1">
        <f t="array" aca="1" ref="L481" ca="1">(_xlfn.IFS(J481="Open",TODAY(),J481="Filled",I481))-H481</f>
        <v>306</v>
      </c>
      <c r="M481">
        <f t="shared" si="57"/>
        <v>2020</v>
      </c>
      <c r="N481" s="34" t="str">
        <f t="shared" si="58"/>
        <v>December</v>
      </c>
      <c r="O481" t="str">
        <f t="shared" si="59"/>
        <v>Q1</v>
      </c>
      <c r="P481" t="str">
        <f t="shared" si="60"/>
        <v>FY 2021</v>
      </c>
      <c r="Q481" s="35">
        <f>IF(J481="Open",_xlfn.XLOOKUP(E481,Table2[Region],Table2[Opens]),_xlfn.XLOOKUP(E481,Table2[Region],Table2[Accepts]))</f>
        <v>300</v>
      </c>
      <c r="R481">
        <f t="shared" si="61"/>
        <v>2021</v>
      </c>
      <c r="S481" s="1">
        <f t="shared" si="62"/>
        <v>44166</v>
      </c>
      <c r="T481" t="str">
        <f t="shared" si="63"/>
        <v>Q1</v>
      </c>
    </row>
    <row r="482" spans="1:20" x14ac:dyDescent="0.35">
      <c r="A482" t="s">
        <v>1036</v>
      </c>
      <c r="B482" t="s">
        <v>373</v>
      </c>
      <c r="C482" s="37" t="s">
        <v>1604</v>
      </c>
      <c r="D482" t="s">
        <v>1635</v>
      </c>
      <c r="E482" t="s">
        <v>116</v>
      </c>
      <c r="F482" t="s">
        <v>1075</v>
      </c>
      <c r="G482" t="s">
        <v>11</v>
      </c>
      <c r="H482" s="1">
        <v>43915</v>
      </c>
      <c r="I482" s="1">
        <v>44174</v>
      </c>
      <c r="J482" t="str">
        <f t="shared" si="56"/>
        <v>Filled</v>
      </c>
      <c r="K482" s="33" cm="1">
        <f t="array" aca="1" ref="K482" ca="1">NETWORKDAYS(H482,_xlfn.IFS(J482="Open",TODAY(),J482="Filled",I482))</f>
        <v>186</v>
      </c>
      <c r="L482" s="33" cm="1">
        <f t="array" aca="1" ref="L482" ca="1">(_xlfn.IFS(J482="Open",TODAY(),J482="Filled",I482))-H482</f>
        <v>259</v>
      </c>
      <c r="M482">
        <f t="shared" si="57"/>
        <v>2020</v>
      </c>
      <c r="N482" s="34" t="str">
        <f t="shared" si="58"/>
        <v>December</v>
      </c>
      <c r="O482" t="str">
        <f t="shared" si="59"/>
        <v>Q1</v>
      </c>
      <c r="P482" t="str">
        <f t="shared" si="60"/>
        <v>FY 2021</v>
      </c>
      <c r="Q482" s="35">
        <f>IF(J482="Open",_xlfn.XLOOKUP(E482,Table2[Region],Table2[Opens]),_xlfn.XLOOKUP(E482,Table2[Region],Table2[Accepts]))</f>
        <v>300</v>
      </c>
      <c r="R482">
        <f t="shared" si="61"/>
        <v>2021</v>
      </c>
      <c r="S482" s="1">
        <f t="shared" si="62"/>
        <v>44174</v>
      </c>
      <c r="T482" t="str">
        <f t="shared" si="63"/>
        <v>Q1</v>
      </c>
    </row>
    <row r="483" spans="1:20" x14ac:dyDescent="0.35">
      <c r="A483" t="s">
        <v>1037</v>
      </c>
      <c r="B483" t="s">
        <v>374</v>
      </c>
      <c r="C483" s="37" t="s">
        <v>1604</v>
      </c>
      <c r="D483" t="s">
        <v>12</v>
      </c>
      <c r="E483" t="s">
        <v>9</v>
      </c>
      <c r="F483" t="s">
        <v>1075</v>
      </c>
      <c r="G483" t="s">
        <v>16</v>
      </c>
      <c r="H483" s="1">
        <v>43061</v>
      </c>
      <c r="I483" s="1">
        <v>43079</v>
      </c>
      <c r="J483" t="str">
        <f t="shared" si="56"/>
        <v>Filled</v>
      </c>
      <c r="K483" s="33" cm="1">
        <f t="array" aca="1" ref="K483" ca="1">NETWORKDAYS(H483,_xlfn.IFS(J483="Open",TODAY(),J483="Filled",I483))</f>
        <v>13</v>
      </c>
      <c r="L483" s="33" cm="1">
        <f t="array" aca="1" ref="L483" ca="1">(_xlfn.IFS(J483="Open",TODAY(),J483="Filled",I483))-H483</f>
        <v>18</v>
      </c>
      <c r="M483">
        <f t="shared" si="57"/>
        <v>2017</v>
      </c>
      <c r="N483" s="34" t="str">
        <f t="shared" si="58"/>
        <v>December</v>
      </c>
      <c r="O483" t="str">
        <f t="shared" si="59"/>
        <v>Q1</v>
      </c>
      <c r="P483" t="str">
        <f t="shared" si="60"/>
        <v>FY 2018</v>
      </c>
      <c r="Q483" s="35">
        <f>IF(J483="Open",_xlfn.XLOOKUP(E483,Table2[Region],Table2[Opens]),_xlfn.XLOOKUP(E483,Table2[Region],Table2[Accepts]))</f>
        <v>525</v>
      </c>
      <c r="R483">
        <f t="shared" si="61"/>
        <v>2018</v>
      </c>
      <c r="S483" s="1">
        <f t="shared" si="62"/>
        <v>43079</v>
      </c>
      <c r="T483" t="str">
        <f t="shared" si="63"/>
        <v>Q1</v>
      </c>
    </row>
    <row r="484" spans="1:20" x14ac:dyDescent="0.35">
      <c r="A484" t="s">
        <v>1038</v>
      </c>
      <c r="B484" t="s">
        <v>375</v>
      </c>
      <c r="C484" s="37" t="s">
        <v>1604</v>
      </c>
      <c r="D484" t="s">
        <v>256</v>
      </c>
      <c r="E484" t="s">
        <v>209</v>
      </c>
      <c r="F484" t="s">
        <v>1075</v>
      </c>
      <c r="G484" t="s">
        <v>16</v>
      </c>
      <c r="H484" s="1">
        <v>43146</v>
      </c>
      <c r="I484" s="1">
        <v>43420</v>
      </c>
      <c r="J484" t="str">
        <f t="shared" si="56"/>
        <v>Filled</v>
      </c>
      <c r="K484" s="33" cm="1">
        <f t="array" aca="1" ref="K484" ca="1">NETWORKDAYS(H484,_xlfn.IFS(J484="Open",TODAY(),J484="Filled",I484))</f>
        <v>197</v>
      </c>
      <c r="L484" s="33" cm="1">
        <f t="array" aca="1" ref="L484" ca="1">(_xlfn.IFS(J484="Open",TODAY(),J484="Filled",I484))-H484</f>
        <v>274</v>
      </c>
      <c r="M484">
        <f t="shared" si="57"/>
        <v>2018</v>
      </c>
      <c r="N484" s="34" t="str">
        <f t="shared" si="58"/>
        <v>November</v>
      </c>
      <c r="O484" t="str">
        <f t="shared" si="59"/>
        <v>Q1</v>
      </c>
      <c r="P484" t="str">
        <f t="shared" si="60"/>
        <v>FY 2019</v>
      </c>
      <c r="Q484" s="35">
        <f>IF(J484="Open",_xlfn.XLOOKUP(E484,Table2[Region],Table2[Opens]),_xlfn.XLOOKUP(E484,Table2[Region],Table2[Accepts]))</f>
        <v>475</v>
      </c>
      <c r="R484">
        <f t="shared" si="61"/>
        <v>2019</v>
      </c>
      <c r="S484" s="1">
        <f t="shared" si="62"/>
        <v>43420</v>
      </c>
      <c r="T484" t="str">
        <f t="shared" si="63"/>
        <v>Q1</v>
      </c>
    </row>
    <row r="485" spans="1:20" x14ac:dyDescent="0.35">
      <c r="A485" t="s">
        <v>1039</v>
      </c>
      <c r="B485" t="s">
        <v>589</v>
      </c>
      <c r="C485" t="s">
        <v>590</v>
      </c>
      <c r="D485" t="s">
        <v>204</v>
      </c>
      <c r="E485" t="s">
        <v>1636</v>
      </c>
      <c r="F485" t="s">
        <v>1081</v>
      </c>
      <c r="G485" t="s">
        <v>16</v>
      </c>
      <c r="H485" s="1">
        <v>44305</v>
      </c>
      <c r="I485" s="1">
        <v>44357</v>
      </c>
      <c r="J485" t="str">
        <f t="shared" si="56"/>
        <v>Filled</v>
      </c>
      <c r="K485" s="33" cm="1">
        <f t="array" aca="1" ref="K485" ca="1">NETWORKDAYS(H485,_xlfn.IFS(J485="Open",TODAY(),J485="Filled",I485))</f>
        <v>39</v>
      </c>
      <c r="L485" s="33" cm="1">
        <f t="array" aca="1" ref="L485" ca="1">(_xlfn.IFS(J485="Open",TODAY(),J485="Filled",I485))-H485</f>
        <v>52</v>
      </c>
      <c r="M485">
        <f t="shared" si="57"/>
        <v>2021</v>
      </c>
      <c r="N485" s="34" t="str">
        <f t="shared" si="58"/>
        <v>June</v>
      </c>
      <c r="O485" t="str">
        <f t="shared" si="59"/>
        <v>Q3</v>
      </c>
      <c r="P485" t="str">
        <f t="shared" si="60"/>
        <v>FY 2021</v>
      </c>
      <c r="Q485" s="35">
        <f>IF(J485="Open",_xlfn.XLOOKUP(E485,Table2[Region],Table2[Opens]),_xlfn.XLOOKUP(E485,Table2[Region],Table2[Accepts]))</f>
        <v>550</v>
      </c>
      <c r="R485">
        <f t="shared" si="61"/>
        <v>2021</v>
      </c>
      <c r="S485" s="1">
        <f t="shared" si="62"/>
        <v>44357</v>
      </c>
      <c r="T485" t="str">
        <f t="shared" si="63"/>
        <v>Q3</v>
      </c>
    </row>
    <row r="486" spans="1:20" x14ac:dyDescent="0.35">
      <c r="A486" t="s">
        <v>1040</v>
      </c>
      <c r="B486" t="s">
        <v>441</v>
      </c>
      <c r="C486" t="s">
        <v>121</v>
      </c>
      <c r="D486" t="s">
        <v>23</v>
      </c>
      <c r="E486" t="s">
        <v>9</v>
      </c>
      <c r="F486" t="s">
        <v>1076</v>
      </c>
      <c r="G486" t="s">
        <v>16</v>
      </c>
      <c r="H486" s="1">
        <v>44552</v>
      </c>
      <c r="I486" s="1">
        <v>44554</v>
      </c>
      <c r="J486" t="str">
        <f t="shared" si="56"/>
        <v>Filled</v>
      </c>
      <c r="K486" s="33" cm="1">
        <f t="array" aca="1" ref="K486" ca="1">NETWORKDAYS(H486,_xlfn.IFS(J486="Open",TODAY(),J486="Filled",I486))</f>
        <v>3</v>
      </c>
      <c r="L486" s="33" cm="1">
        <f t="array" aca="1" ref="L486" ca="1">(_xlfn.IFS(J486="Open",TODAY(),J486="Filled",I486))-H486</f>
        <v>2</v>
      </c>
      <c r="M486">
        <f t="shared" si="57"/>
        <v>2021</v>
      </c>
      <c r="N486" s="34" t="str">
        <f t="shared" si="58"/>
        <v>December</v>
      </c>
      <c r="O486" t="str">
        <f t="shared" si="59"/>
        <v>Q1</v>
      </c>
      <c r="P486" t="str">
        <f t="shared" si="60"/>
        <v>FY 2022</v>
      </c>
      <c r="Q486" s="35">
        <f>IF(J486="Open",_xlfn.XLOOKUP(E486,Table2[Region],Table2[Opens]),_xlfn.XLOOKUP(E486,Table2[Region],Table2[Accepts]))</f>
        <v>525</v>
      </c>
      <c r="R486">
        <f t="shared" si="61"/>
        <v>2022</v>
      </c>
      <c r="S486" s="1">
        <f t="shared" si="62"/>
        <v>44554</v>
      </c>
      <c r="T486" t="str">
        <f t="shared" si="63"/>
        <v>Q1</v>
      </c>
    </row>
    <row r="487" spans="1:20" x14ac:dyDescent="0.35">
      <c r="A487" t="s">
        <v>1041</v>
      </c>
      <c r="B487" t="s">
        <v>448</v>
      </c>
      <c r="C487" t="s">
        <v>121</v>
      </c>
      <c r="D487" t="s">
        <v>23</v>
      </c>
      <c r="E487" t="s">
        <v>9</v>
      </c>
      <c r="F487" t="s">
        <v>1076</v>
      </c>
      <c r="G487" t="s">
        <v>11</v>
      </c>
      <c r="H487" s="1">
        <v>44553</v>
      </c>
      <c r="I487" s="1">
        <v>44555</v>
      </c>
      <c r="J487" t="str">
        <f t="shared" si="56"/>
        <v>Filled</v>
      </c>
      <c r="K487" s="33" cm="1">
        <f t="array" aca="1" ref="K487" ca="1">NETWORKDAYS(H487,_xlfn.IFS(J487="Open",TODAY(),J487="Filled",I487))</f>
        <v>2</v>
      </c>
      <c r="L487" s="33" cm="1">
        <f t="array" aca="1" ref="L487" ca="1">(_xlfn.IFS(J487="Open",TODAY(),J487="Filled",I487))-H487</f>
        <v>2</v>
      </c>
      <c r="M487">
        <f t="shared" si="57"/>
        <v>2021</v>
      </c>
      <c r="N487" s="34" t="str">
        <f t="shared" si="58"/>
        <v>December</v>
      </c>
      <c r="O487" t="str">
        <f t="shared" si="59"/>
        <v>Q1</v>
      </c>
      <c r="P487" t="str">
        <f t="shared" si="60"/>
        <v>FY 2022</v>
      </c>
      <c r="Q487" s="35">
        <f>IF(J487="Open",_xlfn.XLOOKUP(E487,Table2[Region],Table2[Opens]),_xlfn.XLOOKUP(E487,Table2[Region],Table2[Accepts]))</f>
        <v>525</v>
      </c>
      <c r="R487">
        <f t="shared" si="61"/>
        <v>2022</v>
      </c>
      <c r="S487" s="1">
        <f t="shared" si="62"/>
        <v>44555</v>
      </c>
      <c r="T487" t="str">
        <f t="shared" si="63"/>
        <v>Q1</v>
      </c>
    </row>
    <row r="488" spans="1:20" x14ac:dyDescent="0.35">
      <c r="A488" t="s">
        <v>1042</v>
      </c>
      <c r="B488" t="s">
        <v>568</v>
      </c>
      <c r="C488" t="s">
        <v>121</v>
      </c>
      <c r="D488" t="s">
        <v>115</v>
      </c>
      <c r="E488" t="s">
        <v>116</v>
      </c>
      <c r="F488" t="s">
        <v>1074</v>
      </c>
      <c r="G488" t="s">
        <v>16</v>
      </c>
      <c r="H488" s="1">
        <v>44616</v>
      </c>
      <c r="I488" s="1">
        <v>44617</v>
      </c>
      <c r="J488" t="str">
        <f t="shared" si="56"/>
        <v>Filled</v>
      </c>
      <c r="K488" s="33" cm="1">
        <f t="array" aca="1" ref="K488" ca="1">NETWORKDAYS(H488,_xlfn.IFS(J488="Open",TODAY(),J488="Filled",I488))</f>
        <v>2</v>
      </c>
      <c r="L488" s="33" cm="1">
        <f t="array" aca="1" ref="L488" ca="1">(_xlfn.IFS(J488="Open",TODAY(),J488="Filled",I488))-H488</f>
        <v>1</v>
      </c>
      <c r="M488">
        <f t="shared" si="57"/>
        <v>2022</v>
      </c>
      <c r="N488" s="34" t="str">
        <f t="shared" si="58"/>
        <v>February</v>
      </c>
      <c r="O488" t="str">
        <f t="shared" si="59"/>
        <v>Q2</v>
      </c>
      <c r="P488" t="str">
        <f t="shared" si="60"/>
        <v>FY 2022</v>
      </c>
      <c r="Q488" s="35">
        <f>IF(J488="Open",_xlfn.XLOOKUP(E488,Table2[Region],Table2[Opens]),_xlfn.XLOOKUP(E488,Table2[Region],Table2[Accepts]))</f>
        <v>300</v>
      </c>
      <c r="R488">
        <f t="shared" si="61"/>
        <v>2022</v>
      </c>
      <c r="S488" s="1">
        <f t="shared" si="62"/>
        <v>44617</v>
      </c>
      <c r="T488" t="str">
        <f t="shared" si="63"/>
        <v>Q2</v>
      </c>
    </row>
    <row r="489" spans="1:20" x14ac:dyDescent="0.35">
      <c r="A489" t="s">
        <v>1043</v>
      </c>
      <c r="B489" t="s">
        <v>569</v>
      </c>
      <c r="C489" t="s">
        <v>121</v>
      </c>
      <c r="D489" t="s">
        <v>204</v>
      </c>
      <c r="E489" t="s">
        <v>1636</v>
      </c>
      <c r="F489" t="s">
        <v>1074</v>
      </c>
      <c r="G489" t="s">
        <v>16</v>
      </c>
      <c r="H489" s="1">
        <v>44623</v>
      </c>
      <c r="I489" s="1">
        <v>44708</v>
      </c>
      <c r="J489" t="str">
        <f t="shared" si="56"/>
        <v>Filled</v>
      </c>
      <c r="K489" s="33" cm="1">
        <f t="array" aca="1" ref="K489" ca="1">NETWORKDAYS(H489,_xlfn.IFS(J489="Open",TODAY(),J489="Filled",I489))</f>
        <v>62</v>
      </c>
      <c r="L489" s="33" cm="1">
        <f t="array" aca="1" ref="L489" ca="1">(_xlfn.IFS(J489="Open",TODAY(),J489="Filled",I489))-H489</f>
        <v>85</v>
      </c>
      <c r="M489">
        <f t="shared" si="57"/>
        <v>2022</v>
      </c>
      <c r="N489" s="34" t="str">
        <f t="shared" si="58"/>
        <v>May</v>
      </c>
      <c r="O489" t="str">
        <f t="shared" si="59"/>
        <v>Q3</v>
      </c>
      <c r="P489" t="str">
        <f t="shared" si="60"/>
        <v>FY 2022</v>
      </c>
      <c r="Q489" s="35">
        <f>IF(J489="Open",_xlfn.XLOOKUP(E489,Table2[Region],Table2[Opens]),_xlfn.XLOOKUP(E489,Table2[Region],Table2[Accepts]))</f>
        <v>550</v>
      </c>
      <c r="R489">
        <f t="shared" si="61"/>
        <v>2022</v>
      </c>
      <c r="S489" s="1">
        <f t="shared" si="62"/>
        <v>44708</v>
      </c>
      <c r="T489" t="str">
        <f t="shared" si="63"/>
        <v>Q3</v>
      </c>
    </row>
    <row r="490" spans="1:20" x14ac:dyDescent="0.35">
      <c r="A490" t="s">
        <v>1044</v>
      </c>
      <c r="B490" t="s">
        <v>570</v>
      </c>
      <c r="C490" t="s">
        <v>121</v>
      </c>
      <c r="D490" t="s">
        <v>286</v>
      </c>
      <c r="E490" t="s">
        <v>116</v>
      </c>
      <c r="F490" t="s">
        <v>1078</v>
      </c>
      <c r="G490" t="s">
        <v>16</v>
      </c>
      <c r="H490" s="1">
        <v>44203.859027777777</v>
      </c>
      <c r="I490" s="1">
        <v>44303</v>
      </c>
      <c r="J490" t="str">
        <f t="shared" si="56"/>
        <v>Filled</v>
      </c>
      <c r="K490" s="33" cm="1">
        <f t="array" aca="1" ref="K490" ca="1">NETWORKDAYS(H490,_xlfn.IFS(J490="Open",TODAY(),J490="Filled",I490))</f>
        <v>72</v>
      </c>
      <c r="L490" s="33" cm="1">
        <f t="array" aca="1" ref="L490" ca="1">(_xlfn.IFS(J490="Open",TODAY(),J490="Filled",I490))-H490</f>
        <v>99.140972222223354</v>
      </c>
      <c r="M490">
        <f t="shared" si="57"/>
        <v>2021</v>
      </c>
      <c r="N490" s="34" t="str">
        <f t="shared" si="58"/>
        <v>April</v>
      </c>
      <c r="O490" t="str">
        <f t="shared" si="59"/>
        <v>Q3</v>
      </c>
      <c r="P490" t="str">
        <f t="shared" si="60"/>
        <v>FY 2021</v>
      </c>
      <c r="Q490" s="35">
        <f>IF(J490="Open",_xlfn.XLOOKUP(E490,Table2[Region],Table2[Opens]),_xlfn.XLOOKUP(E490,Table2[Region],Table2[Accepts]))</f>
        <v>300</v>
      </c>
      <c r="R490">
        <f t="shared" si="61"/>
        <v>2021</v>
      </c>
      <c r="S490" s="1">
        <f t="shared" si="62"/>
        <v>44303</v>
      </c>
      <c r="T490" t="str">
        <f t="shared" si="63"/>
        <v>Q3</v>
      </c>
    </row>
    <row r="491" spans="1:20" x14ac:dyDescent="0.35">
      <c r="A491" t="s">
        <v>1044</v>
      </c>
      <c r="B491" t="s">
        <v>1111</v>
      </c>
      <c r="C491" t="s">
        <v>1599</v>
      </c>
      <c r="D491" t="s">
        <v>1635</v>
      </c>
      <c r="E491" t="s">
        <v>116</v>
      </c>
      <c r="F491" t="s">
        <v>1609</v>
      </c>
      <c r="G491" t="s">
        <v>16</v>
      </c>
      <c r="H491" s="1">
        <v>44620</v>
      </c>
      <c r="I491" s="1">
        <v>44833</v>
      </c>
      <c r="J491" t="str">
        <f t="shared" si="56"/>
        <v>Filled</v>
      </c>
      <c r="K491" s="33" cm="1">
        <f t="array" aca="1" ref="K491" ca="1">NETWORKDAYS(H491,_xlfn.IFS(J491="Open",TODAY(),J491="Filled",I491))</f>
        <v>154</v>
      </c>
      <c r="L491" s="33" cm="1">
        <f t="array" aca="1" ref="L491" ca="1">(_xlfn.IFS(J491="Open",TODAY(),J491="Filled",I491))-H491</f>
        <v>213</v>
      </c>
      <c r="M491">
        <f t="shared" si="57"/>
        <v>2022</v>
      </c>
      <c r="N491" s="34" t="str">
        <f t="shared" si="58"/>
        <v>September</v>
      </c>
      <c r="O491" t="str">
        <f t="shared" si="59"/>
        <v>Q4</v>
      </c>
      <c r="P491" t="str">
        <f t="shared" si="60"/>
        <v>FY 2022</v>
      </c>
      <c r="Q491" s="35">
        <f>IF(J491="Open",_xlfn.XLOOKUP(E491,Table2[Region],Table2[Opens]),_xlfn.XLOOKUP(E491,Table2[Region],Table2[Accepts]))</f>
        <v>300</v>
      </c>
      <c r="R491">
        <f t="shared" si="61"/>
        <v>2022</v>
      </c>
      <c r="S491" s="1">
        <f t="shared" si="62"/>
        <v>44833</v>
      </c>
      <c r="T491" t="str">
        <f t="shared" si="63"/>
        <v>Q4</v>
      </c>
    </row>
    <row r="492" spans="1:20" x14ac:dyDescent="0.35">
      <c r="A492" t="s">
        <v>1045</v>
      </c>
      <c r="B492" t="s">
        <v>571</v>
      </c>
      <c r="C492" t="s">
        <v>121</v>
      </c>
      <c r="D492" t="s">
        <v>115</v>
      </c>
      <c r="E492" t="s">
        <v>116</v>
      </c>
      <c r="F492" t="s">
        <v>1075</v>
      </c>
      <c r="G492" t="s">
        <v>18</v>
      </c>
      <c r="H492" s="1">
        <v>44194.192361111112</v>
      </c>
      <c r="I492" s="1" t="s">
        <v>1628</v>
      </c>
      <c r="J492" t="str">
        <f t="shared" si="56"/>
        <v>Open</v>
      </c>
      <c r="K492" s="33" cm="1">
        <f t="array" aca="1" ref="K492" ca="1">NETWORKDAYS(H492,_xlfn.IFS(J492="Open",TODAY(),J492="Filled",I492))</f>
        <v>681</v>
      </c>
      <c r="L492" s="33" cm="1">
        <f t="array" aca="1" ref="L492" ca="1">(_xlfn.IFS(J492="Open",TODAY(),J492="Filled",I492))-H492</f>
        <v>951.8076388888876</v>
      </c>
      <c r="M492" t="str">
        <f t="shared" si="57"/>
        <v/>
      </c>
      <c r="N492" s="34" t="str">
        <f t="shared" si="58"/>
        <v/>
      </c>
      <c r="O492" t="str">
        <f t="shared" si="59"/>
        <v/>
      </c>
      <c r="P492" t="str">
        <f t="shared" si="60"/>
        <v/>
      </c>
      <c r="Q492" s="35">
        <f>IF(J492="Open",_xlfn.XLOOKUP(E492,Table2[Region],Table2[Opens]),_xlfn.XLOOKUP(E492,Table2[Region],Table2[Accepts]))</f>
        <v>160</v>
      </c>
      <c r="R492">
        <f t="shared" si="61"/>
        <v>2021</v>
      </c>
      <c r="S492" s="1">
        <f t="shared" si="62"/>
        <v>44194.192361111112</v>
      </c>
      <c r="T492" t="str">
        <f t="shared" si="63"/>
        <v>Q1</v>
      </c>
    </row>
    <row r="493" spans="1:20" x14ac:dyDescent="0.35">
      <c r="A493" t="s">
        <v>1045</v>
      </c>
      <c r="B493" t="s">
        <v>1111</v>
      </c>
      <c r="C493" t="s">
        <v>1599</v>
      </c>
      <c r="D493" t="s">
        <v>204</v>
      </c>
      <c r="E493" t="s">
        <v>1636</v>
      </c>
      <c r="F493" t="s">
        <v>1609</v>
      </c>
      <c r="G493" t="s">
        <v>16</v>
      </c>
      <c r="H493" s="1">
        <v>44620</v>
      </c>
      <c r="I493" s="1" t="s">
        <v>1628</v>
      </c>
      <c r="J493" t="str">
        <f t="shared" si="56"/>
        <v>Open</v>
      </c>
      <c r="K493" s="33" cm="1">
        <f t="array" aca="1" ref="K493" ca="1">NETWORKDAYS(H493,_xlfn.IFS(J493="Open",TODAY(),J493="Filled",I493))</f>
        <v>377</v>
      </c>
      <c r="L493" s="33" cm="1">
        <f t="array" aca="1" ref="L493" ca="1">(_xlfn.IFS(J493="Open",TODAY(),J493="Filled",I493))-H493</f>
        <v>526</v>
      </c>
      <c r="M493" t="str">
        <f t="shared" si="57"/>
        <v/>
      </c>
      <c r="N493" s="34" t="str">
        <f t="shared" si="58"/>
        <v/>
      </c>
      <c r="O493" t="str">
        <f t="shared" si="59"/>
        <v/>
      </c>
      <c r="P493" t="str">
        <f t="shared" si="60"/>
        <v/>
      </c>
      <c r="Q493" s="35">
        <f>IF(J493="Open",_xlfn.XLOOKUP(E493,Table2[Region],Table2[Opens]),_xlfn.XLOOKUP(E493,Table2[Region],Table2[Accepts]))</f>
        <v>300</v>
      </c>
      <c r="R493">
        <f t="shared" si="61"/>
        <v>2022</v>
      </c>
      <c r="S493" s="1">
        <f t="shared" si="62"/>
        <v>44620</v>
      </c>
      <c r="T493" t="str">
        <f t="shared" si="63"/>
        <v>Q2</v>
      </c>
    </row>
    <row r="494" spans="1:20" x14ac:dyDescent="0.35">
      <c r="A494" t="s">
        <v>1046</v>
      </c>
      <c r="B494" t="s">
        <v>572</v>
      </c>
      <c r="C494" t="s">
        <v>121</v>
      </c>
      <c r="D494" t="s">
        <v>204</v>
      </c>
      <c r="E494" t="s">
        <v>1636</v>
      </c>
      <c r="F494" t="s">
        <v>1074</v>
      </c>
      <c r="G494" t="s">
        <v>16</v>
      </c>
      <c r="H494" s="1">
        <v>44194.190972222219</v>
      </c>
      <c r="I494" s="1">
        <v>44195</v>
      </c>
      <c r="J494" t="str">
        <f t="shared" si="56"/>
        <v>Filled</v>
      </c>
      <c r="K494" s="33" cm="1">
        <f t="array" aca="1" ref="K494" ca="1">NETWORKDAYS(H494,_xlfn.IFS(J494="Open",TODAY(),J494="Filled",I494))</f>
        <v>2</v>
      </c>
      <c r="L494" s="33" cm="1">
        <f t="array" aca="1" ref="L494" ca="1">(_xlfn.IFS(J494="Open",TODAY(),J494="Filled",I494))-H494</f>
        <v>0.80902777778101154</v>
      </c>
      <c r="M494">
        <f t="shared" si="57"/>
        <v>2020</v>
      </c>
      <c r="N494" s="34" t="str">
        <f t="shared" si="58"/>
        <v>December</v>
      </c>
      <c r="O494" t="str">
        <f t="shared" si="59"/>
        <v>Q1</v>
      </c>
      <c r="P494" t="str">
        <f t="shared" si="60"/>
        <v>FY 2021</v>
      </c>
      <c r="Q494" s="35">
        <f>IF(J494="Open",_xlfn.XLOOKUP(E494,Table2[Region],Table2[Opens]),_xlfn.XLOOKUP(E494,Table2[Region],Table2[Accepts]))</f>
        <v>550</v>
      </c>
      <c r="R494">
        <f t="shared" si="61"/>
        <v>2021</v>
      </c>
      <c r="S494" s="1">
        <f t="shared" si="62"/>
        <v>44195</v>
      </c>
      <c r="T494" t="str">
        <f t="shared" si="63"/>
        <v>Q1</v>
      </c>
    </row>
    <row r="495" spans="1:20" x14ac:dyDescent="0.35">
      <c r="A495" t="s">
        <v>1046</v>
      </c>
      <c r="B495" t="s">
        <v>1111</v>
      </c>
      <c r="C495" t="s">
        <v>1599</v>
      </c>
      <c r="D495" t="s">
        <v>1635</v>
      </c>
      <c r="E495" t="s">
        <v>116</v>
      </c>
      <c r="F495" t="s">
        <v>1609</v>
      </c>
      <c r="G495" t="s">
        <v>16</v>
      </c>
      <c r="H495" s="1">
        <v>44612</v>
      </c>
      <c r="I495" s="1">
        <v>44882</v>
      </c>
      <c r="J495" t="str">
        <f t="shared" si="56"/>
        <v>Filled</v>
      </c>
      <c r="K495" s="33" cm="1">
        <f t="array" aca="1" ref="K495" ca="1">NETWORKDAYS(H495,_xlfn.IFS(J495="Open",TODAY(),J495="Filled",I495))</f>
        <v>194</v>
      </c>
      <c r="L495" s="33" cm="1">
        <f t="array" aca="1" ref="L495" ca="1">(_xlfn.IFS(J495="Open",TODAY(),J495="Filled",I495))-H495</f>
        <v>270</v>
      </c>
      <c r="M495">
        <f t="shared" si="57"/>
        <v>2022</v>
      </c>
      <c r="N495" s="34" t="str">
        <f t="shared" si="58"/>
        <v>November</v>
      </c>
      <c r="O495" t="str">
        <f t="shared" si="59"/>
        <v>Q1</v>
      </c>
      <c r="P495" t="str">
        <f t="shared" si="60"/>
        <v>FY 2023</v>
      </c>
      <c r="Q495" s="35">
        <f>IF(J495="Open",_xlfn.XLOOKUP(E495,Table2[Region],Table2[Opens]),_xlfn.XLOOKUP(E495,Table2[Region],Table2[Accepts]))</f>
        <v>300</v>
      </c>
      <c r="R495">
        <f t="shared" si="61"/>
        <v>2023</v>
      </c>
      <c r="S495" s="1">
        <f t="shared" si="62"/>
        <v>44882</v>
      </c>
      <c r="T495" t="str">
        <f t="shared" si="63"/>
        <v>Q1</v>
      </c>
    </row>
    <row r="496" spans="1:20" x14ac:dyDescent="0.35">
      <c r="A496" t="s">
        <v>1047</v>
      </c>
      <c r="B496" t="s">
        <v>573</v>
      </c>
      <c r="C496" t="s">
        <v>121</v>
      </c>
      <c r="D496" t="s">
        <v>204</v>
      </c>
      <c r="E496" t="s">
        <v>1636</v>
      </c>
      <c r="F496" t="s">
        <v>1081</v>
      </c>
      <c r="G496" t="s">
        <v>24</v>
      </c>
      <c r="H496" s="1">
        <v>44200.35</v>
      </c>
      <c r="I496" s="1" t="s">
        <v>1628</v>
      </c>
      <c r="J496" t="str">
        <f t="shared" si="56"/>
        <v>Open</v>
      </c>
      <c r="K496" s="33" cm="1">
        <f t="array" aca="1" ref="K496" ca="1">NETWORKDAYS(H496,_xlfn.IFS(J496="Open",TODAY(),J496="Filled",I496))</f>
        <v>677</v>
      </c>
      <c r="L496" s="33" cm="1">
        <f t="array" aca="1" ref="L496" ca="1">(_xlfn.IFS(J496="Open",TODAY(),J496="Filled",I496))-H496</f>
        <v>945.65000000000146</v>
      </c>
      <c r="M496" t="str">
        <f t="shared" si="57"/>
        <v/>
      </c>
      <c r="N496" s="34" t="str">
        <f t="shared" si="58"/>
        <v/>
      </c>
      <c r="O496" t="str">
        <f t="shared" si="59"/>
        <v/>
      </c>
      <c r="P496" t="str">
        <f t="shared" si="60"/>
        <v/>
      </c>
      <c r="Q496" s="35">
        <f>IF(J496="Open",_xlfn.XLOOKUP(E496,Table2[Region],Table2[Opens]),_xlfn.XLOOKUP(E496,Table2[Region],Table2[Accepts]))</f>
        <v>300</v>
      </c>
      <c r="R496">
        <f t="shared" si="61"/>
        <v>2021</v>
      </c>
      <c r="S496" s="1">
        <f t="shared" si="62"/>
        <v>44200.35</v>
      </c>
      <c r="T496" t="str">
        <f t="shared" si="63"/>
        <v>Q2</v>
      </c>
    </row>
    <row r="497" spans="1:20" x14ac:dyDescent="0.35">
      <c r="A497" t="s">
        <v>1047</v>
      </c>
      <c r="B497" t="s">
        <v>1111</v>
      </c>
      <c r="C497" t="s">
        <v>1599</v>
      </c>
      <c r="D497" t="s">
        <v>1635</v>
      </c>
      <c r="E497" t="s">
        <v>9</v>
      </c>
      <c r="F497" t="s">
        <v>1609</v>
      </c>
      <c r="G497" t="s">
        <v>16</v>
      </c>
      <c r="H497" s="1">
        <v>44612</v>
      </c>
      <c r="I497" s="1">
        <v>44666</v>
      </c>
      <c r="J497" t="str">
        <f t="shared" si="56"/>
        <v>Filled</v>
      </c>
      <c r="K497" s="33" cm="1">
        <f t="array" aca="1" ref="K497" ca="1">NETWORKDAYS(H497,_xlfn.IFS(J497="Open",TODAY(),J497="Filled",I497))</f>
        <v>40</v>
      </c>
      <c r="L497" s="33" cm="1">
        <f t="array" aca="1" ref="L497" ca="1">(_xlfn.IFS(J497="Open",TODAY(),J497="Filled",I497))-H497</f>
        <v>54</v>
      </c>
      <c r="M497">
        <f t="shared" si="57"/>
        <v>2022</v>
      </c>
      <c r="N497" s="34" t="str">
        <f t="shared" si="58"/>
        <v>April</v>
      </c>
      <c r="O497" t="str">
        <f t="shared" si="59"/>
        <v>Q3</v>
      </c>
      <c r="P497" t="str">
        <f t="shared" si="60"/>
        <v>FY 2022</v>
      </c>
      <c r="Q497" s="35">
        <f>IF(J497="Open",_xlfn.XLOOKUP(E497,Table2[Region],Table2[Opens]),_xlfn.XLOOKUP(E497,Table2[Region],Table2[Accepts]))</f>
        <v>525</v>
      </c>
      <c r="R497">
        <f t="shared" si="61"/>
        <v>2022</v>
      </c>
      <c r="S497" s="1">
        <f t="shared" si="62"/>
        <v>44666</v>
      </c>
      <c r="T497" t="str">
        <f t="shared" si="63"/>
        <v>Q3</v>
      </c>
    </row>
    <row r="498" spans="1:20" x14ac:dyDescent="0.35">
      <c r="A498" t="s">
        <v>1048</v>
      </c>
      <c r="B498" t="s">
        <v>574</v>
      </c>
      <c r="C498" t="s">
        <v>121</v>
      </c>
      <c r="D498" t="s">
        <v>575</v>
      </c>
      <c r="E498" t="s">
        <v>209</v>
      </c>
      <c r="F498" t="s">
        <v>1081</v>
      </c>
      <c r="G498" t="s">
        <v>16</v>
      </c>
      <c r="H498" s="1">
        <v>44183.406944444447</v>
      </c>
      <c r="I498" s="1">
        <v>44189</v>
      </c>
      <c r="J498" t="str">
        <f t="shared" si="56"/>
        <v>Filled</v>
      </c>
      <c r="K498" s="33" cm="1">
        <f t="array" aca="1" ref="K498" ca="1">NETWORKDAYS(H498,_xlfn.IFS(J498="Open",TODAY(),J498="Filled",I498))</f>
        <v>5</v>
      </c>
      <c r="L498" s="33" cm="1">
        <f t="array" aca="1" ref="L498" ca="1">(_xlfn.IFS(J498="Open",TODAY(),J498="Filled",I498))-H498</f>
        <v>5.5930555555532919</v>
      </c>
      <c r="M498">
        <f t="shared" si="57"/>
        <v>2020</v>
      </c>
      <c r="N498" s="34" t="str">
        <f t="shared" si="58"/>
        <v>December</v>
      </c>
      <c r="O498" t="str">
        <f t="shared" si="59"/>
        <v>Q1</v>
      </c>
      <c r="P498" t="str">
        <f t="shared" si="60"/>
        <v>FY 2021</v>
      </c>
      <c r="Q498" s="35">
        <f>IF(J498="Open",_xlfn.XLOOKUP(E498,Table2[Region],Table2[Opens]),_xlfn.XLOOKUP(E498,Table2[Region],Table2[Accepts]))</f>
        <v>475</v>
      </c>
      <c r="R498">
        <f t="shared" si="61"/>
        <v>2021</v>
      </c>
      <c r="S498" s="1">
        <f t="shared" si="62"/>
        <v>44189</v>
      </c>
      <c r="T498" t="str">
        <f t="shared" si="63"/>
        <v>Q1</v>
      </c>
    </row>
    <row r="499" spans="1:20" x14ac:dyDescent="0.35">
      <c r="A499" t="s">
        <v>1048</v>
      </c>
      <c r="B499" t="s">
        <v>1111</v>
      </c>
      <c r="C499" t="s">
        <v>1599</v>
      </c>
      <c r="D499" t="s">
        <v>1635</v>
      </c>
      <c r="E499" t="s">
        <v>116</v>
      </c>
      <c r="F499" t="s">
        <v>1609</v>
      </c>
      <c r="G499" t="s">
        <v>16</v>
      </c>
      <c r="H499" s="1">
        <v>44612</v>
      </c>
      <c r="I499" s="1">
        <v>44682</v>
      </c>
      <c r="J499" t="str">
        <f t="shared" si="56"/>
        <v>Filled</v>
      </c>
      <c r="K499" s="33" cm="1">
        <f t="array" aca="1" ref="K499" ca="1">NETWORKDAYS(H499,_xlfn.IFS(J499="Open",TODAY(),J499="Filled",I499))</f>
        <v>50</v>
      </c>
      <c r="L499" s="33" cm="1">
        <f t="array" aca="1" ref="L499" ca="1">(_xlfn.IFS(J499="Open",TODAY(),J499="Filled",I499))-H499</f>
        <v>70</v>
      </c>
      <c r="M499">
        <f t="shared" si="57"/>
        <v>2022</v>
      </c>
      <c r="N499" s="34" t="str">
        <f t="shared" si="58"/>
        <v>May</v>
      </c>
      <c r="O499" t="str">
        <f t="shared" si="59"/>
        <v>Q3</v>
      </c>
      <c r="P499" t="str">
        <f t="shared" si="60"/>
        <v>FY 2022</v>
      </c>
      <c r="Q499" s="35">
        <f>IF(J499="Open",_xlfn.XLOOKUP(E499,Table2[Region],Table2[Opens]),_xlfn.XLOOKUP(E499,Table2[Region],Table2[Accepts]))</f>
        <v>300</v>
      </c>
      <c r="R499">
        <f t="shared" si="61"/>
        <v>2022</v>
      </c>
      <c r="S499" s="1">
        <f t="shared" si="62"/>
        <v>44682</v>
      </c>
      <c r="T499" t="str">
        <f t="shared" si="63"/>
        <v>Q3</v>
      </c>
    </row>
    <row r="500" spans="1:20" x14ac:dyDescent="0.35">
      <c r="A500" t="s">
        <v>1049</v>
      </c>
      <c r="B500" t="s">
        <v>576</v>
      </c>
      <c r="C500" t="s">
        <v>121</v>
      </c>
      <c r="D500" t="s">
        <v>282</v>
      </c>
      <c r="E500" t="s">
        <v>116</v>
      </c>
      <c r="F500" t="s">
        <v>1081</v>
      </c>
      <c r="G500" t="s">
        <v>16</v>
      </c>
      <c r="H500" s="1">
        <v>44217.966666666667</v>
      </c>
      <c r="I500" s="1">
        <v>44510</v>
      </c>
      <c r="J500" t="str">
        <f t="shared" si="56"/>
        <v>Filled</v>
      </c>
      <c r="K500" s="33" cm="1">
        <f t="array" aca="1" ref="K500" ca="1">NETWORKDAYS(H500,_xlfn.IFS(J500="Open",TODAY(),J500="Filled",I500))</f>
        <v>210</v>
      </c>
      <c r="L500" s="33" cm="1">
        <f t="array" aca="1" ref="L500" ca="1">(_xlfn.IFS(J500="Open",TODAY(),J500="Filled",I500))-H500</f>
        <v>292.03333333333285</v>
      </c>
      <c r="M500">
        <f t="shared" si="57"/>
        <v>2021</v>
      </c>
      <c r="N500" s="34" t="str">
        <f t="shared" si="58"/>
        <v>November</v>
      </c>
      <c r="O500" t="str">
        <f t="shared" si="59"/>
        <v>Q1</v>
      </c>
      <c r="P500" t="str">
        <f t="shared" si="60"/>
        <v>FY 2022</v>
      </c>
      <c r="Q500" s="35">
        <f>IF(J500="Open",_xlfn.XLOOKUP(E500,Table2[Region],Table2[Opens]),_xlfn.XLOOKUP(E500,Table2[Region],Table2[Accepts]))</f>
        <v>300</v>
      </c>
      <c r="R500">
        <f t="shared" si="61"/>
        <v>2022</v>
      </c>
      <c r="S500" s="1">
        <f t="shared" si="62"/>
        <v>44510</v>
      </c>
      <c r="T500" t="str">
        <f t="shared" si="63"/>
        <v>Q1</v>
      </c>
    </row>
    <row r="501" spans="1:20" x14ac:dyDescent="0.35">
      <c r="A501" t="s">
        <v>1049</v>
      </c>
      <c r="B501" t="s">
        <v>1111</v>
      </c>
      <c r="C501" t="s">
        <v>1600</v>
      </c>
      <c r="D501" t="s">
        <v>1635</v>
      </c>
      <c r="E501" t="s">
        <v>116</v>
      </c>
      <c r="F501" t="s">
        <v>1609</v>
      </c>
      <c r="G501" t="s">
        <v>16</v>
      </c>
      <c r="H501" s="1">
        <v>44612</v>
      </c>
      <c r="I501" s="1">
        <v>44660</v>
      </c>
      <c r="J501" t="str">
        <f t="shared" si="56"/>
        <v>Filled</v>
      </c>
      <c r="K501" s="33" cm="1">
        <f t="array" aca="1" ref="K501" ca="1">NETWORKDAYS(H501,_xlfn.IFS(J501="Open",TODAY(),J501="Filled",I501))</f>
        <v>35</v>
      </c>
      <c r="L501" s="33" cm="1">
        <f t="array" aca="1" ref="L501" ca="1">(_xlfn.IFS(J501="Open",TODAY(),J501="Filled",I501))-H501</f>
        <v>48</v>
      </c>
      <c r="M501">
        <f t="shared" si="57"/>
        <v>2022</v>
      </c>
      <c r="N501" s="34" t="str">
        <f t="shared" si="58"/>
        <v>April</v>
      </c>
      <c r="O501" t="str">
        <f t="shared" si="59"/>
        <v>Q3</v>
      </c>
      <c r="P501" t="str">
        <f t="shared" si="60"/>
        <v>FY 2022</v>
      </c>
      <c r="Q501" s="35">
        <f>IF(J501="Open",_xlfn.XLOOKUP(E501,Table2[Region],Table2[Opens]),_xlfn.XLOOKUP(E501,Table2[Region],Table2[Accepts]))</f>
        <v>300</v>
      </c>
      <c r="R501">
        <f t="shared" si="61"/>
        <v>2022</v>
      </c>
      <c r="S501" s="1">
        <f t="shared" si="62"/>
        <v>44660</v>
      </c>
      <c r="T501" t="str">
        <f t="shared" si="63"/>
        <v>Q3</v>
      </c>
    </row>
    <row r="502" spans="1:20" x14ac:dyDescent="0.35">
      <c r="A502" t="s">
        <v>1050</v>
      </c>
      <c r="B502" t="s">
        <v>577</v>
      </c>
      <c r="C502" t="s">
        <v>121</v>
      </c>
      <c r="D502" t="s">
        <v>286</v>
      </c>
      <c r="E502" t="s">
        <v>116</v>
      </c>
      <c r="F502" t="s">
        <v>1076</v>
      </c>
      <c r="G502" t="s">
        <v>11</v>
      </c>
      <c r="H502" s="1">
        <v>44256.807638888888</v>
      </c>
      <c r="I502" s="1" t="s">
        <v>1628</v>
      </c>
      <c r="J502" t="str">
        <f t="shared" si="56"/>
        <v>Open</v>
      </c>
      <c r="K502" s="33" cm="1">
        <f t="array" aca="1" ref="K502" ca="1">NETWORKDAYS(H502,_xlfn.IFS(J502="Open",TODAY(),J502="Filled",I502))</f>
        <v>637</v>
      </c>
      <c r="L502" s="33" cm="1">
        <f t="array" aca="1" ref="L502" ca="1">(_xlfn.IFS(J502="Open",TODAY(),J502="Filled",I502))-H502</f>
        <v>889.1923611111124</v>
      </c>
      <c r="M502" t="str">
        <f t="shared" si="57"/>
        <v/>
      </c>
      <c r="N502" s="34" t="str">
        <f t="shared" si="58"/>
        <v/>
      </c>
      <c r="O502" t="str">
        <f t="shared" si="59"/>
        <v/>
      </c>
      <c r="P502" t="str">
        <f t="shared" si="60"/>
        <v/>
      </c>
      <c r="Q502" s="35">
        <f>IF(J502="Open",_xlfn.XLOOKUP(E502,Table2[Region],Table2[Opens]),_xlfn.XLOOKUP(E502,Table2[Region],Table2[Accepts]))</f>
        <v>160</v>
      </c>
      <c r="R502">
        <f t="shared" si="61"/>
        <v>2021</v>
      </c>
      <c r="S502" s="1">
        <f t="shared" si="62"/>
        <v>44256.807638888888</v>
      </c>
      <c r="T502" t="str">
        <f t="shared" si="63"/>
        <v>Q2</v>
      </c>
    </row>
    <row r="503" spans="1:20" x14ac:dyDescent="0.35">
      <c r="A503" t="s">
        <v>1050</v>
      </c>
      <c r="B503" t="s">
        <v>1111</v>
      </c>
      <c r="C503" t="s">
        <v>1599</v>
      </c>
      <c r="D503" t="s">
        <v>204</v>
      </c>
      <c r="E503" t="s">
        <v>1636</v>
      </c>
      <c r="F503" t="s">
        <v>1609</v>
      </c>
      <c r="G503" t="s">
        <v>16</v>
      </c>
      <c r="H503" s="1">
        <v>44612</v>
      </c>
      <c r="I503" s="1">
        <v>44715</v>
      </c>
      <c r="J503" t="str">
        <f t="shared" si="56"/>
        <v>Filled</v>
      </c>
      <c r="K503" s="33" cm="1">
        <f t="array" aca="1" ref="K503" ca="1">NETWORKDAYS(H503,_xlfn.IFS(J503="Open",TODAY(),J503="Filled",I503))</f>
        <v>75</v>
      </c>
      <c r="L503" s="33" cm="1">
        <f t="array" aca="1" ref="L503" ca="1">(_xlfn.IFS(J503="Open",TODAY(),J503="Filled",I503))-H503</f>
        <v>103</v>
      </c>
      <c r="M503">
        <f t="shared" si="57"/>
        <v>2022</v>
      </c>
      <c r="N503" s="34" t="str">
        <f t="shared" si="58"/>
        <v>June</v>
      </c>
      <c r="O503" t="str">
        <f t="shared" si="59"/>
        <v>Q3</v>
      </c>
      <c r="P503" t="str">
        <f t="shared" si="60"/>
        <v>FY 2022</v>
      </c>
      <c r="Q503" s="35">
        <f>IF(J503="Open",_xlfn.XLOOKUP(E503,Table2[Region],Table2[Opens]),_xlfn.XLOOKUP(E503,Table2[Region],Table2[Accepts]))</f>
        <v>550</v>
      </c>
      <c r="R503">
        <f t="shared" si="61"/>
        <v>2022</v>
      </c>
      <c r="S503" s="1">
        <f t="shared" si="62"/>
        <v>44715</v>
      </c>
      <c r="T503" t="str">
        <f t="shared" si="63"/>
        <v>Q3</v>
      </c>
    </row>
    <row r="504" spans="1:20" x14ac:dyDescent="0.35">
      <c r="A504" t="s">
        <v>1051</v>
      </c>
      <c r="B504" t="s">
        <v>578</v>
      </c>
      <c r="C504" t="s">
        <v>121</v>
      </c>
      <c r="D504" t="s">
        <v>115</v>
      </c>
      <c r="E504" t="s">
        <v>116</v>
      </c>
      <c r="F504" t="s">
        <v>1074</v>
      </c>
      <c r="G504" t="s">
        <v>11</v>
      </c>
      <c r="H504" s="1">
        <v>44204.226388888892</v>
      </c>
      <c r="I504" s="1">
        <v>44239</v>
      </c>
      <c r="J504" t="str">
        <f t="shared" si="56"/>
        <v>Filled</v>
      </c>
      <c r="K504" s="33" cm="1">
        <f t="array" aca="1" ref="K504" ca="1">NETWORKDAYS(H504,_xlfn.IFS(J504="Open",TODAY(),J504="Filled",I504))</f>
        <v>26</v>
      </c>
      <c r="L504" s="33" cm="1">
        <f t="array" aca="1" ref="L504" ca="1">(_xlfn.IFS(J504="Open",TODAY(),J504="Filled",I504))-H504</f>
        <v>34.773611111108039</v>
      </c>
      <c r="M504">
        <f t="shared" si="57"/>
        <v>2021</v>
      </c>
      <c r="N504" s="34" t="str">
        <f t="shared" si="58"/>
        <v>February</v>
      </c>
      <c r="O504" t="str">
        <f t="shared" si="59"/>
        <v>Q2</v>
      </c>
      <c r="P504" t="str">
        <f t="shared" si="60"/>
        <v>FY 2021</v>
      </c>
      <c r="Q504" s="35">
        <f>IF(J504="Open",_xlfn.XLOOKUP(E504,Table2[Region],Table2[Opens]),_xlfn.XLOOKUP(E504,Table2[Region],Table2[Accepts]))</f>
        <v>300</v>
      </c>
      <c r="R504">
        <f t="shared" si="61"/>
        <v>2021</v>
      </c>
      <c r="S504" s="1">
        <f t="shared" si="62"/>
        <v>44239</v>
      </c>
      <c r="T504" t="str">
        <f t="shared" si="63"/>
        <v>Q2</v>
      </c>
    </row>
    <row r="505" spans="1:20" x14ac:dyDescent="0.35">
      <c r="A505" t="s">
        <v>1051</v>
      </c>
      <c r="B505" t="s">
        <v>1111</v>
      </c>
      <c r="C505" t="s">
        <v>1600</v>
      </c>
      <c r="D505" t="s">
        <v>1635</v>
      </c>
      <c r="E505" t="s">
        <v>116</v>
      </c>
      <c r="F505" t="s">
        <v>1609</v>
      </c>
      <c r="G505" t="s">
        <v>16</v>
      </c>
      <c r="H505" s="1">
        <v>44612</v>
      </c>
      <c r="I505" s="1">
        <v>44637</v>
      </c>
      <c r="J505" t="str">
        <f t="shared" si="56"/>
        <v>Filled</v>
      </c>
      <c r="K505" s="33" cm="1">
        <f t="array" aca="1" ref="K505" ca="1">NETWORKDAYS(H505,_xlfn.IFS(J505="Open",TODAY(),J505="Filled",I505))</f>
        <v>19</v>
      </c>
      <c r="L505" s="33" cm="1">
        <f t="array" aca="1" ref="L505" ca="1">(_xlfn.IFS(J505="Open",TODAY(),J505="Filled",I505))-H505</f>
        <v>25</v>
      </c>
      <c r="M505">
        <f t="shared" si="57"/>
        <v>2022</v>
      </c>
      <c r="N505" s="34" t="str">
        <f t="shared" si="58"/>
        <v>March</v>
      </c>
      <c r="O505" t="str">
        <f t="shared" si="59"/>
        <v>Q2</v>
      </c>
      <c r="P505" t="str">
        <f t="shared" si="60"/>
        <v>FY 2022</v>
      </c>
      <c r="Q505" s="35">
        <f>IF(J505="Open",_xlfn.XLOOKUP(E505,Table2[Region],Table2[Opens]),_xlfn.XLOOKUP(E505,Table2[Region],Table2[Accepts]))</f>
        <v>300</v>
      </c>
      <c r="R505">
        <f t="shared" si="61"/>
        <v>2022</v>
      </c>
      <c r="S505" s="1">
        <f t="shared" si="62"/>
        <v>44637</v>
      </c>
      <c r="T505" t="str">
        <f t="shared" si="63"/>
        <v>Q2</v>
      </c>
    </row>
    <row r="506" spans="1:20" x14ac:dyDescent="0.35">
      <c r="A506" t="s">
        <v>1052</v>
      </c>
      <c r="B506" t="s">
        <v>579</v>
      </c>
      <c r="C506" t="s">
        <v>121</v>
      </c>
      <c r="D506" t="s">
        <v>115</v>
      </c>
      <c r="E506" t="s">
        <v>116</v>
      </c>
      <c r="F506" t="s">
        <v>1074</v>
      </c>
      <c r="G506" t="s">
        <v>11</v>
      </c>
      <c r="H506" s="1">
        <v>44250.469444444447</v>
      </c>
      <c r="I506" s="1" t="s">
        <v>1628</v>
      </c>
      <c r="J506" t="str">
        <f t="shared" si="56"/>
        <v>Open</v>
      </c>
      <c r="K506" s="33" cm="1">
        <f t="array" aca="1" ref="K506" ca="1">NETWORKDAYS(H506,_xlfn.IFS(J506="Open",TODAY(),J506="Filled",I506))</f>
        <v>641</v>
      </c>
      <c r="L506" s="33" cm="1">
        <f t="array" aca="1" ref="L506" ca="1">(_xlfn.IFS(J506="Open",TODAY(),J506="Filled",I506))-H506</f>
        <v>895.53055555555329</v>
      </c>
      <c r="M506" t="str">
        <f t="shared" si="57"/>
        <v/>
      </c>
      <c r="N506" s="34" t="str">
        <f t="shared" si="58"/>
        <v/>
      </c>
      <c r="O506" t="str">
        <f t="shared" si="59"/>
        <v/>
      </c>
      <c r="P506" t="str">
        <f t="shared" si="60"/>
        <v/>
      </c>
      <c r="Q506" s="35">
        <f>IF(J506="Open",_xlfn.XLOOKUP(E506,Table2[Region],Table2[Opens]),_xlfn.XLOOKUP(E506,Table2[Region],Table2[Accepts]))</f>
        <v>160</v>
      </c>
      <c r="R506">
        <f t="shared" si="61"/>
        <v>2021</v>
      </c>
      <c r="S506" s="1">
        <f t="shared" si="62"/>
        <v>44250.469444444447</v>
      </c>
      <c r="T506" t="str">
        <f t="shared" si="63"/>
        <v>Q2</v>
      </c>
    </row>
    <row r="507" spans="1:20" x14ac:dyDescent="0.35">
      <c r="A507" t="s">
        <v>1052</v>
      </c>
      <c r="B507" t="s">
        <v>1111</v>
      </c>
      <c r="C507" t="s">
        <v>1600</v>
      </c>
      <c r="D507" t="s">
        <v>1635</v>
      </c>
      <c r="E507" t="s">
        <v>116</v>
      </c>
      <c r="F507" t="s">
        <v>1609</v>
      </c>
      <c r="G507" t="s">
        <v>16</v>
      </c>
      <c r="H507" s="1">
        <v>44612</v>
      </c>
      <c r="I507" s="1">
        <v>44773</v>
      </c>
      <c r="J507" t="str">
        <f t="shared" si="56"/>
        <v>Filled</v>
      </c>
      <c r="K507" s="33" cm="1">
        <f t="array" aca="1" ref="K507" ca="1">NETWORKDAYS(H507,_xlfn.IFS(J507="Open",TODAY(),J507="Filled",I507))</f>
        <v>115</v>
      </c>
      <c r="L507" s="33" cm="1">
        <f t="array" aca="1" ref="L507" ca="1">(_xlfn.IFS(J507="Open",TODAY(),J507="Filled",I507))-H507</f>
        <v>161</v>
      </c>
      <c r="M507">
        <f t="shared" si="57"/>
        <v>2022</v>
      </c>
      <c r="N507" s="34" t="str">
        <f t="shared" si="58"/>
        <v>July</v>
      </c>
      <c r="O507" t="str">
        <f t="shared" si="59"/>
        <v>Q4</v>
      </c>
      <c r="P507" t="str">
        <f t="shared" si="60"/>
        <v>FY 2022</v>
      </c>
      <c r="Q507" s="35">
        <f>IF(J507="Open",_xlfn.XLOOKUP(E507,Table2[Region],Table2[Opens]),_xlfn.XLOOKUP(E507,Table2[Region],Table2[Accepts]))</f>
        <v>300</v>
      </c>
      <c r="R507">
        <f t="shared" si="61"/>
        <v>2022</v>
      </c>
      <c r="S507" s="1">
        <f t="shared" si="62"/>
        <v>44773</v>
      </c>
      <c r="T507" t="str">
        <f t="shared" si="63"/>
        <v>Q4</v>
      </c>
    </row>
    <row r="508" spans="1:20" x14ac:dyDescent="0.35">
      <c r="A508" t="s">
        <v>1053</v>
      </c>
      <c r="B508" t="s">
        <v>580</v>
      </c>
      <c r="C508" t="s">
        <v>121</v>
      </c>
      <c r="D508" t="s">
        <v>282</v>
      </c>
      <c r="E508" t="s">
        <v>116</v>
      </c>
      <c r="F508" t="s">
        <v>1079</v>
      </c>
      <c r="G508" t="s">
        <v>16</v>
      </c>
      <c r="H508" s="1">
        <v>44223.782638888886</v>
      </c>
      <c r="I508" s="1">
        <v>44528</v>
      </c>
      <c r="J508" t="str">
        <f t="shared" si="56"/>
        <v>Filled</v>
      </c>
      <c r="K508" s="33" cm="1">
        <f t="array" aca="1" ref="K508" ca="1">NETWORKDAYS(H508,_xlfn.IFS(J508="Open",TODAY(),J508="Filled",I508))</f>
        <v>218</v>
      </c>
      <c r="L508" s="33" cm="1">
        <f t="array" aca="1" ref="L508" ca="1">(_xlfn.IFS(J508="Open",TODAY(),J508="Filled",I508))-H508</f>
        <v>304.21736111111386</v>
      </c>
      <c r="M508">
        <f t="shared" si="57"/>
        <v>2021</v>
      </c>
      <c r="N508" s="34" t="str">
        <f t="shared" si="58"/>
        <v>November</v>
      </c>
      <c r="O508" t="str">
        <f t="shared" si="59"/>
        <v>Q1</v>
      </c>
      <c r="P508" t="str">
        <f t="shared" si="60"/>
        <v>FY 2022</v>
      </c>
      <c r="Q508" s="35">
        <f>IF(J508="Open",_xlfn.XLOOKUP(E508,Table2[Region],Table2[Opens]),_xlfn.XLOOKUP(E508,Table2[Region],Table2[Accepts]))</f>
        <v>300</v>
      </c>
      <c r="R508">
        <f t="shared" si="61"/>
        <v>2022</v>
      </c>
      <c r="S508" s="1">
        <f t="shared" si="62"/>
        <v>44528</v>
      </c>
      <c r="T508" t="str">
        <f t="shared" si="63"/>
        <v>Q1</v>
      </c>
    </row>
    <row r="509" spans="1:20" x14ac:dyDescent="0.35">
      <c r="A509" t="s">
        <v>1053</v>
      </c>
      <c r="B509" t="s">
        <v>1111</v>
      </c>
      <c r="C509" t="s">
        <v>1601</v>
      </c>
      <c r="D509" t="s">
        <v>204</v>
      </c>
      <c r="E509" t="s">
        <v>1636</v>
      </c>
      <c r="F509" t="s">
        <v>1609</v>
      </c>
      <c r="G509" t="s">
        <v>16</v>
      </c>
      <c r="H509" s="1">
        <v>44612</v>
      </c>
      <c r="I509" s="1">
        <v>44919</v>
      </c>
      <c r="J509" t="str">
        <f t="shared" si="56"/>
        <v>Filled</v>
      </c>
      <c r="K509" s="33" cm="1">
        <f t="array" aca="1" ref="K509" ca="1">NETWORKDAYS(H509,_xlfn.IFS(J509="Open",TODAY(),J509="Filled",I509))</f>
        <v>220</v>
      </c>
      <c r="L509" s="33" cm="1">
        <f t="array" aca="1" ref="L509" ca="1">(_xlfn.IFS(J509="Open",TODAY(),J509="Filled",I509))-H509</f>
        <v>307</v>
      </c>
      <c r="M509">
        <f t="shared" si="57"/>
        <v>2022</v>
      </c>
      <c r="N509" s="34" t="str">
        <f t="shared" si="58"/>
        <v>December</v>
      </c>
      <c r="O509" t="str">
        <f t="shared" si="59"/>
        <v>Q1</v>
      </c>
      <c r="P509" t="str">
        <f t="shared" si="60"/>
        <v>FY 2023</v>
      </c>
      <c r="Q509" s="35">
        <f>IF(J509="Open",_xlfn.XLOOKUP(E509,Table2[Region],Table2[Opens]),_xlfn.XLOOKUP(E509,Table2[Region],Table2[Accepts]))</f>
        <v>550</v>
      </c>
      <c r="R509">
        <f t="shared" si="61"/>
        <v>2023</v>
      </c>
      <c r="S509" s="1">
        <f t="shared" si="62"/>
        <v>44919</v>
      </c>
      <c r="T509" t="str">
        <f t="shared" si="63"/>
        <v>Q1</v>
      </c>
    </row>
    <row r="510" spans="1:20" x14ac:dyDescent="0.35">
      <c r="A510" t="s">
        <v>1054</v>
      </c>
      <c r="B510" t="s">
        <v>581</v>
      </c>
      <c r="C510" t="s">
        <v>121</v>
      </c>
      <c r="D510" t="s">
        <v>282</v>
      </c>
      <c r="E510" t="s">
        <v>116</v>
      </c>
      <c r="F510" t="s">
        <v>1076</v>
      </c>
      <c r="G510" t="s">
        <v>16</v>
      </c>
      <c r="H510" s="1">
        <v>44217.963888888888</v>
      </c>
      <c r="I510" s="1">
        <v>44474</v>
      </c>
      <c r="J510" t="str">
        <f t="shared" si="56"/>
        <v>Filled</v>
      </c>
      <c r="K510" s="33" cm="1">
        <f t="array" aca="1" ref="K510" ca="1">NETWORKDAYS(H510,_xlfn.IFS(J510="Open",TODAY(),J510="Filled",I510))</f>
        <v>184</v>
      </c>
      <c r="L510" s="33" cm="1">
        <f t="array" aca="1" ref="L510" ca="1">(_xlfn.IFS(J510="Open",TODAY(),J510="Filled",I510))-H510</f>
        <v>256.0361111111124</v>
      </c>
      <c r="M510">
        <f t="shared" si="57"/>
        <v>2021</v>
      </c>
      <c r="N510" s="34" t="str">
        <f t="shared" si="58"/>
        <v>October</v>
      </c>
      <c r="O510" t="str">
        <f t="shared" si="59"/>
        <v>Q1</v>
      </c>
      <c r="P510" t="str">
        <f t="shared" si="60"/>
        <v>FY 2022</v>
      </c>
      <c r="Q510" s="35">
        <f>IF(J510="Open",_xlfn.XLOOKUP(E510,Table2[Region],Table2[Opens]),_xlfn.XLOOKUP(E510,Table2[Region],Table2[Accepts]))</f>
        <v>300</v>
      </c>
      <c r="R510">
        <f t="shared" si="61"/>
        <v>2022</v>
      </c>
      <c r="S510" s="1">
        <f t="shared" si="62"/>
        <v>44474</v>
      </c>
      <c r="T510" t="str">
        <f t="shared" si="63"/>
        <v>Q1</v>
      </c>
    </row>
    <row r="511" spans="1:20" x14ac:dyDescent="0.35">
      <c r="A511" t="s">
        <v>1054</v>
      </c>
      <c r="B511" t="s">
        <v>1111</v>
      </c>
      <c r="C511" t="s">
        <v>1599</v>
      </c>
      <c r="D511" t="s">
        <v>204</v>
      </c>
      <c r="E511" t="s">
        <v>1636</v>
      </c>
      <c r="F511" t="s">
        <v>1610</v>
      </c>
      <c r="G511" t="s">
        <v>16</v>
      </c>
      <c r="H511" s="1">
        <v>44612</v>
      </c>
      <c r="I511" s="1">
        <v>44672</v>
      </c>
      <c r="J511" t="str">
        <f t="shared" si="56"/>
        <v>Filled</v>
      </c>
      <c r="K511" s="33" cm="1">
        <f t="array" aca="1" ref="K511" ca="1">NETWORKDAYS(H511,_xlfn.IFS(J511="Open",TODAY(),J511="Filled",I511))</f>
        <v>44</v>
      </c>
      <c r="L511" s="33" cm="1">
        <f t="array" aca="1" ref="L511" ca="1">(_xlfn.IFS(J511="Open",TODAY(),J511="Filled",I511))-H511</f>
        <v>60</v>
      </c>
      <c r="M511">
        <f t="shared" si="57"/>
        <v>2022</v>
      </c>
      <c r="N511" s="34" t="str">
        <f t="shared" si="58"/>
        <v>April</v>
      </c>
      <c r="O511" t="str">
        <f t="shared" si="59"/>
        <v>Q3</v>
      </c>
      <c r="P511" t="str">
        <f t="shared" si="60"/>
        <v>FY 2022</v>
      </c>
      <c r="Q511" s="35">
        <f>IF(J511="Open",_xlfn.XLOOKUP(E511,Table2[Region],Table2[Opens]),_xlfn.XLOOKUP(E511,Table2[Region],Table2[Accepts]))</f>
        <v>550</v>
      </c>
      <c r="R511">
        <f t="shared" si="61"/>
        <v>2022</v>
      </c>
      <c r="S511" s="1">
        <f t="shared" si="62"/>
        <v>44672</v>
      </c>
      <c r="T511" t="str">
        <f t="shared" si="63"/>
        <v>Q3</v>
      </c>
    </row>
    <row r="512" spans="1:20" x14ac:dyDescent="0.35">
      <c r="A512" t="s">
        <v>1055</v>
      </c>
      <c r="B512" t="s">
        <v>582</v>
      </c>
      <c r="C512" t="s">
        <v>121</v>
      </c>
      <c r="D512" t="s">
        <v>286</v>
      </c>
      <c r="E512" t="s">
        <v>116</v>
      </c>
      <c r="F512" t="s">
        <v>1080</v>
      </c>
      <c r="G512" t="s">
        <v>16</v>
      </c>
      <c r="H512" s="1">
        <v>44259.003472222219</v>
      </c>
      <c r="I512" s="1" t="s">
        <v>1628</v>
      </c>
      <c r="J512" t="str">
        <f t="shared" si="56"/>
        <v>Open</v>
      </c>
      <c r="K512" s="33" cm="1">
        <f t="array" aca="1" ref="K512" ca="1">NETWORKDAYS(H512,_xlfn.IFS(J512="Open",TODAY(),J512="Filled",I512))</f>
        <v>634</v>
      </c>
      <c r="L512" s="33" cm="1">
        <f t="array" aca="1" ref="L512" ca="1">(_xlfn.IFS(J512="Open",TODAY(),J512="Filled",I512))-H512</f>
        <v>886.99652777778101</v>
      </c>
      <c r="M512" t="str">
        <f t="shared" si="57"/>
        <v/>
      </c>
      <c r="N512" s="34" t="str">
        <f t="shared" si="58"/>
        <v/>
      </c>
      <c r="O512" t="str">
        <f t="shared" si="59"/>
        <v/>
      </c>
      <c r="P512" t="str">
        <f t="shared" si="60"/>
        <v/>
      </c>
      <c r="Q512" s="35">
        <f>IF(J512="Open",_xlfn.XLOOKUP(E512,Table2[Region],Table2[Opens]),_xlfn.XLOOKUP(E512,Table2[Region],Table2[Accepts]))</f>
        <v>160</v>
      </c>
      <c r="R512">
        <f t="shared" si="61"/>
        <v>2021</v>
      </c>
      <c r="S512" s="1">
        <f t="shared" si="62"/>
        <v>44259.003472222219</v>
      </c>
      <c r="T512" t="str">
        <f t="shared" si="63"/>
        <v>Q2</v>
      </c>
    </row>
    <row r="513" spans="1:20" x14ac:dyDescent="0.35">
      <c r="A513" t="s">
        <v>1055</v>
      </c>
      <c r="B513" t="s">
        <v>1111</v>
      </c>
      <c r="C513" t="s">
        <v>1599</v>
      </c>
      <c r="D513" t="s">
        <v>1635</v>
      </c>
      <c r="E513" t="s">
        <v>116</v>
      </c>
      <c r="F513" t="s">
        <v>1609</v>
      </c>
      <c r="G513" t="s">
        <v>16</v>
      </c>
      <c r="H513" s="1">
        <v>44612</v>
      </c>
      <c r="I513" s="1">
        <v>44793</v>
      </c>
      <c r="J513" t="str">
        <f t="shared" si="56"/>
        <v>Filled</v>
      </c>
      <c r="K513" s="33" cm="1">
        <f t="array" aca="1" ref="K513" ca="1">NETWORKDAYS(H513,_xlfn.IFS(J513="Open",TODAY(),J513="Filled",I513))</f>
        <v>130</v>
      </c>
      <c r="L513" s="33" cm="1">
        <f t="array" aca="1" ref="L513" ca="1">(_xlfn.IFS(J513="Open",TODAY(),J513="Filled",I513))-H513</f>
        <v>181</v>
      </c>
      <c r="M513">
        <f t="shared" si="57"/>
        <v>2022</v>
      </c>
      <c r="N513" s="34" t="str">
        <f t="shared" si="58"/>
        <v>August</v>
      </c>
      <c r="O513" t="str">
        <f t="shared" si="59"/>
        <v>Q4</v>
      </c>
      <c r="P513" t="str">
        <f t="shared" si="60"/>
        <v>FY 2022</v>
      </c>
      <c r="Q513" s="35">
        <f>IF(J513="Open",_xlfn.XLOOKUP(E513,Table2[Region],Table2[Opens]),_xlfn.XLOOKUP(E513,Table2[Region],Table2[Accepts]))</f>
        <v>300</v>
      </c>
      <c r="R513">
        <f t="shared" si="61"/>
        <v>2022</v>
      </c>
      <c r="S513" s="1">
        <f t="shared" si="62"/>
        <v>44793</v>
      </c>
      <c r="T513" t="str">
        <f t="shared" si="63"/>
        <v>Q4</v>
      </c>
    </row>
    <row r="514" spans="1:20" x14ac:dyDescent="0.35">
      <c r="A514" t="s">
        <v>1056</v>
      </c>
      <c r="B514" t="s">
        <v>583</v>
      </c>
      <c r="C514" t="s">
        <v>121</v>
      </c>
      <c r="D514" t="s">
        <v>282</v>
      </c>
      <c r="E514" t="s">
        <v>116</v>
      </c>
      <c r="F514" t="s">
        <v>1076</v>
      </c>
      <c r="G514" t="s">
        <v>18</v>
      </c>
      <c r="H514" s="1">
        <v>44263.290972222225</v>
      </c>
      <c r="I514" s="1">
        <v>44485</v>
      </c>
      <c r="J514" t="str">
        <f t="shared" ref="J514:J577" si="64">IF(I514="","Open","Filled")</f>
        <v>Filled</v>
      </c>
      <c r="K514" s="33" cm="1">
        <f t="array" aca="1" ref="K514" ca="1">NETWORKDAYS(H514,_xlfn.IFS(J514="Open",TODAY(),J514="Filled",I514))</f>
        <v>160</v>
      </c>
      <c r="L514" s="33" cm="1">
        <f t="array" aca="1" ref="L514" ca="1">(_xlfn.IFS(J514="Open",TODAY(),J514="Filled",I514))-H514</f>
        <v>221.70902777777519</v>
      </c>
      <c r="M514">
        <f t="shared" ref="M514:M577" si="65">IFERROR(YEAR(I514),"")</f>
        <v>2021</v>
      </c>
      <c r="N514" s="34" t="str">
        <f t="shared" ref="N514:N577" si="66">IFERROR(TEXT(I514,"mmmm"),"")</f>
        <v>October</v>
      </c>
      <c r="O514" t="str">
        <f t="shared" ref="O514:O577" si="67">IFERROR(_xlfn.CONCAT("Q",CHOOSE(MONTH(I514),2,2,2,3,3,3,4,4,4,1,1,1)),"")</f>
        <v>Q1</v>
      </c>
      <c r="P514" t="str">
        <f t="shared" si="60"/>
        <v>FY 2022</v>
      </c>
      <c r="Q514" s="35">
        <f>IF(J514="Open",_xlfn.XLOOKUP(E514,Table2[Region],Table2[Opens]),_xlfn.XLOOKUP(E514,Table2[Region],Table2[Accepts]))</f>
        <v>300</v>
      </c>
      <c r="R514">
        <f t="shared" si="61"/>
        <v>2022</v>
      </c>
      <c r="S514" s="1">
        <f t="shared" si="62"/>
        <v>44485</v>
      </c>
      <c r="T514" t="str">
        <f t="shared" si="63"/>
        <v>Q1</v>
      </c>
    </row>
    <row r="515" spans="1:20" x14ac:dyDescent="0.35">
      <c r="A515" t="s">
        <v>1056</v>
      </c>
      <c r="B515" t="s">
        <v>1111</v>
      </c>
      <c r="C515" t="s">
        <v>1600</v>
      </c>
      <c r="D515" t="s">
        <v>204</v>
      </c>
      <c r="E515" t="s">
        <v>1636</v>
      </c>
      <c r="F515" t="s">
        <v>1610</v>
      </c>
      <c r="G515" t="s">
        <v>16</v>
      </c>
      <c r="H515" s="1">
        <v>44648</v>
      </c>
      <c r="I515" s="1">
        <v>44730</v>
      </c>
      <c r="J515" t="str">
        <f t="shared" si="64"/>
        <v>Filled</v>
      </c>
      <c r="K515" s="33" cm="1">
        <f t="array" aca="1" ref="K515" ca="1">NETWORKDAYS(H515,_xlfn.IFS(J515="Open",TODAY(),J515="Filled",I515))</f>
        <v>60</v>
      </c>
      <c r="L515" s="33" cm="1">
        <f t="array" aca="1" ref="L515" ca="1">(_xlfn.IFS(J515="Open",TODAY(),J515="Filled",I515))-H515</f>
        <v>82</v>
      </c>
      <c r="M515">
        <f t="shared" si="65"/>
        <v>2022</v>
      </c>
      <c r="N515" s="34" t="str">
        <f t="shared" si="66"/>
        <v>June</v>
      </c>
      <c r="O515" t="str">
        <f t="shared" si="67"/>
        <v>Q3</v>
      </c>
      <c r="P515" t="str">
        <f t="shared" ref="P515:P578" si="68">IFERROR(_xlfn.CONCAT("FY"," ",YEAR(I515)+IF(MONTH(I515)&gt;=10,1,0)),"")</f>
        <v>FY 2022</v>
      </c>
      <c r="Q515" s="35">
        <f>IF(J515="Open",_xlfn.XLOOKUP(E515,Table2[Region],Table2[Opens]),_xlfn.XLOOKUP(E515,Table2[Region],Table2[Accepts]))</f>
        <v>550</v>
      </c>
      <c r="R515">
        <f t="shared" ref="R515:R578" si="69">YEAR(IF(I515="",H515,I515))+IF(MONTH(IF(I515="",H515,I515))&gt;=10,1,0)</f>
        <v>2022</v>
      </c>
      <c r="S515" s="1">
        <f t="shared" ref="S515:S578" si="70">IF(I515="",H515,I515)</f>
        <v>44730</v>
      </c>
      <c r="T515" t="str">
        <f t="shared" ref="T515:T578" si="71">IFERROR(_xlfn.CONCAT("Q",CHOOSE(MONTH(IF(I515="",H515,I515)),2,2,2,3,3,3,4,4,4,1,1,1)),"")</f>
        <v>Q3</v>
      </c>
    </row>
    <row r="516" spans="1:20" x14ac:dyDescent="0.35">
      <c r="A516" t="s">
        <v>1321</v>
      </c>
      <c r="B516" t="s">
        <v>1114</v>
      </c>
      <c r="C516" s="37" t="s">
        <v>122</v>
      </c>
      <c r="D516" t="s">
        <v>282</v>
      </c>
      <c r="E516" t="s">
        <v>116</v>
      </c>
      <c r="F516" t="s">
        <v>1611</v>
      </c>
      <c r="G516" t="s">
        <v>24</v>
      </c>
      <c r="H516" s="1">
        <v>44761</v>
      </c>
      <c r="I516" s="1" t="s">
        <v>1628</v>
      </c>
      <c r="J516" t="str">
        <f t="shared" si="64"/>
        <v>Open</v>
      </c>
      <c r="K516" s="33" cm="1">
        <f t="array" aca="1" ref="K516" ca="1">NETWORKDAYS(H516,_xlfn.IFS(J516="Open",TODAY(),J516="Filled",I516))</f>
        <v>276</v>
      </c>
      <c r="L516" s="33" cm="1">
        <f t="array" aca="1" ref="L516" ca="1">(_xlfn.IFS(J516="Open",TODAY(),J516="Filled",I516))-H516</f>
        <v>385</v>
      </c>
      <c r="M516" t="str">
        <f t="shared" si="65"/>
        <v/>
      </c>
      <c r="N516" s="34" t="str">
        <f t="shared" si="66"/>
        <v/>
      </c>
      <c r="O516" t="str">
        <f t="shared" si="67"/>
        <v/>
      </c>
      <c r="P516" t="str">
        <f t="shared" si="68"/>
        <v/>
      </c>
      <c r="Q516" s="35">
        <f>IF(J516="Open",_xlfn.XLOOKUP(E516,Table2[Region],Table2[Opens]),_xlfn.XLOOKUP(E516,Table2[Region],Table2[Accepts]))</f>
        <v>160</v>
      </c>
      <c r="R516">
        <f t="shared" si="69"/>
        <v>2022</v>
      </c>
      <c r="S516" s="1">
        <f t="shared" si="70"/>
        <v>44761</v>
      </c>
      <c r="T516" t="str">
        <f t="shared" si="71"/>
        <v>Q4</v>
      </c>
    </row>
    <row r="517" spans="1:20" x14ac:dyDescent="0.35">
      <c r="A517" t="s">
        <v>1322</v>
      </c>
      <c r="B517" t="s">
        <v>1115</v>
      </c>
      <c r="C517" t="s">
        <v>1602</v>
      </c>
      <c r="D517" t="s">
        <v>282</v>
      </c>
      <c r="E517" t="s">
        <v>116</v>
      </c>
      <c r="F517" t="s">
        <v>1611</v>
      </c>
      <c r="G517" t="s">
        <v>16</v>
      </c>
      <c r="H517" s="1">
        <v>44773</v>
      </c>
      <c r="I517" s="1">
        <v>44817</v>
      </c>
      <c r="J517" t="str">
        <f t="shared" si="64"/>
        <v>Filled</v>
      </c>
      <c r="K517" s="33" cm="1">
        <f t="array" aca="1" ref="K517" ca="1">NETWORKDAYS(H517,_xlfn.IFS(J517="Open",TODAY(),J517="Filled",I517))</f>
        <v>32</v>
      </c>
      <c r="L517" s="33" cm="1">
        <f t="array" aca="1" ref="L517" ca="1">(_xlfn.IFS(J517="Open",TODAY(),J517="Filled",I517))-H517</f>
        <v>44</v>
      </c>
      <c r="M517">
        <f t="shared" si="65"/>
        <v>2022</v>
      </c>
      <c r="N517" s="34" t="str">
        <f t="shared" si="66"/>
        <v>September</v>
      </c>
      <c r="O517" t="str">
        <f t="shared" si="67"/>
        <v>Q4</v>
      </c>
      <c r="P517" t="str">
        <f t="shared" si="68"/>
        <v>FY 2022</v>
      </c>
      <c r="Q517" s="35">
        <f>IF(J517="Open",_xlfn.XLOOKUP(E517,Table2[Region],Table2[Opens]),_xlfn.XLOOKUP(E517,Table2[Region],Table2[Accepts]))</f>
        <v>300</v>
      </c>
      <c r="R517">
        <f t="shared" si="69"/>
        <v>2022</v>
      </c>
      <c r="S517" s="1">
        <f t="shared" si="70"/>
        <v>44817</v>
      </c>
      <c r="T517" t="str">
        <f t="shared" si="71"/>
        <v>Q4</v>
      </c>
    </row>
    <row r="518" spans="1:20" x14ac:dyDescent="0.35">
      <c r="A518" t="s">
        <v>1323</v>
      </c>
      <c r="B518" t="s">
        <v>1113</v>
      </c>
      <c r="C518" t="s">
        <v>1603</v>
      </c>
      <c r="D518" t="s">
        <v>23</v>
      </c>
      <c r="E518" t="s">
        <v>9</v>
      </c>
      <c r="F518" t="s">
        <v>1611</v>
      </c>
      <c r="G518" t="s">
        <v>16</v>
      </c>
      <c r="H518" s="1">
        <v>44798</v>
      </c>
      <c r="I518" s="1">
        <v>44812</v>
      </c>
      <c r="J518" t="str">
        <f t="shared" si="64"/>
        <v>Filled</v>
      </c>
      <c r="K518" s="33" cm="1">
        <f t="array" aca="1" ref="K518" ca="1">NETWORKDAYS(H518,_xlfn.IFS(J518="Open",TODAY(),J518="Filled",I518))</f>
        <v>11</v>
      </c>
      <c r="L518" s="33" cm="1">
        <f t="array" aca="1" ref="L518" ca="1">(_xlfn.IFS(J518="Open",TODAY(),J518="Filled",I518))-H518</f>
        <v>14</v>
      </c>
      <c r="M518">
        <f t="shared" si="65"/>
        <v>2022</v>
      </c>
      <c r="N518" s="34" t="str">
        <f t="shared" si="66"/>
        <v>September</v>
      </c>
      <c r="O518" t="str">
        <f t="shared" si="67"/>
        <v>Q4</v>
      </c>
      <c r="P518" t="str">
        <f t="shared" si="68"/>
        <v>FY 2022</v>
      </c>
      <c r="Q518" s="35">
        <f>IF(J518="Open",_xlfn.XLOOKUP(E518,Table2[Region],Table2[Opens]),_xlfn.XLOOKUP(E518,Table2[Region],Table2[Accepts]))</f>
        <v>525</v>
      </c>
      <c r="R518">
        <f t="shared" si="69"/>
        <v>2022</v>
      </c>
      <c r="S518" s="1">
        <f t="shared" si="70"/>
        <v>44812</v>
      </c>
      <c r="T518" t="str">
        <f t="shared" si="71"/>
        <v>Q4</v>
      </c>
    </row>
    <row r="519" spans="1:20" x14ac:dyDescent="0.35">
      <c r="A519" t="s">
        <v>1324</v>
      </c>
      <c r="B519" t="s">
        <v>1116</v>
      </c>
      <c r="C519" s="37" t="s">
        <v>1604</v>
      </c>
      <c r="D519" t="s">
        <v>23</v>
      </c>
      <c r="E519" t="s">
        <v>9</v>
      </c>
      <c r="F519" t="s">
        <v>1611</v>
      </c>
      <c r="G519" t="s">
        <v>16</v>
      </c>
      <c r="H519" s="1">
        <v>44761</v>
      </c>
      <c r="I519" s="1">
        <v>44769</v>
      </c>
      <c r="J519" t="str">
        <f t="shared" si="64"/>
        <v>Filled</v>
      </c>
      <c r="K519" s="33" cm="1">
        <f t="array" aca="1" ref="K519" ca="1">NETWORKDAYS(H519,_xlfn.IFS(J519="Open",TODAY(),J519="Filled",I519))</f>
        <v>7</v>
      </c>
      <c r="L519" s="33" cm="1">
        <f t="array" aca="1" ref="L519" ca="1">(_xlfn.IFS(J519="Open",TODAY(),J519="Filled",I519))-H519</f>
        <v>8</v>
      </c>
      <c r="M519">
        <f t="shared" si="65"/>
        <v>2022</v>
      </c>
      <c r="N519" s="34" t="str">
        <f t="shared" si="66"/>
        <v>July</v>
      </c>
      <c r="O519" t="str">
        <f t="shared" si="67"/>
        <v>Q4</v>
      </c>
      <c r="P519" t="str">
        <f t="shared" si="68"/>
        <v>FY 2022</v>
      </c>
      <c r="Q519" s="35">
        <f>IF(J519="Open",_xlfn.XLOOKUP(E519,Table2[Region],Table2[Opens]),_xlfn.XLOOKUP(E519,Table2[Region],Table2[Accepts]))</f>
        <v>525</v>
      </c>
      <c r="R519">
        <f t="shared" si="69"/>
        <v>2022</v>
      </c>
      <c r="S519" s="1">
        <f t="shared" si="70"/>
        <v>44769</v>
      </c>
      <c r="T519" t="str">
        <f t="shared" si="71"/>
        <v>Q4</v>
      </c>
    </row>
    <row r="520" spans="1:20" x14ac:dyDescent="0.35">
      <c r="A520" t="s">
        <v>1325</v>
      </c>
      <c r="B520" t="s">
        <v>1127</v>
      </c>
      <c r="C520" s="37" t="s">
        <v>122</v>
      </c>
      <c r="D520" t="s">
        <v>12</v>
      </c>
      <c r="E520" t="s">
        <v>9</v>
      </c>
      <c r="F520" t="s">
        <v>1612</v>
      </c>
      <c r="G520" t="s">
        <v>18</v>
      </c>
      <c r="H520" s="1">
        <v>44572</v>
      </c>
      <c r="I520" s="1">
        <v>44836</v>
      </c>
      <c r="J520" t="str">
        <f t="shared" si="64"/>
        <v>Filled</v>
      </c>
      <c r="K520" s="33" cm="1">
        <f t="array" aca="1" ref="K520" ca="1">NETWORKDAYS(H520,_xlfn.IFS(J520="Open",TODAY(),J520="Filled",I520))</f>
        <v>189</v>
      </c>
      <c r="L520" s="33" cm="1">
        <f t="array" aca="1" ref="L520" ca="1">(_xlfn.IFS(J520="Open",TODAY(),J520="Filled",I520))-H520</f>
        <v>264</v>
      </c>
      <c r="M520">
        <f t="shared" si="65"/>
        <v>2022</v>
      </c>
      <c r="N520" s="34" t="str">
        <f t="shared" si="66"/>
        <v>October</v>
      </c>
      <c r="O520" t="str">
        <f t="shared" si="67"/>
        <v>Q1</v>
      </c>
      <c r="P520" t="str">
        <f t="shared" si="68"/>
        <v>FY 2023</v>
      </c>
      <c r="Q520" s="35">
        <f>IF(J520="Open",_xlfn.XLOOKUP(E520,Table2[Region],Table2[Opens]),_xlfn.XLOOKUP(E520,Table2[Region],Table2[Accepts]))</f>
        <v>525</v>
      </c>
      <c r="R520">
        <f t="shared" si="69"/>
        <v>2023</v>
      </c>
      <c r="S520" s="1">
        <f t="shared" si="70"/>
        <v>44836</v>
      </c>
      <c r="T520" t="str">
        <f t="shared" si="71"/>
        <v>Q1</v>
      </c>
    </row>
    <row r="521" spans="1:20" x14ac:dyDescent="0.35">
      <c r="A521" t="s">
        <v>1326</v>
      </c>
      <c r="B521" t="s">
        <v>1128</v>
      </c>
      <c r="C521" t="s">
        <v>1605</v>
      </c>
      <c r="D521" t="s">
        <v>204</v>
      </c>
      <c r="E521" t="s">
        <v>1636</v>
      </c>
      <c r="F521" t="s">
        <v>1612</v>
      </c>
      <c r="G521" t="s">
        <v>24</v>
      </c>
      <c r="H521" s="1">
        <v>44634</v>
      </c>
      <c r="I521" s="1">
        <v>44740</v>
      </c>
      <c r="J521" t="str">
        <f t="shared" si="64"/>
        <v>Filled</v>
      </c>
      <c r="K521" s="33" cm="1">
        <f t="array" aca="1" ref="K521" ca="1">NETWORKDAYS(H521,_xlfn.IFS(J521="Open",TODAY(),J521="Filled",I521))</f>
        <v>77</v>
      </c>
      <c r="L521" s="33" cm="1">
        <f t="array" aca="1" ref="L521" ca="1">(_xlfn.IFS(J521="Open",TODAY(),J521="Filled",I521))-H521</f>
        <v>106</v>
      </c>
      <c r="M521">
        <f t="shared" si="65"/>
        <v>2022</v>
      </c>
      <c r="N521" s="34" t="str">
        <f t="shared" si="66"/>
        <v>June</v>
      </c>
      <c r="O521" t="str">
        <f t="shared" si="67"/>
        <v>Q3</v>
      </c>
      <c r="P521" t="str">
        <f t="shared" si="68"/>
        <v>FY 2022</v>
      </c>
      <c r="Q521" s="35">
        <f>IF(J521="Open",_xlfn.XLOOKUP(E521,Table2[Region],Table2[Opens]),_xlfn.XLOOKUP(E521,Table2[Region],Table2[Accepts]))</f>
        <v>550</v>
      </c>
      <c r="R521">
        <f t="shared" si="69"/>
        <v>2022</v>
      </c>
      <c r="S521" s="1">
        <f t="shared" si="70"/>
        <v>44740</v>
      </c>
      <c r="T521" t="str">
        <f t="shared" si="71"/>
        <v>Q3</v>
      </c>
    </row>
    <row r="522" spans="1:20" x14ac:dyDescent="0.35">
      <c r="A522" t="s">
        <v>1327</v>
      </c>
      <c r="B522" t="s">
        <v>588</v>
      </c>
      <c r="C522" t="s">
        <v>63</v>
      </c>
      <c r="D522" t="s">
        <v>256</v>
      </c>
      <c r="E522" t="s">
        <v>209</v>
      </c>
      <c r="F522" t="s">
        <v>1613</v>
      </c>
      <c r="G522" t="s">
        <v>24</v>
      </c>
      <c r="H522" s="1">
        <v>44465</v>
      </c>
      <c r="I522" s="1" t="s">
        <v>1628</v>
      </c>
      <c r="J522" t="str">
        <f t="shared" si="64"/>
        <v>Open</v>
      </c>
      <c r="K522" s="33" cm="1">
        <f t="array" aca="1" ref="K522" ca="1">NETWORKDAYS(H522,_xlfn.IFS(J522="Open",TODAY(),J522="Filled",I522))</f>
        <v>487</v>
      </c>
      <c r="L522" s="33" cm="1">
        <f t="array" aca="1" ref="L522" ca="1">(_xlfn.IFS(J522="Open",TODAY(),J522="Filled",I522))-H522</f>
        <v>681</v>
      </c>
      <c r="M522" t="str">
        <f t="shared" si="65"/>
        <v/>
      </c>
      <c r="N522" s="34" t="str">
        <f t="shared" si="66"/>
        <v/>
      </c>
      <c r="O522" t="str">
        <f t="shared" si="67"/>
        <v/>
      </c>
      <c r="P522" t="str">
        <f t="shared" si="68"/>
        <v/>
      </c>
      <c r="Q522" s="35">
        <f>IF(J522="Open",_xlfn.XLOOKUP(E522,Table2[Region],Table2[Opens]),_xlfn.XLOOKUP(E522,Table2[Region],Table2[Accepts]))</f>
        <v>250</v>
      </c>
      <c r="R522">
        <f t="shared" si="69"/>
        <v>2021</v>
      </c>
      <c r="S522" s="1">
        <f t="shared" si="70"/>
        <v>44465</v>
      </c>
      <c r="T522" t="str">
        <f t="shared" si="71"/>
        <v>Q4</v>
      </c>
    </row>
    <row r="523" spans="1:20" x14ac:dyDescent="0.35">
      <c r="A523" t="s">
        <v>1328</v>
      </c>
      <c r="B523" t="s">
        <v>1129</v>
      </c>
      <c r="C523" s="37" t="s">
        <v>122</v>
      </c>
      <c r="D523" t="s">
        <v>12</v>
      </c>
      <c r="E523" t="s">
        <v>9</v>
      </c>
      <c r="F523" t="s">
        <v>1614</v>
      </c>
      <c r="G523" t="s">
        <v>24</v>
      </c>
      <c r="H523" s="1">
        <v>44522</v>
      </c>
      <c r="I523" s="1">
        <v>44555</v>
      </c>
      <c r="J523" t="str">
        <f t="shared" si="64"/>
        <v>Filled</v>
      </c>
      <c r="K523" s="33" cm="1">
        <f t="array" aca="1" ref="K523" ca="1">NETWORKDAYS(H523,_xlfn.IFS(J523="Open",TODAY(),J523="Filled",I523))</f>
        <v>25</v>
      </c>
      <c r="L523" s="33" cm="1">
        <f t="array" aca="1" ref="L523" ca="1">(_xlfn.IFS(J523="Open",TODAY(),J523="Filled",I523))-H523</f>
        <v>33</v>
      </c>
      <c r="M523">
        <f t="shared" si="65"/>
        <v>2021</v>
      </c>
      <c r="N523" s="34" t="str">
        <f t="shared" si="66"/>
        <v>December</v>
      </c>
      <c r="O523" t="str">
        <f t="shared" si="67"/>
        <v>Q1</v>
      </c>
      <c r="P523" t="str">
        <f t="shared" si="68"/>
        <v>FY 2022</v>
      </c>
      <c r="Q523" s="35">
        <f>IF(J523="Open",_xlfn.XLOOKUP(E523,Table2[Region],Table2[Opens]),_xlfn.XLOOKUP(E523,Table2[Region],Table2[Accepts]))</f>
        <v>525</v>
      </c>
      <c r="R523">
        <f t="shared" si="69"/>
        <v>2022</v>
      </c>
      <c r="S523" s="1">
        <f t="shared" si="70"/>
        <v>44555</v>
      </c>
      <c r="T523" t="str">
        <f t="shared" si="71"/>
        <v>Q1</v>
      </c>
    </row>
    <row r="524" spans="1:20" x14ac:dyDescent="0.35">
      <c r="A524" t="s">
        <v>1329</v>
      </c>
      <c r="B524" t="s">
        <v>1130</v>
      </c>
      <c r="C524" t="s">
        <v>1606</v>
      </c>
      <c r="D524" t="s">
        <v>12</v>
      </c>
      <c r="E524" t="s">
        <v>9</v>
      </c>
      <c r="F524" t="s">
        <v>1614</v>
      </c>
      <c r="G524" t="s">
        <v>24</v>
      </c>
      <c r="H524" s="1">
        <v>44613</v>
      </c>
      <c r="I524" s="1">
        <v>44803</v>
      </c>
      <c r="J524" t="str">
        <f t="shared" si="64"/>
        <v>Filled</v>
      </c>
      <c r="K524" s="33" cm="1">
        <f t="array" aca="1" ref="K524" ca="1">NETWORKDAYS(H524,_xlfn.IFS(J524="Open",TODAY(),J524="Filled",I524))</f>
        <v>137</v>
      </c>
      <c r="L524" s="33" cm="1">
        <f t="array" aca="1" ref="L524" ca="1">(_xlfn.IFS(J524="Open",TODAY(),J524="Filled",I524))-H524</f>
        <v>190</v>
      </c>
      <c r="M524">
        <f t="shared" si="65"/>
        <v>2022</v>
      </c>
      <c r="N524" s="34" t="str">
        <f t="shared" si="66"/>
        <v>August</v>
      </c>
      <c r="O524" t="str">
        <f t="shared" si="67"/>
        <v>Q4</v>
      </c>
      <c r="P524" t="str">
        <f t="shared" si="68"/>
        <v>FY 2022</v>
      </c>
      <c r="Q524" s="35">
        <f>IF(J524="Open",_xlfn.XLOOKUP(E524,Table2[Region],Table2[Opens]),_xlfn.XLOOKUP(E524,Table2[Region],Table2[Accepts]))</f>
        <v>525</v>
      </c>
      <c r="R524">
        <f t="shared" si="69"/>
        <v>2022</v>
      </c>
      <c r="S524" s="1">
        <f t="shared" si="70"/>
        <v>44803</v>
      </c>
      <c r="T524" t="str">
        <f t="shared" si="71"/>
        <v>Q4</v>
      </c>
    </row>
    <row r="525" spans="1:20" x14ac:dyDescent="0.35">
      <c r="A525" t="s">
        <v>1330</v>
      </c>
      <c r="B525" t="s">
        <v>1131</v>
      </c>
      <c r="C525" s="37" t="s">
        <v>122</v>
      </c>
      <c r="D525" t="s">
        <v>204</v>
      </c>
      <c r="E525" t="s">
        <v>1636</v>
      </c>
      <c r="F525" t="s">
        <v>1614</v>
      </c>
      <c r="G525" t="s">
        <v>24</v>
      </c>
      <c r="H525" s="1">
        <v>44593</v>
      </c>
      <c r="I525" s="1">
        <v>44862</v>
      </c>
      <c r="J525" t="str">
        <f t="shared" si="64"/>
        <v>Filled</v>
      </c>
      <c r="K525" s="33" cm="1">
        <f t="array" aca="1" ref="K525" ca="1">NETWORKDAYS(H525,_xlfn.IFS(J525="Open",TODAY(),J525="Filled",I525))</f>
        <v>194</v>
      </c>
      <c r="L525" s="33" cm="1">
        <f t="array" aca="1" ref="L525" ca="1">(_xlfn.IFS(J525="Open",TODAY(),J525="Filled",I525))-H525</f>
        <v>269</v>
      </c>
      <c r="M525">
        <f t="shared" si="65"/>
        <v>2022</v>
      </c>
      <c r="N525" s="34" t="str">
        <f t="shared" si="66"/>
        <v>October</v>
      </c>
      <c r="O525" t="str">
        <f t="shared" si="67"/>
        <v>Q1</v>
      </c>
      <c r="P525" t="str">
        <f t="shared" si="68"/>
        <v>FY 2023</v>
      </c>
      <c r="Q525" s="35">
        <f>IF(J525="Open",_xlfn.XLOOKUP(E525,Table2[Region],Table2[Opens]),_xlfn.XLOOKUP(E525,Table2[Region],Table2[Accepts]))</f>
        <v>550</v>
      </c>
      <c r="R525">
        <f t="shared" si="69"/>
        <v>2023</v>
      </c>
      <c r="S525" s="1">
        <f t="shared" si="70"/>
        <v>44862</v>
      </c>
      <c r="T525" t="str">
        <f t="shared" si="71"/>
        <v>Q1</v>
      </c>
    </row>
    <row r="526" spans="1:20" x14ac:dyDescent="0.35">
      <c r="A526" t="s">
        <v>1331</v>
      </c>
      <c r="B526" t="s">
        <v>1132</v>
      </c>
      <c r="C526" s="37" t="s">
        <v>122</v>
      </c>
      <c r="D526" t="s">
        <v>204</v>
      </c>
      <c r="E526" t="s">
        <v>1636</v>
      </c>
      <c r="F526" t="s">
        <v>1614</v>
      </c>
      <c r="G526" t="s">
        <v>24</v>
      </c>
      <c r="H526" s="1">
        <v>44599</v>
      </c>
      <c r="I526" s="1">
        <v>44703</v>
      </c>
      <c r="J526" t="str">
        <f t="shared" si="64"/>
        <v>Filled</v>
      </c>
      <c r="K526" s="33" cm="1">
        <f t="array" aca="1" ref="K526" ca="1">NETWORKDAYS(H526,_xlfn.IFS(J526="Open",TODAY(),J526="Filled",I526))</f>
        <v>75</v>
      </c>
      <c r="L526" s="33" cm="1">
        <f t="array" aca="1" ref="L526" ca="1">(_xlfn.IFS(J526="Open",TODAY(),J526="Filled",I526))-H526</f>
        <v>104</v>
      </c>
      <c r="M526">
        <f t="shared" si="65"/>
        <v>2022</v>
      </c>
      <c r="N526" s="34" t="str">
        <f t="shared" si="66"/>
        <v>May</v>
      </c>
      <c r="O526" t="str">
        <f t="shared" si="67"/>
        <v>Q3</v>
      </c>
      <c r="P526" t="str">
        <f t="shared" si="68"/>
        <v>FY 2022</v>
      </c>
      <c r="Q526" s="35">
        <f>IF(J526="Open",_xlfn.XLOOKUP(E526,Table2[Region],Table2[Opens]),_xlfn.XLOOKUP(E526,Table2[Region],Table2[Accepts]))</f>
        <v>550</v>
      </c>
      <c r="R526">
        <f t="shared" si="69"/>
        <v>2022</v>
      </c>
      <c r="S526" s="1">
        <f t="shared" si="70"/>
        <v>44703</v>
      </c>
      <c r="T526" t="str">
        <f t="shared" si="71"/>
        <v>Q3</v>
      </c>
    </row>
    <row r="527" spans="1:20" x14ac:dyDescent="0.35">
      <c r="A527" t="s">
        <v>1332</v>
      </c>
      <c r="B527" t="s">
        <v>1133</v>
      </c>
      <c r="C527" t="s">
        <v>1605</v>
      </c>
      <c r="D527" t="s">
        <v>204</v>
      </c>
      <c r="E527" t="s">
        <v>1636</v>
      </c>
      <c r="F527" t="s">
        <v>1612</v>
      </c>
      <c r="G527" t="s">
        <v>24</v>
      </c>
      <c r="H527" s="1">
        <v>44633</v>
      </c>
      <c r="I527" s="1">
        <v>44915</v>
      </c>
      <c r="J527" t="str">
        <f t="shared" si="64"/>
        <v>Filled</v>
      </c>
      <c r="K527" s="33" cm="1">
        <f t="array" aca="1" ref="K527" ca="1">NETWORKDAYS(H527,_xlfn.IFS(J527="Open",TODAY(),J527="Filled",I527))</f>
        <v>202</v>
      </c>
      <c r="L527" s="33" cm="1">
        <f t="array" aca="1" ref="L527" ca="1">(_xlfn.IFS(J527="Open",TODAY(),J527="Filled",I527))-H527</f>
        <v>282</v>
      </c>
      <c r="M527">
        <f t="shared" si="65"/>
        <v>2022</v>
      </c>
      <c r="N527" s="34" t="str">
        <f t="shared" si="66"/>
        <v>December</v>
      </c>
      <c r="O527" t="str">
        <f t="shared" si="67"/>
        <v>Q1</v>
      </c>
      <c r="P527" t="str">
        <f t="shared" si="68"/>
        <v>FY 2023</v>
      </c>
      <c r="Q527" s="35">
        <f>IF(J527="Open",_xlfn.XLOOKUP(E527,Table2[Region],Table2[Opens]),_xlfn.XLOOKUP(E527,Table2[Region],Table2[Accepts]))</f>
        <v>550</v>
      </c>
      <c r="R527">
        <f t="shared" si="69"/>
        <v>2023</v>
      </c>
      <c r="S527" s="1">
        <f t="shared" si="70"/>
        <v>44915</v>
      </c>
      <c r="T527" t="str">
        <f t="shared" si="71"/>
        <v>Q1</v>
      </c>
    </row>
    <row r="528" spans="1:20" x14ac:dyDescent="0.35">
      <c r="A528" t="s">
        <v>1333</v>
      </c>
      <c r="B528" t="s">
        <v>1128</v>
      </c>
      <c r="C528" t="s">
        <v>1605</v>
      </c>
      <c r="D528" t="s">
        <v>256</v>
      </c>
      <c r="E528" t="s">
        <v>209</v>
      </c>
      <c r="F528" t="s">
        <v>1612</v>
      </c>
      <c r="G528" t="s">
        <v>24</v>
      </c>
      <c r="H528" s="1">
        <v>44472</v>
      </c>
      <c r="I528" s="1">
        <v>44519</v>
      </c>
      <c r="J528" t="str">
        <f t="shared" si="64"/>
        <v>Filled</v>
      </c>
      <c r="K528" s="33" cm="1">
        <f t="array" aca="1" ref="K528" ca="1">NETWORKDAYS(H528,_xlfn.IFS(J528="Open",TODAY(),J528="Filled",I528))</f>
        <v>35</v>
      </c>
      <c r="L528" s="33" cm="1">
        <f t="array" aca="1" ref="L528" ca="1">(_xlfn.IFS(J528="Open",TODAY(),J528="Filled",I528))-H528</f>
        <v>47</v>
      </c>
      <c r="M528">
        <f t="shared" si="65"/>
        <v>2021</v>
      </c>
      <c r="N528" s="34" t="str">
        <f t="shared" si="66"/>
        <v>November</v>
      </c>
      <c r="O528" t="str">
        <f t="shared" si="67"/>
        <v>Q1</v>
      </c>
      <c r="P528" t="str">
        <f t="shared" si="68"/>
        <v>FY 2022</v>
      </c>
      <c r="Q528" s="35">
        <f>IF(J528="Open",_xlfn.XLOOKUP(E528,Table2[Region],Table2[Opens]),_xlfn.XLOOKUP(E528,Table2[Region],Table2[Accepts]))</f>
        <v>475</v>
      </c>
      <c r="R528">
        <f t="shared" si="69"/>
        <v>2022</v>
      </c>
      <c r="S528" s="1">
        <f t="shared" si="70"/>
        <v>44519</v>
      </c>
      <c r="T528" t="str">
        <f t="shared" si="71"/>
        <v>Q1</v>
      </c>
    </row>
    <row r="529" spans="1:20" x14ac:dyDescent="0.35">
      <c r="A529" t="s">
        <v>1334</v>
      </c>
      <c r="B529" t="s">
        <v>1134</v>
      </c>
      <c r="C529" t="s">
        <v>1605</v>
      </c>
      <c r="D529" t="s">
        <v>204</v>
      </c>
      <c r="E529" t="s">
        <v>1636</v>
      </c>
      <c r="F529" t="s">
        <v>1612</v>
      </c>
      <c r="G529" t="s">
        <v>24</v>
      </c>
      <c r="H529" s="1">
        <v>44700</v>
      </c>
      <c r="I529" s="1">
        <v>44772</v>
      </c>
      <c r="J529" t="str">
        <f t="shared" si="64"/>
        <v>Filled</v>
      </c>
      <c r="K529" s="33" cm="1">
        <f t="array" aca="1" ref="K529" ca="1">NETWORKDAYS(H529,_xlfn.IFS(J529="Open",TODAY(),J529="Filled",I529))</f>
        <v>52</v>
      </c>
      <c r="L529" s="33" cm="1">
        <f t="array" aca="1" ref="L529" ca="1">(_xlfn.IFS(J529="Open",TODAY(),J529="Filled",I529))-H529</f>
        <v>72</v>
      </c>
      <c r="M529">
        <f t="shared" si="65"/>
        <v>2022</v>
      </c>
      <c r="N529" s="34" t="str">
        <f t="shared" si="66"/>
        <v>July</v>
      </c>
      <c r="O529" t="str">
        <f t="shared" si="67"/>
        <v>Q4</v>
      </c>
      <c r="P529" t="str">
        <f t="shared" si="68"/>
        <v>FY 2022</v>
      </c>
      <c r="Q529" s="35">
        <f>IF(J529="Open",_xlfn.XLOOKUP(E529,Table2[Region],Table2[Opens]),_xlfn.XLOOKUP(E529,Table2[Region],Table2[Accepts]))</f>
        <v>550</v>
      </c>
      <c r="R529">
        <f t="shared" si="69"/>
        <v>2022</v>
      </c>
      <c r="S529" s="1">
        <f t="shared" si="70"/>
        <v>44772</v>
      </c>
      <c r="T529" t="str">
        <f t="shared" si="71"/>
        <v>Q4</v>
      </c>
    </row>
    <row r="530" spans="1:20" x14ac:dyDescent="0.35">
      <c r="A530" t="s">
        <v>1335</v>
      </c>
      <c r="B530" t="s">
        <v>1135</v>
      </c>
      <c r="C530" s="37" t="s">
        <v>122</v>
      </c>
      <c r="D530" t="s">
        <v>204</v>
      </c>
      <c r="E530" t="s">
        <v>1636</v>
      </c>
      <c r="F530" t="s">
        <v>1612</v>
      </c>
      <c r="G530" t="s">
        <v>24</v>
      </c>
      <c r="H530" s="1">
        <v>44746</v>
      </c>
      <c r="I530" s="1">
        <v>44866</v>
      </c>
      <c r="J530" t="str">
        <f t="shared" si="64"/>
        <v>Filled</v>
      </c>
      <c r="K530" s="33" cm="1">
        <f t="array" aca="1" ref="K530" ca="1">NETWORKDAYS(H530,_xlfn.IFS(J530="Open",TODAY(),J530="Filled",I530))</f>
        <v>87</v>
      </c>
      <c r="L530" s="33" cm="1">
        <f t="array" aca="1" ref="L530" ca="1">(_xlfn.IFS(J530="Open",TODAY(),J530="Filled",I530))-H530</f>
        <v>120</v>
      </c>
      <c r="M530">
        <f t="shared" si="65"/>
        <v>2022</v>
      </c>
      <c r="N530" s="34" t="str">
        <f t="shared" si="66"/>
        <v>November</v>
      </c>
      <c r="O530" t="str">
        <f t="shared" si="67"/>
        <v>Q1</v>
      </c>
      <c r="P530" t="str">
        <f t="shared" si="68"/>
        <v>FY 2023</v>
      </c>
      <c r="Q530" s="35">
        <f>IF(J530="Open",_xlfn.XLOOKUP(E530,Table2[Region],Table2[Opens]),_xlfn.XLOOKUP(E530,Table2[Region],Table2[Accepts]))</f>
        <v>550</v>
      </c>
      <c r="R530">
        <f t="shared" si="69"/>
        <v>2023</v>
      </c>
      <c r="S530" s="1">
        <f t="shared" si="70"/>
        <v>44866</v>
      </c>
      <c r="T530" t="str">
        <f t="shared" si="71"/>
        <v>Q1</v>
      </c>
    </row>
    <row r="531" spans="1:20" x14ac:dyDescent="0.35">
      <c r="A531" t="s">
        <v>1336</v>
      </c>
      <c r="B531" t="s">
        <v>587</v>
      </c>
      <c r="C531" t="s">
        <v>63</v>
      </c>
      <c r="D531" t="s">
        <v>256</v>
      </c>
      <c r="E531" t="s">
        <v>209</v>
      </c>
      <c r="F531" t="s">
        <v>1613</v>
      </c>
      <c r="G531" t="s">
        <v>16</v>
      </c>
      <c r="H531" s="1">
        <v>44489</v>
      </c>
      <c r="I531" s="1">
        <v>44489</v>
      </c>
      <c r="J531" t="str">
        <f t="shared" si="64"/>
        <v>Filled</v>
      </c>
      <c r="K531" s="33" cm="1">
        <f t="array" aca="1" ref="K531" ca="1">NETWORKDAYS(H531,_xlfn.IFS(J531="Open",TODAY(),J531="Filled",I531))</f>
        <v>1</v>
      </c>
      <c r="L531" s="33" cm="1">
        <f t="array" aca="1" ref="L531" ca="1">(_xlfn.IFS(J531="Open",TODAY(),J531="Filled",I531))-H531</f>
        <v>0</v>
      </c>
      <c r="M531">
        <f t="shared" si="65"/>
        <v>2021</v>
      </c>
      <c r="N531" s="34" t="str">
        <f t="shared" si="66"/>
        <v>October</v>
      </c>
      <c r="O531" t="str">
        <f t="shared" si="67"/>
        <v>Q1</v>
      </c>
      <c r="P531" t="str">
        <f t="shared" si="68"/>
        <v>FY 2022</v>
      </c>
      <c r="Q531" s="35">
        <f>IF(J531="Open",_xlfn.XLOOKUP(E531,Table2[Region],Table2[Opens]),_xlfn.XLOOKUP(E531,Table2[Region],Table2[Accepts]))</f>
        <v>475</v>
      </c>
      <c r="R531">
        <f t="shared" si="69"/>
        <v>2022</v>
      </c>
      <c r="S531" s="1">
        <f t="shared" si="70"/>
        <v>44489</v>
      </c>
      <c r="T531" t="str">
        <f t="shared" si="71"/>
        <v>Q1</v>
      </c>
    </row>
    <row r="532" spans="1:20" x14ac:dyDescent="0.35">
      <c r="A532" t="s">
        <v>1337</v>
      </c>
      <c r="B532" t="s">
        <v>1136</v>
      </c>
      <c r="C532" t="s">
        <v>1607</v>
      </c>
      <c r="D532" t="s">
        <v>12</v>
      </c>
      <c r="E532" t="s">
        <v>9</v>
      </c>
      <c r="F532" t="s">
        <v>1613</v>
      </c>
      <c r="G532" t="s">
        <v>11</v>
      </c>
      <c r="H532" s="1">
        <v>44501</v>
      </c>
      <c r="I532" s="1">
        <v>44510</v>
      </c>
      <c r="J532" t="str">
        <f t="shared" si="64"/>
        <v>Filled</v>
      </c>
      <c r="K532" s="33" cm="1">
        <f t="array" aca="1" ref="K532" ca="1">NETWORKDAYS(H532,_xlfn.IFS(J532="Open",TODAY(),J532="Filled",I532))</f>
        <v>8</v>
      </c>
      <c r="L532" s="33" cm="1">
        <f t="array" aca="1" ref="L532" ca="1">(_xlfn.IFS(J532="Open",TODAY(),J532="Filled",I532))-H532</f>
        <v>9</v>
      </c>
      <c r="M532">
        <f t="shared" si="65"/>
        <v>2021</v>
      </c>
      <c r="N532" s="34" t="str">
        <f t="shared" si="66"/>
        <v>November</v>
      </c>
      <c r="O532" t="str">
        <f t="shared" si="67"/>
        <v>Q1</v>
      </c>
      <c r="P532" t="str">
        <f t="shared" si="68"/>
        <v>FY 2022</v>
      </c>
      <c r="Q532" s="35">
        <f>IF(J532="Open",_xlfn.XLOOKUP(E532,Table2[Region],Table2[Opens]),_xlfn.XLOOKUP(E532,Table2[Region],Table2[Accepts]))</f>
        <v>525</v>
      </c>
      <c r="R532">
        <f t="shared" si="69"/>
        <v>2022</v>
      </c>
      <c r="S532" s="1">
        <f t="shared" si="70"/>
        <v>44510</v>
      </c>
      <c r="T532" t="str">
        <f t="shared" si="71"/>
        <v>Q1</v>
      </c>
    </row>
    <row r="533" spans="1:20" x14ac:dyDescent="0.35">
      <c r="A533" t="s">
        <v>1338</v>
      </c>
      <c r="B533" t="s">
        <v>1122</v>
      </c>
      <c r="C533" t="s">
        <v>1605</v>
      </c>
      <c r="D533" t="s">
        <v>12</v>
      </c>
      <c r="E533" t="s">
        <v>9</v>
      </c>
      <c r="F533" t="s">
        <v>1614</v>
      </c>
      <c r="G533" t="s">
        <v>16</v>
      </c>
      <c r="H533" s="1">
        <v>44537</v>
      </c>
      <c r="I533" s="1">
        <v>44537</v>
      </c>
      <c r="J533" t="str">
        <f t="shared" si="64"/>
        <v>Filled</v>
      </c>
      <c r="K533" s="33" cm="1">
        <f t="array" aca="1" ref="K533" ca="1">NETWORKDAYS(H533,_xlfn.IFS(J533="Open",TODAY(),J533="Filled",I533))</f>
        <v>1</v>
      </c>
      <c r="L533" s="33" cm="1">
        <f t="array" aca="1" ref="L533" ca="1">(_xlfn.IFS(J533="Open",TODAY(),J533="Filled",I533))-H533</f>
        <v>0</v>
      </c>
      <c r="M533">
        <f t="shared" si="65"/>
        <v>2021</v>
      </c>
      <c r="N533" s="34" t="str">
        <f t="shared" si="66"/>
        <v>December</v>
      </c>
      <c r="O533" t="str">
        <f t="shared" si="67"/>
        <v>Q1</v>
      </c>
      <c r="P533" t="str">
        <f t="shared" si="68"/>
        <v>FY 2022</v>
      </c>
      <c r="Q533" s="35">
        <f>IF(J533="Open",_xlfn.XLOOKUP(E533,Table2[Region],Table2[Opens]),_xlfn.XLOOKUP(E533,Table2[Region],Table2[Accepts]))</f>
        <v>525</v>
      </c>
      <c r="R533">
        <f t="shared" si="69"/>
        <v>2022</v>
      </c>
      <c r="S533" s="1">
        <f t="shared" si="70"/>
        <v>44537</v>
      </c>
      <c r="T533" t="str">
        <f t="shared" si="71"/>
        <v>Q1</v>
      </c>
    </row>
    <row r="534" spans="1:20" x14ac:dyDescent="0.35">
      <c r="A534" t="s">
        <v>1339</v>
      </c>
      <c r="B534" t="s">
        <v>1137</v>
      </c>
      <c r="C534" t="s">
        <v>1606</v>
      </c>
      <c r="D534" t="s">
        <v>256</v>
      </c>
      <c r="E534" t="s">
        <v>209</v>
      </c>
      <c r="F534" t="s">
        <v>1614</v>
      </c>
      <c r="G534" t="s">
        <v>24</v>
      </c>
      <c r="H534" s="1">
        <v>44493</v>
      </c>
      <c r="I534" s="1">
        <v>44533</v>
      </c>
      <c r="J534" t="str">
        <f t="shared" si="64"/>
        <v>Filled</v>
      </c>
      <c r="K534" s="33" cm="1">
        <f t="array" aca="1" ref="K534" ca="1">NETWORKDAYS(H534,_xlfn.IFS(J534="Open",TODAY(),J534="Filled",I534))</f>
        <v>30</v>
      </c>
      <c r="L534" s="33" cm="1">
        <f t="array" aca="1" ref="L534" ca="1">(_xlfn.IFS(J534="Open",TODAY(),J534="Filled",I534))-H534</f>
        <v>40</v>
      </c>
      <c r="M534">
        <f t="shared" si="65"/>
        <v>2021</v>
      </c>
      <c r="N534" s="34" t="str">
        <f t="shared" si="66"/>
        <v>December</v>
      </c>
      <c r="O534" t="str">
        <f t="shared" si="67"/>
        <v>Q1</v>
      </c>
      <c r="P534" t="str">
        <f t="shared" si="68"/>
        <v>FY 2022</v>
      </c>
      <c r="Q534" s="35">
        <f>IF(J534="Open",_xlfn.XLOOKUP(E534,Table2[Region],Table2[Opens]),_xlfn.XLOOKUP(E534,Table2[Region],Table2[Accepts]))</f>
        <v>475</v>
      </c>
      <c r="R534">
        <f t="shared" si="69"/>
        <v>2022</v>
      </c>
      <c r="S534" s="1">
        <f t="shared" si="70"/>
        <v>44533</v>
      </c>
      <c r="T534" t="str">
        <f t="shared" si="71"/>
        <v>Q1</v>
      </c>
    </row>
    <row r="535" spans="1:20" x14ac:dyDescent="0.35">
      <c r="A535" t="s">
        <v>1340</v>
      </c>
      <c r="B535" t="s">
        <v>1134</v>
      </c>
      <c r="C535" t="s">
        <v>1605</v>
      </c>
      <c r="D535" t="s">
        <v>204</v>
      </c>
      <c r="E535" t="s">
        <v>1636</v>
      </c>
      <c r="F535" t="s">
        <v>1612</v>
      </c>
      <c r="G535" t="s">
        <v>24</v>
      </c>
      <c r="H535" s="1">
        <v>44697</v>
      </c>
      <c r="I535" s="1">
        <v>44799</v>
      </c>
      <c r="J535" t="str">
        <f t="shared" si="64"/>
        <v>Filled</v>
      </c>
      <c r="K535" s="33" cm="1">
        <f t="array" aca="1" ref="K535" ca="1">NETWORKDAYS(H535,_xlfn.IFS(J535="Open",TODAY(),J535="Filled",I535))</f>
        <v>75</v>
      </c>
      <c r="L535" s="33" cm="1">
        <f t="array" aca="1" ref="L535" ca="1">(_xlfn.IFS(J535="Open",TODAY(),J535="Filled",I535))-H535</f>
        <v>102</v>
      </c>
      <c r="M535">
        <f t="shared" si="65"/>
        <v>2022</v>
      </c>
      <c r="N535" s="34" t="str">
        <f t="shared" si="66"/>
        <v>August</v>
      </c>
      <c r="O535" t="str">
        <f t="shared" si="67"/>
        <v>Q4</v>
      </c>
      <c r="P535" t="str">
        <f t="shared" si="68"/>
        <v>FY 2022</v>
      </c>
      <c r="Q535" s="35">
        <f>IF(J535="Open",_xlfn.XLOOKUP(E535,Table2[Region],Table2[Opens]),_xlfn.XLOOKUP(E535,Table2[Region],Table2[Accepts]))</f>
        <v>550</v>
      </c>
      <c r="R535">
        <f t="shared" si="69"/>
        <v>2022</v>
      </c>
      <c r="S535" s="1">
        <f t="shared" si="70"/>
        <v>44799</v>
      </c>
      <c r="T535" t="str">
        <f t="shared" si="71"/>
        <v>Q4</v>
      </c>
    </row>
    <row r="536" spans="1:20" x14ac:dyDescent="0.35">
      <c r="A536" t="s">
        <v>1341</v>
      </c>
      <c r="B536" t="s">
        <v>1138</v>
      </c>
      <c r="C536" s="37" t="s">
        <v>122</v>
      </c>
      <c r="D536" t="s">
        <v>12</v>
      </c>
      <c r="E536" t="s">
        <v>9</v>
      </c>
      <c r="F536" t="s">
        <v>1612</v>
      </c>
      <c r="G536" t="s">
        <v>16</v>
      </c>
      <c r="H536" s="1">
        <v>44626</v>
      </c>
      <c r="I536" s="1" t="s">
        <v>1628</v>
      </c>
      <c r="J536" t="str">
        <f t="shared" si="64"/>
        <v>Open</v>
      </c>
      <c r="K536" s="33" cm="1">
        <f t="array" aca="1" ref="K536" ca="1">NETWORKDAYS(H536,_xlfn.IFS(J536="Open",TODAY(),J536="Filled",I536))</f>
        <v>372</v>
      </c>
      <c r="L536" s="33" cm="1">
        <f t="array" aca="1" ref="L536" ca="1">(_xlfn.IFS(J536="Open",TODAY(),J536="Filled",I536))-H536</f>
        <v>520</v>
      </c>
      <c r="M536" t="str">
        <f t="shared" si="65"/>
        <v/>
      </c>
      <c r="N536" s="34" t="str">
        <f t="shared" si="66"/>
        <v/>
      </c>
      <c r="O536" t="str">
        <f t="shared" si="67"/>
        <v/>
      </c>
      <c r="P536" t="str">
        <f t="shared" si="68"/>
        <v/>
      </c>
      <c r="Q536" s="35">
        <f>IF(J536="Open",_xlfn.XLOOKUP(E536,Table2[Region],Table2[Opens]),_xlfn.XLOOKUP(E536,Table2[Region],Table2[Accepts]))</f>
        <v>280</v>
      </c>
      <c r="R536">
        <f t="shared" si="69"/>
        <v>2022</v>
      </c>
      <c r="S536" s="1">
        <f t="shared" si="70"/>
        <v>44626</v>
      </c>
      <c r="T536" t="str">
        <f t="shared" si="71"/>
        <v>Q2</v>
      </c>
    </row>
    <row r="537" spans="1:20" x14ac:dyDescent="0.35">
      <c r="A537" t="s">
        <v>1342</v>
      </c>
      <c r="B537" t="s">
        <v>1139</v>
      </c>
      <c r="C537" t="s">
        <v>1606</v>
      </c>
      <c r="D537" t="s">
        <v>256</v>
      </c>
      <c r="E537" t="s">
        <v>209</v>
      </c>
      <c r="F537" t="s">
        <v>1613</v>
      </c>
      <c r="G537" t="s">
        <v>18</v>
      </c>
      <c r="H537" s="1">
        <v>44479</v>
      </c>
      <c r="I537" s="1">
        <v>44486</v>
      </c>
      <c r="J537" t="str">
        <f t="shared" si="64"/>
        <v>Filled</v>
      </c>
      <c r="K537" s="33" cm="1">
        <f t="array" aca="1" ref="K537" ca="1">NETWORKDAYS(H537,_xlfn.IFS(J537="Open",TODAY(),J537="Filled",I537))</f>
        <v>5</v>
      </c>
      <c r="L537" s="33" cm="1">
        <f t="array" aca="1" ref="L537" ca="1">(_xlfn.IFS(J537="Open",TODAY(),J537="Filled",I537))-H537</f>
        <v>7</v>
      </c>
      <c r="M537">
        <f t="shared" si="65"/>
        <v>2021</v>
      </c>
      <c r="N537" s="34" t="str">
        <f t="shared" si="66"/>
        <v>October</v>
      </c>
      <c r="O537" t="str">
        <f t="shared" si="67"/>
        <v>Q1</v>
      </c>
      <c r="P537" t="str">
        <f t="shared" si="68"/>
        <v>FY 2022</v>
      </c>
      <c r="Q537" s="35">
        <f>IF(J537="Open",_xlfn.XLOOKUP(E537,Table2[Region],Table2[Opens]),_xlfn.XLOOKUP(E537,Table2[Region],Table2[Accepts]))</f>
        <v>475</v>
      </c>
      <c r="R537">
        <f t="shared" si="69"/>
        <v>2022</v>
      </c>
      <c r="S537" s="1">
        <f t="shared" si="70"/>
        <v>44486</v>
      </c>
      <c r="T537" t="str">
        <f t="shared" si="71"/>
        <v>Q1</v>
      </c>
    </row>
    <row r="538" spans="1:20" x14ac:dyDescent="0.35">
      <c r="A538" t="s">
        <v>1343</v>
      </c>
      <c r="B538" t="s">
        <v>1140</v>
      </c>
      <c r="C538" t="s">
        <v>1606</v>
      </c>
      <c r="D538" t="s">
        <v>204</v>
      </c>
      <c r="E538" t="s">
        <v>1636</v>
      </c>
      <c r="F538" t="s">
        <v>1614</v>
      </c>
      <c r="G538" t="s">
        <v>24</v>
      </c>
      <c r="H538" s="1">
        <v>44738</v>
      </c>
      <c r="I538" s="1" t="s">
        <v>1628</v>
      </c>
      <c r="J538" t="str">
        <f t="shared" si="64"/>
        <v>Open</v>
      </c>
      <c r="K538" s="33" cm="1">
        <f t="array" aca="1" ref="K538" ca="1">NETWORKDAYS(H538,_xlfn.IFS(J538="Open",TODAY(),J538="Filled",I538))</f>
        <v>292</v>
      </c>
      <c r="L538" s="33" cm="1">
        <f t="array" aca="1" ref="L538" ca="1">(_xlfn.IFS(J538="Open",TODAY(),J538="Filled",I538))-H538</f>
        <v>408</v>
      </c>
      <c r="M538" t="str">
        <f t="shared" si="65"/>
        <v/>
      </c>
      <c r="N538" s="34" t="str">
        <f t="shared" si="66"/>
        <v/>
      </c>
      <c r="O538" t="str">
        <f t="shared" si="67"/>
        <v/>
      </c>
      <c r="P538" t="str">
        <f t="shared" si="68"/>
        <v/>
      </c>
      <c r="Q538" s="35">
        <f>IF(J538="Open",_xlfn.XLOOKUP(E538,Table2[Region],Table2[Opens]),_xlfn.XLOOKUP(E538,Table2[Region],Table2[Accepts]))</f>
        <v>300</v>
      </c>
      <c r="R538">
        <f t="shared" si="69"/>
        <v>2022</v>
      </c>
      <c r="S538" s="1">
        <f t="shared" si="70"/>
        <v>44738</v>
      </c>
      <c r="T538" t="str">
        <f t="shared" si="71"/>
        <v>Q3</v>
      </c>
    </row>
    <row r="539" spans="1:20" x14ac:dyDescent="0.35">
      <c r="A539" t="s">
        <v>1344</v>
      </c>
      <c r="B539" t="s">
        <v>1141</v>
      </c>
      <c r="C539" s="37" t="s">
        <v>122</v>
      </c>
      <c r="D539" t="s">
        <v>12</v>
      </c>
      <c r="E539" t="s">
        <v>9</v>
      </c>
      <c r="F539" t="s">
        <v>1614</v>
      </c>
      <c r="G539" t="s">
        <v>18</v>
      </c>
      <c r="H539" s="1">
        <v>44686</v>
      </c>
      <c r="I539" s="1">
        <v>44908</v>
      </c>
      <c r="J539" t="str">
        <f t="shared" si="64"/>
        <v>Filled</v>
      </c>
      <c r="K539" s="33" cm="1">
        <f t="array" aca="1" ref="K539" ca="1">NETWORKDAYS(H539,_xlfn.IFS(J539="Open",TODAY(),J539="Filled",I539))</f>
        <v>159</v>
      </c>
      <c r="L539" s="33" cm="1">
        <f t="array" aca="1" ref="L539" ca="1">(_xlfn.IFS(J539="Open",TODAY(),J539="Filled",I539))-H539</f>
        <v>222</v>
      </c>
      <c r="M539">
        <f t="shared" si="65"/>
        <v>2022</v>
      </c>
      <c r="N539" s="34" t="str">
        <f t="shared" si="66"/>
        <v>December</v>
      </c>
      <c r="O539" t="str">
        <f t="shared" si="67"/>
        <v>Q1</v>
      </c>
      <c r="P539" t="str">
        <f t="shared" si="68"/>
        <v>FY 2023</v>
      </c>
      <c r="Q539" s="35">
        <f>IF(J539="Open",_xlfn.XLOOKUP(E539,Table2[Region],Table2[Opens]),_xlfn.XLOOKUP(E539,Table2[Region],Table2[Accepts]))</f>
        <v>525</v>
      </c>
      <c r="R539">
        <f t="shared" si="69"/>
        <v>2023</v>
      </c>
      <c r="S539" s="1">
        <f t="shared" si="70"/>
        <v>44908</v>
      </c>
      <c r="T539" t="str">
        <f t="shared" si="71"/>
        <v>Q1</v>
      </c>
    </row>
    <row r="540" spans="1:20" x14ac:dyDescent="0.35">
      <c r="A540" t="s">
        <v>1345</v>
      </c>
      <c r="B540" t="s">
        <v>1129</v>
      </c>
      <c r="C540" s="37" t="s">
        <v>122</v>
      </c>
      <c r="D540" t="s">
        <v>256</v>
      </c>
      <c r="E540" t="s">
        <v>209</v>
      </c>
      <c r="F540" t="s">
        <v>1614</v>
      </c>
      <c r="G540" t="s">
        <v>24</v>
      </c>
      <c r="H540" s="1">
        <v>44474</v>
      </c>
      <c r="I540" s="1">
        <v>44545</v>
      </c>
      <c r="J540" t="str">
        <f t="shared" si="64"/>
        <v>Filled</v>
      </c>
      <c r="K540" s="33" cm="1">
        <f t="array" aca="1" ref="K540" ca="1">NETWORKDAYS(H540,_xlfn.IFS(J540="Open",TODAY(),J540="Filled",I540))</f>
        <v>52</v>
      </c>
      <c r="L540" s="33" cm="1">
        <f t="array" aca="1" ref="L540" ca="1">(_xlfn.IFS(J540="Open",TODAY(),J540="Filled",I540))-H540</f>
        <v>71</v>
      </c>
      <c r="M540">
        <f t="shared" si="65"/>
        <v>2021</v>
      </c>
      <c r="N540" s="34" t="str">
        <f t="shared" si="66"/>
        <v>December</v>
      </c>
      <c r="O540" t="str">
        <f t="shared" si="67"/>
        <v>Q1</v>
      </c>
      <c r="P540" t="str">
        <f t="shared" si="68"/>
        <v>FY 2022</v>
      </c>
      <c r="Q540" s="35">
        <f>IF(J540="Open",_xlfn.XLOOKUP(E540,Table2[Region],Table2[Opens]),_xlfn.XLOOKUP(E540,Table2[Region],Table2[Accepts]))</f>
        <v>475</v>
      </c>
      <c r="R540">
        <f t="shared" si="69"/>
        <v>2022</v>
      </c>
      <c r="S540" s="1">
        <f t="shared" si="70"/>
        <v>44545</v>
      </c>
      <c r="T540" t="str">
        <f t="shared" si="71"/>
        <v>Q1</v>
      </c>
    </row>
    <row r="541" spans="1:20" x14ac:dyDescent="0.35">
      <c r="A541" t="s">
        <v>1346</v>
      </c>
      <c r="B541" t="s">
        <v>1142</v>
      </c>
      <c r="C541" t="s">
        <v>1605</v>
      </c>
      <c r="D541" t="s">
        <v>12</v>
      </c>
      <c r="E541" t="s">
        <v>9</v>
      </c>
      <c r="F541" t="s">
        <v>1613</v>
      </c>
      <c r="G541" t="s">
        <v>18</v>
      </c>
      <c r="H541" s="1">
        <v>44504</v>
      </c>
      <c r="I541" s="1">
        <v>44524</v>
      </c>
      <c r="J541" t="str">
        <f t="shared" si="64"/>
        <v>Filled</v>
      </c>
      <c r="K541" s="33" cm="1">
        <f t="array" aca="1" ref="K541" ca="1">NETWORKDAYS(H541,_xlfn.IFS(J541="Open",TODAY(),J541="Filled",I541))</f>
        <v>15</v>
      </c>
      <c r="L541" s="33" cm="1">
        <f t="array" aca="1" ref="L541" ca="1">(_xlfn.IFS(J541="Open",TODAY(),J541="Filled",I541))-H541</f>
        <v>20</v>
      </c>
      <c r="M541">
        <f t="shared" si="65"/>
        <v>2021</v>
      </c>
      <c r="N541" s="34" t="str">
        <f t="shared" si="66"/>
        <v>November</v>
      </c>
      <c r="O541" t="str">
        <f t="shared" si="67"/>
        <v>Q1</v>
      </c>
      <c r="P541" t="str">
        <f t="shared" si="68"/>
        <v>FY 2022</v>
      </c>
      <c r="Q541" s="35">
        <f>IF(J541="Open",_xlfn.XLOOKUP(E541,Table2[Region],Table2[Opens]),_xlfn.XLOOKUP(E541,Table2[Region],Table2[Accepts]))</f>
        <v>525</v>
      </c>
      <c r="R541">
        <f t="shared" si="69"/>
        <v>2022</v>
      </c>
      <c r="S541" s="1">
        <f t="shared" si="70"/>
        <v>44524</v>
      </c>
      <c r="T541" t="str">
        <f t="shared" si="71"/>
        <v>Q1</v>
      </c>
    </row>
    <row r="542" spans="1:20" x14ac:dyDescent="0.35">
      <c r="A542" t="s">
        <v>1347</v>
      </c>
      <c r="B542" t="s">
        <v>1143</v>
      </c>
      <c r="C542" t="s">
        <v>1607</v>
      </c>
      <c r="D542" t="s">
        <v>256</v>
      </c>
      <c r="E542" t="s">
        <v>209</v>
      </c>
      <c r="F542" t="s">
        <v>1612</v>
      </c>
      <c r="G542" t="s">
        <v>24</v>
      </c>
      <c r="H542" s="1">
        <v>44480</v>
      </c>
      <c r="I542" s="1">
        <v>44531</v>
      </c>
      <c r="J542" t="str">
        <f t="shared" si="64"/>
        <v>Filled</v>
      </c>
      <c r="K542" s="33" cm="1">
        <f t="array" aca="1" ref="K542" ca="1">NETWORKDAYS(H542,_xlfn.IFS(J542="Open",TODAY(),J542="Filled",I542))</f>
        <v>38</v>
      </c>
      <c r="L542" s="33" cm="1">
        <f t="array" aca="1" ref="L542" ca="1">(_xlfn.IFS(J542="Open",TODAY(),J542="Filled",I542))-H542</f>
        <v>51</v>
      </c>
      <c r="M542">
        <f t="shared" si="65"/>
        <v>2021</v>
      </c>
      <c r="N542" s="34" t="str">
        <f t="shared" si="66"/>
        <v>December</v>
      </c>
      <c r="O542" t="str">
        <f t="shared" si="67"/>
        <v>Q1</v>
      </c>
      <c r="P542" t="str">
        <f t="shared" si="68"/>
        <v>FY 2022</v>
      </c>
      <c r="Q542" s="35">
        <f>IF(J542="Open",_xlfn.XLOOKUP(E542,Table2[Region],Table2[Opens]),_xlfn.XLOOKUP(E542,Table2[Region],Table2[Accepts]))</f>
        <v>475</v>
      </c>
      <c r="R542">
        <f t="shared" si="69"/>
        <v>2022</v>
      </c>
      <c r="S542" s="1">
        <f t="shared" si="70"/>
        <v>44531</v>
      </c>
      <c r="T542" t="str">
        <f t="shared" si="71"/>
        <v>Q1</v>
      </c>
    </row>
    <row r="543" spans="1:20" x14ac:dyDescent="0.35">
      <c r="A543" t="s">
        <v>1348</v>
      </c>
      <c r="B543" t="s">
        <v>1144</v>
      </c>
      <c r="C543" s="37" t="s">
        <v>122</v>
      </c>
      <c r="D543" t="s">
        <v>256</v>
      </c>
      <c r="E543" t="s">
        <v>209</v>
      </c>
      <c r="F543" t="s">
        <v>1612</v>
      </c>
      <c r="G543" t="s">
        <v>16</v>
      </c>
      <c r="H543" s="1">
        <v>44481</v>
      </c>
      <c r="I543" s="1">
        <v>44488</v>
      </c>
      <c r="J543" t="str">
        <f t="shared" si="64"/>
        <v>Filled</v>
      </c>
      <c r="K543" s="33" cm="1">
        <f t="array" aca="1" ref="K543" ca="1">NETWORKDAYS(H543,_xlfn.IFS(J543="Open",TODAY(),J543="Filled",I543))</f>
        <v>6</v>
      </c>
      <c r="L543" s="33" cm="1">
        <f t="array" aca="1" ref="L543" ca="1">(_xlfn.IFS(J543="Open",TODAY(),J543="Filled",I543))-H543</f>
        <v>7</v>
      </c>
      <c r="M543">
        <f t="shared" si="65"/>
        <v>2021</v>
      </c>
      <c r="N543" s="34" t="str">
        <f t="shared" si="66"/>
        <v>October</v>
      </c>
      <c r="O543" t="str">
        <f t="shared" si="67"/>
        <v>Q1</v>
      </c>
      <c r="P543" t="str">
        <f t="shared" si="68"/>
        <v>FY 2022</v>
      </c>
      <c r="Q543" s="35">
        <f>IF(J543="Open",_xlfn.XLOOKUP(E543,Table2[Region],Table2[Opens]),_xlfn.XLOOKUP(E543,Table2[Region],Table2[Accepts]))</f>
        <v>475</v>
      </c>
      <c r="R543">
        <f t="shared" si="69"/>
        <v>2022</v>
      </c>
      <c r="S543" s="1">
        <f t="shared" si="70"/>
        <v>44488</v>
      </c>
      <c r="T543" t="str">
        <f t="shared" si="71"/>
        <v>Q1</v>
      </c>
    </row>
    <row r="544" spans="1:20" x14ac:dyDescent="0.35">
      <c r="A544" t="s">
        <v>1349</v>
      </c>
      <c r="B544" t="s">
        <v>1127</v>
      </c>
      <c r="C544" s="37" t="s">
        <v>122</v>
      </c>
      <c r="D544" t="s">
        <v>204</v>
      </c>
      <c r="E544" t="s">
        <v>1636</v>
      </c>
      <c r="F544" t="s">
        <v>1612</v>
      </c>
      <c r="G544" t="s">
        <v>24</v>
      </c>
      <c r="H544" s="1">
        <v>44752</v>
      </c>
      <c r="I544" s="1">
        <v>44905</v>
      </c>
      <c r="J544" t="str">
        <f t="shared" si="64"/>
        <v>Filled</v>
      </c>
      <c r="K544" s="33" cm="1">
        <f t="array" aca="1" ref="K544" ca="1">NETWORKDAYS(H544,_xlfn.IFS(J544="Open",TODAY(),J544="Filled",I544))</f>
        <v>110</v>
      </c>
      <c r="L544" s="33" cm="1">
        <f t="array" aca="1" ref="L544" ca="1">(_xlfn.IFS(J544="Open",TODAY(),J544="Filled",I544))-H544</f>
        <v>153</v>
      </c>
      <c r="M544">
        <f t="shared" si="65"/>
        <v>2022</v>
      </c>
      <c r="N544" s="34" t="str">
        <f t="shared" si="66"/>
        <v>December</v>
      </c>
      <c r="O544" t="str">
        <f t="shared" si="67"/>
        <v>Q1</v>
      </c>
      <c r="P544" t="str">
        <f t="shared" si="68"/>
        <v>FY 2023</v>
      </c>
      <c r="Q544" s="35">
        <f>IF(J544="Open",_xlfn.XLOOKUP(E544,Table2[Region],Table2[Opens]),_xlfn.XLOOKUP(E544,Table2[Region],Table2[Accepts]))</f>
        <v>550</v>
      </c>
      <c r="R544">
        <f t="shared" si="69"/>
        <v>2023</v>
      </c>
      <c r="S544" s="1">
        <f t="shared" si="70"/>
        <v>44905</v>
      </c>
      <c r="T544" t="str">
        <f t="shared" si="71"/>
        <v>Q1</v>
      </c>
    </row>
    <row r="545" spans="1:20" x14ac:dyDescent="0.35">
      <c r="A545" t="s">
        <v>1350</v>
      </c>
      <c r="B545" t="s">
        <v>1145</v>
      </c>
      <c r="C545" t="s">
        <v>63</v>
      </c>
      <c r="D545" t="s">
        <v>12</v>
      </c>
      <c r="E545" t="s">
        <v>9</v>
      </c>
      <c r="F545" t="s">
        <v>1613</v>
      </c>
      <c r="G545" t="s">
        <v>24</v>
      </c>
      <c r="H545" s="1">
        <v>44520</v>
      </c>
      <c r="I545" s="1">
        <v>44551</v>
      </c>
      <c r="J545" t="str">
        <f t="shared" si="64"/>
        <v>Filled</v>
      </c>
      <c r="K545" s="33" cm="1">
        <f t="array" aca="1" ref="K545" ca="1">NETWORKDAYS(H545,_xlfn.IFS(J545="Open",TODAY(),J545="Filled",I545))</f>
        <v>22</v>
      </c>
      <c r="L545" s="33" cm="1">
        <f t="array" aca="1" ref="L545" ca="1">(_xlfn.IFS(J545="Open",TODAY(),J545="Filled",I545))-H545</f>
        <v>31</v>
      </c>
      <c r="M545">
        <f t="shared" si="65"/>
        <v>2021</v>
      </c>
      <c r="N545" s="34" t="str">
        <f t="shared" si="66"/>
        <v>December</v>
      </c>
      <c r="O545" t="str">
        <f t="shared" si="67"/>
        <v>Q1</v>
      </c>
      <c r="P545" t="str">
        <f t="shared" si="68"/>
        <v>FY 2022</v>
      </c>
      <c r="Q545" s="35">
        <f>IF(J545="Open",_xlfn.XLOOKUP(E545,Table2[Region],Table2[Opens]),_xlfn.XLOOKUP(E545,Table2[Region],Table2[Accepts]))</f>
        <v>525</v>
      </c>
      <c r="R545">
        <f t="shared" si="69"/>
        <v>2022</v>
      </c>
      <c r="S545" s="1">
        <f t="shared" si="70"/>
        <v>44551</v>
      </c>
      <c r="T545" t="str">
        <f t="shared" si="71"/>
        <v>Q1</v>
      </c>
    </row>
    <row r="546" spans="1:20" x14ac:dyDescent="0.35">
      <c r="A546" t="s">
        <v>1351</v>
      </c>
      <c r="B546" t="s">
        <v>1109</v>
      </c>
      <c r="C546" t="s">
        <v>1607</v>
      </c>
      <c r="D546" t="s">
        <v>12</v>
      </c>
      <c r="E546" t="s">
        <v>9</v>
      </c>
      <c r="F546" t="s">
        <v>1613</v>
      </c>
      <c r="G546" t="s">
        <v>16</v>
      </c>
      <c r="H546" s="1">
        <v>44788</v>
      </c>
      <c r="I546" s="1">
        <v>44904</v>
      </c>
      <c r="J546" t="str">
        <f t="shared" si="64"/>
        <v>Filled</v>
      </c>
      <c r="K546" s="33" cm="1">
        <f t="array" aca="1" ref="K546" ca="1">NETWORKDAYS(H546,_xlfn.IFS(J546="Open",TODAY(),J546="Filled",I546))</f>
        <v>85</v>
      </c>
      <c r="L546" s="33" cm="1">
        <f t="array" aca="1" ref="L546" ca="1">(_xlfn.IFS(J546="Open",TODAY(),J546="Filled",I546))-H546</f>
        <v>116</v>
      </c>
      <c r="M546">
        <f t="shared" si="65"/>
        <v>2022</v>
      </c>
      <c r="N546" s="34" t="str">
        <f t="shared" si="66"/>
        <v>December</v>
      </c>
      <c r="O546" t="str">
        <f t="shared" si="67"/>
        <v>Q1</v>
      </c>
      <c r="P546" t="str">
        <f t="shared" si="68"/>
        <v>FY 2023</v>
      </c>
      <c r="Q546" s="35">
        <f>IF(J546="Open",_xlfn.XLOOKUP(E546,Table2[Region],Table2[Opens]),_xlfn.XLOOKUP(E546,Table2[Region],Table2[Accepts]))</f>
        <v>525</v>
      </c>
      <c r="R546">
        <f t="shared" si="69"/>
        <v>2023</v>
      </c>
      <c r="S546" s="1">
        <f t="shared" si="70"/>
        <v>44904</v>
      </c>
      <c r="T546" t="str">
        <f t="shared" si="71"/>
        <v>Q1</v>
      </c>
    </row>
    <row r="547" spans="1:20" x14ac:dyDescent="0.35">
      <c r="A547" t="s">
        <v>1352</v>
      </c>
      <c r="B547" t="s">
        <v>1146</v>
      </c>
      <c r="C547" s="37" t="s">
        <v>122</v>
      </c>
      <c r="D547" t="s">
        <v>204</v>
      </c>
      <c r="E547" t="s">
        <v>1636</v>
      </c>
      <c r="F547" t="s">
        <v>1612</v>
      </c>
      <c r="G547" t="s">
        <v>16</v>
      </c>
      <c r="H547" s="1">
        <v>44754</v>
      </c>
      <c r="I547" s="1">
        <v>44889</v>
      </c>
      <c r="J547" t="str">
        <f t="shared" si="64"/>
        <v>Filled</v>
      </c>
      <c r="K547" s="33" cm="1">
        <f t="array" aca="1" ref="K547" ca="1">NETWORKDAYS(H547,_xlfn.IFS(J547="Open",TODAY(),J547="Filled",I547))</f>
        <v>98</v>
      </c>
      <c r="L547" s="33" cm="1">
        <f t="array" aca="1" ref="L547" ca="1">(_xlfn.IFS(J547="Open",TODAY(),J547="Filled",I547))-H547</f>
        <v>135</v>
      </c>
      <c r="M547">
        <f t="shared" si="65"/>
        <v>2022</v>
      </c>
      <c r="N547" s="34" t="str">
        <f t="shared" si="66"/>
        <v>November</v>
      </c>
      <c r="O547" t="str">
        <f t="shared" si="67"/>
        <v>Q1</v>
      </c>
      <c r="P547" t="str">
        <f t="shared" si="68"/>
        <v>FY 2023</v>
      </c>
      <c r="Q547" s="35">
        <f>IF(J547="Open",_xlfn.XLOOKUP(E547,Table2[Region],Table2[Opens]),_xlfn.XLOOKUP(E547,Table2[Region],Table2[Accepts]))</f>
        <v>550</v>
      </c>
      <c r="R547">
        <f t="shared" si="69"/>
        <v>2023</v>
      </c>
      <c r="S547" s="1">
        <f t="shared" si="70"/>
        <v>44889</v>
      </c>
      <c r="T547" t="str">
        <f t="shared" si="71"/>
        <v>Q1</v>
      </c>
    </row>
    <row r="548" spans="1:20" x14ac:dyDescent="0.35">
      <c r="A548" t="s">
        <v>1353</v>
      </c>
      <c r="B548" t="s">
        <v>1147</v>
      </c>
      <c r="C548" t="s">
        <v>1607</v>
      </c>
      <c r="D548" t="s">
        <v>256</v>
      </c>
      <c r="E548" t="s">
        <v>209</v>
      </c>
      <c r="F548" t="s">
        <v>1612</v>
      </c>
      <c r="G548" t="s">
        <v>18</v>
      </c>
      <c r="H548" s="1">
        <v>44474</v>
      </c>
      <c r="I548" s="1">
        <v>44515</v>
      </c>
      <c r="J548" t="str">
        <f t="shared" si="64"/>
        <v>Filled</v>
      </c>
      <c r="K548" s="33" cm="1">
        <f t="array" aca="1" ref="K548" ca="1">NETWORKDAYS(H548,_xlfn.IFS(J548="Open",TODAY(),J548="Filled",I548))</f>
        <v>30</v>
      </c>
      <c r="L548" s="33" cm="1">
        <f t="array" aca="1" ref="L548" ca="1">(_xlfn.IFS(J548="Open",TODAY(),J548="Filled",I548))-H548</f>
        <v>41</v>
      </c>
      <c r="M548">
        <f t="shared" si="65"/>
        <v>2021</v>
      </c>
      <c r="N548" s="34" t="str">
        <f t="shared" si="66"/>
        <v>November</v>
      </c>
      <c r="O548" t="str">
        <f t="shared" si="67"/>
        <v>Q1</v>
      </c>
      <c r="P548" t="str">
        <f t="shared" si="68"/>
        <v>FY 2022</v>
      </c>
      <c r="Q548" s="35">
        <f>IF(J548="Open",_xlfn.XLOOKUP(E548,Table2[Region],Table2[Opens]),_xlfn.XLOOKUP(E548,Table2[Region],Table2[Accepts]))</f>
        <v>475</v>
      </c>
      <c r="R548">
        <f t="shared" si="69"/>
        <v>2022</v>
      </c>
      <c r="S548" s="1">
        <f t="shared" si="70"/>
        <v>44515</v>
      </c>
      <c r="T548" t="str">
        <f t="shared" si="71"/>
        <v>Q1</v>
      </c>
    </row>
    <row r="549" spans="1:20" x14ac:dyDescent="0.35">
      <c r="A549" t="s">
        <v>1354</v>
      </c>
      <c r="B549" t="s">
        <v>1128</v>
      </c>
      <c r="C549" t="s">
        <v>1605</v>
      </c>
      <c r="D549" t="s">
        <v>204</v>
      </c>
      <c r="E549" t="s">
        <v>1636</v>
      </c>
      <c r="F549" t="s">
        <v>1612</v>
      </c>
      <c r="G549" t="s">
        <v>24</v>
      </c>
      <c r="H549" s="1">
        <v>44780</v>
      </c>
      <c r="I549" s="1">
        <v>44850</v>
      </c>
      <c r="J549" t="str">
        <f t="shared" si="64"/>
        <v>Filled</v>
      </c>
      <c r="K549" s="33" cm="1">
        <f t="array" aca="1" ref="K549" ca="1">NETWORKDAYS(H549,_xlfn.IFS(J549="Open",TODAY(),J549="Filled",I549))</f>
        <v>50</v>
      </c>
      <c r="L549" s="33" cm="1">
        <f t="array" aca="1" ref="L549" ca="1">(_xlfn.IFS(J549="Open",TODAY(),J549="Filled",I549))-H549</f>
        <v>70</v>
      </c>
      <c r="M549">
        <f t="shared" si="65"/>
        <v>2022</v>
      </c>
      <c r="N549" s="34" t="str">
        <f t="shared" si="66"/>
        <v>October</v>
      </c>
      <c r="O549" t="str">
        <f t="shared" si="67"/>
        <v>Q1</v>
      </c>
      <c r="P549" t="str">
        <f t="shared" si="68"/>
        <v>FY 2023</v>
      </c>
      <c r="Q549" s="35">
        <f>IF(J549="Open",_xlfn.XLOOKUP(E549,Table2[Region],Table2[Opens]),_xlfn.XLOOKUP(E549,Table2[Region],Table2[Accepts]))</f>
        <v>550</v>
      </c>
      <c r="R549">
        <f t="shared" si="69"/>
        <v>2023</v>
      </c>
      <c r="S549" s="1">
        <f t="shared" si="70"/>
        <v>44850</v>
      </c>
      <c r="T549" t="str">
        <f t="shared" si="71"/>
        <v>Q1</v>
      </c>
    </row>
    <row r="550" spans="1:20" x14ac:dyDescent="0.35">
      <c r="A550" t="s">
        <v>1355</v>
      </c>
      <c r="B550" t="s">
        <v>1125</v>
      </c>
      <c r="C550" t="s">
        <v>1607</v>
      </c>
      <c r="D550" t="s">
        <v>12</v>
      </c>
      <c r="E550" t="s">
        <v>9</v>
      </c>
      <c r="F550" t="s">
        <v>1612</v>
      </c>
      <c r="G550" t="s">
        <v>24</v>
      </c>
      <c r="H550" s="1">
        <v>44495</v>
      </c>
      <c r="I550" s="1">
        <v>44539</v>
      </c>
      <c r="J550" t="str">
        <f t="shared" si="64"/>
        <v>Filled</v>
      </c>
      <c r="K550" s="33" cm="1">
        <f t="array" aca="1" ref="K550" ca="1">NETWORKDAYS(H550,_xlfn.IFS(J550="Open",TODAY(),J550="Filled",I550))</f>
        <v>33</v>
      </c>
      <c r="L550" s="33" cm="1">
        <f t="array" aca="1" ref="L550" ca="1">(_xlfn.IFS(J550="Open",TODAY(),J550="Filled",I550))-H550</f>
        <v>44</v>
      </c>
      <c r="M550">
        <f t="shared" si="65"/>
        <v>2021</v>
      </c>
      <c r="N550" s="34" t="str">
        <f t="shared" si="66"/>
        <v>December</v>
      </c>
      <c r="O550" t="str">
        <f t="shared" si="67"/>
        <v>Q1</v>
      </c>
      <c r="P550" t="str">
        <f t="shared" si="68"/>
        <v>FY 2022</v>
      </c>
      <c r="Q550" s="35">
        <f>IF(J550="Open",_xlfn.XLOOKUP(E550,Table2[Region],Table2[Opens]),_xlfn.XLOOKUP(E550,Table2[Region],Table2[Accepts]))</f>
        <v>525</v>
      </c>
      <c r="R550">
        <f t="shared" si="69"/>
        <v>2022</v>
      </c>
      <c r="S550" s="1">
        <f t="shared" si="70"/>
        <v>44539</v>
      </c>
      <c r="T550" t="str">
        <f t="shared" si="71"/>
        <v>Q1</v>
      </c>
    </row>
    <row r="551" spans="1:20" x14ac:dyDescent="0.35">
      <c r="A551" t="s">
        <v>1356</v>
      </c>
      <c r="B551" t="s">
        <v>1148</v>
      </c>
      <c r="C551" s="37" t="s">
        <v>122</v>
      </c>
      <c r="D551" t="s">
        <v>204</v>
      </c>
      <c r="E551" t="s">
        <v>1636</v>
      </c>
      <c r="F551" t="s">
        <v>1612</v>
      </c>
      <c r="G551" t="s">
        <v>16</v>
      </c>
      <c r="H551" s="1">
        <v>44754</v>
      </c>
      <c r="I551" s="1" t="s">
        <v>1628</v>
      </c>
      <c r="J551" t="str">
        <f t="shared" si="64"/>
        <v>Open</v>
      </c>
      <c r="K551" s="33" cm="1">
        <f t="array" aca="1" ref="K551" ca="1">NETWORKDAYS(H551,_xlfn.IFS(J551="Open",TODAY(),J551="Filled",I551))</f>
        <v>281</v>
      </c>
      <c r="L551" s="33" cm="1">
        <f t="array" aca="1" ref="L551" ca="1">(_xlfn.IFS(J551="Open",TODAY(),J551="Filled",I551))-H551</f>
        <v>392</v>
      </c>
      <c r="M551" t="str">
        <f t="shared" si="65"/>
        <v/>
      </c>
      <c r="N551" s="34" t="str">
        <f t="shared" si="66"/>
        <v/>
      </c>
      <c r="O551" t="str">
        <f t="shared" si="67"/>
        <v/>
      </c>
      <c r="P551" t="str">
        <f t="shared" si="68"/>
        <v/>
      </c>
      <c r="Q551" s="35">
        <f>IF(J551="Open",_xlfn.XLOOKUP(E551,Table2[Region],Table2[Opens]),_xlfn.XLOOKUP(E551,Table2[Region],Table2[Accepts]))</f>
        <v>300</v>
      </c>
      <c r="R551">
        <f t="shared" si="69"/>
        <v>2022</v>
      </c>
      <c r="S551" s="1">
        <f t="shared" si="70"/>
        <v>44754</v>
      </c>
      <c r="T551" t="str">
        <f t="shared" si="71"/>
        <v>Q4</v>
      </c>
    </row>
    <row r="552" spans="1:20" x14ac:dyDescent="0.35">
      <c r="A552" t="s">
        <v>1357</v>
      </c>
      <c r="B552" t="s">
        <v>1149</v>
      </c>
      <c r="C552" t="s">
        <v>1605</v>
      </c>
      <c r="D552" t="s">
        <v>12</v>
      </c>
      <c r="E552" t="s">
        <v>9</v>
      </c>
      <c r="F552" t="s">
        <v>1613</v>
      </c>
      <c r="G552" t="s">
        <v>16</v>
      </c>
      <c r="H552" s="1">
        <v>44528</v>
      </c>
      <c r="I552" s="1">
        <v>44536</v>
      </c>
      <c r="J552" t="str">
        <f t="shared" si="64"/>
        <v>Filled</v>
      </c>
      <c r="K552" s="33" cm="1">
        <f t="array" aca="1" ref="K552" ca="1">NETWORKDAYS(H552,_xlfn.IFS(J552="Open",TODAY(),J552="Filled",I552))</f>
        <v>6</v>
      </c>
      <c r="L552" s="33" cm="1">
        <f t="array" aca="1" ref="L552" ca="1">(_xlfn.IFS(J552="Open",TODAY(),J552="Filled",I552))-H552</f>
        <v>8</v>
      </c>
      <c r="M552">
        <f t="shared" si="65"/>
        <v>2021</v>
      </c>
      <c r="N552" s="34" t="str">
        <f t="shared" si="66"/>
        <v>December</v>
      </c>
      <c r="O552" t="str">
        <f t="shared" si="67"/>
        <v>Q1</v>
      </c>
      <c r="P552" t="str">
        <f t="shared" si="68"/>
        <v>FY 2022</v>
      </c>
      <c r="Q552" s="35">
        <f>IF(J552="Open",_xlfn.XLOOKUP(E552,Table2[Region],Table2[Opens]),_xlfn.XLOOKUP(E552,Table2[Region],Table2[Accepts]))</f>
        <v>525</v>
      </c>
      <c r="R552">
        <f t="shared" si="69"/>
        <v>2022</v>
      </c>
      <c r="S552" s="1">
        <f t="shared" si="70"/>
        <v>44536</v>
      </c>
      <c r="T552" t="str">
        <f t="shared" si="71"/>
        <v>Q1</v>
      </c>
    </row>
    <row r="553" spans="1:20" x14ac:dyDescent="0.35">
      <c r="A553" t="s">
        <v>1358</v>
      </c>
      <c r="B553" t="s">
        <v>1150</v>
      </c>
      <c r="C553" t="s">
        <v>1605</v>
      </c>
      <c r="D553" t="s">
        <v>12</v>
      </c>
      <c r="E553" t="s">
        <v>9</v>
      </c>
      <c r="F553" t="s">
        <v>1613</v>
      </c>
      <c r="G553" t="s">
        <v>11</v>
      </c>
      <c r="H553" s="1">
        <v>44552</v>
      </c>
      <c r="I553" s="1" t="s">
        <v>1628</v>
      </c>
      <c r="J553" t="str">
        <f t="shared" si="64"/>
        <v>Open</v>
      </c>
      <c r="K553" s="33" cm="1">
        <f t="array" aca="1" ref="K553" ca="1">NETWORKDAYS(H553,_xlfn.IFS(J553="Open",TODAY(),J553="Filled",I553))</f>
        <v>425</v>
      </c>
      <c r="L553" s="33" cm="1">
        <f t="array" aca="1" ref="L553" ca="1">(_xlfn.IFS(J553="Open",TODAY(),J553="Filled",I553))-H553</f>
        <v>594</v>
      </c>
      <c r="M553" t="str">
        <f t="shared" si="65"/>
        <v/>
      </c>
      <c r="N553" s="34" t="str">
        <f t="shared" si="66"/>
        <v/>
      </c>
      <c r="O553" t="str">
        <f t="shared" si="67"/>
        <v/>
      </c>
      <c r="P553" t="str">
        <f t="shared" si="68"/>
        <v/>
      </c>
      <c r="Q553" s="35">
        <f>IF(J553="Open",_xlfn.XLOOKUP(E553,Table2[Region],Table2[Opens]),_xlfn.XLOOKUP(E553,Table2[Region],Table2[Accepts]))</f>
        <v>280</v>
      </c>
      <c r="R553">
        <f t="shared" si="69"/>
        <v>2022</v>
      </c>
      <c r="S553" s="1">
        <f t="shared" si="70"/>
        <v>44552</v>
      </c>
      <c r="T553" t="str">
        <f t="shared" si="71"/>
        <v>Q1</v>
      </c>
    </row>
    <row r="554" spans="1:20" x14ac:dyDescent="0.35">
      <c r="A554" t="s">
        <v>1359</v>
      </c>
      <c r="B554" t="s">
        <v>142</v>
      </c>
      <c r="C554" t="s">
        <v>1605</v>
      </c>
      <c r="D554" t="s">
        <v>204</v>
      </c>
      <c r="E554" t="s">
        <v>1636</v>
      </c>
      <c r="F554" t="s">
        <v>1613</v>
      </c>
      <c r="G554" t="s">
        <v>16</v>
      </c>
      <c r="H554" s="1">
        <v>44724</v>
      </c>
      <c r="I554" s="1">
        <v>44808</v>
      </c>
      <c r="J554" t="str">
        <f t="shared" si="64"/>
        <v>Filled</v>
      </c>
      <c r="K554" s="33" cm="1">
        <f t="array" aca="1" ref="K554" ca="1">NETWORKDAYS(H554,_xlfn.IFS(J554="Open",TODAY(),J554="Filled",I554))</f>
        <v>60</v>
      </c>
      <c r="L554" s="33" cm="1">
        <f t="array" aca="1" ref="L554" ca="1">(_xlfn.IFS(J554="Open",TODAY(),J554="Filled",I554))-H554</f>
        <v>84</v>
      </c>
      <c r="M554">
        <f t="shared" si="65"/>
        <v>2022</v>
      </c>
      <c r="N554" s="34" t="str">
        <f t="shared" si="66"/>
        <v>September</v>
      </c>
      <c r="O554" t="str">
        <f t="shared" si="67"/>
        <v>Q4</v>
      </c>
      <c r="P554" t="str">
        <f t="shared" si="68"/>
        <v>FY 2022</v>
      </c>
      <c r="Q554" s="35">
        <f>IF(J554="Open",_xlfn.XLOOKUP(E554,Table2[Region],Table2[Opens]),_xlfn.XLOOKUP(E554,Table2[Region],Table2[Accepts]))</f>
        <v>550</v>
      </c>
      <c r="R554">
        <f t="shared" si="69"/>
        <v>2022</v>
      </c>
      <c r="S554" s="1">
        <f t="shared" si="70"/>
        <v>44808</v>
      </c>
      <c r="T554" t="str">
        <f t="shared" si="71"/>
        <v>Q4</v>
      </c>
    </row>
    <row r="555" spans="1:20" x14ac:dyDescent="0.35">
      <c r="A555" t="s">
        <v>1360</v>
      </c>
      <c r="B555" t="s">
        <v>1151</v>
      </c>
      <c r="C555" t="s">
        <v>1607</v>
      </c>
      <c r="D555" t="s">
        <v>204</v>
      </c>
      <c r="E555" t="s">
        <v>1636</v>
      </c>
      <c r="F555" t="s">
        <v>1613</v>
      </c>
      <c r="G555" t="s">
        <v>16</v>
      </c>
      <c r="H555" s="1">
        <v>44740</v>
      </c>
      <c r="I555" s="1" t="s">
        <v>1628</v>
      </c>
      <c r="J555" t="str">
        <f t="shared" si="64"/>
        <v>Open</v>
      </c>
      <c r="K555" s="33" cm="1">
        <f t="array" aca="1" ref="K555" ca="1">NETWORKDAYS(H555,_xlfn.IFS(J555="Open",TODAY(),J555="Filled",I555))</f>
        <v>291</v>
      </c>
      <c r="L555" s="33" cm="1">
        <f t="array" aca="1" ref="L555" ca="1">(_xlfn.IFS(J555="Open",TODAY(),J555="Filled",I555))-H555</f>
        <v>406</v>
      </c>
      <c r="M555" t="str">
        <f t="shared" si="65"/>
        <v/>
      </c>
      <c r="N555" s="34" t="str">
        <f t="shared" si="66"/>
        <v/>
      </c>
      <c r="O555" t="str">
        <f t="shared" si="67"/>
        <v/>
      </c>
      <c r="P555" t="str">
        <f t="shared" si="68"/>
        <v/>
      </c>
      <c r="Q555" s="35">
        <f>IF(J555="Open",_xlfn.XLOOKUP(E555,Table2[Region],Table2[Opens]),_xlfn.XLOOKUP(E555,Table2[Region],Table2[Accepts]))</f>
        <v>300</v>
      </c>
      <c r="R555">
        <f t="shared" si="69"/>
        <v>2022</v>
      </c>
      <c r="S555" s="1">
        <f t="shared" si="70"/>
        <v>44740</v>
      </c>
      <c r="T555" t="str">
        <f t="shared" si="71"/>
        <v>Q3</v>
      </c>
    </row>
    <row r="556" spans="1:20" x14ac:dyDescent="0.35">
      <c r="A556" t="s">
        <v>1361</v>
      </c>
      <c r="B556" t="s">
        <v>1152</v>
      </c>
      <c r="C556" s="37" t="s">
        <v>122</v>
      </c>
      <c r="D556" t="s">
        <v>204</v>
      </c>
      <c r="E556" t="s">
        <v>1636</v>
      </c>
      <c r="F556" t="s">
        <v>1614</v>
      </c>
      <c r="G556" t="s">
        <v>16</v>
      </c>
      <c r="H556" s="1">
        <v>44588</v>
      </c>
      <c r="I556" s="1">
        <v>44755</v>
      </c>
      <c r="J556" t="str">
        <f t="shared" si="64"/>
        <v>Filled</v>
      </c>
      <c r="K556" s="33" cm="1">
        <f t="array" aca="1" ref="K556" ca="1">NETWORKDAYS(H556,_xlfn.IFS(J556="Open",TODAY(),J556="Filled",I556))</f>
        <v>120</v>
      </c>
      <c r="L556" s="33" cm="1">
        <f t="array" aca="1" ref="L556" ca="1">(_xlfn.IFS(J556="Open",TODAY(),J556="Filled",I556))-H556</f>
        <v>167</v>
      </c>
      <c r="M556">
        <f t="shared" si="65"/>
        <v>2022</v>
      </c>
      <c r="N556" s="34" t="str">
        <f t="shared" si="66"/>
        <v>July</v>
      </c>
      <c r="O556" t="str">
        <f t="shared" si="67"/>
        <v>Q4</v>
      </c>
      <c r="P556" t="str">
        <f t="shared" si="68"/>
        <v>FY 2022</v>
      </c>
      <c r="Q556" s="35">
        <f>IF(J556="Open",_xlfn.XLOOKUP(E556,Table2[Region],Table2[Opens]),_xlfn.XLOOKUP(E556,Table2[Region],Table2[Accepts]))</f>
        <v>550</v>
      </c>
      <c r="R556">
        <f t="shared" si="69"/>
        <v>2022</v>
      </c>
      <c r="S556" s="1">
        <f t="shared" si="70"/>
        <v>44755</v>
      </c>
      <c r="T556" t="str">
        <f t="shared" si="71"/>
        <v>Q4</v>
      </c>
    </row>
    <row r="557" spans="1:20" x14ac:dyDescent="0.35">
      <c r="A557" t="s">
        <v>1362</v>
      </c>
      <c r="B557" t="s">
        <v>1153</v>
      </c>
      <c r="C557" t="s">
        <v>1607</v>
      </c>
      <c r="D557" t="s">
        <v>204</v>
      </c>
      <c r="E557" t="s">
        <v>1636</v>
      </c>
      <c r="F557" t="s">
        <v>1613</v>
      </c>
      <c r="G557" t="s">
        <v>18</v>
      </c>
      <c r="H557" s="1">
        <v>44759</v>
      </c>
      <c r="I557" s="1">
        <v>44802</v>
      </c>
      <c r="J557" t="str">
        <f t="shared" si="64"/>
        <v>Filled</v>
      </c>
      <c r="K557" s="33" cm="1">
        <f t="array" aca="1" ref="K557" ca="1">NETWORKDAYS(H557,_xlfn.IFS(J557="Open",TODAY(),J557="Filled",I557))</f>
        <v>31</v>
      </c>
      <c r="L557" s="33" cm="1">
        <f t="array" aca="1" ref="L557" ca="1">(_xlfn.IFS(J557="Open",TODAY(),J557="Filled",I557))-H557</f>
        <v>43</v>
      </c>
      <c r="M557">
        <f t="shared" si="65"/>
        <v>2022</v>
      </c>
      <c r="N557" s="34" t="str">
        <f t="shared" si="66"/>
        <v>August</v>
      </c>
      <c r="O557" t="str">
        <f t="shared" si="67"/>
        <v>Q4</v>
      </c>
      <c r="P557" t="str">
        <f t="shared" si="68"/>
        <v>FY 2022</v>
      </c>
      <c r="Q557" s="35">
        <f>IF(J557="Open",_xlfn.XLOOKUP(E557,Table2[Region],Table2[Opens]),_xlfn.XLOOKUP(E557,Table2[Region],Table2[Accepts]))</f>
        <v>550</v>
      </c>
      <c r="R557">
        <f t="shared" si="69"/>
        <v>2022</v>
      </c>
      <c r="S557" s="1">
        <f t="shared" si="70"/>
        <v>44802</v>
      </c>
      <c r="T557" t="str">
        <f t="shared" si="71"/>
        <v>Q4</v>
      </c>
    </row>
    <row r="558" spans="1:20" x14ac:dyDescent="0.35">
      <c r="A558" t="s">
        <v>1363</v>
      </c>
      <c r="B558" t="s">
        <v>1154</v>
      </c>
      <c r="C558" s="37" t="s">
        <v>122</v>
      </c>
      <c r="D558" t="s">
        <v>12</v>
      </c>
      <c r="E558" t="s">
        <v>9</v>
      </c>
      <c r="F558" t="s">
        <v>1612</v>
      </c>
      <c r="G558" t="s">
        <v>18</v>
      </c>
      <c r="H558" s="1">
        <v>44671</v>
      </c>
      <c r="I558" s="1">
        <v>44875</v>
      </c>
      <c r="J558" t="str">
        <f t="shared" si="64"/>
        <v>Filled</v>
      </c>
      <c r="K558" s="33" cm="1">
        <f t="array" aca="1" ref="K558" ca="1">NETWORKDAYS(H558,_xlfn.IFS(J558="Open",TODAY(),J558="Filled",I558))</f>
        <v>147</v>
      </c>
      <c r="L558" s="33" cm="1">
        <f t="array" aca="1" ref="L558" ca="1">(_xlfn.IFS(J558="Open",TODAY(),J558="Filled",I558))-H558</f>
        <v>204</v>
      </c>
      <c r="M558">
        <f t="shared" si="65"/>
        <v>2022</v>
      </c>
      <c r="N558" s="34" t="str">
        <f t="shared" si="66"/>
        <v>November</v>
      </c>
      <c r="O558" t="str">
        <f t="shared" si="67"/>
        <v>Q1</v>
      </c>
      <c r="P558" t="str">
        <f t="shared" si="68"/>
        <v>FY 2023</v>
      </c>
      <c r="Q558" s="35">
        <f>IF(J558="Open",_xlfn.XLOOKUP(E558,Table2[Region],Table2[Opens]),_xlfn.XLOOKUP(E558,Table2[Region],Table2[Accepts]))</f>
        <v>525</v>
      </c>
      <c r="R558">
        <f t="shared" si="69"/>
        <v>2023</v>
      </c>
      <c r="S558" s="1">
        <f t="shared" si="70"/>
        <v>44875</v>
      </c>
      <c r="T558" t="str">
        <f t="shared" si="71"/>
        <v>Q1</v>
      </c>
    </row>
    <row r="559" spans="1:20" x14ac:dyDescent="0.35">
      <c r="A559" t="s">
        <v>1364</v>
      </c>
      <c r="B559" t="s">
        <v>1155</v>
      </c>
      <c r="C559" s="37" t="s">
        <v>122</v>
      </c>
      <c r="D559" t="s">
        <v>12</v>
      </c>
      <c r="E559" t="s">
        <v>9</v>
      </c>
      <c r="F559" t="s">
        <v>1614</v>
      </c>
      <c r="G559" t="s">
        <v>18</v>
      </c>
      <c r="H559" s="1">
        <v>44613</v>
      </c>
      <c r="I559" s="1">
        <v>44786</v>
      </c>
      <c r="J559" t="str">
        <f t="shared" si="64"/>
        <v>Filled</v>
      </c>
      <c r="K559" s="33" cm="1">
        <f t="array" aca="1" ref="K559" ca="1">NETWORKDAYS(H559,_xlfn.IFS(J559="Open",TODAY(),J559="Filled",I559))</f>
        <v>125</v>
      </c>
      <c r="L559" s="33" cm="1">
        <f t="array" aca="1" ref="L559" ca="1">(_xlfn.IFS(J559="Open",TODAY(),J559="Filled",I559))-H559</f>
        <v>173</v>
      </c>
      <c r="M559">
        <f t="shared" si="65"/>
        <v>2022</v>
      </c>
      <c r="N559" s="34" t="str">
        <f t="shared" si="66"/>
        <v>August</v>
      </c>
      <c r="O559" t="str">
        <f t="shared" si="67"/>
        <v>Q4</v>
      </c>
      <c r="P559" t="str">
        <f t="shared" si="68"/>
        <v>FY 2022</v>
      </c>
      <c r="Q559" s="35">
        <f>IF(J559="Open",_xlfn.XLOOKUP(E559,Table2[Region],Table2[Opens]),_xlfn.XLOOKUP(E559,Table2[Region],Table2[Accepts]))</f>
        <v>525</v>
      </c>
      <c r="R559">
        <f t="shared" si="69"/>
        <v>2022</v>
      </c>
      <c r="S559" s="1">
        <f t="shared" si="70"/>
        <v>44786</v>
      </c>
      <c r="T559" t="str">
        <f t="shared" si="71"/>
        <v>Q4</v>
      </c>
    </row>
    <row r="560" spans="1:20" x14ac:dyDescent="0.35">
      <c r="A560" t="s">
        <v>1365</v>
      </c>
      <c r="B560" t="s">
        <v>1156</v>
      </c>
      <c r="C560" t="s">
        <v>1605</v>
      </c>
      <c r="D560" t="s">
        <v>12</v>
      </c>
      <c r="E560" t="s">
        <v>9</v>
      </c>
      <c r="F560" t="s">
        <v>1613</v>
      </c>
      <c r="G560" t="s">
        <v>16</v>
      </c>
      <c r="H560" s="1">
        <v>44570</v>
      </c>
      <c r="I560" s="1">
        <v>44696</v>
      </c>
      <c r="J560" t="str">
        <f t="shared" si="64"/>
        <v>Filled</v>
      </c>
      <c r="K560" s="33" cm="1">
        <f t="array" aca="1" ref="K560" ca="1">NETWORKDAYS(H560,_xlfn.IFS(J560="Open",TODAY(),J560="Filled",I560))</f>
        <v>90</v>
      </c>
      <c r="L560" s="33" cm="1">
        <f t="array" aca="1" ref="L560" ca="1">(_xlfn.IFS(J560="Open",TODAY(),J560="Filled",I560))-H560</f>
        <v>126</v>
      </c>
      <c r="M560">
        <f t="shared" si="65"/>
        <v>2022</v>
      </c>
      <c r="N560" s="34" t="str">
        <f t="shared" si="66"/>
        <v>May</v>
      </c>
      <c r="O560" t="str">
        <f t="shared" si="67"/>
        <v>Q3</v>
      </c>
      <c r="P560" t="str">
        <f t="shared" si="68"/>
        <v>FY 2022</v>
      </c>
      <c r="Q560" s="35">
        <f>IF(J560="Open",_xlfn.XLOOKUP(E560,Table2[Region],Table2[Opens]),_xlfn.XLOOKUP(E560,Table2[Region],Table2[Accepts]))</f>
        <v>525</v>
      </c>
      <c r="R560">
        <f t="shared" si="69"/>
        <v>2022</v>
      </c>
      <c r="S560" s="1">
        <f t="shared" si="70"/>
        <v>44696</v>
      </c>
      <c r="T560" t="str">
        <f t="shared" si="71"/>
        <v>Q3</v>
      </c>
    </row>
    <row r="561" spans="1:20" x14ac:dyDescent="0.35">
      <c r="A561" t="s">
        <v>1366</v>
      </c>
      <c r="B561" t="s">
        <v>1157</v>
      </c>
      <c r="C561" t="s">
        <v>1605</v>
      </c>
      <c r="D561" t="s">
        <v>204</v>
      </c>
      <c r="E561" t="s">
        <v>1636</v>
      </c>
      <c r="F561" t="s">
        <v>1613</v>
      </c>
      <c r="G561" t="s">
        <v>16</v>
      </c>
      <c r="H561" s="1">
        <v>44768</v>
      </c>
      <c r="I561" s="1">
        <v>44839</v>
      </c>
      <c r="J561" t="str">
        <f t="shared" si="64"/>
        <v>Filled</v>
      </c>
      <c r="K561" s="33" cm="1">
        <f t="array" aca="1" ref="K561" ca="1">NETWORKDAYS(H561,_xlfn.IFS(J561="Open",TODAY(),J561="Filled",I561))</f>
        <v>52</v>
      </c>
      <c r="L561" s="33" cm="1">
        <f t="array" aca="1" ref="L561" ca="1">(_xlfn.IFS(J561="Open",TODAY(),J561="Filled",I561))-H561</f>
        <v>71</v>
      </c>
      <c r="M561">
        <f t="shared" si="65"/>
        <v>2022</v>
      </c>
      <c r="N561" s="34" t="str">
        <f t="shared" si="66"/>
        <v>October</v>
      </c>
      <c r="O561" t="str">
        <f t="shared" si="67"/>
        <v>Q1</v>
      </c>
      <c r="P561" t="str">
        <f t="shared" si="68"/>
        <v>FY 2023</v>
      </c>
      <c r="Q561" s="35">
        <f>IF(J561="Open",_xlfn.XLOOKUP(E561,Table2[Region],Table2[Opens]),_xlfn.XLOOKUP(E561,Table2[Region],Table2[Accepts]))</f>
        <v>550</v>
      </c>
      <c r="R561">
        <f t="shared" si="69"/>
        <v>2023</v>
      </c>
      <c r="S561" s="1">
        <f t="shared" si="70"/>
        <v>44839</v>
      </c>
      <c r="T561" t="str">
        <f t="shared" si="71"/>
        <v>Q1</v>
      </c>
    </row>
    <row r="562" spans="1:20" x14ac:dyDescent="0.35">
      <c r="A562" t="s">
        <v>1367</v>
      </c>
      <c r="B562" t="s">
        <v>1158</v>
      </c>
      <c r="C562" s="37" t="s">
        <v>122</v>
      </c>
      <c r="D562" t="s">
        <v>204</v>
      </c>
      <c r="E562" t="s">
        <v>1636</v>
      </c>
      <c r="F562" t="s">
        <v>1612</v>
      </c>
      <c r="G562" t="s">
        <v>16</v>
      </c>
      <c r="H562" s="1">
        <v>44745</v>
      </c>
      <c r="I562" s="1">
        <v>44895</v>
      </c>
      <c r="J562" t="str">
        <f t="shared" si="64"/>
        <v>Filled</v>
      </c>
      <c r="K562" s="33" cm="1">
        <f t="array" aca="1" ref="K562" ca="1">NETWORKDAYS(H562,_xlfn.IFS(J562="Open",TODAY(),J562="Filled",I562))</f>
        <v>108</v>
      </c>
      <c r="L562" s="33" cm="1">
        <f t="array" aca="1" ref="L562" ca="1">(_xlfn.IFS(J562="Open",TODAY(),J562="Filled",I562))-H562</f>
        <v>150</v>
      </c>
      <c r="M562">
        <f t="shared" si="65"/>
        <v>2022</v>
      </c>
      <c r="N562" s="34" t="str">
        <f t="shared" si="66"/>
        <v>November</v>
      </c>
      <c r="O562" t="str">
        <f t="shared" si="67"/>
        <v>Q1</v>
      </c>
      <c r="P562" t="str">
        <f t="shared" si="68"/>
        <v>FY 2023</v>
      </c>
      <c r="Q562" s="35">
        <f>IF(J562="Open",_xlfn.XLOOKUP(E562,Table2[Region],Table2[Opens]),_xlfn.XLOOKUP(E562,Table2[Region],Table2[Accepts]))</f>
        <v>550</v>
      </c>
      <c r="R562">
        <f t="shared" si="69"/>
        <v>2023</v>
      </c>
      <c r="S562" s="1">
        <f t="shared" si="70"/>
        <v>44895</v>
      </c>
      <c r="T562" t="str">
        <f t="shared" si="71"/>
        <v>Q1</v>
      </c>
    </row>
    <row r="563" spans="1:20" x14ac:dyDescent="0.35">
      <c r="A563" t="s">
        <v>1368</v>
      </c>
      <c r="B563" t="s">
        <v>1159</v>
      </c>
      <c r="C563" t="s">
        <v>1605</v>
      </c>
      <c r="D563" t="s">
        <v>12</v>
      </c>
      <c r="E563" t="s">
        <v>9</v>
      </c>
      <c r="F563" t="s">
        <v>1613</v>
      </c>
      <c r="G563" t="s">
        <v>16</v>
      </c>
      <c r="H563" s="1">
        <v>44529</v>
      </c>
      <c r="I563" s="1">
        <v>44537</v>
      </c>
      <c r="J563" t="str">
        <f t="shared" si="64"/>
        <v>Filled</v>
      </c>
      <c r="K563" s="33" cm="1">
        <f t="array" aca="1" ref="K563" ca="1">NETWORKDAYS(H563,_xlfn.IFS(J563="Open",TODAY(),J563="Filled",I563))</f>
        <v>7</v>
      </c>
      <c r="L563" s="33" cm="1">
        <f t="array" aca="1" ref="L563" ca="1">(_xlfn.IFS(J563="Open",TODAY(),J563="Filled",I563))-H563</f>
        <v>8</v>
      </c>
      <c r="M563">
        <f t="shared" si="65"/>
        <v>2021</v>
      </c>
      <c r="N563" s="34" t="str">
        <f t="shared" si="66"/>
        <v>December</v>
      </c>
      <c r="O563" t="str">
        <f t="shared" si="67"/>
        <v>Q1</v>
      </c>
      <c r="P563" t="str">
        <f t="shared" si="68"/>
        <v>FY 2022</v>
      </c>
      <c r="Q563" s="35">
        <f>IF(J563="Open",_xlfn.XLOOKUP(E563,Table2[Region],Table2[Opens]),_xlfn.XLOOKUP(E563,Table2[Region],Table2[Accepts]))</f>
        <v>525</v>
      </c>
      <c r="R563">
        <f t="shared" si="69"/>
        <v>2022</v>
      </c>
      <c r="S563" s="1">
        <f t="shared" si="70"/>
        <v>44537</v>
      </c>
      <c r="T563" t="str">
        <f t="shared" si="71"/>
        <v>Q1</v>
      </c>
    </row>
    <row r="564" spans="1:20" x14ac:dyDescent="0.35">
      <c r="A564" t="s">
        <v>1369</v>
      </c>
      <c r="B564" t="s">
        <v>1160</v>
      </c>
      <c r="C564" s="37" t="s">
        <v>122</v>
      </c>
      <c r="D564" t="s">
        <v>12</v>
      </c>
      <c r="E564" t="s">
        <v>9</v>
      </c>
      <c r="F564" t="s">
        <v>1614</v>
      </c>
      <c r="G564" t="s">
        <v>16</v>
      </c>
      <c r="H564" s="1">
        <v>44567</v>
      </c>
      <c r="I564" s="1">
        <v>44903</v>
      </c>
      <c r="J564" t="str">
        <f t="shared" si="64"/>
        <v>Filled</v>
      </c>
      <c r="K564" s="33" cm="1">
        <f t="array" aca="1" ref="K564" ca="1">NETWORKDAYS(H564,_xlfn.IFS(J564="Open",TODAY(),J564="Filled",I564))</f>
        <v>241</v>
      </c>
      <c r="L564" s="33" cm="1">
        <f t="array" aca="1" ref="L564" ca="1">(_xlfn.IFS(J564="Open",TODAY(),J564="Filled",I564))-H564</f>
        <v>336</v>
      </c>
      <c r="M564">
        <f t="shared" si="65"/>
        <v>2022</v>
      </c>
      <c r="N564" s="34" t="str">
        <f t="shared" si="66"/>
        <v>December</v>
      </c>
      <c r="O564" t="str">
        <f t="shared" si="67"/>
        <v>Q1</v>
      </c>
      <c r="P564" t="str">
        <f t="shared" si="68"/>
        <v>FY 2023</v>
      </c>
      <c r="Q564" s="35">
        <f>IF(J564="Open",_xlfn.XLOOKUP(E564,Table2[Region],Table2[Opens]),_xlfn.XLOOKUP(E564,Table2[Region],Table2[Accepts]))</f>
        <v>525</v>
      </c>
      <c r="R564">
        <f t="shared" si="69"/>
        <v>2023</v>
      </c>
      <c r="S564" s="1">
        <f t="shared" si="70"/>
        <v>44903</v>
      </c>
      <c r="T564" t="str">
        <f t="shared" si="71"/>
        <v>Q1</v>
      </c>
    </row>
    <row r="565" spans="1:20" x14ac:dyDescent="0.35">
      <c r="A565" t="s">
        <v>1370</v>
      </c>
      <c r="B565" t="s">
        <v>1161</v>
      </c>
      <c r="C565" t="s">
        <v>1605</v>
      </c>
      <c r="D565" t="s">
        <v>221</v>
      </c>
      <c r="E565" t="s">
        <v>209</v>
      </c>
      <c r="F565" t="s">
        <v>1613</v>
      </c>
      <c r="G565" t="s">
        <v>11</v>
      </c>
      <c r="H565" s="1">
        <v>44839</v>
      </c>
      <c r="I565" s="1">
        <v>44876</v>
      </c>
      <c r="J565" t="str">
        <f t="shared" si="64"/>
        <v>Filled</v>
      </c>
      <c r="K565" s="33" cm="1">
        <f t="array" aca="1" ref="K565" ca="1">NETWORKDAYS(H565,_xlfn.IFS(J565="Open",TODAY(),J565="Filled",I565))</f>
        <v>28</v>
      </c>
      <c r="L565" s="33" cm="1">
        <f t="array" aca="1" ref="L565" ca="1">(_xlfn.IFS(J565="Open",TODAY(),J565="Filled",I565))-H565</f>
        <v>37</v>
      </c>
      <c r="M565">
        <f t="shared" si="65"/>
        <v>2022</v>
      </c>
      <c r="N565" s="34" t="str">
        <f t="shared" si="66"/>
        <v>November</v>
      </c>
      <c r="O565" t="str">
        <f t="shared" si="67"/>
        <v>Q1</v>
      </c>
      <c r="P565" t="str">
        <f t="shared" si="68"/>
        <v>FY 2023</v>
      </c>
      <c r="Q565" s="35">
        <f>IF(J565="Open",_xlfn.XLOOKUP(E565,Table2[Region],Table2[Opens]),_xlfn.XLOOKUP(E565,Table2[Region],Table2[Accepts]))</f>
        <v>475</v>
      </c>
      <c r="R565">
        <f t="shared" si="69"/>
        <v>2023</v>
      </c>
      <c r="S565" s="1">
        <f t="shared" si="70"/>
        <v>44876</v>
      </c>
      <c r="T565" t="str">
        <f t="shared" si="71"/>
        <v>Q1</v>
      </c>
    </row>
    <row r="566" spans="1:20" x14ac:dyDescent="0.35">
      <c r="A566" t="s">
        <v>1371</v>
      </c>
      <c r="B566" t="s">
        <v>1118</v>
      </c>
      <c r="C566" t="s">
        <v>1605</v>
      </c>
      <c r="D566" t="s">
        <v>12</v>
      </c>
      <c r="E566" t="s">
        <v>9</v>
      </c>
      <c r="F566" t="s">
        <v>1613</v>
      </c>
      <c r="G566" t="s">
        <v>16</v>
      </c>
      <c r="H566" s="1">
        <v>44812</v>
      </c>
      <c r="I566" s="1">
        <v>44923</v>
      </c>
      <c r="J566" t="str">
        <f t="shared" si="64"/>
        <v>Filled</v>
      </c>
      <c r="K566" s="33" cm="1">
        <f t="array" aca="1" ref="K566" ca="1">NETWORKDAYS(H566,_xlfn.IFS(J566="Open",TODAY(),J566="Filled",I566))</f>
        <v>80</v>
      </c>
      <c r="L566" s="33" cm="1">
        <f t="array" aca="1" ref="L566" ca="1">(_xlfn.IFS(J566="Open",TODAY(),J566="Filled",I566))-H566</f>
        <v>111</v>
      </c>
      <c r="M566">
        <f t="shared" si="65"/>
        <v>2022</v>
      </c>
      <c r="N566" s="34" t="str">
        <f t="shared" si="66"/>
        <v>December</v>
      </c>
      <c r="O566" t="str">
        <f t="shared" si="67"/>
        <v>Q1</v>
      </c>
      <c r="P566" t="str">
        <f t="shared" si="68"/>
        <v>FY 2023</v>
      </c>
      <c r="Q566" s="35">
        <f>IF(J566="Open",_xlfn.XLOOKUP(E566,Table2[Region],Table2[Opens]),_xlfn.XLOOKUP(E566,Table2[Region],Table2[Accepts]))</f>
        <v>525</v>
      </c>
      <c r="R566">
        <f t="shared" si="69"/>
        <v>2023</v>
      </c>
      <c r="S566" s="1">
        <f t="shared" si="70"/>
        <v>44923</v>
      </c>
      <c r="T566" t="str">
        <f t="shared" si="71"/>
        <v>Q1</v>
      </c>
    </row>
    <row r="567" spans="1:20" x14ac:dyDescent="0.35">
      <c r="A567" t="s">
        <v>1372</v>
      </c>
      <c r="B567" t="s">
        <v>1162</v>
      </c>
      <c r="C567" t="s">
        <v>1607</v>
      </c>
      <c r="D567" t="s">
        <v>204</v>
      </c>
      <c r="E567" t="s">
        <v>1636</v>
      </c>
      <c r="F567" t="s">
        <v>1613</v>
      </c>
      <c r="G567" t="s">
        <v>16</v>
      </c>
      <c r="H567" s="1">
        <v>44766</v>
      </c>
      <c r="I567" s="1">
        <v>44872</v>
      </c>
      <c r="J567" t="str">
        <f t="shared" si="64"/>
        <v>Filled</v>
      </c>
      <c r="K567" s="33" cm="1">
        <f t="array" aca="1" ref="K567" ca="1">NETWORKDAYS(H567,_xlfn.IFS(J567="Open",TODAY(),J567="Filled",I567))</f>
        <v>76</v>
      </c>
      <c r="L567" s="33" cm="1">
        <f t="array" aca="1" ref="L567" ca="1">(_xlfn.IFS(J567="Open",TODAY(),J567="Filled",I567))-H567</f>
        <v>106</v>
      </c>
      <c r="M567">
        <f t="shared" si="65"/>
        <v>2022</v>
      </c>
      <c r="N567" s="34" t="str">
        <f t="shared" si="66"/>
        <v>November</v>
      </c>
      <c r="O567" t="str">
        <f t="shared" si="67"/>
        <v>Q1</v>
      </c>
      <c r="P567" t="str">
        <f t="shared" si="68"/>
        <v>FY 2023</v>
      </c>
      <c r="Q567" s="35">
        <f>IF(J567="Open",_xlfn.XLOOKUP(E567,Table2[Region],Table2[Opens]),_xlfn.XLOOKUP(E567,Table2[Region],Table2[Accepts]))</f>
        <v>550</v>
      </c>
      <c r="R567">
        <f t="shared" si="69"/>
        <v>2023</v>
      </c>
      <c r="S567" s="1">
        <f t="shared" si="70"/>
        <v>44872</v>
      </c>
      <c r="T567" t="str">
        <f t="shared" si="71"/>
        <v>Q1</v>
      </c>
    </row>
    <row r="568" spans="1:20" x14ac:dyDescent="0.35">
      <c r="A568" t="s">
        <v>1373</v>
      </c>
      <c r="B568" t="s">
        <v>1163</v>
      </c>
      <c r="C568" s="37" t="s">
        <v>122</v>
      </c>
      <c r="D568" t="s">
        <v>204</v>
      </c>
      <c r="E568" t="s">
        <v>1636</v>
      </c>
      <c r="F568" t="s">
        <v>1612</v>
      </c>
      <c r="G568" t="s">
        <v>16</v>
      </c>
      <c r="H568" s="1">
        <v>44754</v>
      </c>
      <c r="I568" s="1">
        <v>44818</v>
      </c>
      <c r="J568" t="str">
        <f t="shared" si="64"/>
        <v>Filled</v>
      </c>
      <c r="K568" s="33" cm="1">
        <f t="array" aca="1" ref="K568" ca="1">NETWORKDAYS(H568,_xlfn.IFS(J568="Open",TODAY(),J568="Filled",I568))</f>
        <v>47</v>
      </c>
      <c r="L568" s="33" cm="1">
        <f t="array" aca="1" ref="L568" ca="1">(_xlfn.IFS(J568="Open",TODAY(),J568="Filled",I568))-H568</f>
        <v>64</v>
      </c>
      <c r="M568">
        <f t="shared" si="65"/>
        <v>2022</v>
      </c>
      <c r="N568" s="34" t="str">
        <f t="shared" si="66"/>
        <v>September</v>
      </c>
      <c r="O568" t="str">
        <f t="shared" si="67"/>
        <v>Q4</v>
      </c>
      <c r="P568" t="str">
        <f t="shared" si="68"/>
        <v>FY 2022</v>
      </c>
      <c r="Q568" s="35">
        <f>IF(J568="Open",_xlfn.XLOOKUP(E568,Table2[Region],Table2[Opens]),_xlfn.XLOOKUP(E568,Table2[Region],Table2[Accepts]))</f>
        <v>550</v>
      </c>
      <c r="R568">
        <f t="shared" si="69"/>
        <v>2022</v>
      </c>
      <c r="S568" s="1">
        <f t="shared" si="70"/>
        <v>44818</v>
      </c>
      <c r="T568" t="str">
        <f t="shared" si="71"/>
        <v>Q4</v>
      </c>
    </row>
    <row r="569" spans="1:20" x14ac:dyDescent="0.35">
      <c r="A569" t="s">
        <v>1374</v>
      </c>
      <c r="B569" t="s">
        <v>1155</v>
      </c>
      <c r="C569" s="37" t="s">
        <v>122</v>
      </c>
      <c r="D569" t="s">
        <v>12</v>
      </c>
      <c r="E569" t="s">
        <v>9</v>
      </c>
      <c r="F569" t="s">
        <v>1614</v>
      </c>
      <c r="G569" t="s">
        <v>18</v>
      </c>
      <c r="H569" s="1">
        <v>44531</v>
      </c>
      <c r="I569" s="1">
        <v>44542</v>
      </c>
      <c r="J569" t="str">
        <f t="shared" si="64"/>
        <v>Filled</v>
      </c>
      <c r="K569" s="33" cm="1">
        <f t="array" aca="1" ref="K569" ca="1">NETWORKDAYS(H569,_xlfn.IFS(J569="Open",TODAY(),J569="Filled",I569))</f>
        <v>8</v>
      </c>
      <c r="L569" s="33" cm="1">
        <f t="array" aca="1" ref="L569" ca="1">(_xlfn.IFS(J569="Open",TODAY(),J569="Filled",I569))-H569</f>
        <v>11</v>
      </c>
      <c r="M569">
        <f t="shared" si="65"/>
        <v>2021</v>
      </c>
      <c r="N569" s="34" t="str">
        <f t="shared" si="66"/>
        <v>December</v>
      </c>
      <c r="O569" t="str">
        <f t="shared" si="67"/>
        <v>Q1</v>
      </c>
      <c r="P569" t="str">
        <f t="shared" si="68"/>
        <v>FY 2022</v>
      </c>
      <c r="Q569" s="35">
        <f>IF(J569="Open",_xlfn.XLOOKUP(E569,Table2[Region],Table2[Opens]),_xlfn.XLOOKUP(E569,Table2[Region],Table2[Accepts]))</f>
        <v>525</v>
      </c>
      <c r="R569">
        <f t="shared" si="69"/>
        <v>2022</v>
      </c>
      <c r="S569" s="1">
        <f t="shared" si="70"/>
        <v>44542</v>
      </c>
      <c r="T569" t="str">
        <f t="shared" si="71"/>
        <v>Q1</v>
      </c>
    </row>
    <row r="570" spans="1:20" x14ac:dyDescent="0.35">
      <c r="A570" t="s">
        <v>1375</v>
      </c>
      <c r="B570" t="s">
        <v>1164</v>
      </c>
      <c r="C570" t="s">
        <v>1605</v>
      </c>
      <c r="D570" t="s">
        <v>204</v>
      </c>
      <c r="E570" t="s">
        <v>1636</v>
      </c>
      <c r="F570" t="s">
        <v>1613</v>
      </c>
      <c r="G570" t="s">
        <v>16</v>
      </c>
      <c r="H570" s="1">
        <v>44720</v>
      </c>
      <c r="I570" s="1">
        <v>44759</v>
      </c>
      <c r="J570" t="str">
        <f t="shared" si="64"/>
        <v>Filled</v>
      </c>
      <c r="K570" s="33" cm="1">
        <f t="array" aca="1" ref="K570" ca="1">NETWORKDAYS(H570,_xlfn.IFS(J570="Open",TODAY(),J570="Filled",I570))</f>
        <v>28</v>
      </c>
      <c r="L570" s="33" cm="1">
        <f t="array" aca="1" ref="L570" ca="1">(_xlfn.IFS(J570="Open",TODAY(),J570="Filled",I570))-H570</f>
        <v>39</v>
      </c>
      <c r="M570">
        <f t="shared" si="65"/>
        <v>2022</v>
      </c>
      <c r="N570" s="34" t="str">
        <f t="shared" si="66"/>
        <v>July</v>
      </c>
      <c r="O570" t="str">
        <f t="shared" si="67"/>
        <v>Q4</v>
      </c>
      <c r="P570" t="str">
        <f t="shared" si="68"/>
        <v>FY 2022</v>
      </c>
      <c r="Q570" s="35">
        <f>IF(J570="Open",_xlfn.XLOOKUP(E570,Table2[Region],Table2[Opens]),_xlfn.XLOOKUP(E570,Table2[Region],Table2[Accepts]))</f>
        <v>550</v>
      </c>
      <c r="R570">
        <f t="shared" si="69"/>
        <v>2022</v>
      </c>
      <c r="S570" s="1">
        <f t="shared" si="70"/>
        <v>44759</v>
      </c>
      <c r="T570" t="str">
        <f t="shared" si="71"/>
        <v>Q4</v>
      </c>
    </row>
    <row r="571" spans="1:20" x14ac:dyDescent="0.35">
      <c r="A571" t="s">
        <v>1376</v>
      </c>
      <c r="B571" t="s">
        <v>1165</v>
      </c>
      <c r="C571" t="s">
        <v>1605</v>
      </c>
      <c r="D571" t="s">
        <v>12</v>
      </c>
      <c r="E571" t="s">
        <v>9</v>
      </c>
      <c r="F571" t="s">
        <v>1613</v>
      </c>
      <c r="G571" t="s">
        <v>16</v>
      </c>
      <c r="H571" s="1">
        <v>44816</v>
      </c>
      <c r="I571" s="1">
        <v>44847</v>
      </c>
      <c r="J571" t="str">
        <f t="shared" si="64"/>
        <v>Filled</v>
      </c>
      <c r="K571" s="33" cm="1">
        <f t="array" aca="1" ref="K571" ca="1">NETWORKDAYS(H571,_xlfn.IFS(J571="Open",TODAY(),J571="Filled",I571))</f>
        <v>24</v>
      </c>
      <c r="L571" s="33" cm="1">
        <f t="array" aca="1" ref="L571" ca="1">(_xlfn.IFS(J571="Open",TODAY(),J571="Filled",I571))-H571</f>
        <v>31</v>
      </c>
      <c r="M571">
        <f t="shared" si="65"/>
        <v>2022</v>
      </c>
      <c r="N571" s="34" t="str">
        <f t="shared" si="66"/>
        <v>October</v>
      </c>
      <c r="O571" t="str">
        <f t="shared" si="67"/>
        <v>Q1</v>
      </c>
      <c r="P571" t="str">
        <f t="shared" si="68"/>
        <v>FY 2023</v>
      </c>
      <c r="Q571" s="35">
        <f>IF(J571="Open",_xlfn.XLOOKUP(E571,Table2[Region],Table2[Opens]),_xlfn.XLOOKUP(E571,Table2[Region],Table2[Accepts]))</f>
        <v>525</v>
      </c>
      <c r="R571">
        <f t="shared" si="69"/>
        <v>2023</v>
      </c>
      <c r="S571" s="1">
        <f t="shared" si="70"/>
        <v>44847</v>
      </c>
      <c r="T571" t="str">
        <f t="shared" si="71"/>
        <v>Q1</v>
      </c>
    </row>
    <row r="572" spans="1:20" x14ac:dyDescent="0.35">
      <c r="A572" t="s">
        <v>1377</v>
      </c>
      <c r="B572" t="s">
        <v>1166</v>
      </c>
      <c r="C572" t="s">
        <v>1607</v>
      </c>
      <c r="D572" t="s">
        <v>12</v>
      </c>
      <c r="E572" t="s">
        <v>9</v>
      </c>
      <c r="F572" t="s">
        <v>1613</v>
      </c>
      <c r="G572" t="s">
        <v>18</v>
      </c>
      <c r="H572" s="1">
        <v>44536</v>
      </c>
      <c r="I572" s="1">
        <v>44555</v>
      </c>
      <c r="J572" t="str">
        <f t="shared" si="64"/>
        <v>Filled</v>
      </c>
      <c r="K572" s="33" cm="1">
        <f t="array" aca="1" ref="K572" ca="1">NETWORKDAYS(H572,_xlfn.IFS(J572="Open",TODAY(),J572="Filled",I572))</f>
        <v>15</v>
      </c>
      <c r="L572" s="33" cm="1">
        <f t="array" aca="1" ref="L572" ca="1">(_xlfn.IFS(J572="Open",TODAY(),J572="Filled",I572))-H572</f>
        <v>19</v>
      </c>
      <c r="M572">
        <f t="shared" si="65"/>
        <v>2021</v>
      </c>
      <c r="N572" s="34" t="str">
        <f t="shared" si="66"/>
        <v>December</v>
      </c>
      <c r="O572" t="str">
        <f t="shared" si="67"/>
        <v>Q1</v>
      </c>
      <c r="P572" t="str">
        <f t="shared" si="68"/>
        <v>FY 2022</v>
      </c>
      <c r="Q572" s="35">
        <f>IF(J572="Open",_xlfn.XLOOKUP(E572,Table2[Region],Table2[Opens]),_xlfn.XLOOKUP(E572,Table2[Region],Table2[Accepts]))</f>
        <v>525</v>
      </c>
      <c r="R572">
        <f t="shared" si="69"/>
        <v>2022</v>
      </c>
      <c r="S572" s="1">
        <f t="shared" si="70"/>
        <v>44555</v>
      </c>
      <c r="T572" t="str">
        <f t="shared" si="71"/>
        <v>Q1</v>
      </c>
    </row>
    <row r="573" spans="1:20" x14ac:dyDescent="0.35">
      <c r="A573" t="s">
        <v>1378</v>
      </c>
      <c r="B573" t="s">
        <v>1167</v>
      </c>
      <c r="C573" s="37" t="s">
        <v>122</v>
      </c>
      <c r="D573" t="s">
        <v>12</v>
      </c>
      <c r="E573" t="s">
        <v>9</v>
      </c>
      <c r="F573" t="s">
        <v>1612</v>
      </c>
      <c r="G573" t="s">
        <v>24</v>
      </c>
      <c r="H573" s="1">
        <v>44679</v>
      </c>
      <c r="I573" s="1">
        <v>44821</v>
      </c>
      <c r="J573" t="str">
        <f t="shared" si="64"/>
        <v>Filled</v>
      </c>
      <c r="K573" s="33" cm="1">
        <f t="array" aca="1" ref="K573" ca="1">NETWORKDAYS(H573,_xlfn.IFS(J573="Open",TODAY(),J573="Filled",I573))</f>
        <v>102</v>
      </c>
      <c r="L573" s="33" cm="1">
        <f t="array" aca="1" ref="L573" ca="1">(_xlfn.IFS(J573="Open",TODAY(),J573="Filled",I573))-H573</f>
        <v>142</v>
      </c>
      <c r="M573">
        <f t="shared" si="65"/>
        <v>2022</v>
      </c>
      <c r="N573" s="34" t="str">
        <f t="shared" si="66"/>
        <v>September</v>
      </c>
      <c r="O573" t="str">
        <f t="shared" si="67"/>
        <v>Q4</v>
      </c>
      <c r="P573" t="str">
        <f t="shared" si="68"/>
        <v>FY 2022</v>
      </c>
      <c r="Q573" s="35">
        <f>IF(J573="Open",_xlfn.XLOOKUP(E573,Table2[Region],Table2[Opens]),_xlfn.XLOOKUP(E573,Table2[Region],Table2[Accepts]))</f>
        <v>525</v>
      </c>
      <c r="R573">
        <f t="shared" si="69"/>
        <v>2022</v>
      </c>
      <c r="S573" s="1">
        <f t="shared" si="70"/>
        <v>44821</v>
      </c>
      <c r="T573" t="str">
        <f t="shared" si="71"/>
        <v>Q4</v>
      </c>
    </row>
    <row r="574" spans="1:20" x14ac:dyDescent="0.35">
      <c r="A574" t="s">
        <v>1379</v>
      </c>
      <c r="B574" t="s">
        <v>1168</v>
      </c>
      <c r="C574" s="37" t="s">
        <v>122</v>
      </c>
      <c r="D574" t="s">
        <v>12</v>
      </c>
      <c r="E574" t="s">
        <v>9</v>
      </c>
      <c r="F574" t="s">
        <v>1614</v>
      </c>
      <c r="G574" t="s">
        <v>11</v>
      </c>
      <c r="H574" s="1">
        <v>44571</v>
      </c>
      <c r="I574" s="1">
        <v>44900</v>
      </c>
      <c r="J574" t="str">
        <f t="shared" si="64"/>
        <v>Filled</v>
      </c>
      <c r="K574" s="33" cm="1">
        <f t="array" aca="1" ref="K574" ca="1">NETWORKDAYS(H574,_xlfn.IFS(J574="Open",TODAY(),J574="Filled",I574))</f>
        <v>236</v>
      </c>
      <c r="L574" s="33" cm="1">
        <f t="array" aca="1" ref="L574" ca="1">(_xlfn.IFS(J574="Open",TODAY(),J574="Filled",I574))-H574</f>
        <v>329</v>
      </c>
      <c r="M574">
        <f t="shared" si="65"/>
        <v>2022</v>
      </c>
      <c r="N574" s="34" t="str">
        <f t="shared" si="66"/>
        <v>December</v>
      </c>
      <c r="O574" t="str">
        <f t="shared" si="67"/>
        <v>Q1</v>
      </c>
      <c r="P574" t="str">
        <f t="shared" si="68"/>
        <v>FY 2023</v>
      </c>
      <c r="Q574" s="35">
        <f>IF(J574="Open",_xlfn.XLOOKUP(E574,Table2[Region],Table2[Opens]),_xlfn.XLOOKUP(E574,Table2[Region],Table2[Accepts]))</f>
        <v>525</v>
      </c>
      <c r="R574">
        <f t="shared" si="69"/>
        <v>2023</v>
      </c>
      <c r="S574" s="1">
        <f t="shared" si="70"/>
        <v>44900</v>
      </c>
      <c r="T574" t="str">
        <f t="shared" si="71"/>
        <v>Q1</v>
      </c>
    </row>
    <row r="575" spans="1:20" x14ac:dyDescent="0.35">
      <c r="A575" t="s">
        <v>1380</v>
      </c>
      <c r="B575" t="s">
        <v>1169</v>
      </c>
      <c r="C575" s="37" t="s">
        <v>122</v>
      </c>
      <c r="D575" t="s">
        <v>204</v>
      </c>
      <c r="E575" t="s">
        <v>1636</v>
      </c>
      <c r="F575" t="s">
        <v>1614</v>
      </c>
      <c r="G575" t="s">
        <v>16</v>
      </c>
      <c r="H575" s="1">
        <v>44599</v>
      </c>
      <c r="I575" s="1">
        <v>44796</v>
      </c>
      <c r="J575" t="str">
        <f t="shared" si="64"/>
        <v>Filled</v>
      </c>
      <c r="K575" s="33" cm="1">
        <f t="array" aca="1" ref="K575" ca="1">NETWORKDAYS(H575,_xlfn.IFS(J575="Open",TODAY(),J575="Filled",I575))</f>
        <v>142</v>
      </c>
      <c r="L575" s="33" cm="1">
        <f t="array" aca="1" ref="L575" ca="1">(_xlfn.IFS(J575="Open",TODAY(),J575="Filled",I575))-H575</f>
        <v>197</v>
      </c>
      <c r="M575">
        <f t="shared" si="65"/>
        <v>2022</v>
      </c>
      <c r="N575" s="34" t="str">
        <f t="shared" si="66"/>
        <v>August</v>
      </c>
      <c r="O575" t="str">
        <f t="shared" si="67"/>
        <v>Q4</v>
      </c>
      <c r="P575" t="str">
        <f t="shared" si="68"/>
        <v>FY 2022</v>
      </c>
      <c r="Q575" s="35">
        <f>IF(J575="Open",_xlfn.XLOOKUP(E575,Table2[Region],Table2[Opens]),_xlfn.XLOOKUP(E575,Table2[Region],Table2[Accepts]))</f>
        <v>550</v>
      </c>
      <c r="R575">
        <f t="shared" si="69"/>
        <v>2022</v>
      </c>
      <c r="S575" s="1">
        <f t="shared" si="70"/>
        <v>44796</v>
      </c>
      <c r="T575" t="str">
        <f t="shared" si="71"/>
        <v>Q4</v>
      </c>
    </row>
    <row r="576" spans="1:20" x14ac:dyDescent="0.35">
      <c r="A576" t="s">
        <v>1381</v>
      </c>
      <c r="B576" t="s">
        <v>1170</v>
      </c>
      <c r="C576" s="37" t="s">
        <v>122</v>
      </c>
      <c r="D576" t="s">
        <v>12</v>
      </c>
      <c r="E576" t="s">
        <v>9</v>
      </c>
      <c r="F576" t="s">
        <v>1612</v>
      </c>
      <c r="G576" t="s">
        <v>16</v>
      </c>
      <c r="H576" s="1">
        <v>44808</v>
      </c>
      <c r="I576" s="1">
        <v>44904</v>
      </c>
      <c r="J576" t="str">
        <f t="shared" si="64"/>
        <v>Filled</v>
      </c>
      <c r="K576" s="33" cm="1">
        <f t="array" aca="1" ref="K576" ca="1">NETWORKDAYS(H576,_xlfn.IFS(J576="Open",TODAY(),J576="Filled",I576))</f>
        <v>70</v>
      </c>
      <c r="L576" s="33" cm="1">
        <f t="array" aca="1" ref="L576" ca="1">(_xlfn.IFS(J576="Open",TODAY(),J576="Filled",I576))-H576</f>
        <v>96</v>
      </c>
      <c r="M576">
        <f t="shared" si="65"/>
        <v>2022</v>
      </c>
      <c r="N576" s="34" t="str">
        <f t="shared" si="66"/>
        <v>December</v>
      </c>
      <c r="O576" t="str">
        <f t="shared" si="67"/>
        <v>Q1</v>
      </c>
      <c r="P576" t="str">
        <f t="shared" si="68"/>
        <v>FY 2023</v>
      </c>
      <c r="Q576" s="35">
        <f>IF(J576="Open",_xlfn.XLOOKUP(E576,Table2[Region],Table2[Opens]),_xlfn.XLOOKUP(E576,Table2[Region],Table2[Accepts]))</f>
        <v>525</v>
      </c>
      <c r="R576">
        <f t="shared" si="69"/>
        <v>2023</v>
      </c>
      <c r="S576" s="1">
        <f t="shared" si="70"/>
        <v>44904</v>
      </c>
      <c r="T576" t="str">
        <f t="shared" si="71"/>
        <v>Q1</v>
      </c>
    </row>
    <row r="577" spans="1:20" x14ac:dyDescent="0.35">
      <c r="A577" t="s">
        <v>1382</v>
      </c>
      <c r="B577" t="s">
        <v>1171</v>
      </c>
      <c r="C577" s="37" t="s">
        <v>122</v>
      </c>
      <c r="D577" t="s">
        <v>12</v>
      </c>
      <c r="E577" t="s">
        <v>9</v>
      </c>
      <c r="F577" t="s">
        <v>1614</v>
      </c>
      <c r="G577" t="s">
        <v>11</v>
      </c>
      <c r="H577" s="1">
        <v>44544</v>
      </c>
      <c r="I577" s="1">
        <v>44551</v>
      </c>
      <c r="J577" t="str">
        <f t="shared" si="64"/>
        <v>Filled</v>
      </c>
      <c r="K577" s="33" cm="1">
        <f t="array" aca="1" ref="K577" ca="1">NETWORKDAYS(H577,_xlfn.IFS(J577="Open",TODAY(),J577="Filled",I577))</f>
        <v>6</v>
      </c>
      <c r="L577" s="33" cm="1">
        <f t="array" aca="1" ref="L577" ca="1">(_xlfn.IFS(J577="Open",TODAY(),J577="Filled",I577))-H577</f>
        <v>7</v>
      </c>
      <c r="M577">
        <f t="shared" si="65"/>
        <v>2021</v>
      </c>
      <c r="N577" s="34" t="str">
        <f t="shared" si="66"/>
        <v>December</v>
      </c>
      <c r="O577" t="str">
        <f t="shared" si="67"/>
        <v>Q1</v>
      </c>
      <c r="P577" t="str">
        <f t="shared" si="68"/>
        <v>FY 2022</v>
      </c>
      <c r="Q577" s="35">
        <f>IF(J577="Open",_xlfn.XLOOKUP(E577,Table2[Region],Table2[Opens]),_xlfn.XLOOKUP(E577,Table2[Region],Table2[Accepts]))</f>
        <v>525</v>
      </c>
      <c r="R577">
        <f t="shared" si="69"/>
        <v>2022</v>
      </c>
      <c r="S577" s="1">
        <f t="shared" si="70"/>
        <v>44551</v>
      </c>
      <c r="T577" t="str">
        <f t="shared" si="71"/>
        <v>Q1</v>
      </c>
    </row>
    <row r="578" spans="1:20" x14ac:dyDescent="0.35">
      <c r="A578" t="s">
        <v>1383</v>
      </c>
      <c r="B578" t="s">
        <v>1172</v>
      </c>
      <c r="C578" t="s">
        <v>1606</v>
      </c>
      <c r="D578" t="s">
        <v>12</v>
      </c>
      <c r="E578" t="s">
        <v>9</v>
      </c>
      <c r="F578" t="s">
        <v>1614</v>
      </c>
      <c r="G578" t="s">
        <v>18</v>
      </c>
      <c r="H578" s="1">
        <v>44788</v>
      </c>
      <c r="I578" s="1">
        <v>44828</v>
      </c>
      <c r="J578" t="str">
        <f t="shared" ref="J578:J641" si="72">IF(I578="","Open","Filled")</f>
        <v>Filled</v>
      </c>
      <c r="K578" s="33" cm="1">
        <f t="array" aca="1" ref="K578" ca="1">NETWORKDAYS(H578,_xlfn.IFS(J578="Open",TODAY(),J578="Filled",I578))</f>
        <v>30</v>
      </c>
      <c r="L578" s="33" cm="1">
        <f t="array" aca="1" ref="L578" ca="1">(_xlfn.IFS(J578="Open",TODAY(),J578="Filled",I578))-H578</f>
        <v>40</v>
      </c>
      <c r="M578">
        <f t="shared" ref="M578:M641" si="73">IFERROR(YEAR(I578),"")</f>
        <v>2022</v>
      </c>
      <c r="N578" s="34" t="str">
        <f t="shared" ref="N578:N641" si="74">IFERROR(TEXT(I578,"mmmm"),"")</f>
        <v>September</v>
      </c>
      <c r="O578" t="str">
        <f t="shared" ref="O578:O641" si="75">IFERROR(_xlfn.CONCAT("Q",CHOOSE(MONTH(I578),2,2,2,3,3,3,4,4,4,1,1,1)),"")</f>
        <v>Q4</v>
      </c>
      <c r="P578" t="str">
        <f t="shared" si="68"/>
        <v>FY 2022</v>
      </c>
      <c r="Q578" s="35">
        <f>IF(J578="Open",_xlfn.XLOOKUP(E578,Table2[Region],Table2[Opens]),_xlfn.XLOOKUP(E578,Table2[Region],Table2[Accepts]))</f>
        <v>525</v>
      </c>
      <c r="R578">
        <f t="shared" si="69"/>
        <v>2022</v>
      </c>
      <c r="S578" s="1">
        <f t="shared" si="70"/>
        <v>44828</v>
      </c>
      <c r="T578" t="str">
        <f t="shared" si="71"/>
        <v>Q4</v>
      </c>
    </row>
    <row r="579" spans="1:20" x14ac:dyDescent="0.35">
      <c r="A579" t="s">
        <v>1384</v>
      </c>
      <c r="B579" t="s">
        <v>1173</v>
      </c>
      <c r="C579" s="37" t="s">
        <v>122</v>
      </c>
      <c r="D579" t="s">
        <v>12</v>
      </c>
      <c r="E579" t="s">
        <v>9</v>
      </c>
      <c r="F579" t="s">
        <v>1614</v>
      </c>
      <c r="G579" t="s">
        <v>11</v>
      </c>
      <c r="H579" s="1">
        <v>44612</v>
      </c>
      <c r="I579" s="1">
        <v>44666</v>
      </c>
      <c r="J579" t="str">
        <f t="shared" si="72"/>
        <v>Filled</v>
      </c>
      <c r="K579" s="33" cm="1">
        <f t="array" aca="1" ref="K579" ca="1">NETWORKDAYS(H579,_xlfn.IFS(J579="Open",TODAY(),J579="Filled",I579))</f>
        <v>40</v>
      </c>
      <c r="L579" s="33" cm="1">
        <f t="array" aca="1" ref="L579" ca="1">(_xlfn.IFS(J579="Open",TODAY(),J579="Filled",I579))-H579</f>
        <v>54</v>
      </c>
      <c r="M579">
        <f t="shared" si="73"/>
        <v>2022</v>
      </c>
      <c r="N579" s="34" t="str">
        <f t="shared" si="74"/>
        <v>April</v>
      </c>
      <c r="O579" t="str">
        <f t="shared" si="75"/>
        <v>Q3</v>
      </c>
      <c r="P579" t="str">
        <f t="shared" ref="P579:P642" si="76">IFERROR(_xlfn.CONCAT("FY"," ",YEAR(I579)+IF(MONTH(I579)&gt;=10,1,0)),"")</f>
        <v>FY 2022</v>
      </c>
      <c r="Q579" s="35">
        <f>IF(J579="Open",_xlfn.XLOOKUP(E579,Table2[Region],Table2[Opens]),_xlfn.XLOOKUP(E579,Table2[Region],Table2[Accepts]))</f>
        <v>525</v>
      </c>
      <c r="R579">
        <f t="shared" ref="R579:R642" si="77">YEAR(IF(I579="",H579,I579))+IF(MONTH(IF(I579="",H579,I579))&gt;=10,1,0)</f>
        <v>2022</v>
      </c>
      <c r="S579" s="1">
        <f t="shared" ref="S579:S642" si="78">IF(I579="",H579,I579)</f>
        <v>44666</v>
      </c>
      <c r="T579" t="str">
        <f t="shared" ref="T579:T642" si="79">IFERROR(_xlfn.CONCAT("Q",CHOOSE(MONTH(IF(I579="",H579,I579)),2,2,2,3,3,3,4,4,4,1,1,1)),"")</f>
        <v>Q3</v>
      </c>
    </row>
    <row r="580" spans="1:20" x14ac:dyDescent="0.35">
      <c r="A580" t="s">
        <v>1385</v>
      </c>
      <c r="B580" t="s">
        <v>1174</v>
      </c>
      <c r="C580" s="37" t="s">
        <v>122</v>
      </c>
      <c r="D580" t="s">
        <v>221</v>
      </c>
      <c r="E580" t="s">
        <v>209</v>
      </c>
      <c r="F580" t="s">
        <v>1612</v>
      </c>
      <c r="G580" t="s">
        <v>11</v>
      </c>
      <c r="H580" s="1">
        <v>44840</v>
      </c>
      <c r="I580" s="1">
        <v>44917</v>
      </c>
      <c r="J580" t="str">
        <f t="shared" si="72"/>
        <v>Filled</v>
      </c>
      <c r="K580" s="33" cm="1">
        <f t="array" aca="1" ref="K580" ca="1">NETWORKDAYS(H580,_xlfn.IFS(J580="Open",TODAY(),J580="Filled",I580))</f>
        <v>56</v>
      </c>
      <c r="L580" s="33" cm="1">
        <f t="array" aca="1" ref="L580" ca="1">(_xlfn.IFS(J580="Open",TODAY(),J580="Filled",I580))-H580</f>
        <v>77</v>
      </c>
      <c r="M580">
        <f t="shared" si="73"/>
        <v>2022</v>
      </c>
      <c r="N580" s="34" t="str">
        <f t="shared" si="74"/>
        <v>December</v>
      </c>
      <c r="O580" t="str">
        <f t="shared" si="75"/>
        <v>Q1</v>
      </c>
      <c r="P580" t="str">
        <f t="shared" si="76"/>
        <v>FY 2023</v>
      </c>
      <c r="Q580" s="35">
        <f>IF(J580="Open",_xlfn.XLOOKUP(E580,Table2[Region],Table2[Opens]),_xlfn.XLOOKUP(E580,Table2[Region],Table2[Accepts]))</f>
        <v>475</v>
      </c>
      <c r="R580">
        <f t="shared" si="77"/>
        <v>2023</v>
      </c>
      <c r="S580" s="1">
        <f t="shared" si="78"/>
        <v>44917</v>
      </c>
      <c r="T580" t="str">
        <f t="shared" si="79"/>
        <v>Q1</v>
      </c>
    </row>
    <row r="581" spans="1:20" x14ac:dyDescent="0.35">
      <c r="A581" t="s">
        <v>1386</v>
      </c>
      <c r="B581" t="s">
        <v>1175</v>
      </c>
      <c r="C581" s="37" t="s">
        <v>122</v>
      </c>
      <c r="D581" t="s">
        <v>12</v>
      </c>
      <c r="E581" t="s">
        <v>9</v>
      </c>
      <c r="F581" t="s">
        <v>1614</v>
      </c>
      <c r="G581" t="s">
        <v>16</v>
      </c>
      <c r="H581" s="1">
        <v>44543</v>
      </c>
      <c r="I581" s="1">
        <v>44551</v>
      </c>
      <c r="J581" t="str">
        <f t="shared" si="72"/>
        <v>Filled</v>
      </c>
      <c r="K581" s="33" cm="1">
        <f t="array" aca="1" ref="K581" ca="1">NETWORKDAYS(H581,_xlfn.IFS(J581="Open",TODAY(),J581="Filled",I581))</f>
        <v>7</v>
      </c>
      <c r="L581" s="33" cm="1">
        <f t="array" aca="1" ref="L581" ca="1">(_xlfn.IFS(J581="Open",TODAY(),J581="Filled",I581))-H581</f>
        <v>8</v>
      </c>
      <c r="M581">
        <f t="shared" si="73"/>
        <v>2021</v>
      </c>
      <c r="N581" s="34" t="str">
        <f t="shared" si="74"/>
        <v>December</v>
      </c>
      <c r="O581" t="str">
        <f t="shared" si="75"/>
        <v>Q1</v>
      </c>
      <c r="P581" t="str">
        <f t="shared" si="76"/>
        <v>FY 2022</v>
      </c>
      <c r="Q581" s="35">
        <f>IF(J581="Open",_xlfn.XLOOKUP(E581,Table2[Region],Table2[Opens]),_xlfn.XLOOKUP(E581,Table2[Region],Table2[Accepts]))</f>
        <v>525</v>
      </c>
      <c r="R581">
        <f t="shared" si="77"/>
        <v>2022</v>
      </c>
      <c r="S581" s="1">
        <f t="shared" si="78"/>
        <v>44551</v>
      </c>
      <c r="T581" t="str">
        <f t="shared" si="79"/>
        <v>Q1</v>
      </c>
    </row>
    <row r="582" spans="1:20" x14ac:dyDescent="0.35">
      <c r="A582" t="s">
        <v>1387</v>
      </c>
      <c r="B582" t="s">
        <v>1176</v>
      </c>
      <c r="C582" t="s">
        <v>1605</v>
      </c>
      <c r="D582" t="s">
        <v>12</v>
      </c>
      <c r="E582" t="s">
        <v>9</v>
      </c>
      <c r="F582" t="s">
        <v>1613</v>
      </c>
      <c r="G582" t="s">
        <v>18</v>
      </c>
      <c r="H582" s="1">
        <v>44656</v>
      </c>
      <c r="I582" s="1">
        <v>44885</v>
      </c>
      <c r="J582" t="str">
        <f t="shared" si="72"/>
        <v>Filled</v>
      </c>
      <c r="K582" s="33" cm="1">
        <f t="array" aca="1" ref="K582" ca="1">NETWORKDAYS(H582,_xlfn.IFS(J582="Open",TODAY(),J582="Filled",I582))</f>
        <v>164</v>
      </c>
      <c r="L582" s="33" cm="1">
        <f t="array" aca="1" ref="L582" ca="1">(_xlfn.IFS(J582="Open",TODAY(),J582="Filled",I582))-H582</f>
        <v>229</v>
      </c>
      <c r="M582">
        <f t="shared" si="73"/>
        <v>2022</v>
      </c>
      <c r="N582" s="34" t="str">
        <f t="shared" si="74"/>
        <v>November</v>
      </c>
      <c r="O582" t="str">
        <f t="shared" si="75"/>
        <v>Q1</v>
      </c>
      <c r="P582" t="str">
        <f t="shared" si="76"/>
        <v>FY 2023</v>
      </c>
      <c r="Q582" s="35">
        <f>IF(J582="Open",_xlfn.XLOOKUP(E582,Table2[Region],Table2[Opens]),_xlfn.XLOOKUP(E582,Table2[Region],Table2[Accepts]))</f>
        <v>525</v>
      </c>
      <c r="R582">
        <f t="shared" si="77"/>
        <v>2023</v>
      </c>
      <c r="S582" s="1">
        <f t="shared" si="78"/>
        <v>44885</v>
      </c>
      <c r="T582" t="str">
        <f t="shared" si="79"/>
        <v>Q1</v>
      </c>
    </row>
    <row r="583" spans="1:20" x14ac:dyDescent="0.35">
      <c r="A583" t="s">
        <v>1388</v>
      </c>
      <c r="B583" t="s">
        <v>1177</v>
      </c>
      <c r="C583" t="s">
        <v>1605</v>
      </c>
      <c r="D583" t="s">
        <v>12</v>
      </c>
      <c r="E583" t="s">
        <v>9</v>
      </c>
      <c r="F583" t="s">
        <v>1613</v>
      </c>
      <c r="G583" t="s">
        <v>16</v>
      </c>
      <c r="H583" s="1">
        <v>44656</v>
      </c>
      <c r="I583" s="1">
        <v>44715</v>
      </c>
      <c r="J583" t="str">
        <f t="shared" si="72"/>
        <v>Filled</v>
      </c>
      <c r="K583" s="33" cm="1">
        <f t="array" aca="1" ref="K583" ca="1">NETWORKDAYS(H583,_xlfn.IFS(J583="Open",TODAY(),J583="Filled",I583))</f>
        <v>44</v>
      </c>
      <c r="L583" s="33" cm="1">
        <f t="array" aca="1" ref="L583" ca="1">(_xlfn.IFS(J583="Open",TODAY(),J583="Filled",I583))-H583</f>
        <v>59</v>
      </c>
      <c r="M583">
        <f t="shared" si="73"/>
        <v>2022</v>
      </c>
      <c r="N583" s="34" t="str">
        <f t="shared" si="74"/>
        <v>June</v>
      </c>
      <c r="O583" t="str">
        <f t="shared" si="75"/>
        <v>Q3</v>
      </c>
      <c r="P583" t="str">
        <f t="shared" si="76"/>
        <v>FY 2022</v>
      </c>
      <c r="Q583" s="35">
        <f>IF(J583="Open",_xlfn.XLOOKUP(E583,Table2[Region],Table2[Opens]),_xlfn.XLOOKUP(E583,Table2[Region],Table2[Accepts]))</f>
        <v>525</v>
      </c>
      <c r="R583">
        <f t="shared" si="77"/>
        <v>2022</v>
      </c>
      <c r="S583" s="1">
        <f t="shared" si="78"/>
        <v>44715</v>
      </c>
      <c r="T583" t="str">
        <f t="shared" si="79"/>
        <v>Q3</v>
      </c>
    </row>
    <row r="584" spans="1:20" x14ac:dyDescent="0.35">
      <c r="A584" t="s">
        <v>1389</v>
      </c>
      <c r="B584" t="s">
        <v>1123</v>
      </c>
      <c r="C584" s="37" t="s">
        <v>122</v>
      </c>
      <c r="D584" t="s">
        <v>12</v>
      </c>
      <c r="E584" t="s">
        <v>9</v>
      </c>
      <c r="F584" t="s">
        <v>1614</v>
      </c>
      <c r="G584" t="s">
        <v>18</v>
      </c>
      <c r="H584" s="1">
        <v>44662</v>
      </c>
      <c r="I584" s="1">
        <v>44910</v>
      </c>
      <c r="J584" t="str">
        <f t="shared" si="72"/>
        <v>Filled</v>
      </c>
      <c r="K584" s="33" cm="1">
        <f t="array" aca="1" ref="K584" ca="1">NETWORKDAYS(H584,_xlfn.IFS(J584="Open",TODAY(),J584="Filled",I584))</f>
        <v>179</v>
      </c>
      <c r="L584" s="33" cm="1">
        <f t="array" aca="1" ref="L584" ca="1">(_xlfn.IFS(J584="Open",TODAY(),J584="Filled",I584))-H584</f>
        <v>248</v>
      </c>
      <c r="M584">
        <f t="shared" si="73"/>
        <v>2022</v>
      </c>
      <c r="N584" s="34" t="str">
        <f t="shared" si="74"/>
        <v>December</v>
      </c>
      <c r="O584" t="str">
        <f t="shared" si="75"/>
        <v>Q1</v>
      </c>
      <c r="P584" t="str">
        <f t="shared" si="76"/>
        <v>FY 2023</v>
      </c>
      <c r="Q584" s="35">
        <f>IF(J584="Open",_xlfn.XLOOKUP(E584,Table2[Region],Table2[Opens]),_xlfn.XLOOKUP(E584,Table2[Region],Table2[Accepts]))</f>
        <v>525</v>
      </c>
      <c r="R584">
        <f t="shared" si="77"/>
        <v>2023</v>
      </c>
      <c r="S584" s="1">
        <f t="shared" si="78"/>
        <v>44910</v>
      </c>
      <c r="T584" t="str">
        <f t="shared" si="79"/>
        <v>Q1</v>
      </c>
    </row>
    <row r="585" spans="1:20" x14ac:dyDescent="0.35">
      <c r="A585" t="s">
        <v>1390</v>
      </c>
      <c r="B585" t="s">
        <v>1178</v>
      </c>
      <c r="C585" t="s">
        <v>1606</v>
      </c>
      <c r="D585" t="s">
        <v>204</v>
      </c>
      <c r="E585" t="s">
        <v>1636</v>
      </c>
      <c r="F585" t="s">
        <v>1614</v>
      </c>
      <c r="G585" t="s">
        <v>16</v>
      </c>
      <c r="H585" s="1">
        <v>44704</v>
      </c>
      <c r="I585" s="1">
        <v>44780</v>
      </c>
      <c r="J585" t="str">
        <f t="shared" si="72"/>
        <v>Filled</v>
      </c>
      <c r="K585" s="33" cm="1">
        <f t="array" aca="1" ref="K585" ca="1">NETWORKDAYS(H585,_xlfn.IFS(J585="Open",TODAY(),J585="Filled",I585))</f>
        <v>55</v>
      </c>
      <c r="L585" s="33" cm="1">
        <f t="array" aca="1" ref="L585" ca="1">(_xlfn.IFS(J585="Open",TODAY(),J585="Filled",I585))-H585</f>
        <v>76</v>
      </c>
      <c r="M585">
        <f t="shared" si="73"/>
        <v>2022</v>
      </c>
      <c r="N585" s="34" t="str">
        <f t="shared" si="74"/>
        <v>August</v>
      </c>
      <c r="O585" t="str">
        <f t="shared" si="75"/>
        <v>Q4</v>
      </c>
      <c r="P585" t="str">
        <f t="shared" si="76"/>
        <v>FY 2022</v>
      </c>
      <c r="Q585" s="35">
        <f>IF(J585="Open",_xlfn.XLOOKUP(E585,Table2[Region],Table2[Opens]),_xlfn.XLOOKUP(E585,Table2[Region],Table2[Accepts]))</f>
        <v>550</v>
      </c>
      <c r="R585">
        <f t="shared" si="77"/>
        <v>2022</v>
      </c>
      <c r="S585" s="1">
        <f t="shared" si="78"/>
        <v>44780</v>
      </c>
      <c r="T585" t="str">
        <f t="shared" si="79"/>
        <v>Q4</v>
      </c>
    </row>
    <row r="586" spans="1:20" x14ac:dyDescent="0.35">
      <c r="A586" t="s">
        <v>1391</v>
      </c>
      <c r="B586" t="s">
        <v>1179</v>
      </c>
      <c r="C586" t="s">
        <v>1606</v>
      </c>
      <c r="D586" t="s">
        <v>12</v>
      </c>
      <c r="E586" t="s">
        <v>9</v>
      </c>
      <c r="F586" t="s">
        <v>1614</v>
      </c>
      <c r="G586" t="s">
        <v>16</v>
      </c>
      <c r="H586" s="1">
        <v>44567</v>
      </c>
      <c r="I586" s="1">
        <v>44787</v>
      </c>
      <c r="J586" t="str">
        <f t="shared" si="72"/>
        <v>Filled</v>
      </c>
      <c r="K586" s="33" cm="1">
        <f t="array" aca="1" ref="K586" ca="1">NETWORKDAYS(H586,_xlfn.IFS(J586="Open",TODAY(),J586="Filled",I586))</f>
        <v>157</v>
      </c>
      <c r="L586" s="33" cm="1">
        <f t="array" aca="1" ref="L586" ca="1">(_xlfn.IFS(J586="Open",TODAY(),J586="Filled",I586))-H586</f>
        <v>220</v>
      </c>
      <c r="M586">
        <f t="shared" si="73"/>
        <v>2022</v>
      </c>
      <c r="N586" s="34" t="str">
        <f t="shared" si="74"/>
        <v>August</v>
      </c>
      <c r="O586" t="str">
        <f t="shared" si="75"/>
        <v>Q4</v>
      </c>
      <c r="P586" t="str">
        <f t="shared" si="76"/>
        <v>FY 2022</v>
      </c>
      <c r="Q586" s="35">
        <f>IF(J586="Open",_xlfn.XLOOKUP(E586,Table2[Region],Table2[Opens]),_xlfn.XLOOKUP(E586,Table2[Region],Table2[Accepts]))</f>
        <v>525</v>
      </c>
      <c r="R586">
        <f t="shared" si="77"/>
        <v>2022</v>
      </c>
      <c r="S586" s="1">
        <f t="shared" si="78"/>
        <v>44787</v>
      </c>
      <c r="T586" t="str">
        <f t="shared" si="79"/>
        <v>Q4</v>
      </c>
    </row>
    <row r="587" spans="1:20" x14ac:dyDescent="0.35">
      <c r="A587" t="s">
        <v>1392</v>
      </c>
      <c r="B587" t="s">
        <v>1180</v>
      </c>
      <c r="C587" t="s">
        <v>1606</v>
      </c>
      <c r="D587" t="s">
        <v>12</v>
      </c>
      <c r="E587" t="s">
        <v>9</v>
      </c>
      <c r="F587" t="s">
        <v>1614</v>
      </c>
      <c r="G587" t="s">
        <v>16</v>
      </c>
      <c r="H587" s="1">
        <v>44528</v>
      </c>
      <c r="I587" s="1">
        <v>44537</v>
      </c>
      <c r="J587" t="str">
        <f t="shared" si="72"/>
        <v>Filled</v>
      </c>
      <c r="K587" s="33" cm="1">
        <f t="array" aca="1" ref="K587" ca="1">NETWORKDAYS(H587,_xlfn.IFS(J587="Open",TODAY(),J587="Filled",I587))</f>
        <v>7</v>
      </c>
      <c r="L587" s="33" cm="1">
        <f t="array" aca="1" ref="L587" ca="1">(_xlfn.IFS(J587="Open",TODAY(),J587="Filled",I587))-H587</f>
        <v>9</v>
      </c>
      <c r="M587">
        <f t="shared" si="73"/>
        <v>2021</v>
      </c>
      <c r="N587" s="34" t="str">
        <f t="shared" si="74"/>
        <v>December</v>
      </c>
      <c r="O587" t="str">
        <f t="shared" si="75"/>
        <v>Q1</v>
      </c>
      <c r="P587" t="str">
        <f t="shared" si="76"/>
        <v>FY 2022</v>
      </c>
      <c r="Q587" s="35">
        <f>IF(J587="Open",_xlfn.XLOOKUP(E587,Table2[Region],Table2[Opens]),_xlfn.XLOOKUP(E587,Table2[Region],Table2[Accepts]))</f>
        <v>525</v>
      </c>
      <c r="R587">
        <f t="shared" si="77"/>
        <v>2022</v>
      </c>
      <c r="S587" s="1">
        <f t="shared" si="78"/>
        <v>44537</v>
      </c>
      <c r="T587" t="str">
        <f t="shared" si="79"/>
        <v>Q1</v>
      </c>
    </row>
    <row r="588" spans="1:20" x14ac:dyDescent="0.35">
      <c r="A588" t="s">
        <v>1393</v>
      </c>
      <c r="B588" t="s">
        <v>1181</v>
      </c>
      <c r="C588" s="37" t="s">
        <v>122</v>
      </c>
      <c r="D588" t="s">
        <v>204</v>
      </c>
      <c r="E588" t="s">
        <v>1636</v>
      </c>
      <c r="F588" t="s">
        <v>1612</v>
      </c>
      <c r="G588" t="s">
        <v>24</v>
      </c>
      <c r="H588" s="1">
        <v>44633</v>
      </c>
      <c r="I588" s="1">
        <v>44824</v>
      </c>
      <c r="J588" t="str">
        <f t="shared" si="72"/>
        <v>Filled</v>
      </c>
      <c r="K588" s="33" cm="1">
        <f t="array" aca="1" ref="K588" ca="1">NETWORKDAYS(H588,_xlfn.IFS(J588="Open",TODAY(),J588="Filled",I588))</f>
        <v>137</v>
      </c>
      <c r="L588" s="33" cm="1">
        <f t="array" aca="1" ref="L588" ca="1">(_xlfn.IFS(J588="Open",TODAY(),J588="Filled",I588))-H588</f>
        <v>191</v>
      </c>
      <c r="M588">
        <f t="shared" si="73"/>
        <v>2022</v>
      </c>
      <c r="N588" s="34" t="str">
        <f t="shared" si="74"/>
        <v>September</v>
      </c>
      <c r="O588" t="str">
        <f t="shared" si="75"/>
        <v>Q4</v>
      </c>
      <c r="P588" t="str">
        <f t="shared" si="76"/>
        <v>FY 2022</v>
      </c>
      <c r="Q588" s="35">
        <f>IF(J588="Open",_xlfn.XLOOKUP(E588,Table2[Region],Table2[Opens]),_xlfn.XLOOKUP(E588,Table2[Region],Table2[Accepts]))</f>
        <v>550</v>
      </c>
      <c r="R588">
        <f t="shared" si="77"/>
        <v>2022</v>
      </c>
      <c r="S588" s="1">
        <f t="shared" si="78"/>
        <v>44824</v>
      </c>
      <c r="T588" t="str">
        <f t="shared" si="79"/>
        <v>Q4</v>
      </c>
    </row>
    <row r="589" spans="1:20" x14ac:dyDescent="0.35">
      <c r="A589" t="s">
        <v>1394</v>
      </c>
      <c r="B589" t="s">
        <v>1182</v>
      </c>
      <c r="C589" s="37" t="s">
        <v>122</v>
      </c>
      <c r="D589" t="s">
        <v>12</v>
      </c>
      <c r="E589" t="s">
        <v>9</v>
      </c>
      <c r="F589" t="s">
        <v>1612</v>
      </c>
      <c r="G589" t="s">
        <v>24</v>
      </c>
      <c r="H589" s="1">
        <v>44578</v>
      </c>
      <c r="I589" s="1">
        <v>44788</v>
      </c>
      <c r="J589" t="str">
        <f t="shared" si="72"/>
        <v>Filled</v>
      </c>
      <c r="K589" s="33" cm="1">
        <f t="array" aca="1" ref="K589" ca="1">NETWORKDAYS(H589,_xlfn.IFS(J589="Open",TODAY(),J589="Filled",I589))</f>
        <v>151</v>
      </c>
      <c r="L589" s="33" cm="1">
        <f t="array" aca="1" ref="L589" ca="1">(_xlfn.IFS(J589="Open",TODAY(),J589="Filled",I589))-H589</f>
        <v>210</v>
      </c>
      <c r="M589">
        <f t="shared" si="73"/>
        <v>2022</v>
      </c>
      <c r="N589" s="34" t="str">
        <f t="shared" si="74"/>
        <v>August</v>
      </c>
      <c r="O589" t="str">
        <f t="shared" si="75"/>
        <v>Q4</v>
      </c>
      <c r="P589" t="str">
        <f t="shared" si="76"/>
        <v>FY 2022</v>
      </c>
      <c r="Q589" s="35">
        <f>IF(J589="Open",_xlfn.XLOOKUP(E589,Table2[Region],Table2[Opens]),_xlfn.XLOOKUP(E589,Table2[Region],Table2[Accepts]))</f>
        <v>525</v>
      </c>
      <c r="R589">
        <f t="shared" si="77"/>
        <v>2022</v>
      </c>
      <c r="S589" s="1">
        <f t="shared" si="78"/>
        <v>44788</v>
      </c>
      <c r="T589" t="str">
        <f t="shared" si="79"/>
        <v>Q4</v>
      </c>
    </row>
    <row r="590" spans="1:20" x14ac:dyDescent="0.35">
      <c r="A590" t="s">
        <v>1395</v>
      </c>
      <c r="B590" t="s">
        <v>1183</v>
      </c>
      <c r="C590" s="37" t="s">
        <v>122</v>
      </c>
      <c r="D590" t="s">
        <v>12</v>
      </c>
      <c r="E590" t="s">
        <v>9</v>
      </c>
      <c r="F590" t="s">
        <v>1612</v>
      </c>
      <c r="G590" t="s">
        <v>18</v>
      </c>
      <c r="H590" s="1">
        <v>44553</v>
      </c>
      <c r="I590" s="1">
        <v>44554</v>
      </c>
      <c r="J590" t="str">
        <f t="shared" si="72"/>
        <v>Filled</v>
      </c>
      <c r="K590" s="33" cm="1">
        <f t="array" aca="1" ref="K590" ca="1">NETWORKDAYS(H590,_xlfn.IFS(J590="Open",TODAY(),J590="Filled",I590))</f>
        <v>2</v>
      </c>
      <c r="L590" s="33" cm="1">
        <f t="array" aca="1" ref="L590" ca="1">(_xlfn.IFS(J590="Open",TODAY(),J590="Filled",I590))-H590</f>
        <v>1</v>
      </c>
      <c r="M590">
        <f t="shared" si="73"/>
        <v>2021</v>
      </c>
      <c r="N590" s="34" t="str">
        <f t="shared" si="74"/>
        <v>December</v>
      </c>
      <c r="O590" t="str">
        <f t="shared" si="75"/>
        <v>Q1</v>
      </c>
      <c r="P590" t="str">
        <f t="shared" si="76"/>
        <v>FY 2022</v>
      </c>
      <c r="Q590" s="35">
        <f>IF(J590="Open",_xlfn.XLOOKUP(E590,Table2[Region],Table2[Opens]),_xlfn.XLOOKUP(E590,Table2[Region],Table2[Accepts]))</f>
        <v>525</v>
      </c>
      <c r="R590">
        <f t="shared" si="77"/>
        <v>2022</v>
      </c>
      <c r="S590" s="1">
        <f t="shared" si="78"/>
        <v>44554</v>
      </c>
      <c r="T590" t="str">
        <f t="shared" si="79"/>
        <v>Q1</v>
      </c>
    </row>
    <row r="591" spans="1:20" x14ac:dyDescent="0.35">
      <c r="A591" t="s">
        <v>1396</v>
      </c>
      <c r="B591" t="s">
        <v>1184</v>
      </c>
      <c r="C591" s="37" t="s">
        <v>122</v>
      </c>
      <c r="D591" t="s">
        <v>204</v>
      </c>
      <c r="E591" t="s">
        <v>1636</v>
      </c>
      <c r="F591" t="s">
        <v>1612</v>
      </c>
      <c r="G591" t="s">
        <v>18</v>
      </c>
      <c r="H591" s="1">
        <v>44754</v>
      </c>
      <c r="I591" s="1" t="s">
        <v>1628</v>
      </c>
      <c r="J591" t="str">
        <f t="shared" si="72"/>
        <v>Open</v>
      </c>
      <c r="K591" s="33" cm="1">
        <f t="array" aca="1" ref="K591" ca="1">NETWORKDAYS(H591,_xlfn.IFS(J591="Open",TODAY(),J591="Filled",I591))</f>
        <v>281</v>
      </c>
      <c r="L591" s="33" cm="1">
        <f t="array" aca="1" ref="L591" ca="1">(_xlfn.IFS(J591="Open",TODAY(),J591="Filled",I591))-H591</f>
        <v>392</v>
      </c>
      <c r="M591" t="str">
        <f t="shared" si="73"/>
        <v/>
      </c>
      <c r="N591" s="34" t="str">
        <f t="shared" si="74"/>
        <v/>
      </c>
      <c r="O591" t="str">
        <f t="shared" si="75"/>
        <v/>
      </c>
      <c r="P591" t="str">
        <f t="shared" si="76"/>
        <v/>
      </c>
      <c r="Q591" s="35">
        <f>IF(J591="Open",_xlfn.XLOOKUP(E591,Table2[Region],Table2[Opens]),_xlfn.XLOOKUP(E591,Table2[Region],Table2[Accepts]))</f>
        <v>300</v>
      </c>
      <c r="R591">
        <f t="shared" si="77"/>
        <v>2022</v>
      </c>
      <c r="S591" s="1">
        <f t="shared" si="78"/>
        <v>44754</v>
      </c>
      <c r="T591" t="str">
        <f t="shared" si="79"/>
        <v>Q4</v>
      </c>
    </row>
    <row r="592" spans="1:20" x14ac:dyDescent="0.35">
      <c r="A592" t="s">
        <v>1397</v>
      </c>
      <c r="B592" t="s">
        <v>1185</v>
      </c>
      <c r="C592" t="s">
        <v>1605</v>
      </c>
      <c r="D592" t="s">
        <v>204</v>
      </c>
      <c r="E592" t="s">
        <v>1636</v>
      </c>
      <c r="F592" t="s">
        <v>1613</v>
      </c>
      <c r="G592" t="s">
        <v>11</v>
      </c>
      <c r="H592" s="1">
        <v>44712</v>
      </c>
      <c r="I592" s="1">
        <v>44781</v>
      </c>
      <c r="J592" t="str">
        <f t="shared" si="72"/>
        <v>Filled</v>
      </c>
      <c r="K592" s="33" cm="1">
        <f t="array" aca="1" ref="K592" ca="1">NETWORKDAYS(H592,_xlfn.IFS(J592="Open",TODAY(),J592="Filled",I592))</f>
        <v>50</v>
      </c>
      <c r="L592" s="33" cm="1">
        <f t="array" aca="1" ref="L592" ca="1">(_xlfn.IFS(J592="Open",TODAY(),J592="Filled",I592))-H592</f>
        <v>69</v>
      </c>
      <c r="M592">
        <f t="shared" si="73"/>
        <v>2022</v>
      </c>
      <c r="N592" s="34" t="str">
        <f t="shared" si="74"/>
        <v>August</v>
      </c>
      <c r="O592" t="str">
        <f t="shared" si="75"/>
        <v>Q4</v>
      </c>
      <c r="P592" t="str">
        <f t="shared" si="76"/>
        <v>FY 2022</v>
      </c>
      <c r="Q592" s="35">
        <f>IF(J592="Open",_xlfn.XLOOKUP(E592,Table2[Region],Table2[Opens]),_xlfn.XLOOKUP(E592,Table2[Region],Table2[Accepts]))</f>
        <v>550</v>
      </c>
      <c r="R592">
        <f t="shared" si="77"/>
        <v>2022</v>
      </c>
      <c r="S592" s="1">
        <f t="shared" si="78"/>
        <v>44781</v>
      </c>
      <c r="T592" t="str">
        <f t="shared" si="79"/>
        <v>Q4</v>
      </c>
    </row>
    <row r="593" spans="1:20" x14ac:dyDescent="0.35">
      <c r="A593" t="s">
        <v>1398</v>
      </c>
      <c r="B593" t="s">
        <v>1186</v>
      </c>
      <c r="C593" s="37" t="s">
        <v>122</v>
      </c>
      <c r="D593" t="s">
        <v>12</v>
      </c>
      <c r="E593" t="s">
        <v>9</v>
      </c>
      <c r="F593" t="s">
        <v>1612</v>
      </c>
      <c r="G593" t="s">
        <v>18</v>
      </c>
      <c r="H593" s="1">
        <v>44543</v>
      </c>
      <c r="I593" s="1">
        <v>44552</v>
      </c>
      <c r="J593" t="str">
        <f t="shared" si="72"/>
        <v>Filled</v>
      </c>
      <c r="K593" s="33" cm="1">
        <f t="array" aca="1" ref="K593" ca="1">NETWORKDAYS(H593,_xlfn.IFS(J593="Open",TODAY(),J593="Filled",I593))</f>
        <v>8</v>
      </c>
      <c r="L593" s="33" cm="1">
        <f t="array" aca="1" ref="L593" ca="1">(_xlfn.IFS(J593="Open",TODAY(),J593="Filled",I593))-H593</f>
        <v>9</v>
      </c>
      <c r="M593">
        <f t="shared" si="73"/>
        <v>2021</v>
      </c>
      <c r="N593" s="34" t="str">
        <f t="shared" si="74"/>
        <v>December</v>
      </c>
      <c r="O593" t="str">
        <f t="shared" si="75"/>
        <v>Q1</v>
      </c>
      <c r="P593" t="str">
        <f t="shared" si="76"/>
        <v>FY 2022</v>
      </c>
      <c r="Q593" s="35">
        <f>IF(J593="Open",_xlfn.XLOOKUP(E593,Table2[Region],Table2[Opens]),_xlfn.XLOOKUP(E593,Table2[Region],Table2[Accepts]))</f>
        <v>525</v>
      </c>
      <c r="R593">
        <f t="shared" si="77"/>
        <v>2022</v>
      </c>
      <c r="S593" s="1">
        <f t="shared" si="78"/>
        <v>44552</v>
      </c>
      <c r="T593" t="str">
        <f t="shared" si="79"/>
        <v>Q1</v>
      </c>
    </row>
    <row r="594" spans="1:20" x14ac:dyDescent="0.35">
      <c r="A594" t="s">
        <v>1399</v>
      </c>
      <c r="B594" t="s">
        <v>1187</v>
      </c>
      <c r="C594" t="s">
        <v>1605</v>
      </c>
      <c r="D594" t="s">
        <v>12</v>
      </c>
      <c r="E594" t="s">
        <v>9</v>
      </c>
      <c r="F594" t="s">
        <v>1613</v>
      </c>
      <c r="G594" t="s">
        <v>16</v>
      </c>
      <c r="H594" s="1">
        <v>44661</v>
      </c>
      <c r="I594" s="1">
        <v>44732</v>
      </c>
      <c r="J594" t="str">
        <f t="shared" si="72"/>
        <v>Filled</v>
      </c>
      <c r="K594" s="33" cm="1">
        <f t="array" aca="1" ref="K594" ca="1">NETWORKDAYS(H594,_xlfn.IFS(J594="Open",TODAY(),J594="Filled",I594))</f>
        <v>51</v>
      </c>
      <c r="L594" s="33" cm="1">
        <f t="array" aca="1" ref="L594" ca="1">(_xlfn.IFS(J594="Open",TODAY(),J594="Filled",I594))-H594</f>
        <v>71</v>
      </c>
      <c r="M594">
        <f t="shared" si="73"/>
        <v>2022</v>
      </c>
      <c r="N594" s="34" t="str">
        <f t="shared" si="74"/>
        <v>June</v>
      </c>
      <c r="O594" t="str">
        <f t="shared" si="75"/>
        <v>Q3</v>
      </c>
      <c r="P594" t="str">
        <f t="shared" si="76"/>
        <v>FY 2022</v>
      </c>
      <c r="Q594" s="35">
        <f>IF(J594="Open",_xlfn.XLOOKUP(E594,Table2[Region],Table2[Opens]),_xlfn.XLOOKUP(E594,Table2[Region],Table2[Accepts]))</f>
        <v>525</v>
      </c>
      <c r="R594">
        <f t="shared" si="77"/>
        <v>2022</v>
      </c>
      <c r="S594" s="1">
        <f t="shared" si="78"/>
        <v>44732</v>
      </c>
      <c r="T594" t="str">
        <f t="shared" si="79"/>
        <v>Q3</v>
      </c>
    </row>
    <row r="595" spans="1:20" x14ac:dyDescent="0.35">
      <c r="A595" t="s">
        <v>1400</v>
      </c>
      <c r="B595" t="s">
        <v>1188</v>
      </c>
      <c r="C595" s="37" t="s">
        <v>122</v>
      </c>
      <c r="D595" t="s">
        <v>12</v>
      </c>
      <c r="E595" t="s">
        <v>9</v>
      </c>
      <c r="F595" t="s">
        <v>1612</v>
      </c>
      <c r="G595" t="s">
        <v>24</v>
      </c>
      <c r="H595" s="1">
        <v>44656</v>
      </c>
      <c r="I595" s="1">
        <v>44770</v>
      </c>
      <c r="J595" t="str">
        <f t="shared" si="72"/>
        <v>Filled</v>
      </c>
      <c r="K595" s="33" cm="1">
        <f t="array" aca="1" ref="K595" ca="1">NETWORKDAYS(H595,_xlfn.IFS(J595="Open",TODAY(),J595="Filled",I595))</f>
        <v>83</v>
      </c>
      <c r="L595" s="33" cm="1">
        <f t="array" aca="1" ref="L595" ca="1">(_xlfn.IFS(J595="Open",TODAY(),J595="Filled",I595))-H595</f>
        <v>114</v>
      </c>
      <c r="M595">
        <f t="shared" si="73"/>
        <v>2022</v>
      </c>
      <c r="N595" s="34" t="str">
        <f t="shared" si="74"/>
        <v>July</v>
      </c>
      <c r="O595" t="str">
        <f t="shared" si="75"/>
        <v>Q4</v>
      </c>
      <c r="P595" t="str">
        <f t="shared" si="76"/>
        <v>FY 2022</v>
      </c>
      <c r="Q595" s="35">
        <f>IF(J595="Open",_xlfn.XLOOKUP(E595,Table2[Region],Table2[Opens]),_xlfn.XLOOKUP(E595,Table2[Region],Table2[Accepts]))</f>
        <v>525</v>
      </c>
      <c r="R595">
        <f t="shared" si="77"/>
        <v>2022</v>
      </c>
      <c r="S595" s="1">
        <f t="shared" si="78"/>
        <v>44770</v>
      </c>
      <c r="T595" t="str">
        <f t="shared" si="79"/>
        <v>Q4</v>
      </c>
    </row>
    <row r="596" spans="1:20" x14ac:dyDescent="0.35">
      <c r="A596" t="s">
        <v>1401</v>
      </c>
      <c r="B596" t="s">
        <v>1189</v>
      </c>
      <c r="C596" t="s">
        <v>1605</v>
      </c>
      <c r="D596" t="s">
        <v>221</v>
      </c>
      <c r="E596" t="s">
        <v>209</v>
      </c>
      <c r="F596" t="s">
        <v>1612</v>
      </c>
      <c r="G596" t="s">
        <v>24</v>
      </c>
      <c r="H596" s="1">
        <v>44853</v>
      </c>
      <c r="I596" s="1">
        <v>44866</v>
      </c>
      <c r="J596" t="str">
        <f t="shared" si="72"/>
        <v>Filled</v>
      </c>
      <c r="K596" s="33" cm="1">
        <f t="array" aca="1" ref="K596" ca="1">NETWORKDAYS(H596,_xlfn.IFS(J596="Open",TODAY(),J596="Filled",I596))</f>
        <v>10</v>
      </c>
      <c r="L596" s="33" cm="1">
        <f t="array" aca="1" ref="L596" ca="1">(_xlfn.IFS(J596="Open",TODAY(),J596="Filled",I596))-H596</f>
        <v>13</v>
      </c>
      <c r="M596">
        <f t="shared" si="73"/>
        <v>2022</v>
      </c>
      <c r="N596" s="34" t="str">
        <f t="shared" si="74"/>
        <v>November</v>
      </c>
      <c r="O596" t="str">
        <f t="shared" si="75"/>
        <v>Q1</v>
      </c>
      <c r="P596" t="str">
        <f t="shared" si="76"/>
        <v>FY 2023</v>
      </c>
      <c r="Q596" s="35">
        <f>IF(J596="Open",_xlfn.XLOOKUP(E596,Table2[Region],Table2[Opens]),_xlfn.XLOOKUP(E596,Table2[Region],Table2[Accepts]))</f>
        <v>475</v>
      </c>
      <c r="R596">
        <f t="shared" si="77"/>
        <v>2023</v>
      </c>
      <c r="S596" s="1">
        <f t="shared" si="78"/>
        <v>44866</v>
      </c>
      <c r="T596" t="str">
        <f t="shared" si="79"/>
        <v>Q1</v>
      </c>
    </row>
    <row r="597" spans="1:20" x14ac:dyDescent="0.35">
      <c r="A597" t="s">
        <v>1402</v>
      </c>
      <c r="B597" t="s">
        <v>1135</v>
      </c>
      <c r="C597" s="37" t="s">
        <v>122</v>
      </c>
      <c r="D597" t="s">
        <v>12</v>
      </c>
      <c r="E597" t="s">
        <v>9</v>
      </c>
      <c r="F597" t="s">
        <v>1612</v>
      </c>
      <c r="G597" t="s">
        <v>24</v>
      </c>
      <c r="H597" s="1">
        <v>44795</v>
      </c>
      <c r="I597" s="1" t="s">
        <v>1628</v>
      </c>
      <c r="J597" t="str">
        <f t="shared" si="72"/>
        <v>Open</v>
      </c>
      <c r="K597" s="33" cm="1">
        <f t="array" aca="1" ref="K597" ca="1">NETWORKDAYS(H597,_xlfn.IFS(J597="Open",TODAY(),J597="Filled",I597))</f>
        <v>252</v>
      </c>
      <c r="L597" s="33" cm="1">
        <f t="array" aca="1" ref="L597" ca="1">(_xlfn.IFS(J597="Open",TODAY(),J597="Filled",I597))-H597</f>
        <v>351</v>
      </c>
      <c r="M597" t="str">
        <f t="shared" si="73"/>
        <v/>
      </c>
      <c r="N597" s="34" t="str">
        <f t="shared" si="74"/>
        <v/>
      </c>
      <c r="O597" t="str">
        <f t="shared" si="75"/>
        <v/>
      </c>
      <c r="P597" t="str">
        <f t="shared" si="76"/>
        <v/>
      </c>
      <c r="Q597" s="35">
        <f>IF(J597="Open",_xlfn.XLOOKUP(E597,Table2[Region],Table2[Opens]),_xlfn.XLOOKUP(E597,Table2[Region],Table2[Accepts]))</f>
        <v>280</v>
      </c>
      <c r="R597">
        <f t="shared" si="77"/>
        <v>2022</v>
      </c>
      <c r="S597" s="1">
        <f t="shared" si="78"/>
        <v>44795</v>
      </c>
      <c r="T597" t="str">
        <f t="shared" si="79"/>
        <v>Q4</v>
      </c>
    </row>
    <row r="598" spans="1:20" x14ac:dyDescent="0.35">
      <c r="A598" t="s">
        <v>1403</v>
      </c>
      <c r="B598" t="s">
        <v>1161</v>
      </c>
      <c r="C598" t="s">
        <v>1605</v>
      </c>
      <c r="D598" t="s">
        <v>12</v>
      </c>
      <c r="E598" t="s">
        <v>9</v>
      </c>
      <c r="F598" t="s">
        <v>1613</v>
      </c>
      <c r="G598" t="s">
        <v>16</v>
      </c>
      <c r="H598" s="1">
        <v>44812</v>
      </c>
      <c r="I598" s="1">
        <v>44923</v>
      </c>
      <c r="J598" t="str">
        <f t="shared" si="72"/>
        <v>Filled</v>
      </c>
      <c r="K598" s="33" cm="1">
        <f t="array" aca="1" ref="K598" ca="1">NETWORKDAYS(H598,_xlfn.IFS(J598="Open",TODAY(),J598="Filled",I598))</f>
        <v>80</v>
      </c>
      <c r="L598" s="33" cm="1">
        <f t="array" aca="1" ref="L598" ca="1">(_xlfn.IFS(J598="Open",TODAY(),J598="Filled",I598))-H598</f>
        <v>111</v>
      </c>
      <c r="M598">
        <f t="shared" si="73"/>
        <v>2022</v>
      </c>
      <c r="N598" s="34" t="str">
        <f t="shared" si="74"/>
        <v>December</v>
      </c>
      <c r="O598" t="str">
        <f t="shared" si="75"/>
        <v>Q1</v>
      </c>
      <c r="P598" t="str">
        <f t="shared" si="76"/>
        <v>FY 2023</v>
      </c>
      <c r="Q598" s="35">
        <f>IF(J598="Open",_xlfn.XLOOKUP(E598,Table2[Region],Table2[Opens]),_xlfn.XLOOKUP(E598,Table2[Region],Table2[Accepts]))</f>
        <v>525</v>
      </c>
      <c r="R598">
        <f t="shared" si="77"/>
        <v>2023</v>
      </c>
      <c r="S598" s="1">
        <f t="shared" si="78"/>
        <v>44923</v>
      </c>
      <c r="T598" t="str">
        <f t="shared" si="79"/>
        <v>Q1</v>
      </c>
    </row>
    <row r="599" spans="1:20" x14ac:dyDescent="0.35">
      <c r="A599" t="s">
        <v>1404</v>
      </c>
      <c r="B599" t="s">
        <v>1190</v>
      </c>
      <c r="C599" s="37" t="s">
        <v>122</v>
      </c>
      <c r="D599" t="s">
        <v>12</v>
      </c>
      <c r="E599" t="s">
        <v>9</v>
      </c>
      <c r="F599" t="s">
        <v>1612</v>
      </c>
      <c r="G599" t="s">
        <v>18</v>
      </c>
      <c r="H599" s="1">
        <v>44621</v>
      </c>
      <c r="I599" s="1">
        <v>44923</v>
      </c>
      <c r="J599" t="str">
        <f t="shared" si="72"/>
        <v>Filled</v>
      </c>
      <c r="K599" s="33" cm="1">
        <f t="array" aca="1" ref="K599" ca="1">NETWORKDAYS(H599,_xlfn.IFS(J599="Open",TODAY(),J599="Filled",I599))</f>
        <v>217</v>
      </c>
      <c r="L599" s="33" cm="1">
        <f t="array" aca="1" ref="L599" ca="1">(_xlfn.IFS(J599="Open",TODAY(),J599="Filled",I599))-H599</f>
        <v>302</v>
      </c>
      <c r="M599">
        <f t="shared" si="73"/>
        <v>2022</v>
      </c>
      <c r="N599" s="34" t="str">
        <f t="shared" si="74"/>
        <v>December</v>
      </c>
      <c r="O599" t="str">
        <f t="shared" si="75"/>
        <v>Q1</v>
      </c>
      <c r="P599" t="str">
        <f t="shared" si="76"/>
        <v>FY 2023</v>
      </c>
      <c r="Q599" s="35">
        <f>IF(J599="Open",_xlfn.XLOOKUP(E599,Table2[Region],Table2[Opens]),_xlfn.XLOOKUP(E599,Table2[Region],Table2[Accepts]))</f>
        <v>525</v>
      </c>
      <c r="R599">
        <f t="shared" si="77"/>
        <v>2023</v>
      </c>
      <c r="S599" s="1">
        <f t="shared" si="78"/>
        <v>44923</v>
      </c>
      <c r="T599" t="str">
        <f t="shared" si="79"/>
        <v>Q1</v>
      </c>
    </row>
    <row r="600" spans="1:20" x14ac:dyDescent="0.35">
      <c r="A600" t="s">
        <v>1405</v>
      </c>
      <c r="B600" t="s">
        <v>1191</v>
      </c>
      <c r="C600" s="37" t="s">
        <v>122</v>
      </c>
      <c r="D600" t="s">
        <v>204</v>
      </c>
      <c r="E600" t="s">
        <v>1636</v>
      </c>
      <c r="F600" t="s">
        <v>1612</v>
      </c>
      <c r="G600" t="s">
        <v>18</v>
      </c>
      <c r="H600" s="1">
        <v>44585</v>
      </c>
      <c r="I600" s="1" t="s">
        <v>1628</v>
      </c>
      <c r="J600" t="str">
        <f t="shared" si="72"/>
        <v>Open</v>
      </c>
      <c r="K600" s="33" cm="1">
        <f t="array" aca="1" ref="K600" ca="1">NETWORKDAYS(H600,_xlfn.IFS(J600="Open",TODAY(),J600="Filled",I600))</f>
        <v>402</v>
      </c>
      <c r="L600" s="33" cm="1">
        <f t="array" aca="1" ref="L600" ca="1">(_xlfn.IFS(J600="Open",TODAY(),J600="Filled",I600))-H600</f>
        <v>561</v>
      </c>
      <c r="M600" t="str">
        <f t="shared" si="73"/>
        <v/>
      </c>
      <c r="N600" s="34" t="str">
        <f t="shared" si="74"/>
        <v/>
      </c>
      <c r="O600" t="str">
        <f t="shared" si="75"/>
        <v/>
      </c>
      <c r="P600" t="str">
        <f t="shared" si="76"/>
        <v/>
      </c>
      <c r="Q600" s="35">
        <f>IF(J600="Open",_xlfn.XLOOKUP(E600,Table2[Region],Table2[Opens]),_xlfn.XLOOKUP(E600,Table2[Region],Table2[Accepts]))</f>
        <v>300</v>
      </c>
      <c r="R600">
        <f t="shared" si="77"/>
        <v>2022</v>
      </c>
      <c r="S600" s="1">
        <f t="shared" si="78"/>
        <v>44585</v>
      </c>
      <c r="T600" t="str">
        <f t="shared" si="79"/>
        <v>Q2</v>
      </c>
    </row>
    <row r="601" spans="1:20" x14ac:dyDescent="0.35">
      <c r="A601" t="s">
        <v>1406</v>
      </c>
      <c r="B601" t="s">
        <v>1133</v>
      </c>
      <c r="C601" t="s">
        <v>1605</v>
      </c>
      <c r="D601" t="s">
        <v>12</v>
      </c>
      <c r="E601" t="s">
        <v>9</v>
      </c>
      <c r="F601" t="s">
        <v>1612</v>
      </c>
      <c r="G601" t="s">
        <v>16</v>
      </c>
      <c r="H601" s="1">
        <v>44530</v>
      </c>
      <c r="I601" s="1">
        <v>44535</v>
      </c>
      <c r="J601" t="str">
        <f t="shared" si="72"/>
        <v>Filled</v>
      </c>
      <c r="K601" s="33" cm="1">
        <f t="array" aca="1" ref="K601" ca="1">NETWORKDAYS(H601,_xlfn.IFS(J601="Open",TODAY(),J601="Filled",I601))</f>
        <v>4</v>
      </c>
      <c r="L601" s="33" cm="1">
        <f t="array" aca="1" ref="L601" ca="1">(_xlfn.IFS(J601="Open",TODAY(),J601="Filled",I601))-H601</f>
        <v>5</v>
      </c>
      <c r="M601">
        <f t="shared" si="73"/>
        <v>2021</v>
      </c>
      <c r="N601" s="34" t="str">
        <f t="shared" si="74"/>
        <v>December</v>
      </c>
      <c r="O601" t="str">
        <f t="shared" si="75"/>
        <v>Q1</v>
      </c>
      <c r="P601" t="str">
        <f t="shared" si="76"/>
        <v>FY 2022</v>
      </c>
      <c r="Q601" s="35">
        <f>IF(J601="Open",_xlfn.XLOOKUP(E601,Table2[Region],Table2[Opens]),_xlfn.XLOOKUP(E601,Table2[Region],Table2[Accepts]))</f>
        <v>525</v>
      </c>
      <c r="R601">
        <f t="shared" si="77"/>
        <v>2022</v>
      </c>
      <c r="S601" s="1">
        <f t="shared" si="78"/>
        <v>44535</v>
      </c>
      <c r="T601" t="str">
        <f t="shared" si="79"/>
        <v>Q1</v>
      </c>
    </row>
    <row r="602" spans="1:20" x14ac:dyDescent="0.35">
      <c r="A602" t="s">
        <v>1407</v>
      </c>
      <c r="B602" t="s">
        <v>1192</v>
      </c>
      <c r="C602" t="s">
        <v>1605</v>
      </c>
      <c r="D602" t="s">
        <v>204</v>
      </c>
      <c r="E602" t="s">
        <v>1636</v>
      </c>
      <c r="F602" t="s">
        <v>1613</v>
      </c>
      <c r="G602" t="s">
        <v>16</v>
      </c>
      <c r="H602" s="1">
        <v>44781</v>
      </c>
      <c r="I602" s="1">
        <v>44839</v>
      </c>
      <c r="J602" t="str">
        <f t="shared" si="72"/>
        <v>Filled</v>
      </c>
      <c r="K602" s="33" cm="1">
        <f t="array" aca="1" ref="K602" ca="1">NETWORKDAYS(H602,_xlfn.IFS(J602="Open",TODAY(),J602="Filled",I602))</f>
        <v>43</v>
      </c>
      <c r="L602" s="33" cm="1">
        <f t="array" aca="1" ref="L602" ca="1">(_xlfn.IFS(J602="Open",TODAY(),J602="Filled",I602))-H602</f>
        <v>58</v>
      </c>
      <c r="M602">
        <f t="shared" si="73"/>
        <v>2022</v>
      </c>
      <c r="N602" s="34" t="str">
        <f t="shared" si="74"/>
        <v>October</v>
      </c>
      <c r="O602" t="str">
        <f t="shared" si="75"/>
        <v>Q1</v>
      </c>
      <c r="P602" t="str">
        <f t="shared" si="76"/>
        <v>FY 2023</v>
      </c>
      <c r="Q602" s="35">
        <f>IF(J602="Open",_xlfn.XLOOKUP(E602,Table2[Region],Table2[Opens]),_xlfn.XLOOKUP(E602,Table2[Region],Table2[Accepts]))</f>
        <v>550</v>
      </c>
      <c r="R602">
        <f t="shared" si="77"/>
        <v>2023</v>
      </c>
      <c r="S602" s="1">
        <f t="shared" si="78"/>
        <v>44839</v>
      </c>
      <c r="T602" t="str">
        <f t="shared" si="79"/>
        <v>Q1</v>
      </c>
    </row>
    <row r="603" spans="1:20" x14ac:dyDescent="0.35">
      <c r="A603" t="s">
        <v>1408</v>
      </c>
      <c r="B603" t="s">
        <v>1193</v>
      </c>
      <c r="C603" s="37" t="s">
        <v>122</v>
      </c>
      <c r="D603" t="s">
        <v>221</v>
      </c>
      <c r="E603" t="s">
        <v>209</v>
      </c>
      <c r="F603" t="s">
        <v>1612</v>
      </c>
      <c r="G603" t="s">
        <v>18</v>
      </c>
      <c r="H603" s="1">
        <v>44846</v>
      </c>
      <c r="I603" s="1">
        <v>44908</v>
      </c>
      <c r="J603" t="str">
        <f t="shared" si="72"/>
        <v>Filled</v>
      </c>
      <c r="K603" s="33" cm="1">
        <f t="array" aca="1" ref="K603" ca="1">NETWORKDAYS(H603,_xlfn.IFS(J603="Open",TODAY(),J603="Filled",I603))</f>
        <v>45</v>
      </c>
      <c r="L603" s="33" cm="1">
        <f t="array" aca="1" ref="L603" ca="1">(_xlfn.IFS(J603="Open",TODAY(),J603="Filled",I603))-H603</f>
        <v>62</v>
      </c>
      <c r="M603">
        <f t="shared" si="73"/>
        <v>2022</v>
      </c>
      <c r="N603" s="34" t="str">
        <f t="shared" si="74"/>
        <v>December</v>
      </c>
      <c r="O603" t="str">
        <f t="shared" si="75"/>
        <v>Q1</v>
      </c>
      <c r="P603" t="str">
        <f t="shared" si="76"/>
        <v>FY 2023</v>
      </c>
      <c r="Q603" s="35">
        <f>IF(J603="Open",_xlfn.XLOOKUP(E603,Table2[Region],Table2[Opens]),_xlfn.XLOOKUP(E603,Table2[Region],Table2[Accepts]))</f>
        <v>475</v>
      </c>
      <c r="R603">
        <f t="shared" si="77"/>
        <v>2023</v>
      </c>
      <c r="S603" s="1">
        <f t="shared" si="78"/>
        <v>44908</v>
      </c>
      <c r="T603" t="str">
        <f t="shared" si="79"/>
        <v>Q1</v>
      </c>
    </row>
    <row r="604" spans="1:20" x14ac:dyDescent="0.35">
      <c r="A604" t="s">
        <v>1409</v>
      </c>
      <c r="B604" t="s">
        <v>1194</v>
      </c>
      <c r="C604" s="37" t="s">
        <v>122</v>
      </c>
      <c r="D604" t="s">
        <v>12</v>
      </c>
      <c r="E604" t="s">
        <v>9</v>
      </c>
      <c r="F604" t="s">
        <v>1612</v>
      </c>
      <c r="G604" t="s">
        <v>16</v>
      </c>
      <c r="H604" s="1">
        <v>44657</v>
      </c>
      <c r="I604" s="1">
        <v>44806</v>
      </c>
      <c r="J604" t="str">
        <f t="shared" si="72"/>
        <v>Filled</v>
      </c>
      <c r="K604" s="33" cm="1">
        <f t="array" aca="1" ref="K604" ca="1">NETWORKDAYS(H604,_xlfn.IFS(J604="Open",TODAY(),J604="Filled",I604))</f>
        <v>108</v>
      </c>
      <c r="L604" s="33" cm="1">
        <f t="array" aca="1" ref="L604" ca="1">(_xlfn.IFS(J604="Open",TODAY(),J604="Filled",I604))-H604</f>
        <v>149</v>
      </c>
      <c r="M604">
        <f t="shared" si="73"/>
        <v>2022</v>
      </c>
      <c r="N604" s="34" t="str">
        <f t="shared" si="74"/>
        <v>September</v>
      </c>
      <c r="O604" t="str">
        <f t="shared" si="75"/>
        <v>Q4</v>
      </c>
      <c r="P604" t="str">
        <f t="shared" si="76"/>
        <v>FY 2022</v>
      </c>
      <c r="Q604" s="35">
        <f>IF(J604="Open",_xlfn.XLOOKUP(E604,Table2[Region],Table2[Opens]),_xlfn.XLOOKUP(E604,Table2[Region],Table2[Accepts]))</f>
        <v>525</v>
      </c>
      <c r="R604">
        <f t="shared" si="77"/>
        <v>2022</v>
      </c>
      <c r="S604" s="1">
        <f t="shared" si="78"/>
        <v>44806</v>
      </c>
      <c r="T604" t="str">
        <f t="shared" si="79"/>
        <v>Q4</v>
      </c>
    </row>
    <row r="605" spans="1:20" x14ac:dyDescent="0.35">
      <c r="A605" t="s">
        <v>1410</v>
      </c>
      <c r="B605" t="s">
        <v>1195</v>
      </c>
      <c r="C605" t="s">
        <v>1608</v>
      </c>
      <c r="D605" t="s">
        <v>12</v>
      </c>
      <c r="E605" t="s">
        <v>9</v>
      </c>
      <c r="F605" t="s">
        <v>1614</v>
      </c>
      <c r="G605" t="s">
        <v>18</v>
      </c>
      <c r="H605" s="1">
        <v>44798</v>
      </c>
      <c r="I605" s="1">
        <v>44826</v>
      </c>
      <c r="J605" t="str">
        <f t="shared" si="72"/>
        <v>Filled</v>
      </c>
      <c r="K605" s="33" cm="1">
        <f t="array" aca="1" ref="K605" ca="1">NETWORKDAYS(H605,_xlfn.IFS(J605="Open",TODAY(),J605="Filled",I605))</f>
        <v>21</v>
      </c>
      <c r="L605" s="33" cm="1">
        <f t="array" aca="1" ref="L605" ca="1">(_xlfn.IFS(J605="Open",TODAY(),J605="Filled",I605))-H605</f>
        <v>28</v>
      </c>
      <c r="M605">
        <f t="shared" si="73"/>
        <v>2022</v>
      </c>
      <c r="N605" s="34" t="str">
        <f t="shared" si="74"/>
        <v>September</v>
      </c>
      <c r="O605" t="str">
        <f t="shared" si="75"/>
        <v>Q4</v>
      </c>
      <c r="P605" t="str">
        <f t="shared" si="76"/>
        <v>FY 2022</v>
      </c>
      <c r="Q605" s="35">
        <f>IF(J605="Open",_xlfn.XLOOKUP(E605,Table2[Region],Table2[Opens]),_xlfn.XLOOKUP(E605,Table2[Region],Table2[Accepts]))</f>
        <v>525</v>
      </c>
      <c r="R605">
        <f t="shared" si="77"/>
        <v>2022</v>
      </c>
      <c r="S605" s="1">
        <f t="shared" si="78"/>
        <v>44826</v>
      </c>
      <c r="T605" t="str">
        <f t="shared" si="79"/>
        <v>Q4</v>
      </c>
    </row>
    <row r="606" spans="1:20" x14ac:dyDescent="0.35">
      <c r="A606" t="s">
        <v>1411</v>
      </c>
      <c r="B606" t="s">
        <v>1188</v>
      </c>
      <c r="C606" s="37" t="s">
        <v>122</v>
      </c>
      <c r="D606" t="s">
        <v>12</v>
      </c>
      <c r="E606" t="s">
        <v>9</v>
      </c>
      <c r="F606" t="s">
        <v>1612</v>
      </c>
      <c r="G606" t="s">
        <v>18</v>
      </c>
      <c r="H606" s="1">
        <v>44613</v>
      </c>
      <c r="I606" s="1">
        <v>44694</v>
      </c>
      <c r="J606" t="str">
        <f t="shared" si="72"/>
        <v>Filled</v>
      </c>
      <c r="K606" s="33" cm="1">
        <f t="array" aca="1" ref="K606" ca="1">NETWORKDAYS(H606,_xlfn.IFS(J606="Open",TODAY(),J606="Filled",I606))</f>
        <v>60</v>
      </c>
      <c r="L606" s="33" cm="1">
        <f t="array" aca="1" ref="L606" ca="1">(_xlfn.IFS(J606="Open",TODAY(),J606="Filled",I606))-H606</f>
        <v>81</v>
      </c>
      <c r="M606">
        <f t="shared" si="73"/>
        <v>2022</v>
      </c>
      <c r="N606" s="34" t="str">
        <f t="shared" si="74"/>
        <v>May</v>
      </c>
      <c r="O606" t="str">
        <f t="shared" si="75"/>
        <v>Q3</v>
      </c>
      <c r="P606" t="str">
        <f t="shared" si="76"/>
        <v>FY 2022</v>
      </c>
      <c r="Q606" s="35">
        <f>IF(J606="Open",_xlfn.XLOOKUP(E606,Table2[Region],Table2[Opens]),_xlfn.XLOOKUP(E606,Table2[Region],Table2[Accepts]))</f>
        <v>525</v>
      </c>
      <c r="R606">
        <f t="shared" si="77"/>
        <v>2022</v>
      </c>
      <c r="S606" s="1">
        <f t="shared" si="78"/>
        <v>44694</v>
      </c>
      <c r="T606" t="str">
        <f t="shared" si="79"/>
        <v>Q3</v>
      </c>
    </row>
    <row r="607" spans="1:20" x14ac:dyDescent="0.35">
      <c r="A607" t="s">
        <v>1412</v>
      </c>
      <c r="B607" t="s">
        <v>1190</v>
      </c>
      <c r="C607" s="37" t="s">
        <v>122</v>
      </c>
      <c r="D607" t="s">
        <v>12</v>
      </c>
      <c r="E607" t="s">
        <v>9</v>
      </c>
      <c r="F607" t="s">
        <v>1612</v>
      </c>
      <c r="G607" t="s">
        <v>16</v>
      </c>
      <c r="H607" s="1">
        <v>44550</v>
      </c>
      <c r="I607" s="1">
        <v>44551</v>
      </c>
      <c r="J607" t="str">
        <f t="shared" si="72"/>
        <v>Filled</v>
      </c>
      <c r="K607" s="33" cm="1">
        <f t="array" aca="1" ref="K607" ca="1">NETWORKDAYS(H607,_xlfn.IFS(J607="Open",TODAY(),J607="Filled",I607))</f>
        <v>2</v>
      </c>
      <c r="L607" s="33" cm="1">
        <f t="array" aca="1" ref="L607" ca="1">(_xlfn.IFS(J607="Open",TODAY(),J607="Filled",I607))-H607</f>
        <v>1</v>
      </c>
      <c r="M607">
        <f t="shared" si="73"/>
        <v>2021</v>
      </c>
      <c r="N607" s="34" t="str">
        <f t="shared" si="74"/>
        <v>December</v>
      </c>
      <c r="O607" t="str">
        <f t="shared" si="75"/>
        <v>Q1</v>
      </c>
      <c r="P607" t="str">
        <f t="shared" si="76"/>
        <v>FY 2022</v>
      </c>
      <c r="Q607" s="35">
        <f>IF(J607="Open",_xlfn.XLOOKUP(E607,Table2[Region],Table2[Opens]),_xlfn.XLOOKUP(E607,Table2[Region],Table2[Accepts]))</f>
        <v>525</v>
      </c>
      <c r="R607">
        <f t="shared" si="77"/>
        <v>2022</v>
      </c>
      <c r="S607" s="1">
        <f t="shared" si="78"/>
        <v>44551</v>
      </c>
      <c r="T607" t="str">
        <f t="shared" si="79"/>
        <v>Q1</v>
      </c>
    </row>
    <row r="608" spans="1:20" x14ac:dyDescent="0.35">
      <c r="A608" t="s">
        <v>1413</v>
      </c>
      <c r="B608" t="s">
        <v>1110</v>
      </c>
      <c r="C608" s="37" t="s">
        <v>122</v>
      </c>
      <c r="D608" t="s">
        <v>221</v>
      </c>
      <c r="E608" t="s">
        <v>209</v>
      </c>
      <c r="F608" t="s">
        <v>1614</v>
      </c>
      <c r="G608" t="s">
        <v>24</v>
      </c>
      <c r="H608" s="1">
        <v>44832</v>
      </c>
      <c r="I608" s="1">
        <v>44879</v>
      </c>
      <c r="J608" t="str">
        <f t="shared" si="72"/>
        <v>Filled</v>
      </c>
      <c r="K608" s="33" cm="1">
        <f t="array" aca="1" ref="K608" ca="1">NETWORKDAYS(H608,_xlfn.IFS(J608="Open",TODAY(),J608="Filled",I608))</f>
        <v>34</v>
      </c>
      <c r="L608" s="33" cm="1">
        <f t="array" aca="1" ref="L608" ca="1">(_xlfn.IFS(J608="Open",TODAY(),J608="Filled",I608))-H608</f>
        <v>47</v>
      </c>
      <c r="M608">
        <f t="shared" si="73"/>
        <v>2022</v>
      </c>
      <c r="N608" s="34" t="str">
        <f t="shared" si="74"/>
        <v>November</v>
      </c>
      <c r="O608" t="str">
        <f t="shared" si="75"/>
        <v>Q1</v>
      </c>
      <c r="P608" t="str">
        <f t="shared" si="76"/>
        <v>FY 2023</v>
      </c>
      <c r="Q608" s="35">
        <f>IF(J608="Open",_xlfn.XLOOKUP(E608,Table2[Region],Table2[Opens]),_xlfn.XLOOKUP(E608,Table2[Region],Table2[Accepts]))</f>
        <v>475</v>
      </c>
      <c r="R608">
        <f t="shared" si="77"/>
        <v>2023</v>
      </c>
      <c r="S608" s="1">
        <f t="shared" si="78"/>
        <v>44879</v>
      </c>
      <c r="T608" t="str">
        <f t="shared" si="79"/>
        <v>Q1</v>
      </c>
    </row>
    <row r="609" spans="1:20" x14ac:dyDescent="0.35">
      <c r="A609" t="s">
        <v>1414</v>
      </c>
      <c r="B609" t="s">
        <v>1196</v>
      </c>
      <c r="C609" s="37" t="s">
        <v>122</v>
      </c>
      <c r="D609" t="s">
        <v>204</v>
      </c>
      <c r="E609" t="s">
        <v>1636</v>
      </c>
      <c r="F609" t="s">
        <v>1612</v>
      </c>
      <c r="G609" t="s">
        <v>16</v>
      </c>
      <c r="H609" s="1">
        <v>44780</v>
      </c>
      <c r="I609" s="1">
        <v>44859</v>
      </c>
      <c r="J609" t="str">
        <f t="shared" si="72"/>
        <v>Filled</v>
      </c>
      <c r="K609" s="33" cm="1">
        <f t="array" aca="1" ref="K609" ca="1">NETWORKDAYS(H609,_xlfn.IFS(J609="Open",TODAY(),J609="Filled",I609))</f>
        <v>57</v>
      </c>
      <c r="L609" s="33" cm="1">
        <f t="array" aca="1" ref="L609" ca="1">(_xlfn.IFS(J609="Open",TODAY(),J609="Filled",I609))-H609</f>
        <v>79</v>
      </c>
      <c r="M609">
        <f t="shared" si="73"/>
        <v>2022</v>
      </c>
      <c r="N609" s="34" t="str">
        <f t="shared" si="74"/>
        <v>October</v>
      </c>
      <c r="O609" t="str">
        <f t="shared" si="75"/>
        <v>Q1</v>
      </c>
      <c r="P609" t="str">
        <f t="shared" si="76"/>
        <v>FY 2023</v>
      </c>
      <c r="Q609" s="35">
        <f>IF(J609="Open",_xlfn.XLOOKUP(E609,Table2[Region],Table2[Opens]),_xlfn.XLOOKUP(E609,Table2[Region],Table2[Accepts]))</f>
        <v>550</v>
      </c>
      <c r="R609">
        <f t="shared" si="77"/>
        <v>2023</v>
      </c>
      <c r="S609" s="1">
        <f t="shared" si="78"/>
        <v>44859</v>
      </c>
      <c r="T609" t="str">
        <f t="shared" si="79"/>
        <v>Q1</v>
      </c>
    </row>
    <row r="610" spans="1:20" x14ac:dyDescent="0.35">
      <c r="A610" t="s">
        <v>1415</v>
      </c>
      <c r="B610" t="s">
        <v>1197</v>
      </c>
      <c r="C610" s="37" t="s">
        <v>122</v>
      </c>
      <c r="D610" t="s">
        <v>12</v>
      </c>
      <c r="E610" t="s">
        <v>9</v>
      </c>
      <c r="F610" t="s">
        <v>1612</v>
      </c>
      <c r="G610" t="s">
        <v>16</v>
      </c>
      <c r="H610" s="1">
        <v>44795</v>
      </c>
      <c r="I610" s="1">
        <v>44840</v>
      </c>
      <c r="J610" t="str">
        <f t="shared" si="72"/>
        <v>Filled</v>
      </c>
      <c r="K610" s="33" cm="1">
        <f t="array" aca="1" ref="K610" ca="1">NETWORKDAYS(H610,_xlfn.IFS(J610="Open",TODAY(),J610="Filled",I610))</f>
        <v>34</v>
      </c>
      <c r="L610" s="33" cm="1">
        <f t="array" aca="1" ref="L610" ca="1">(_xlfn.IFS(J610="Open",TODAY(),J610="Filled",I610))-H610</f>
        <v>45</v>
      </c>
      <c r="M610">
        <f t="shared" si="73"/>
        <v>2022</v>
      </c>
      <c r="N610" s="34" t="str">
        <f t="shared" si="74"/>
        <v>October</v>
      </c>
      <c r="O610" t="str">
        <f t="shared" si="75"/>
        <v>Q1</v>
      </c>
      <c r="P610" t="str">
        <f t="shared" si="76"/>
        <v>FY 2023</v>
      </c>
      <c r="Q610" s="35">
        <f>IF(J610="Open",_xlfn.XLOOKUP(E610,Table2[Region],Table2[Opens]),_xlfn.XLOOKUP(E610,Table2[Region],Table2[Accepts]))</f>
        <v>525</v>
      </c>
      <c r="R610">
        <f t="shared" si="77"/>
        <v>2023</v>
      </c>
      <c r="S610" s="1">
        <f t="shared" si="78"/>
        <v>44840</v>
      </c>
      <c r="T610" t="str">
        <f t="shared" si="79"/>
        <v>Q1</v>
      </c>
    </row>
    <row r="611" spans="1:20" x14ac:dyDescent="0.35">
      <c r="A611" t="s">
        <v>1416</v>
      </c>
      <c r="B611" t="s">
        <v>1155</v>
      </c>
      <c r="C611" s="37" t="s">
        <v>122</v>
      </c>
      <c r="D611" t="s">
        <v>221</v>
      </c>
      <c r="E611" t="s">
        <v>209</v>
      </c>
      <c r="F611" t="s">
        <v>1614</v>
      </c>
      <c r="G611" t="s">
        <v>16</v>
      </c>
      <c r="H611" s="1">
        <v>44866</v>
      </c>
      <c r="I611" s="1" t="s">
        <v>1628</v>
      </c>
      <c r="J611" t="str">
        <f t="shared" si="72"/>
        <v>Open</v>
      </c>
      <c r="K611" s="33" cm="1">
        <f t="array" aca="1" ref="K611" ca="1">NETWORKDAYS(H611,_xlfn.IFS(J611="Open",TODAY(),J611="Filled",I611))</f>
        <v>201</v>
      </c>
      <c r="L611" s="33" cm="1">
        <f t="array" aca="1" ref="L611" ca="1">(_xlfn.IFS(J611="Open",TODAY(),J611="Filled",I611))-H611</f>
        <v>280</v>
      </c>
      <c r="M611" t="str">
        <f t="shared" si="73"/>
        <v/>
      </c>
      <c r="N611" s="34" t="str">
        <f t="shared" si="74"/>
        <v/>
      </c>
      <c r="O611" t="str">
        <f t="shared" si="75"/>
        <v/>
      </c>
      <c r="P611" t="str">
        <f t="shared" si="76"/>
        <v/>
      </c>
      <c r="Q611" s="35">
        <f>IF(J611="Open",_xlfn.XLOOKUP(E611,Table2[Region],Table2[Opens]),_xlfn.XLOOKUP(E611,Table2[Region],Table2[Accepts]))</f>
        <v>250</v>
      </c>
      <c r="R611">
        <f t="shared" si="77"/>
        <v>2023</v>
      </c>
      <c r="S611" s="1">
        <f t="shared" si="78"/>
        <v>44866</v>
      </c>
      <c r="T611" t="str">
        <f t="shared" si="79"/>
        <v>Q1</v>
      </c>
    </row>
    <row r="612" spans="1:20" x14ac:dyDescent="0.35">
      <c r="A612" t="s">
        <v>1417</v>
      </c>
      <c r="B612" t="s">
        <v>1198</v>
      </c>
      <c r="C612" t="s">
        <v>1607</v>
      </c>
      <c r="D612" t="s">
        <v>12</v>
      </c>
      <c r="E612" t="s">
        <v>9</v>
      </c>
      <c r="F612" t="s">
        <v>1613</v>
      </c>
      <c r="G612" t="s">
        <v>16</v>
      </c>
      <c r="H612" s="1">
        <v>44669</v>
      </c>
      <c r="I612" s="1">
        <v>44921</v>
      </c>
      <c r="J612" t="str">
        <f t="shared" si="72"/>
        <v>Filled</v>
      </c>
      <c r="K612" s="33" cm="1">
        <f t="array" aca="1" ref="K612" ca="1">NETWORKDAYS(H612,_xlfn.IFS(J612="Open",TODAY(),J612="Filled",I612))</f>
        <v>181</v>
      </c>
      <c r="L612" s="33" cm="1">
        <f t="array" aca="1" ref="L612" ca="1">(_xlfn.IFS(J612="Open",TODAY(),J612="Filled",I612))-H612</f>
        <v>252</v>
      </c>
      <c r="M612">
        <f t="shared" si="73"/>
        <v>2022</v>
      </c>
      <c r="N612" s="34" t="str">
        <f t="shared" si="74"/>
        <v>December</v>
      </c>
      <c r="O612" t="str">
        <f t="shared" si="75"/>
        <v>Q1</v>
      </c>
      <c r="P612" t="str">
        <f t="shared" si="76"/>
        <v>FY 2023</v>
      </c>
      <c r="Q612" s="35">
        <f>IF(J612="Open",_xlfn.XLOOKUP(E612,Table2[Region],Table2[Opens]),_xlfn.XLOOKUP(E612,Table2[Region],Table2[Accepts]))</f>
        <v>525</v>
      </c>
      <c r="R612">
        <f t="shared" si="77"/>
        <v>2023</v>
      </c>
      <c r="S612" s="1">
        <f t="shared" si="78"/>
        <v>44921</v>
      </c>
      <c r="T612" t="str">
        <f t="shared" si="79"/>
        <v>Q1</v>
      </c>
    </row>
    <row r="613" spans="1:20" x14ac:dyDescent="0.35">
      <c r="A613" t="s">
        <v>1418</v>
      </c>
      <c r="B613" t="s">
        <v>1199</v>
      </c>
      <c r="C613" t="s">
        <v>1608</v>
      </c>
      <c r="D613" t="s">
        <v>221</v>
      </c>
      <c r="E613" t="s">
        <v>209</v>
      </c>
      <c r="F613" t="s">
        <v>1614</v>
      </c>
      <c r="G613" t="s">
        <v>16</v>
      </c>
      <c r="H613" s="1">
        <v>44839</v>
      </c>
      <c r="I613" s="1">
        <v>44916</v>
      </c>
      <c r="J613" t="str">
        <f t="shared" si="72"/>
        <v>Filled</v>
      </c>
      <c r="K613" s="33" cm="1">
        <f t="array" aca="1" ref="K613" ca="1">NETWORKDAYS(H613,_xlfn.IFS(J613="Open",TODAY(),J613="Filled",I613))</f>
        <v>56</v>
      </c>
      <c r="L613" s="33" cm="1">
        <f t="array" aca="1" ref="L613" ca="1">(_xlfn.IFS(J613="Open",TODAY(),J613="Filled",I613))-H613</f>
        <v>77</v>
      </c>
      <c r="M613">
        <f t="shared" si="73"/>
        <v>2022</v>
      </c>
      <c r="N613" s="34" t="str">
        <f t="shared" si="74"/>
        <v>December</v>
      </c>
      <c r="O613" t="str">
        <f t="shared" si="75"/>
        <v>Q1</v>
      </c>
      <c r="P613" t="str">
        <f t="shared" si="76"/>
        <v>FY 2023</v>
      </c>
      <c r="Q613" s="35">
        <f>IF(J613="Open",_xlfn.XLOOKUP(E613,Table2[Region],Table2[Opens]),_xlfn.XLOOKUP(E613,Table2[Region],Table2[Accepts]))</f>
        <v>475</v>
      </c>
      <c r="R613">
        <f t="shared" si="77"/>
        <v>2023</v>
      </c>
      <c r="S613" s="1">
        <f t="shared" si="78"/>
        <v>44916</v>
      </c>
      <c r="T613" t="str">
        <f t="shared" si="79"/>
        <v>Q1</v>
      </c>
    </row>
    <row r="614" spans="1:20" x14ac:dyDescent="0.35">
      <c r="A614" t="s">
        <v>1419</v>
      </c>
      <c r="B614" t="s">
        <v>1200</v>
      </c>
      <c r="C614" t="s">
        <v>1605</v>
      </c>
      <c r="D614" t="s">
        <v>204</v>
      </c>
      <c r="E614" t="s">
        <v>1636</v>
      </c>
      <c r="F614" t="s">
        <v>1613</v>
      </c>
      <c r="G614" t="s">
        <v>18</v>
      </c>
      <c r="H614" s="1">
        <v>44766</v>
      </c>
      <c r="I614" s="1">
        <v>44905</v>
      </c>
      <c r="J614" t="str">
        <f t="shared" si="72"/>
        <v>Filled</v>
      </c>
      <c r="K614" s="33" cm="1">
        <f t="array" aca="1" ref="K614" ca="1">NETWORKDAYS(H614,_xlfn.IFS(J614="Open",TODAY(),J614="Filled",I614))</f>
        <v>100</v>
      </c>
      <c r="L614" s="33" cm="1">
        <f t="array" aca="1" ref="L614" ca="1">(_xlfn.IFS(J614="Open",TODAY(),J614="Filled",I614))-H614</f>
        <v>139</v>
      </c>
      <c r="M614">
        <f t="shared" si="73"/>
        <v>2022</v>
      </c>
      <c r="N614" s="34" t="str">
        <f t="shared" si="74"/>
        <v>December</v>
      </c>
      <c r="O614" t="str">
        <f t="shared" si="75"/>
        <v>Q1</v>
      </c>
      <c r="P614" t="str">
        <f t="shared" si="76"/>
        <v>FY 2023</v>
      </c>
      <c r="Q614" s="35">
        <f>IF(J614="Open",_xlfn.XLOOKUP(E614,Table2[Region],Table2[Opens]),_xlfn.XLOOKUP(E614,Table2[Region],Table2[Accepts]))</f>
        <v>550</v>
      </c>
      <c r="R614">
        <f t="shared" si="77"/>
        <v>2023</v>
      </c>
      <c r="S614" s="1">
        <f t="shared" si="78"/>
        <v>44905</v>
      </c>
      <c r="T614" t="str">
        <f t="shared" si="79"/>
        <v>Q1</v>
      </c>
    </row>
    <row r="615" spans="1:20" x14ac:dyDescent="0.35">
      <c r="A615" t="s">
        <v>1420</v>
      </c>
      <c r="B615" t="s">
        <v>1128</v>
      </c>
      <c r="C615" t="s">
        <v>1605</v>
      </c>
      <c r="D615" t="s">
        <v>204</v>
      </c>
      <c r="E615" t="s">
        <v>1636</v>
      </c>
      <c r="F615" t="s">
        <v>1612</v>
      </c>
      <c r="G615" t="s">
        <v>24</v>
      </c>
      <c r="H615" s="1">
        <v>44629</v>
      </c>
      <c r="I615" s="1">
        <v>44773</v>
      </c>
      <c r="J615" t="str">
        <f t="shared" si="72"/>
        <v>Filled</v>
      </c>
      <c r="K615" s="33" cm="1">
        <f t="array" aca="1" ref="K615" ca="1">NETWORKDAYS(H615,_xlfn.IFS(J615="Open",TODAY(),J615="Filled",I615))</f>
        <v>103</v>
      </c>
      <c r="L615" s="33" cm="1">
        <f t="array" aca="1" ref="L615" ca="1">(_xlfn.IFS(J615="Open",TODAY(),J615="Filled",I615))-H615</f>
        <v>144</v>
      </c>
      <c r="M615">
        <f t="shared" si="73"/>
        <v>2022</v>
      </c>
      <c r="N615" s="34" t="str">
        <f t="shared" si="74"/>
        <v>July</v>
      </c>
      <c r="O615" t="str">
        <f t="shared" si="75"/>
        <v>Q4</v>
      </c>
      <c r="P615" t="str">
        <f t="shared" si="76"/>
        <v>FY 2022</v>
      </c>
      <c r="Q615" s="35">
        <f>IF(J615="Open",_xlfn.XLOOKUP(E615,Table2[Region],Table2[Opens]),_xlfn.XLOOKUP(E615,Table2[Region],Table2[Accepts]))</f>
        <v>550</v>
      </c>
      <c r="R615">
        <f t="shared" si="77"/>
        <v>2022</v>
      </c>
      <c r="S615" s="1">
        <f t="shared" si="78"/>
        <v>44773</v>
      </c>
      <c r="T615" t="str">
        <f t="shared" si="79"/>
        <v>Q4</v>
      </c>
    </row>
    <row r="616" spans="1:20" x14ac:dyDescent="0.35">
      <c r="A616" t="s">
        <v>1421</v>
      </c>
      <c r="B616" t="s">
        <v>1201</v>
      </c>
      <c r="C616" s="37" t="s">
        <v>122</v>
      </c>
      <c r="D616" t="s">
        <v>204</v>
      </c>
      <c r="E616" t="s">
        <v>1636</v>
      </c>
      <c r="F616" t="s">
        <v>1614</v>
      </c>
      <c r="G616" t="s">
        <v>16</v>
      </c>
      <c r="H616" s="1">
        <v>44598</v>
      </c>
      <c r="I616" s="1" t="s">
        <v>1628</v>
      </c>
      <c r="J616" t="str">
        <f t="shared" si="72"/>
        <v>Open</v>
      </c>
      <c r="K616" s="33" cm="1">
        <f t="array" aca="1" ref="K616" ca="1">NETWORKDAYS(H616,_xlfn.IFS(J616="Open",TODAY(),J616="Filled",I616))</f>
        <v>392</v>
      </c>
      <c r="L616" s="33" cm="1">
        <f t="array" aca="1" ref="L616" ca="1">(_xlfn.IFS(J616="Open",TODAY(),J616="Filled",I616))-H616</f>
        <v>548</v>
      </c>
      <c r="M616" t="str">
        <f t="shared" si="73"/>
        <v/>
      </c>
      <c r="N616" s="34" t="str">
        <f t="shared" si="74"/>
        <v/>
      </c>
      <c r="O616" t="str">
        <f t="shared" si="75"/>
        <v/>
      </c>
      <c r="P616" t="str">
        <f t="shared" si="76"/>
        <v/>
      </c>
      <c r="Q616" s="35">
        <f>IF(J616="Open",_xlfn.XLOOKUP(E616,Table2[Region],Table2[Opens]),_xlfn.XLOOKUP(E616,Table2[Region],Table2[Accepts]))</f>
        <v>300</v>
      </c>
      <c r="R616">
        <f t="shared" si="77"/>
        <v>2022</v>
      </c>
      <c r="S616" s="1">
        <f t="shared" si="78"/>
        <v>44598</v>
      </c>
      <c r="T616" t="str">
        <f t="shared" si="79"/>
        <v>Q2</v>
      </c>
    </row>
    <row r="617" spans="1:20" x14ac:dyDescent="0.35">
      <c r="A617" t="s">
        <v>1422</v>
      </c>
      <c r="B617" t="s">
        <v>1202</v>
      </c>
      <c r="C617" s="37" t="s">
        <v>122</v>
      </c>
      <c r="D617" t="s">
        <v>204</v>
      </c>
      <c r="E617" t="s">
        <v>1636</v>
      </c>
      <c r="F617" t="s">
        <v>1614</v>
      </c>
      <c r="G617" t="s">
        <v>16</v>
      </c>
      <c r="H617" s="1">
        <v>44644</v>
      </c>
      <c r="I617" s="1">
        <v>44703</v>
      </c>
      <c r="J617" t="str">
        <f t="shared" si="72"/>
        <v>Filled</v>
      </c>
      <c r="K617" s="33" cm="1">
        <f t="array" aca="1" ref="K617" ca="1">NETWORKDAYS(H617,_xlfn.IFS(J617="Open",TODAY(),J617="Filled",I617))</f>
        <v>42</v>
      </c>
      <c r="L617" s="33" cm="1">
        <f t="array" aca="1" ref="L617" ca="1">(_xlfn.IFS(J617="Open",TODAY(),J617="Filled",I617))-H617</f>
        <v>59</v>
      </c>
      <c r="M617">
        <f t="shared" si="73"/>
        <v>2022</v>
      </c>
      <c r="N617" s="34" t="str">
        <f t="shared" si="74"/>
        <v>May</v>
      </c>
      <c r="O617" t="str">
        <f t="shared" si="75"/>
        <v>Q3</v>
      </c>
      <c r="P617" t="str">
        <f t="shared" si="76"/>
        <v>FY 2022</v>
      </c>
      <c r="Q617" s="35">
        <f>IF(J617="Open",_xlfn.XLOOKUP(E617,Table2[Region],Table2[Opens]),_xlfn.XLOOKUP(E617,Table2[Region],Table2[Accepts]))</f>
        <v>550</v>
      </c>
      <c r="R617">
        <f t="shared" si="77"/>
        <v>2022</v>
      </c>
      <c r="S617" s="1">
        <f t="shared" si="78"/>
        <v>44703</v>
      </c>
      <c r="T617" t="str">
        <f t="shared" si="79"/>
        <v>Q3</v>
      </c>
    </row>
    <row r="618" spans="1:20" x14ac:dyDescent="0.35">
      <c r="A618" t="s">
        <v>1423</v>
      </c>
      <c r="B618" t="s">
        <v>1203</v>
      </c>
      <c r="C618" s="37" t="s">
        <v>122</v>
      </c>
      <c r="D618" t="s">
        <v>12</v>
      </c>
      <c r="E618" t="s">
        <v>9</v>
      </c>
      <c r="F618" t="s">
        <v>1612</v>
      </c>
      <c r="G618" t="s">
        <v>16</v>
      </c>
      <c r="H618" s="1">
        <v>44812</v>
      </c>
      <c r="I618" s="1">
        <v>44912</v>
      </c>
      <c r="J618" t="str">
        <f t="shared" si="72"/>
        <v>Filled</v>
      </c>
      <c r="K618" s="33" cm="1">
        <f t="array" aca="1" ref="K618" ca="1">NETWORKDAYS(H618,_xlfn.IFS(J618="Open",TODAY(),J618="Filled",I618))</f>
        <v>72</v>
      </c>
      <c r="L618" s="33" cm="1">
        <f t="array" aca="1" ref="L618" ca="1">(_xlfn.IFS(J618="Open",TODAY(),J618="Filled",I618))-H618</f>
        <v>100</v>
      </c>
      <c r="M618">
        <f t="shared" si="73"/>
        <v>2022</v>
      </c>
      <c r="N618" s="34" t="str">
        <f t="shared" si="74"/>
        <v>December</v>
      </c>
      <c r="O618" t="str">
        <f t="shared" si="75"/>
        <v>Q1</v>
      </c>
      <c r="P618" t="str">
        <f t="shared" si="76"/>
        <v>FY 2023</v>
      </c>
      <c r="Q618" s="35">
        <f>IF(J618="Open",_xlfn.XLOOKUP(E618,Table2[Region],Table2[Opens]),_xlfn.XLOOKUP(E618,Table2[Region],Table2[Accepts]))</f>
        <v>525</v>
      </c>
      <c r="R618">
        <f t="shared" si="77"/>
        <v>2023</v>
      </c>
      <c r="S618" s="1">
        <f t="shared" si="78"/>
        <v>44912</v>
      </c>
      <c r="T618" t="str">
        <f t="shared" si="79"/>
        <v>Q1</v>
      </c>
    </row>
    <row r="619" spans="1:20" x14ac:dyDescent="0.35">
      <c r="A619" t="s">
        <v>1424</v>
      </c>
      <c r="B619" t="s">
        <v>1204</v>
      </c>
      <c r="C619" t="s">
        <v>1605</v>
      </c>
      <c r="D619" t="s">
        <v>12</v>
      </c>
      <c r="E619" t="s">
        <v>9</v>
      </c>
      <c r="F619" t="s">
        <v>1613</v>
      </c>
      <c r="G619" t="s">
        <v>16</v>
      </c>
      <c r="H619" s="1">
        <v>44529</v>
      </c>
      <c r="I619" s="1">
        <v>44554</v>
      </c>
      <c r="J619" t="str">
        <f t="shared" si="72"/>
        <v>Filled</v>
      </c>
      <c r="K619" s="33" cm="1">
        <f t="array" aca="1" ref="K619" ca="1">NETWORKDAYS(H619,_xlfn.IFS(J619="Open",TODAY(),J619="Filled",I619))</f>
        <v>20</v>
      </c>
      <c r="L619" s="33" cm="1">
        <f t="array" aca="1" ref="L619" ca="1">(_xlfn.IFS(J619="Open",TODAY(),J619="Filled",I619))-H619</f>
        <v>25</v>
      </c>
      <c r="M619">
        <f t="shared" si="73"/>
        <v>2021</v>
      </c>
      <c r="N619" s="34" t="str">
        <f t="shared" si="74"/>
        <v>December</v>
      </c>
      <c r="O619" t="str">
        <f t="shared" si="75"/>
        <v>Q1</v>
      </c>
      <c r="P619" t="str">
        <f t="shared" si="76"/>
        <v>FY 2022</v>
      </c>
      <c r="Q619" s="35">
        <f>IF(J619="Open",_xlfn.XLOOKUP(E619,Table2[Region],Table2[Opens]),_xlfn.XLOOKUP(E619,Table2[Region],Table2[Accepts]))</f>
        <v>525</v>
      </c>
      <c r="R619">
        <f t="shared" si="77"/>
        <v>2022</v>
      </c>
      <c r="S619" s="1">
        <f t="shared" si="78"/>
        <v>44554</v>
      </c>
      <c r="T619" t="str">
        <f t="shared" si="79"/>
        <v>Q1</v>
      </c>
    </row>
    <row r="620" spans="1:20" x14ac:dyDescent="0.35">
      <c r="A620" t="s">
        <v>1425</v>
      </c>
      <c r="B620" t="s">
        <v>75</v>
      </c>
      <c r="C620" s="37" t="s">
        <v>122</v>
      </c>
      <c r="D620" t="s">
        <v>204</v>
      </c>
      <c r="E620" t="s">
        <v>1636</v>
      </c>
      <c r="F620" t="s">
        <v>1614</v>
      </c>
      <c r="G620" t="s">
        <v>16</v>
      </c>
      <c r="H620" s="1">
        <v>44601</v>
      </c>
      <c r="I620" s="1">
        <v>44914</v>
      </c>
      <c r="J620" t="str">
        <f t="shared" si="72"/>
        <v>Filled</v>
      </c>
      <c r="K620" s="33" cm="1">
        <f t="array" aca="1" ref="K620" ca="1">NETWORKDAYS(H620,_xlfn.IFS(J620="Open",TODAY(),J620="Filled",I620))</f>
        <v>224</v>
      </c>
      <c r="L620" s="33" cm="1">
        <f t="array" aca="1" ref="L620" ca="1">(_xlfn.IFS(J620="Open",TODAY(),J620="Filled",I620))-H620</f>
        <v>313</v>
      </c>
      <c r="M620">
        <f t="shared" si="73"/>
        <v>2022</v>
      </c>
      <c r="N620" s="34" t="str">
        <f t="shared" si="74"/>
        <v>December</v>
      </c>
      <c r="O620" t="str">
        <f t="shared" si="75"/>
        <v>Q1</v>
      </c>
      <c r="P620" t="str">
        <f t="shared" si="76"/>
        <v>FY 2023</v>
      </c>
      <c r="Q620" s="35">
        <f>IF(J620="Open",_xlfn.XLOOKUP(E620,Table2[Region],Table2[Opens]),_xlfn.XLOOKUP(E620,Table2[Region],Table2[Accepts]))</f>
        <v>550</v>
      </c>
      <c r="R620">
        <f t="shared" si="77"/>
        <v>2023</v>
      </c>
      <c r="S620" s="1">
        <f t="shared" si="78"/>
        <v>44914</v>
      </c>
      <c r="T620" t="str">
        <f t="shared" si="79"/>
        <v>Q1</v>
      </c>
    </row>
    <row r="621" spans="1:20" x14ac:dyDescent="0.35">
      <c r="A621" t="s">
        <v>1426</v>
      </c>
      <c r="B621" t="s">
        <v>1205</v>
      </c>
      <c r="C621" s="37" t="s">
        <v>122</v>
      </c>
      <c r="D621" t="s">
        <v>221</v>
      </c>
      <c r="E621" t="s">
        <v>209</v>
      </c>
      <c r="F621" t="s">
        <v>1612</v>
      </c>
      <c r="G621" t="s">
        <v>16</v>
      </c>
      <c r="H621" s="1">
        <v>44852</v>
      </c>
      <c r="I621" s="1" t="s">
        <v>1628</v>
      </c>
      <c r="J621" t="str">
        <f t="shared" si="72"/>
        <v>Open</v>
      </c>
      <c r="K621" s="33" cm="1">
        <f t="array" aca="1" ref="K621" ca="1">NETWORKDAYS(H621,_xlfn.IFS(J621="Open",TODAY(),J621="Filled",I621))</f>
        <v>211</v>
      </c>
      <c r="L621" s="33" cm="1">
        <f t="array" aca="1" ref="L621" ca="1">(_xlfn.IFS(J621="Open",TODAY(),J621="Filled",I621))-H621</f>
        <v>294</v>
      </c>
      <c r="M621" t="str">
        <f t="shared" si="73"/>
        <v/>
      </c>
      <c r="N621" s="34" t="str">
        <f t="shared" si="74"/>
        <v/>
      </c>
      <c r="O621" t="str">
        <f t="shared" si="75"/>
        <v/>
      </c>
      <c r="P621" t="str">
        <f t="shared" si="76"/>
        <v/>
      </c>
      <c r="Q621" s="35">
        <f>IF(J621="Open",_xlfn.XLOOKUP(E621,Table2[Region],Table2[Opens]),_xlfn.XLOOKUP(E621,Table2[Region],Table2[Accepts]))</f>
        <v>250</v>
      </c>
      <c r="R621">
        <f t="shared" si="77"/>
        <v>2023</v>
      </c>
      <c r="S621" s="1">
        <f t="shared" si="78"/>
        <v>44852</v>
      </c>
      <c r="T621" t="str">
        <f t="shared" si="79"/>
        <v>Q1</v>
      </c>
    </row>
    <row r="622" spans="1:20" x14ac:dyDescent="0.35">
      <c r="A622" t="s">
        <v>1427</v>
      </c>
      <c r="B622" t="s">
        <v>1206</v>
      </c>
      <c r="C622" t="s">
        <v>1605</v>
      </c>
      <c r="D622" t="s">
        <v>204</v>
      </c>
      <c r="E622" t="s">
        <v>1636</v>
      </c>
      <c r="F622" t="s">
        <v>1613</v>
      </c>
      <c r="G622" t="s">
        <v>16</v>
      </c>
      <c r="H622" s="1">
        <v>44587</v>
      </c>
      <c r="I622" s="1">
        <v>44607</v>
      </c>
      <c r="J622" t="str">
        <f t="shared" si="72"/>
        <v>Filled</v>
      </c>
      <c r="K622" s="33" cm="1">
        <f t="array" aca="1" ref="K622" ca="1">NETWORKDAYS(H622,_xlfn.IFS(J622="Open",TODAY(),J622="Filled",I622))</f>
        <v>15</v>
      </c>
      <c r="L622" s="33" cm="1">
        <f t="array" aca="1" ref="L622" ca="1">(_xlfn.IFS(J622="Open",TODAY(),J622="Filled",I622))-H622</f>
        <v>20</v>
      </c>
      <c r="M622">
        <f t="shared" si="73"/>
        <v>2022</v>
      </c>
      <c r="N622" s="34" t="str">
        <f t="shared" si="74"/>
        <v>February</v>
      </c>
      <c r="O622" t="str">
        <f t="shared" si="75"/>
        <v>Q2</v>
      </c>
      <c r="P622" t="str">
        <f t="shared" si="76"/>
        <v>FY 2022</v>
      </c>
      <c r="Q622" s="35">
        <f>IF(J622="Open",_xlfn.XLOOKUP(E622,Table2[Region],Table2[Opens]),_xlfn.XLOOKUP(E622,Table2[Region],Table2[Accepts]))</f>
        <v>550</v>
      </c>
      <c r="R622">
        <f t="shared" si="77"/>
        <v>2022</v>
      </c>
      <c r="S622" s="1">
        <f t="shared" si="78"/>
        <v>44607</v>
      </c>
      <c r="T622" t="str">
        <f t="shared" si="79"/>
        <v>Q2</v>
      </c>
    </row>
    <row r="623" spans="1:20" x14ac:dyDescent="0.35">
      <c r="A623" t="s">
        <v>1428</v>
      </c>
      <c r="B623" t="s">
        <v>1207</v>
      </c>
      <c r="C623" s="37" t="s">
        <v>122</v>
      </c>
      <c r="D623" t="s">
        <v>12</v>
      </c>
      <c r="E623" t="s">
        <v>9</v>
      </c>
      <c r="F623" t="s">
        <v>1612</v>
      </c>
      <c r="G623" t="s">
        <v>24</v>
      </c>
      <c r="H623" s="1">
        <v>44678</v>
      </c>
      <c r="I623" s="1">
        <v>44858</v>
      </c>
      <c r="J623" t="str">
        <f t="shared" si="72"/>
        <v>Filled</v>
      </c>
      <c r="K623" s="33" cm="1">
        <f t="array" aca="1" ref="K623" ca="1">NETWORKDAYS(H623,_xlfn.IFS(J623="Open",TODAY(),J623="Filled",I623))</f>
        <v>129</v>
      </c>
      <c r="L623" s="33" cm="1">
        <f t="array" aca="1" ref="L623" ca="1">(_xlfn.IFS(J623="Open",TODAY(),J623="Filled",I623))-H623</f>
        <v>180</v>
      </c>
      <c r="M623">
        <f t="shared" si="73"/>
        <v>2022</v>
      </c>
      <c r="N623" s="34" t="str">
        <f t="shared" si="74"/>
        <v>October</v>
      </c>
      <c r="O623" t="str">
        <f t="shared" si="75"/>
        <v>Q1</v>
      </c>
      <c r="P623" t="str">
        <f t="shared" si="76"/>
        <v>FY 2023</v>
      </c>
      <c r="Q623" s="35">
        <f>IF(J623="Open",_xlfn.XLOOKUP(E623,Table2[Region],Table2[Opens]),_xlfn.XLOOKUP(E623,Table2[Region],Table2[Accepts]))</f>
        <v>525</v>
      </c>
      <c r="R623">
        <f t="shared" si="77"/>
        <v>2023</v>
      </c>
      <c r="S623" s="1">
        <f t="shared" si="78"/>
        <v>44858</v>
      </c>
      <c r="T623" t="str">
        <f t="shared" si="79"/>
        <v>Q1</v>
      </c>
    </row>
    <row r="624" spans="1:20" x14ac:dyDescent="0.35">
      <c r="A624" t="s">
        <v>1429</v>
      </c>
      <c r="B624" t="s">
        <v>1208</v>
      </c>
      <c r="C624" s="37" t="s">
        <v>122</v>
      </c>
      <c r="D624" t="s">
        <v>204</v>
      </c>
      <c r="E624" t="s">
        <v>1636</v>
      </c>
      <c r="F624" t="s">
        <v>1612</v>
      </c>
      <c r="G624" t="s">
        <v>18</v>
      </c>
      <c r="H624" s="1">
        <v>44753</v>
      </c>
      <c r="I624" s="1">
        <v>44762</v>
      </c>
      <c r="J624" t="str">
        <f t="shared" si="72"/>
        <v>Filled</v>
      </c>
      <c r="K624" s="33" cm="1">
        <f t="array" aca="1" ref="K624" ca="1">NETWORKDAYS(H624,_xlfn.IFS(J624="Open",TODAY(),J624="Filled",I624))</f>
        <v>8</v>
      </c>
      <c r="L624" s="33" cm="1">
        <f t="array" aca="1" ref="L624" ca="1">(_xlfn.IFS(J624="Open",TODAY(),J624="Filled",I624))-H624</f>
        <v>9</v>
      </c>
      <c r="M624">
        <f t="shared" si="73"/>
        <v>2022</v>
      </c>
      <c r="N624" s="34" t="str">
        <f t="shared" si="74"/>
        <v>July</v>
      </c>
      <c r="O624" t="str">
        <f t="shared" si="75"/>
        <v>Q4</v>
      </c>
      <c r="P624" t="str">
        <f t="shared" si="76"/>
        <v>FY 2022</v>
      </c>
      <c r="Q624" s="35">
        <f>IF(J624="Open",_xlfn.XLOOKUP(E624,Table2[Region],Table2[Opens]),_xlfn.XLOOKUP(E624,Table2[Region],Table2[Accepts]))</f>
        <v>550</v>
      </c>
      <c r="R624">
        <f t="shared" si="77"/>
        <v>2022</v>
      </c>
      <c r="S624" s="1">
        <f t="shared" si="78"/>
        <v>44762</v>
      </c>
      <c r="T624" t="str">
        <f t="shared" si="79"/>
        <v>Q4</v>
      </c>
    </row>
    <row r="625" spans="1:20" x14ac:dyDescent="0.35">
      <c r="A625" t="s">
        <v>1430</v>
      </c>
      <c r="B625" t="s">
        <v>1128</v>
      </c>
      <c r="C625" t="s">
        <v>1605</v>
      </c>
      <c r="D625" t="s">
        <v>204</v>
      </c>
      <c r="E625" t="s">
        <v>1636</v>
      </c>
      <c r="F625" t="s">
        <v>1612</v>
      </c>
      <c r="G625" t="s">
        <v>11</v>
      </c>
      <c r="H625" s="1">
        <v>44777</v>
      </c>
      <c r="I625" s="1">
        <v>44888</v>
      </c>
      <c r="J625" t="str">
        <f t="shared" si="72"/>
        <v>Filled</v>
      </c>
      <c r="K625" s="33" cm="1">
        <f t="array" aca="1" ref="K625" ca="1">NETWORKDAYS(H625,_xlfn.IFS(J625="Open",TODAY(),J625="Filled",I625))</f>
        <v>80</v>
      </c>
      <c r="L625" s="33" cm="1">
        <f t="array" aca="1" ref="L625" ca="1">(_xlfn.IFS(J625="Open",TODAY(),J625="Filled",I625))-H625</f>
        <v>111</v>
      </c>
      <c r="M625">
        <f t="shared" si="73"/>
        <v>2022</v>
      </c>
      <c r="N625" s="34" t="str">
        <f t="shared" si="74"/>
        <v>November</v>
      </c>
      <c r="O625" t="str">
        <f t="shared" si="75"/>
        <v>Q1</v>
      </c>
      <c r="P625" t="str">
        <f t="shared" si="76"/>
        <v>FY 2023</v>
      </c>
      <c r="Q625" s="35">
        <f>IF(J625="Open",_xlfn.XLOOKUP(E625,Table2[Region],Table2[Opens]),_xlfn.XLOOKUP(E625,Table2[Region],Table2[Accepts]))</f>
        <v>550</v>
      </c>
      <c r="R625">
        <f t="shared" si="77"/>
        <v>2023</v>
      </c>
      <c r="S625" s="1">
        <f t="shared" si="78"/>
        <v>44888</v>
      </c>
      <c r="T625" t="str">
        <f t="shared" si="79"/>
        <v>Q1</v>
      </c>
    </row>
    <row r="626" spans="1:20" x14ac:dyDescent="0.35">
      <c r="A626" t="s">
        <v>1431</v>
      </c>
      <c r="B626" t="s">
        <v>1190</v>
      </c>
      <c r="C626" t="s">
        <v>1605</v>
      </c>
      <c r="D626" t="s">
        <v>12</v>
      </c>
      <c r="E626" t="s">
        <v>9</v>
      </c>
      <c r="F626" t="s">
        <v>1613</v>
      </c>
      <c r="G626" t="s">
        <v>18</v>
      </c>
      <c r="H626" s="1">
        <v>44809</v>
      </c>
      <c r="I626" s="1">
        <v>44890</v>
      </c>
      <c r="J626" t="str">
        <f t="shared" si="72"/>
        <v>Filled</v>
      </c>
      <c r="K626" s="33" cm="1">
        <f t="array" aca="1" ref="K626" ca="1">NETWORKDAYS(H626,_xlfn.IFS(J626="Open",TODAY(),J626="Filled",I626))</f>
        <v>60</v>
      </c>
      <c r="L626" s="33" cm="1">
        <f t="array" aca="1" ref="L626" ca="1">(_xlfn.IFS(J626="Open",TODAY(),J626="Filled",I626))-H626</f>
        <v>81</v>
      </c>
      <c r="M626">
        <f t="shared" si="73"/>
        <v>2022</v>
      </c>
      <c r="N626" s="34" t="str">
        <f t="shared" si="74"/>
        <v>November</v>
      </c>
      <c r="O626" t="str">
        <f t="shared" si="75"/>
        <v>Q1</v>
      </c>
      <c r="P626" t="str">
        <f t="shared" si="76"/>
        <v>FY 2023</v>
      </c>
      <c r="Q626" s="35">
        <f>IF(J626="Open",_xlfn.XLOOKUP(E626,Table2[Region],Table2[Opens]),_xlfn.XLOOKUP(E626,Table2[Region],Table2[Accepts]))</f>
        <v>525</v>
      </c>
      <c r="R626">
        <f t="shared" si="77"/>
        <v>2023</v>
      </c>
      <c r="S626" s="1">
        <f t="shared" si="78"/>
        <v>44890</v>
      </c>
      <c r="T626" t="str">
        <f t="shared" si="79"/>
        <v>Q1</v>
      </c>
    </row>
    <row r="627" spans="1:20" x14ac:dyDescent="0.35">
      <c r="A627" t="s">
        <v>1432</v>
      </c>
      <c r="B627" t="s">
        <v>1209</v>
      </c>
      <c r="C627" t="s">
        <v>1605</v>
      </c>
      <c r="D627" t="s">
        <v>12</v>
      </c>
      <c r="E627" t="s">
        <v>9</v>
      </c>
      <c r="F627" t="s">
        <v>1613</v>
      </c>
      <c r="G627" t="s">
        <v>11</v>
      </c>
      <c r="H627" s="1">
        <v>44552</v>
      </c>
      <c r="I627" s="1">
        <v>44553</v>
      </c>
      <c r="J627" t="str">
        <f t="shared" si="72"/>
        <v>Filled</v>
      </c>
      <c r="K627" s="33" cm="1">
        <f t="array" aca="1" ref="K627" ca="1">NETWORKDAYS(H627,_xlfn.IFS(J627="Open",TODAY(),J627="Filled",I627))</f>
        <v>2</v>
      </c>
      <c r="L627" s="33" cm="1">
        <f t="array" aca="1" ref="L627" ca="1">(_xlfn.IFS(J627="Open",TODAY(),J627="Filled",I627))-H627</f>
        <v>1</v>
      </c>
      <c r="M627">
        <f t="shared" si="73"/>
        <v>2021</v>
      </c>
      <c r="N627" s="34" t="str">
        <f t="shared" si="74"/>
        <v>December</v>
      </c>
      <c r="O627" t="str">
        <f t="shared" si="75"/>
        <v>Q1</v>
      </c>
      <c r="P627" t="str">
        <f t="shared" si="76"/>
        <v>FY 2022</v>
      </c>
      <c r="Q627" s="35">
        <f>IF(J627="Open",_xlfn.XLOOKUP(E627,Table2[Region],Table2[Opens]),_xlfn.XLOOKUP(E627,Table2[Region],Table2[Accepts]))</f>
        <v>525</v>
      </c>
      <c r="R627">
        <f t="shared" si="77"/>
        <v>2022</v>
      </c>
      <c r="S627" s="1">
        <f t="shared" si="78"/>
        <v>44553</v>
      </c>
      <c r="T627" t="str">
        <f t="shared" si="79"/>
        <v>Q1</v>
      </c>
    </row>
    <row r="628" spans="1:20" x14ac:dyDescent="0.35">
      <c r="A628" t="s">
        <v>1433</v>
      </c>
      <c r="B628" t="s">
        <v>1210</v>
      </c>
      <c r="C628" s="37" t="s">
        <v>122</v>
      </c>
      <c r="D628" t="s">
        <v>204</v>
      </c>
      <c r="E628" t="s">
        <v>1636</v>
      </c>
      <c r="F628" t="s">
        <v>1614</v>
      </c>
      <c r="G628" t="s">
        <v>11</v>
      </c>
      <c r="H628" s="1">
        <v>44628</v>
      </c>
      <c r="I628" s="1">
        <v>44807</v>
      </c>
      <c r="J628" t="str">
        <f t="shared" si="72"/>
        <v>Filled</v>
      </c>
      <c r="K628" s="33" cm="1">
        <f t="array" aca="1" ref="K628" ca="1">NETWORKDAYS(H628,_xlfn.IFS(J628="Open",TODAY(),J628="Filled",I628))</f>
        <v>129</v>
      </c>
      <c r="L628" s="33" cm="1">
        <f t="array" aca="1" ref="L628" ca="1">(_xlfn.IFS(J628="Open",TODAY(),J628="Filled",I628))-H628</f>
        <v>179</v>
      </c>
      <c r="M628">
        <f t="shared" si="73"/>
        <v>2022</v>
      </c>
      <c r="N628" s="34" t="str">
        <f t="shared" si="74"/>
        <v>September</v>
      </c>
      <c r="O628" t="str">
        <f t="shared" si="75"/>
        <v>Q4</v>
      </c>
      <c r="P628" t="str">
        <f t="shared" si="76"/>
        <v>FY 2022</v>
      </c>
      <c r="Q628" s="35">
        <f>IF(J628="Open",_xlfn.XLOOKUP(E628,Table2[Region],Table2[Opens]),_xlfn.XLOOKUP(E628,Table2[Region],Table2[Accepts]))</f>
        <v>550</v>
      </c>
      <c r="R628">
        <f t="shared" si="77"/>
        <v>2022</v>
      </c>
      <c r="S628" s="1">
        <f t="shared" si="78"/>
        <v>44807</v>
      </c>
      <c r="T628" t="str">
        <f t="shared" si="79"/>
        <v>Q4</v>
      </c>
    </row>
    <row r="629" spans="1:20" x14ac:dyDescent="0.35">
      <c r="A629" t="s">
        <v>1434</v>
      </c>
      <c r="B629" t="s">
        <v>1211</v>
      </c>
      <c r="C629" t="s">
        <v>1607</v>
      </c>
      <c r="D629" t="s">
        <v>12</v>
      </c>
      <c r="E629" t="s">
        <v>9</v>
      </c>
      <c r="F629" t="s">
        <v>1613</v>
      </c>
      <c r="G629" t="s">
        <v>18</v>
      </c>
      <c r="H629" s="1">
        <v>44616</v>
      </c>
      <c r="I629" s="1">
        <v>44805</v>
      </c>
      <c r="J629" t="str">
        <f t="shared" si="72"/>
        <v>Filled</v>
      </c>
      <c r="K629" s="33" cm="1">
        <f t="array" aca="1" ref="K629" ca="1">NETWORKDAYS(H629,_xlfn.IFS(J629="Open",TODAY(),J629="Filled",I629))</f>
        <v>136</v>
      </c>
      <c r="L629" s="33" cm="1">
        <f t="array" aca="1" ref="L629" ca="1">(_xlfn.IFS(J629="Open",TODAY(),J629="Filled",I629))-H629</f>
        <v>189</v>
      </c>
      <c r="M629">
        <f t="shared" si="73"/>
        <v>2022</v>
      </c>
      <c r="N629" s="34" t="str">
        <f t="shared" si="74"/>
        <v>September</v>
      </c>
      <c r="O629" t="str">
        <f t="shared" si="75"/>
        <v>Q4</v>
      </c>
      <c r="P629" t="str">
        <f t="shared" si="76"/>
        <v>FY 2022</v>
      </c>
      <c r="Q629" s="35">
        <f>IF(J629="Open",_xlfn.XLOOKUP(E629,Table2[Region],Table2[Opens]),_xlfn.XLOOKUP(E629,Table2[Region],Table2[Accepts]))</f>
        <v>525</v>
      </c>
      <c r="R629">
        <f t="shared" si="77"/>
        <v>2022</v>
      </c>
      <c r="S629" s="1">
        <f t="shared" si="78"/>
        <v>44805</v>
      </c>
      <c r="T629" t="str">
        <f t="shared" si="79"/>
        <v>Q4</v>
      </c>
    </row>
    <row r="630" spans="1:20" x14ac:dyDescent="0.35">
      <c r="A630" t="s">
        <v>1435</v>
      </c>
      <c r="B630" t="s">
        <v>1212</v>
      </c>
      <c r="C630" t="s">
        <v>1605</v>
      </c>
      <c r="D630" t="s">
        <v>12</v>
      </c>
      <c r="E630" t="s">
        <v>9</v>
      </c>
      <c r="F630" t="s">
        <v>1613</v>
      </c>
      <c r="G630" t="s">
        <v>16</v>
      </c>
      <c r="H630" s="1">
        <v>44651</v>
      </c>
      <c r="I630" s="1">
        <v>44719</v>
      </c>
      <c r="J630" t="str">
        <f t="shared" si="72"/>
        <v>Filled</v>
      </c>
      <c r="K630" s="33" cm="1">
        <f t="array" aca="1" ref="K630" ca="1">NETWORKDAYS(H630,_xlfn.IFS(J630="Open",TODAY(),J630="Filled",I630))</f>
        <v>49</v>
      </c>
      <c r="L630" s="33" cm="1">
        <f t="array" aca="1" ref="L630" ca="1">(_xlfn.IFS(J630="Open",TODAY(),J630="Filled",I630))-H630</f>
        <v>68</v>
      </c>
      <c r="M630">
        <f t="shared" si="73"/>
        <v>2022</v>
      </c>
      <c r="N630" s="34" t="str">
        <f t="shared" si="74"/>
        <v>June</v>
      </c>
      <c r="O630" t="str">
        <f t="shared" si="75"/>
        <v>Q3</v>
      </c>
      <c r="P630" t="str">
        <f t="shared" si="76"/>
        <v>FY 2022</v>
      </c>
      <c r="Q630" s="35">
        <f>IF(J630="Open",_xlfn.XLOOKUP(E630,Table2[Region],Table2[Opens]),_xlfn.XLOOKUP(E630,Table2[Region],Table2[Accepts]))</f>
        <v>525</v>
      </c>
      <c r="R630">
        <f t="shared" si="77"/>
        <v>2022</v>
      </c>
      <c r="S630" s="1">
        <f t="shared" si="78"/>
        <v>44719</v>
      </c>
      <c r="T630" t="str">
        <f t="shared" si="79"/>
        <v>Q3</v>
      </c>
    </row>
    <row r="631" spans="1:20" x14ac:dyDescent="0.35">
      <c r="A631" t="s">
        <v>1436</v>
      </c>
      <c r="B631" t="s">
        <v>1213</v>
      </c>
      <c r="C631" t="s">
        <v>1608</v>
      </c>
      <c r="D631" t="s">
        <v>115</v>
      </c>
      <c r="E631" t="s">
        <v>116</v>
      </c>
      <c r="F631" t="s">
        <v>1613</v>
      </c>
      <c r="G631" t="s">
        <v>16</v>
      </c>
      <c r="H631" s="1">
        <v>44882</v>
      </c>
      <c r="I631" s="1">
        <v>44917</v>
      </c>
      <c r="J631" t="str">
        <f t="shared" si="72"/>
        <v>Filled</v>
      </c>
      <c r="K631" s="33" cm="1">
        <f t="array" aca="1" ref="K631" ca="1">NETWORKDAYS(H631,_xlfn.IFS(J631="Open",TODAY(),J631="Filled",I631))</f>
        <v>26</v>
      </c>
      <c r="L631" s="33" cm="1">
        <f t="array" aca="1" ref="L631" ca="1">(_xlfn.IFS(J631="Open",TODAY(),J631="Filled",I631))-H631</f>
        <v>35</v>
      </c>
      <c r="M631">
        <f t="shared" si="73"/>
        <v>2022</v>
      </c>
      <c r="N631" s="34" t="str">
        <f t="shared" si="74"/>
        <v>December</v>
      </c>
      <c r="O631" t="str">
        <f t="shared" si="75"/>
        <v>Q1</v>
      </c>
      <c r="P631" t="str">
        <f t="shared" si="76"/>
        <v>FY 2023</v>
      </c>
      <c r="Q631" s="35">
        <f>IF(J631="Open",_xlfn.XLOOKUP(E631,Table2[Region],Table2[Opens]),_xlfn.XLOOKUP(E631,Table2[Region],Table2[Accepts]))</f>
        <v>300</v>
      </c>
      <c r="R631">
        <f t="shared" si="77"/>
        <v>2023</v>
      </c>
      <c r="S631" s="1">
        <f t="shared" si="78"/>
        <v>44917</v>
      </c>
      <c r="T631" t="str">
        <f t="shared" si="79"/>
        <v>Q1</v>
      </c>
    </row>
    <row r="632" spans="1:20" x14ac:dyDescent="0.35">
      <c r="A632" t="s">
        <v>1437</v>
      </c>
      <c r="B632" t="s">
        <v>1214</v>
      </c>
      <c r="C632" s="37" t="s">
        <v>122</v>
      </c>
      <c r="D632" t="s">
        <v>12</v>
      </c>
      <c r="E632" t="s">
        <v>9</v>
      </c>
      <c r="F632" t="s">
        <v>1614</v>
      </c>
      <c r="G632" t="s">
        <v>16</v>
      </c>
      <c r="H632" s="1">
        <v>44538</v>
      </c>
      <c r="I632" s="1">
        <v>44542</v>
      </c>
      <c r="J632" t="str">
        <f t="shared" si="72"/>
        <v>Filled</v>
      </c>
      <c r="K632" s="33" cm="1">
        <f t="array" aca="1" ref="K632" ca="1">NETWORKDAYS(H632,_xlfn.IFS(J632="Open",TODAY(),J632="Filled",I632))</f>
        <v>3</v>
      </c>
      <c r="L632" s="33" cm="1">
        <f t="array" aca="1" ref="L632" ca="1">(_xlfn.IFS(J632="Open",TODAY(),J632="Filled",I632))-H632</f>
        <v>4</v>
      </c>
      <c r="M632">
        <f t="shared" si="73"/>
        <v>2021</v>
      </c>
      <c r="N632" s="34" t="str">
        <f t="shared" si="74"/>
        <v>December</v>
      </c>
      <c r="O632" t="str">
        <f t="shared" si="75"/>
        <v>Q1</v>
      </c>
      <c r="P632" t="str">
        <f t="shared" si="76"/>
        <v>FY 2022</v>
      </c>
      <c r="Q632" s="35">
        <f>IF(J632="Open",_xlfn.XLOOKUP(E632,Table2[Region],Table2[Opens]),_xlfn.XLOOKUP(E632,Table2[Region],Table2[Accepts]))</f>
        <v>525</v>
      </c>
      <c r="R632">
        <f t="shared" si="77"/>
        <v>2022</v>
      </c>
      <c r="S632" s="1">
        <f t="shared" si="78"/>
        <v>44542</v>
      </c>
      <c r="T632" t="str">
        <f t="shared" si="79"/>
        <v>Q1</v>
      </c>
    </row>
    <row r="633" spans="1:20" x14ac:dyDescent="0.35">
      <c r="A633" t="s">
        <v>1438</v>
      </c>
      <c r="B633" t="s">
        <v>1215</v>
      </c>
      <c r="C633" t="s">
        <v>1605</v>
      </c>
      <c r="D633" t="s">
        <v>204</v>
      </c>
      <c r="E633" t="s">
        <v>1636</v>
      </c>
      <c r="F633" t="s">
        <v>1613</v>
      </c>
      <c r="G633" t="s">
        <v>16</v>
      </c>
      <c r="H633" s="1">
        <v>44781</v>
      </c>
      <c r="I633" s="1">
        <v>44915</v>
      </c>
      <c r="J633" t="str">
        <f t="shared" si="72"/>
        <v>Filled</v>
      </c>
      <c r="K633" s="33" cm="1">
        <f t="array" aca="1" ref="K633" ca="1">NETWORKDAYS(H633,_xlfn.IFS(J633="Open",TODAY(),J633="Filled",I633))</f>
        <v>97</v>
      </c>
      <c r="L633" s="33" cm="1">
        <f t="array" aca="1" ref="L633" ca="1">(_xlfn.IFS(J633="Open",TODAY(),J633="Filled",I633))-H633</f>
        <v>134</v>
      </c>
      <c r="M633">
        <f t="shared" si="73"/>
        <v>2022</v>
      </c>
      <c r="N633" s="34" t="str">
        <f t="shared" si="74"/>
        <v>December</v>
      </c>
      <c r="O633" t="str">
        <f t="shared" si="75"/>
        <v>Q1</v>
      </c>
      <c r="P633" t="str">
        <f t="shared" si="76"/>
        <v>FY 2023</v>
      </c>
      <c r="Q633" s="35">
        <f>IF(J633="Open",_xlfn.XLOOKUP(E633,Table2[Region],Table2[Opens]),_xlfn.XLOOKUP(E633,Table2[Region],Table2[Accepts]))</f>
        <v>550</v>
      </c>
      <c r="R633">
        <f t="shared" si="77"/>
        <v>2023</v>
      </c>
      <c r="S633" s="1">
        <f t="shared" si="78"/>
        <v>44915</v>
      </c>
      <c r="T633" t="str">
        <f t="shared" si="79"/>
        <v>Q1</v>
      </c>
    </row>
    <row r="634" spans="1:20" x14ac:dyDescent="0.35">
      <c r="A634" t="s">
        <v>1439</v>
      </c>
      <c r="B634" t="s">
        <v>1216</v>
      </c>
      <c r="C634" s="37" t="s">
        <v>122</v>
      </c>
      <c r="D634" t="s">
        <v>12</v>
      </c>
      <c r="E634" t="s">
        <v>9</v>
      </c>
      <c r="F634" t="s">
        <v>1614</v>
      </c>
      <c r="G634" t="s">
        <v>16</v>
      </c>
      <c r="H634" s="1">
        <v>44818</v>
      </c>
      <c r="I634" s="1">
        <v>44863</v>
      </c>
      <c r="J634" t="str">
        <f t="shared" si="72"/>
        <v>Filled</v>
      </c>
      <c r="K634" s="33" cm="1">
        <f t="array" aca="1" ref="K634" ca="1">NETWORKDAYS(H634,_xlfn.IFS(J634="Open",TODAY(),J634="Filled",I634))</f>
        <v>33</v>
      </c>
      <c r="L634" s="33" cm="1">
        <f t="array" aca="1" ref="L634" ca="1">(_xlfn.IFS(J634="Open",TODAY(),J634="Filled",I634))-H634</f>
        <v>45</v>
      </c>
      <c r="M634">
        <f t="shared" si="73"/>
        <v>2022</v>
      </c>
      <c r="N634" s="34" t="str">
        <f t="shared" si="74"/>
        <v>October</v>
      </c>
      <c r="O634" t="str">
        <f t="shared" si="75"/>
        <v>Q1</v>
      </c>
      <c r="P634" t="str">
        <f t="shared" si="76"/>
        <v>FY 2023</v>
      </c>
      <c r="Q634" s="35">
        <f>IF(J634="Open",_xlfn.XLOOKUP(E634,Table2[Region],Table2[Opens]),_xlfn.XLOOKUP(E634,Table2[Region],Table2[Accepts]))</f>
        <v>525</v>
      </c>
      <c r="R634">
        <f t="shared" si="77"/>
        <v>2023</v>
      </c>
      <c r="S634" s="1">
        <f t="shared" si="78"/>
        <v>44863</v>
      </c>
      <c r="T634" t="str">
        <f t="shared" si="79"/>
        <v>Q1</v>
      </c>
    </row>
    <row r="635" spans="1:20" x14ac:dyDescent="0.35">
      <c r="A635" t="s">
        <v>1440</v>
      </c>
      <c r="B635" t="s">
        <v>1217</v>
      </c>
      <c r="C635" t="s">
        <v>1605</v>
      </c>
      <c r="D635" t="s">
        <v>204</v>
      </c>
      <c r="E635" t="s">
        <v>1636</v>
      </c>
      <c r="F635" t="s">
        <v>1613</v>
      </c>
      <c r="G635" t="s">
        <v>16</v>
      </c>
      <c r="H635" s="1">
        <v>44588</v>
      </c>
      <c r="I635" s="1" t="s">
        <v>1628</v>
      </c>
      <c r="J635" t="str">
        <f t="shared" si="72"/>
        <v>Open</v>
      </c>
      <c r="K635" s="33" cm="1">
        <f t="array" aca="1" ref="K635" ca="1">NETWORKDAYS(H635,_xlfn.IFS(J635="Open",TODAY(),J635="Filled",I635))</f>
        <v>399</v>
      </c>
      <c r="L635" s="33" cm="1">
        <f t="array" aca="1" ref="L635" ca="1">(_xlfn.IFS(J635="Open",TODAY(),J635="Filled",I635))-H635</f>
        <v>558</v>
      </c>
      <c r="M635" t="str">
        <f t="shared" si="73"/>
        <v/>
      </c>
      <c r="N635" s="34" t="str">
        <f t="shared" si="74"/>
        <v/>
      </c>
      <c r="O635" t="str">
        <f t="shared" si="75"/>
        <v/>
      </c>
      <c r="P635" t="str">
        <f t="shared" si="76"/>
        <v/>
      </c>
      <c r="Q635" s="35">
        <f>IF(J635="Open",_xlfn.XLOOKUP(E635,Table2[Region],Table2[Opens]),_xlfn.XLOOKUP(E635,Table2[Region],Table2[Accepts]))</f>
        <v>300</v>
      </c>
      <c r="R635">
        <f t="shared" si="77"/>
        <v>2022</v>
      </c>
      <c r="S635" s="1">
        <f t="shared" si="78"/>
        <v>44588</v>
      </c>
      <c r="T635" t="str">
        <f t="shared" si="79"/>
        <v>Q2</v>
      </c>
    </row>
    <row r="636" spans="1:20" x14ac:dyDescent="0.35">
      <c r="A636" t="s">
        <v>1441</v>
      </c>
      <c r="B636" t="s">
        <v>1181</v>
      </c>
      <c r="C636" s="37" t="s">
        <v>122</v>
      </c>
      <c r="D636" t="s">
        <v>12</v>
      </c>
      <c r="E636" t="s">
        <v>9</v>
      </c>
      <c r="F636" t="s">
        <v>1612</v>
      </c>
      <c r="G636" t="s">
        <v>24</v>
      </c>
      <c r="H636" s="1">
        <v>44655</v>
      </c>
      <c r="I636" s="1">
        <v>44712</v>
      </c>
      <c r="J636" t="str">
        <f t="shared" si="72"/>
        <v>Filled</v>
      </c>
      <c r="K636" s="33" cm="1">
        <f t="array" aca="1" ref="K636" ca="1">NETWORKDAYS(H636,_xlfn.IFS(J636="Open",TODAY(),J636="Filled",I636))</f>
        <v>42</v>
      </c>
      <c r="L636" s="33" cm="1">
        <f t="array" aca="1" ref="L636" ca="1">(_xlfn.IFS(J636="Open",TODAY(),J636="Filled",I636))-H636</f>
        <v>57</v>
      </c>
      <c r="M636">
        <f t="shared" si="73"/>
        <v>2022</v>
      </c>
      <c r="N636" s="34" t="str">
        <f t="shared" si="74"/>
        <v>May</v>
      </c>
      <c r="O636" t="str">
        <f t="shared" si="75"/>
        <v>Q3</v>
      </c>
      <c r="P636" t="str">
        <f t="shared" si="76"/>
        <v>FY 2022</v>
      </c>
      <c r="Q636" s="35">
        <f>IF(J636="Open",_xlfn.XLOOKUP(E636,Table2[Region],Table2[Opens]),_xlfn.XLOOKUP(E636,Table2[Region],Table2[Accepts]))</f>
        <v>525</v>
      </c>
      <c r="R636">
        <f t="shared" si="77"/>
        <v>2022</v>
      </c>
      <c r="S636" s="1">
        <f t="shared" si="78"/>
        <v>44712</v>
      </c>
      <c r="T636" t="str">
        <f t="shared" si="79"/>
        <v>Q3</v>
      </c>
    </row>
    <row r="637" spans="1:20" x14ac:dyDescent="0.35">
      <c r="A637" t="s">
        <v>1442</v>
      </c>
      <c r="B637" t="s">
        <v>1218</v>
      </c>
      <c r="C637" s="37" t="s">
        <v>122</v>
      </c>
      <c r="D637" t="s">
        <v>204</v>
      </c>
      <c r="E637" t="s">
        <v>1636</v>
      </c>
      <c r="F637" t="s">
        <v>1612</v>
      </c>
      <c r="G637" t="s">
        <v>24</v>
      </c>
      <c r="H637" s="1">
        <v>44748</v>
      </c>
      <c r="I637" s="1">
        <v>44885</v>
      </c>
      <c r="J637" t="str">
        <f t="shared" si="72"/>
        <v>Filled</v>
      </c>
      <c r="K637" s="33" cm="1">
        <f t="array" aca="1" ref="K637" ca="1">NETWORKDAYS(H637,_xlfn.IFS(J637="Open",TODAY(),J637="Filled",I637))</f>
        <v>98</v>
      </c>
      <c r="L637" s="33" cm="1">
        <f t="array" aca="1" ref="L637" ca="1">(_xlfn.IFS(J637="Open",TODAY(),J637="Filled",I637))-H637</f>
        <v>137</v>
      </c>
      <c r="M637">
        <f t="shared" si="73"/>
        <v>2022</v>
      </c>
      <c r="N637" s="34" t="str">
        <f t="shared" si="74"/>
        <v>November</v>
      </c>
      <c r="O637" t="str">
        <f t="shared" si="75"/>
        <v>Q1</v>
      </c>
      <c r="P637" t="str">
        <f t="shared" si="76"/>
        <v>FY 2023</v>
      </c>
      <c r="Q637" s="35">
        <f>IF(J637="Open",_xlfn.XLOOKUP(E637,Table2[Region],Table2[Opens]),_xlfn.XLOOKUP(E637,Table2[Region],Table2[Accepts]))</f>
        <v>550</v>
      </c>
      <c r="R637">
        <f t="shared" si="77"/>
        <v>2023</v>
      </c>
      <c r="S637" s="1">
        <f t="shared" si="78"/>
        <v>44885</v>
      </c>
      <c r="T637" t="str">
        <f t="shared" si="79"/>
        <v>Q1</v>
      </c>
    </row>
    <row r="638" spans="1:20" x14ac:dyDescent="0.35">
      <c r="A638" t="s">
        <v>1443</v>
      </c>
      <c r="B638" t="s">
        <v>1219</v>
      </c>
      <c r="C638" t="s">
        <v>1605</v>
      </c>
      <c r="D638" t="s">
        <v>12</v>
      </c>
      <c r="E638" t="s">
        <v>9</v>
      </c>
      <c r="F638" t="s">
        <v>1613</v>
      </c>
      <c r="G638" t="s">
        <v>18</v>
      </c>
      <c r="H638" s="1">
        <v>44563</v>
      </c>
      <c r="I638" s="1">
        <v>44575</v>
      </c>
      <c r="J638" t="str">
        <f t="shared" si="72"/>
        <v>Filled</v>
      </c>
      <c r="K638" s="33" cm="1">
        <f t="array" aca="1" ref="K638" ca="1">NETWORKDAYS(H638,_xlfn.IFS(J638="Open",TODAY(),J638="Filled",I638))</f>
        <v>10</v>
      </c>
      <c r="L638" s="33" cm="1">
        <f t="array" aca="1" ref="L638" ca="1">(_xlfn.IFS(J638="Open",TODAY(),J638="Filled",I638))-H638</f>
        <v>12</v>
      </c>
      <c r="M638">
        <f t="shared" si="73"/>
        <v>2022</v>
      </c>
      <c r="N638" s="34" t="str">
        <f t="shared" si="74"/>
        <v>January</v>
      </c>
      <c r="O638" t="str">
        <f t="shared" si="75"/>
        <v>Q2</v>
      </c>
      <c r="P638" t="str">
        <f t="shared" si="76"/>
        <v>FY 2022</v>
      </c>
      <c r="Q638" s="35">
        <f>IF(J638="Open",_xlfn.XLOOKUP(E638,Table2[Region],Table2[Opens]),_xlfn.XLOOKUP(E638,Table2[Region],Table2[Accepts]))</f>
        <v>525</v>
      </c>
      <c r="R638">
        <f t="shared" si="77"/>
        <v>2022</v>
      </c>
      <c r="S638" s="1">
        <f t="shared" si="78"/>
        <v>44575</v>
      </c>
      <c r="T638" t="str">
        <f t="shared" si="79"/>
        <v>Q2</v>
      </c>
    </row>
    <row r="639" spans="1:20" x14ac:dyDescent="0.35">
      <c r="A639" t="s">
        <v>1444</v>
      </c>
      <c r="B639" t="s">
        <v>1220</v>
      </c>
      <c r="C639" s="37" t="s">
        <v>122</v>
      </c>
      <c r="D639" t="s">
        <v>204</v>
      </c>
      <c r="E639" t="s">
        <v>1636</v>
      </c>
      <c r="F639" t="s">
        <v>1614</v>
      </c>
      <c r="G639" t="s">
        <v>18</v>
      </c>
      <c r="H639" s="1">
        <v>44761</v>
      </c>
      <c r="I639" s="1">
        <v>44787</v>
      </c>
      <c r="J639" t="str">
        <f t="shared" si="72"/>
        <v>Filled</v>
      </c>
      <c r="K639" s="33" cm="1">
        <f t="array" aca="1" ref="K639" ca="1">NETWORKDAYS(H639,_xlfn.IFS(J639="Open",TODAY(),J639="Filled",I639))</f>
        <v>19</v>
      </c>
      <c r="L639" s="33" cm="1">
        <f t="array" aca="1" ref="L639" ca="1">(_xlfn.IFS(J639="Open",TODAY(),J639="Filled",I639))-H639</f>
        <v>26</v>
      </c>
      <c r="M639">
        <f t="shared" si="73"/>
        <v>2022</v>
      </c>
      <c r="N639" s="34" t="str">
        <f t="shared" si="74"/>
        <v>August</v>
      </c>
      <c r="O639" t="str">
        <f t="shared" si="75"/>
        <v>Q4</v>
      </c>
      <c r="P639" t="str">
        <f t="shared" si="76"/>
        <v>FY 2022</v>
      </c>
      <c r="Q639" s="35">
        <f>IF(J639="Open",_xlfn.XLOOKUP(E639,Table2[Region],Table2[Opens]),_xlfn.XLOOKUP(E639,Table2[Region],Table2[Accepts]))</f>
        <v>550</v>
      </c>
      <c r="R639">
        <f t="shared" si="77"/>
        <v>2022</v>
      </c>
      <c r="S639" s="1">
        <f t="shared" si="78"/>
        <v>44787</v>
      </c>
      <c r="T639" t="str">
        <f t="shared" si="79"/>
        <v>Q4</v>
      </c>
    </row>
    <row r="640" spans="1:20" x14ac:dyDescent="0.35">
      <c r="A640" t="s">
        <v>1445</v>
      </c>
      <c r="B640" t="s">
        <v>1221</v>
      </c>
      <c r="C640" t="s">
        <v>1607</v>
      </c>
      <c r="D640" t="s">
        <v>115</v>
      </c>
      <c r="E640" t="s">
        <v>116</v>
      </c>
      <c r="F640" t="s">
        <v>1613</v>
      </c>
      <c r="G640" t="s">
        <v>11</v>
      </c>
      <c r="H640" s="1">
        <v>44896</v>
      </c>
      <c r="I640" s="1">
        <v>44906</v>
      </c>
      <c r="J640" t="str">
        <f t="shared" si="72"/>
        <v>Filled</v>
      </c>
      <c r="K640" s="33" cm="1">
        <f t="array" aca="1" ref="K640" ca="1">NETWORKDAYS(H640,_xlfn.IFS(J640="Open",TODAY(),J640="Filled",I640))</f>
        <v>7</v>
      </c>
      <c r="L640" s="33" cm="1">
        <f t="array" aca="1" ref="L640" ca="1">(_xlfn.IFS(J640="Open",TODAY(),J640="Filled",I640))-H640</f>
        <v>10</v>
      </c>
      <c r="M640">
        <f t="shared" si="73"/>
        <v>2022</v>
      </c>
      <c r="N640" s="34" t="str">
        <f t="shared" si="74"/>
        <v>December</v>
      </c>
      <c r="O640" t="str">
        <f t="shared" si="75"/>
        <v>Q1</v>
      </c>
      <c r="P640" t="str">
        <f t="shared" si="76"/>
        <v>FY 2023</v>
      </c>
      <c r="Q640" s="35">
        <f>IF(J640="Open",_xlfn.XLOOKUP(E640,Table2[Region],Table2[Opens]),_xlfn.XLOOKUP(E640,Table2[Region],Table2[Accepts]))</f>
        <v>300</v>
      </c>
      <c r="R640">
        <f t="shared" si="77"/>
        <v>2023</v>
      </c>
      <c r="S640" s="1">
        <f t="shared" si="78"/>
        <v>44906</v>
      </c>
      <c r="T640" t="str">
        <f t="shared" si="79"/>
        <v>Q1</v>
      </c>
    </row>
    <row r="641" spans="1:20" x14ac:dyDescent="0.35">
      <c r="A641" t="s">
        <v>1446</v>
      </c>
      <c r="B641" t="s">
        <v>1222</v>
      </c>
      <c r="C641" s="37" t="s">
        <v>122</v>
      </c>
      <c r="D641" t="s">
        <v>12</v>
      </c>
      <c r="E641" t="s">
        <v>9</v>
      </c>
      <c r="F641" t="s">
        <v>1612</v>
      </c>
      <c r="G641" t="s">
        <v>18</v>
      </c>
      <c r="H641" s="1">
        <v>44809</v>
      </c>
      <c r="I641" s="1">
        <v>44854</v>
      </c>
      <c r="J641" t="str">
        <f t="shared" si="72"/>
        <v>Filled</v>
      </c>
      <c r="K641" s="33" cm="1">
        <f t="array" aca="1" ref="K641" ca="1">NETWORKDAYS(H641,_xlfn.IFS(J641="Open",TODAY(),J641="Filled",I641))</f>
        <v>34</v>
      </c>
      <c r="L641" s="33" cm="1">
        <f t="array" aca="1" ref="L641" ca="1">(_xlfn.IFS(J641="Open",TODAY(),J641="Filled",I641))-H641</f>
        <v>45</v>
      </c>
      <c r="M641">
        <f t="shared" si="73"/>
        <v>2022</v>
      </c>
      <c r="N641" s="34" t="str">
        <f t="shared" si="74"/>
        <v>October</v>
      </c>
      <c r="O641" t="str">
        <f t="shared" si="75"/>
        <v>Q1</v>
      </c>
      <c r="P641" t="str">
        <f t="shared" si="76"/>
        <v>FY 2023</v>
      </c>
      <c r="Q641" s="35">
        <f>IF(J641="Open",_xlfn.XLOOKUP(E641,Table2[Region],Table2[Opens]),_xlfn.XLOOKUP(E641,Table2[Region],Table2[Accepts]))</f>
        <v>525</v>
      </c>
      <c r="R641">
        <f t="shared" si="77"/>
        <v>2023</v>
      </c>
      <c r="S641" s="1">
        <f t="shared" si="78"/>
        <v>44854</v>
      </c>
      <c r="T641" t="str">
        <f t="shared" si="79"/>
        <v>Q1</v>
      </c>
    </row>
    <row r="642" spans="1:20" x14ac:dyDescent="0.35">
      <c r="A642" t="s">
        <v>1447</v>
      </c>
      <c r="B642" t="s">
        <v>1223</v>
      </c>
      <c r="C642" t="s">
        <v>1605</v>
      </c>
      <c r="D642" t="s">
        <v>204</v>
      </c>
      <c r="E642" t="s">
        <v>1636</v>
      </c>
      <c r="F642" t="s">
        <v>1613</v>
      </c>
      <c r="G642" t="s">
        <v>16</v>
      </c>
      <c r="H642" s="1">
        <v>44633</v>
      </c>
      <c r="I642" s="1">
        <v>44825</v>
      </c>
      <c r="J642" t="str">
        <f t="shared" ref="J642:J705" si="80">IF(I642="","Open","Filled")</f>
        <v>Filled</v>
      </c>
      <c r="K642" s="33" cm="1">
        <f t="array" aca="1" ref="K642" ca="1">NETWORKDAYS(H642,_xlfn.IFS(J642="Open",TODAY(),J642="Filled",I642))</f>
        <v>138</v>
      </c>
      <c r="L642" s="33" cm="1">
        <f t="array" aca="1" ref="L642" ca="1">(_xlfn.IFS(J642="Open",TODAY(),J642="Filled",I642))-H642</f>
        <v>192</v>
      </c>
      <c r="M642">
        <f t="shared" ref="M642:M705" si="81">IFERROR(YEAR(I642),"")</f>
        <v>2022</v>
      </c>
      <c r="N642" s="34" t="str">
        <f t="shared" ref="N642:N705" si="82">IFERROR(TEXT(I642,"mmmm"),"")</f>
        <v>September</v>
      </c>
      <c r="O642" t="str">
        <f t="shared" ref="O642:O705" si="83">IFERROR(_xlfn.CONCAT("Q",CHOOSE(MONTH(I642),2,2,2,3,3,3,4,4,4,1,1,1)),"")</f>
        <v>Q4</v>
      </c>
      <c r="P642" t="str">
        <f t="shared" si="76"/>
        <v>FY 2022</v>
      </c>
      <c r="Q642" s="35">
        <f>IF(J642="Open",_xlfn.XLOOKUP(E642,Table2[Region],Table2[Opens]),_xlfn.XLOOKUP(E642,Table2[Region],Table2[Accepts]))</f>
        <v>550</v>
      </c>
      <c r="R642">
        <f t="shared" si="77"/>
        <v>2022</v>
      </c>
      <c r="S642" s="1">
        <f t="shared" si="78"/>
        <v>44825</v>
      </c>
      <c r="T642" t="str">
        <f t="shared" si="79"/>
        <v>Q4</v>
      </c>
    </row>
    <row r="643" spans="1:20" x14ac:dyDescent="0.35">
      <c r="A643" t="s">
        <v>1448</v>
      </c>
      <c r="B643" t="s">
        <v>94</v>
      </c>
      <c r="C643" t="s">
        <v>63</v>
      </c>
      <c r="D643" t="s">
        <v>204</v>
      </c>
      <c r="E643" t="s">
        <v>1636</v>
      </c>
      <c r="F643" t="s">
        <v>1613</v>
      </c>
      <c r="G643" t="s">
        <v>16</v>
      </c>
      <c r="H643" s="1">
        <v>44630</v>
      </c>
      <c r="I643" s="1">
        <v>44794</v>
      </c>
      <c r="J643" t="str">
        <f t="shared" si="80"/>
        <v>Filled</v>
      </c>
      <c r="K643" s="33" cm="1">
        <f t="array" aca="1" ref="K643" ca="1">NETWORKDAYS(H643,_xlfn.IFS(J643="Open",TODAY(),J643="Filled",I643))</f>
        <v>117</v>
      </c>
      <c r="L643" s="33" cm="1">
        <f t="array" aca="1" ref="L643" ca="1">(_xlfn.IFS(J643="Open",TODAY(),J643="Filled",I643))-H643</f>
        <v>164</v>
      </c>
      <c r="M643">
        <f t="shared" si="81"/>
        <v>2022</v>
      </c>
      <c r="N643" s="34" t="str">
        <f t="shared" si="82"/>
        <v>August</v>
      </c>
      <c r="O643" t="str">
        <f t="shared" si="83"/>
        <v>Q4</v>
      </c>
      <c r="P643" t="str">
        <f t="shared" ref="P643:P706" si="84">IFERROR(_xlfn.CONCAT("FY"," ",YEAR(I643)+IF(MONTH(I643)&gt;=10,1,0)),"")</f>
        <v>FY 2022</v>
      </c>
      <c r="Q643" s="35">
        <f>IF(J643="Open",_xlfn.XLOOKUP(E643,Table2[Region],Table2[Opens]),_xlfn.XLOOKUP(E643,Table2[Region],Table2[Accepts]))</f>
        <v>550</v>
      </c>
      <c r="R643">
        <f t="shared" ref="R643:R706" si="85">YEAR(IF(I643="",H643,I643))+IF(MONTH(IF(I643="",H643,I643))&gt;=10,1,0)</f>
        <v>2022</v>
      </c>
      <c r="S643" s="1">
        <f t="shared" ref="S643:S706" si="86">IF(I643="",H643,I643)</f>
        <v>44794</v>
      </c>
      <c r="T643" t="str">
        <f t="shared" ref="T643:T706" si="87">IFERROR(_xlfn.CONCAT("Q",CHOOSE(MONTH(IF(I643="",H643,I643)),2,2,2,3,3,3,4,4,4,1,1,1)),"")</f>
        <v>Q4</v>
      </c>
    </row>
    <row r="644" spans="1:20" x14ac:dyDescent="0.35">
      <c r="A644" t="s">
        <v>1449</v>
      </c>
      <c r="B644" t="s">
        <v>1223</v>
      </c>
      <c r="C644" t="s">
        <v>1605</v>
      </c>
      <c r="D644" t="s">
        <v>204</v>
      </c>
      <c r="E644" t="s">
        <v>1636</v>
      </c>
      <c r="F644" t="s">
        <v>1613</v>
      </c>
      <c r="G644" t="s">
        <v>11</v>
      </c>
      <c r="H644" s="1">
        <v>44633</v>
      </c>
      <c r="I644" s="1">
        <v>44653</v>
      </c>
      <c r="J644" t="str">
        <f t="shared" si="80"/>
        <v>Filled</v>
      </c>
      <c r="K644" s="33" cm="1">
        <f t="array" aca="1" ref="K644" ca="1">NETWORKDAYS(H644,_xlfn.IFS(J644="Open",TODAY(),J644="Filled",I644))</f>
        <v>15</v>
      </c>
      <c r="L644" s="33" cm="1">
        <f t="array" aca="1" ref="L644" ca="1">(_xlfn.IFS(J644="Open",TODAY(),J644="Filled",I644))-H644</f>
        <v>20</v>
      </c>
      <c r="M644">
        <f t="shared" si="81"/>
        <v>2022</v>
      </c>
      <c r="N644" s="34" t="str">
        <f t="shared" si="82"/>
        <v>April</v>
      </c>
      <c r="O644" t="str">
        <f t="shared" si="83"/>
        <v>Q3</v>
      </c>
      <c r="P644" t="str">
        <f t="shared" si="84"/>
        <v>FY 2022</v>
      </c>
      <c r="Q644" s="35">
        <f>IF(J644="Open",_xlfn.XLOOKUP(E644,Table2[Region],Table2[Opens]),_xlfn.XLOOKUP(E644,Table2[Region],Table2[Accepts]))</f>
        <v>550</v>
      </c>
      <c r="R644">
        <f t="shared" si="85"/>
        <v>2022</v>
      </c>
      <c r="S644" s="1">
        <f t="shared" si="86"/>
        <v>44653</v>
      </c>
      <c r="T644" t="str">
        <f t="shared" si="87"/>
        <v>Q3</v>
      </c>
    </row>
    <row r="645" spans="1:20" x14ac:dyDescent="0.35">
      <c r="A645" t="s">
        <v>1450</v>
      </c>
      <c r="B645" t="s">
        <v>1119</v>
      </c>
      <c r="C645" t="s">
        <v>1605</v>
      </c>
      <c r="D645" t="s">
        <v>204</v>
      </c>
      <c r="E645" t="s">
        <v>1636</v>
      </c>
      <c r="F645" t="s">
        <v>1613</v>
      </c>
      <c r="G645" t="s">
        <v>16</v>
      </c>
      <c r="H645" s="1">
        <v>44739</v>
      </c>
      <c r="I645" s="1">
        <v>44801</v>
      </c>
      <c r="J645" t="str">
        <f t="shared" si="80"/>
        <v>Filled</v>
      </c>
      <c r="K645" s="33" cm="1">
        <f t="array" aca="1" ref="K645" ca="1">NETWORKDAYS(H645,_xlfn.IFS(J645="Open",TODAY(),J645="Filled",I645))</f>
        <v>45</v>
      </c>
      <c r="L645" s="33" cm="1">
        <f t="array" aca="1" ref="L645" ca="1">(_xlfn.IFS(J645="Open",TODAY(),J645="Filled",I645))-H645</f>
        <v>62</v>
      </c>
      <c r="M645">
        <f t="shared" si="81"/>
        <v>2022</v>
      </c>
      <c r="N645" s="34" t="str">
        <f t="shared" si="82"/>
        <v>August</v>
      </c>
      <c r="O645" t="str">
        <f t="shared" si="83"/>
        <v>Q4</v>
      </c>
      <c r="P645" t="str">
        <f t="shared" si="84"/>
        <v>FY 2022</v>
      </c>
      <c r="Q645" s="35">
        <f>IF(J645="Open",_xlfn.XLOOKUP(E645,Table2[Region],Table2[Opens]),_xlfn.XLOOKUP(E645,Table2[Region],Table2[Accepts]))</f>
        <v>550</v>
      </c>
      <c r="R645">
        <f t="shared" si="85"/>
        <v>2022</v>
      </c>
      <c r="S645" s="1">
        <f t="shared" si="86"/>
        <v>44801</v>
      </c>
      <c r="T645" t="str">
        <f t="shared" si="87"/>
        <v>Q4</v>
      </c>
    </row>
    <row r="646" spans="1:20" x14ac:dyDescent="0.35">
      <c r="A646" t="s">
        <v>1451</v>
      </c>
      <c r="B646" t="s">
        <v>1224</v>
      </c>
      <c r="C646" s="37" t="s">
        <v>122</v>
      </c>
      <c r="D646" t="s">
        <v>115</v>
      </c>
      <c r="E646" t="s">
        <v>116</v>
      </c>
      <c r="F646" t="s">
        <v>1613</v>
      </c>
      <c r="G646" t="s">
        <v>16</v>
      </c>
      <c r="H646" s="1">
        <v>44893</v>
      </c>
      <c r="I646" s="1">
        <v>44915</v>
      </c>
      <c r="J646" t="str">
        <f t="shared" si="80"/>
        <v>Filled</v>
      </c>
      <c r="K646" s="33" cm="1">
        <f t="array" aca="1" ref="K646" ca="1">NETWORKDAYS(H646,_xlfn.IFS(J646="Open",TODAY(),J646="Filled",I646))</f>
        <v>17</v>
      </c>
      <c r="L646" s="33" cm="1">
        <f t="array" aca="1" ref="L646" ca="1">(_xlfn.IFS(J646="Open",TODAY(),J646="Filled",I646))-H646</f>
        <v>22</v>
      </c>
      <c r="M646">
        <f t="shared" si="81"/>
        <v>2022</v>
      </c>
      <c r="N646" s="34" t="str">
        <f t="shared" si="82"/>
        <v>December</v>
      </c>
      <c r="O646" t="str">
        <f t="shared" si="83"/>
        <v>Q1</v>
      </c>
      <c r="P646" t="str">
        <f t="shared" si="84"/>
        <v>FY 2023</v>
      </c>
      <c r="Q646" s="35">
        <f>IF(J646="Open",_xlfn.XLOOKUP(E646,Table2[Region],Table2[Opens]),_xlfn.XLOOKUP(E646,Table2[Region],Table2[Accepts]))</f>
        <v>300</v>
      </c>
      <c r="R646">
        <f t="shared" si="85"/>
        <v>2023</v>
      </c>
      <c r="S646" s="1">
        <f t="shared" si="86"/>
        <v>44915</v>
      </c>
      <c r="T646" t="str">
        <f t="shared" si="87"/>
        <v>Q1</v>
      </c>
    </row>
    <row r="647" spans="1:20" x14ac:dyDescent="0.35">
      <c r="A647" t="s">
        <v>1452</v>
      </c>
      <c r="B647" t="s">
        <v>1225</v>
      </c>
      <c r="C647" t="s">
        <v>1605</v>
      </c>
      <c r="D647" t="s">
        <v>204</v>
      </c>
      <c r="E647" t="s">
        <v>1636</v>
      </c>
      <c r="F647" t="s">
        <v>1613</v>
      </c>
      <c r="G647" t="s">
        <v>18</v>
      </c>
      <c r="H647" s="1">
        <v>44637</v>
      </c>
      <c r="I647" s="1">
        <v>44661</v>
      </c>
      <c r="J647" t="str">
        <f t="shared" si="80"/>
        <v>Filled</v>
      </c>
      <c r="K647" s="33" cm="1">
        <f t="array" aca="1" ref="K647" ca="1">NETWORKDAYS(H647,_xlfn.IFS(J647="Open",TODAY(),J647="Filled",I647))</f>
        <v>17</v>
      </c>
      <c r="L647" s="33" cm="1">
        <f t="array" aca="1" ref="L647" ca="1">(_xlfn.IFS(J647="Open",TODAY(),J647="Filled",I647))-H647</f>
        <v>24</v>
      </c>
      <c r="M647">
        <f t="shared" si="81"/>
        <v>2022</v>
      </c>
      <c r="N647" s="34" t="str">
        <f t="shared" si="82"/>
        <v>April</v>
      </c>
      <c r="O647" t="str">
        <f t="shared" si="83"/>
        <v>Q3</v>
      </c>
      <c r="P647" t="str">
        <f t="shared" si="84"/>
        <v>FY 2022</v>
      </c>
      <c r="Q647" s="35">
        <f>IF(J647="Open",_xlfn.XLOOKUP(E647,Table2[Region],Table2[Opens]),_xlfn.XLOOKUP(E647,Table2[Region],Table2[Accepts]))</f>
        <v>550</v>
      </c>
      <c r="R647">
        <f t="shared" si="85"/>
        <v>2022</v>
      </c>
      <c r="S647" s="1">
        <f t="shared" si="86"/>
        <v>44661</v>
      </c>
      <c r="T647" t="str">
        <f t="shared" si="87"/>
        <v>Q3</v>
      </c>
    </row>
    <row r="648" spans="1:20" x14ac:dyDescent="0.35">
      <c r="A648" t="s">
        <v>1453</v>
      </c>
      <c r="B648" t="s">
        <v>1144</v>
      </c>
      <c r="C648" s="37" t="s">
        <v>122</v>
      </c>
      <c r="D648" t="s">
        <v>12</v>
      </c>
      <c r="E648" t="s">
        <v>9</v>
      </c>
      <c r="F648" t="s">
        <v>1612</v>
      </c>
      <c r="G648" t="s">
        <v>18</v>
      </c>
      <c r="H648" s="1">
        <v>44819</v>
      </c>
      <c r="I648" s="1" t="s">
        <v>1628</v>
      </c>
      <c r="J648" t="str">
        <f t="shared" si="80"/>
        <v>Open</v>
      </c>
      <c r="K648" s="33" cm="1">
        <f t="array" aca="1" ref="K648" ca="1">NETWORKDAYS(H648,_xlfn.IFS(J648="Open",TODAY(),J648="Filled",I648))</f>
        <v>234</v>
      </c>
      <c r="L648" s="33" cm="1">
        <f t="array" aca="1" ref="L648" ca="1">(_xlfn.IFS(J648="Open",TODAY(),J648="Filled",I648))-H648</f>
        <v>327</v>
      </c>
      <c r="M648" t="str">
        <f t="shared" si="81"/>
        <v/>
      </c>
      <c r="N648" s="34" t="str">
        <f t="shared" si="82"/>
        <v/>
      </c>
      <c r="O648" t="str">
        <f t="shared" si="83"/>
        <v/>
      </c>
      <c r="P648" t="str">
        <f t="shared" si="84"/>
        <v/>
      </c>
      <c r="Q648" s="35">
        <f>IF(J648="Open",_xlfn.XLOOKUP(E648,Table2[Region],Table2[Opens]),_xlfn.XLOOKUP(E648,Table2[Region],Table2[Accepts]))</f>
        <v>280</v>
      </c>
      <c r="R648">
        <f t="shared" si="85"/>
        <v>2022</v>
      </c>
      <c r="S648" s="1">
        <f t="shared" si="86"/>
        <v>44819</v>
      </c>
      <c r="T648" t="str">
        <f t="shared" si="87"/>
        <v>Q4</v>
      </c>
    </row>
    <row r="649" spans="1:20" x14ac:dyDescent="0.35">
      <c r="A649" t="s">
        <v>1454</v>
      </c>
      <c r="B649" t="s">
        <v>1226</v>
      </c>
      <c r="C649" t="s">
        <v>1606</v>
      </c>
      <c r="D649" t="s">
        <v>115</v>
      </c>
      <c r="E649" t="s">
        <v>116</v>
      </c>
      <c r="F649" t="s">
        <v>1614</v>
      </c>
      <c r="G649" t="s">
        <v>18</v>
      </c>
      <c r="H649" s="1">
        <v>44880</v>
      </c>
      <c r="I649" s="1">
        <v>44920</v>
      </c>
      <c r="J649" t="str">
        <f t="shared" si="80"/>
        <v>Filled</v>
      </c>
      <c r="K649" s="33" cm="1">
        <f t="array" aca="1" ref="K649" ca="1">NETWORKDAYS(H649,_xlfn.IFS(J649="Open",TODAY(),J649="Filled",I649))</f>
        <v>29</v>
      </c>
      <c r="L649" s="33" cm="1">
        <f t="array" aca="1" ref="L649" ca="1">(_xlfn.IFS(J649="Open",TODAY(),J649="Filled",I649))-H649</f>
        <v>40</v>
      </c>
      <c r="M649">
        <f t="shared" si="81"/>
        <v>2022</v>
      </c>
      <c r="N649" s="34" t="str">
        <f t="shared" si="82"/>
        <v>December</v>
      </c>
      <c r="O649" t="str">
        <f t="shared" si="83"/>
        <v>Q1</v>
      </c>
      <c r="P649" t="str">
        <f t="shared" si="84"/>
        <v>FY 2023</v>
      </c>
      <c r="Q649" s="35">
        <f>IF(J649="Open",_xlfn.XLOOKUP(E649,Table2[Region],Table2[Opens]),_xlfn.XLOOKUP(E649,Table2[Region],Table2[Accepts]))</f>
        <v>300</v>
      </c>
      <c r="R649">
        <f t="shared" si="85"/>
        <v>2023</v>
      </c>
      <c r="S649" s="1">
        <f t="shared" si="86"/>
        <v>44920</v>
      </c>
      <c r="T649" t="str">
        <f t="shared" si="87"/>
        <v>Q1</v>
      </c>
    </row>
    <row r="650" spans="1:20" x14ac:dyDescent="0.35">
      <c r="A650" t="s">
        <v>1455</v>
      </c>
      <c r="B650" t="s">
        <v>1152</v>
      </c>
      <c r="C650" s="37" t="s">
        <v>122</v>
      </c>
      <c r="D650" t="s">
        <v>12</v>
      </c>
      <c r="E650" t="s">
        <v>9</v>
      </c>
      <c r="F650" t="s">
        <v>1614</v>
      </c>
      <c r="G650" t="s">
        <v>16</v>
      </c>
      <c r="H650" s="1">
        <v>44571</v>
      </c>
      <c r="I650" s="1">
        <v>44666</v>
      </c>
      <c r="J650" t="str">
        <f t="shared" si="80"/>
        <v>Filled</v>
      </c>
      <c r="K650" s="33" cm="1">
        <f t="array" aca="1" ref="K650" ca="1">NETWORKDAYS(H650,_xlfn.IFS(J650="Open",TODAY(),J650="Filled",I650))</f>
        <v>70</v>
      </c>
      <c r="L650" s="33" cm="1">
        <f t="array" aca="1" ref="L650" ca="1">(_xlfn.IFS(J650="Open",TODAY(),J650="Filled",I650))-H650</f>
        <v>95</v>
      </c>
      <c r="M650">
        <f t="shared" si="81"/>
        <v>2022</v>
      </c>
      <c r="N650" s="34" t="str">
        <f t="shared" si="82"/>
        <v>April</v>
      </c>
      <c r="O650" t="str">
        <f t="shared" si="83"/>
        <v>Q3</v>
      </c>
      <c r="P650" t="str">
        <f t="shared" si="84"/>
        <v>FY 2022</v>
      </c>
      <c r="Q650" s="35">
        <f>IF(J650="Open",_xlfn.XLOOKUP(E650,Table2[Region],Table2[Opens]),_xlfn.XLOOKUP(E650,Table2[Region],Table2[Accepts]))</f>
        <v>525</v>
      </c>
      <c r="R650">
        <f t="shared" si="85"/>
        <v>2022</v>
      </c>
      <c r="S650" s="1">
        <f t="shared" si="86"/>
        <v>44666</v>
      </c>
      <c r="T650" t="str">
        <f t="shared" si="87"/>
        <v>Q3</v>
      </c>
    </row>
    <row r="651" spans="1:20" x14ac:dyDescent="0.35">
      <c r="A651" t="s">
        <v>1456</v>
      </c>
      <c r="B651" t="s">
        <v>1227</v>
      </c>
      <c r="C651" t="s">
        <v>1605</v>
      </c>
      <c r="D651" t="s">
        <v>12</v>
      </c>
      <c r="E651" t="s">
        <v>9</v>
      </c>
      <c r="F651" t="s">
        <v>1613</v>
      </c>
      <c r="G651" t="s">
        <v>18</v>
      </c>
      <c r="H651" s="1">
        <v>44544</v>
      </c>
      <c r="I651" s="1">
        <v>44554</v>
      </c>
      <c r="J651" t="str">
        <f t="shared" si="80"/>
        <v>Filled</v>
      </c>
      <c r="K651" s="33" cm="1">
        <f t="array" aca="1" ref="K651" ca="1">NETWORKDAYS(H651,_xlfn.IFS(J651="Open",TODAY(),J651="Filled",I651))</f>
        <v>9</v>
      </c>
      <c r="L651" s="33" cm="1">
        <f t="array" aca="1" ref="L651" ca="1">(_xlfn.IFS(J651="Open",TODAY(),J651="Filled",I651))-H651</f>
        <v>10</v>
      </c>
      <c r="M651">
        <f t="shared" si="81"/>
        <v>2021</v>
      </c>
      <c r="N651" s="34" t="str">
        <f t="shared" si="82"/>
        <v>December</v>
      </c>
      <c r="O651" t="str">
        <f t="shared" si="83"/>
        <v>Q1</v>
      </c>
      <c r="P651" t="str">
        <f t="shared" si="84"/>
        <v>FY 2022</v>
      </c>
      <c r="Q651" s="35">
        <f>IF(J651="Open",_xlfn.XLOOKUP(E651,Table2[Region],Table2[Opens]),_xlfn.XLOOKUP(E651,Table2[Region],Table2[Accepts]))</f>
        <v>525</v>
      </c>
      <c r="R651">
        <f t="shared" si="85"/>
        <v>2022</v>
      </c>
      <c r="S651" s="1">
        <f t="shared" si="86"/>
        <v>44554</v>
      </c>
      <c r="T651" t="str">
        <f t="shared" si="87"/>
        <v>Q1</v>
      </c>
    </row>
    <row r="652" spans="1:20" x14ac:dyDescent="0.35">
      <c r="A652" t="s">
        <v>1457</v>
      </c>
      <c r="B652" t="s">
        <v>1228</v>
      </c>
      <c r="C652" t="s">
        <v>1607</v>
      </c>
      <c r="D652" t="s">
        <v>12</v>
      </c>
      <c r="E652" t="s">
        <v>9</v>
      </c>
      <c r="F652" t="s">
        <v>1613</v>
      </c>
      <c r="G652" t="s">
        <v>24</v>
      </c>
      <c r="H652" s="1">
        <v>44563</v>
      </c>
      <c r="I652" s="1">
        <v>44868</v>
      </c>
      <c r="J652" t="str">
        <f t="shared" si="80"/>
        <v>Filled</v>
      </c>
      <c r="K652" s="33" cm="1">
        <f t="array" aca="1" ref="K652" ca="1">NETWORKDAYS(H652,_xlfn.IFS(J652="Open",TODAY(),J652="Filled",I652))</f>
        <v>219</v>
      </c>
      <c r="L652" s="33" cm="1">
        <f t="array" aca="1" ref="L652" ca="1">(_xlfn.IFS(J652="Open",TODAY(),J652="Filled",I652))-H652</f>
        <v>305</v>
      </c>
      <c r="M652">
        <f t="shared" si="81"/>
        <v>2022</v>
      </c>
      <c r="N652" s="34" t="str">
        <f t="shared" si="82"/>
        <v>November</v>
      </c>
      <c r="O652" t="str">
        <f t="shared" si="83"/>
        <v>Q1</v>
      </c>
      <c r="P652" t="str">
        <f t="shared" si="84"/>
        <v>FY 2023</v>
      </c>
      <c r="Q652" s="35">
        <f>IF(J652="Open",_xlfn.XLOOKUP(E652,Table2[Region],Table2[Opens]),_xlfn.XLOOKUP(E652,Table2[Region],Table2[Accepts]))</f>
        <v>525</v>
      </c>
      <c r="R652">
        <f t="shared" si="85"/>
        <v>2023</v>
      </c>
      <c r="S652" s="1">
        <f t="shared" si="86"/>
        <v>44868</v>
      </c>
      <c r="T652" t="str">
        <f t="shared" si="87"/>
        <v>Q1</v>
      </c>
    </row>
    <row r="653" spans="1:20" x14ac:dyDescent="0.35">
      <c r="A653" t="s">
        <v>1458</v>
      </c>
      <c r="B653" t="s">
        <v>1126</v>
      </c>
      <c r="C653" s="37" t="s">
        <v>122</v>
      </c>
      <c r="D653" t="s">
        <v>12</v>
      </c>
      <c r="E653" t="s">
        <v>9</v>
      </c>
      <c r="F653" t="s">
        <v>1612</v>
      </c>
      <c r="G653" t="s">
        <v>18</v>
      </c>
      <c r="H653" s="1">
        <v>44553</v>
      </c>
      <c r="I653" s="1">
        <v>44553</v>
      </c>
      <c r="J653" t="str">
        <f t="shared" si="80"/>
        <v>Filled</v>
      </c>
      <c r="K653" s="33" cm="1">
        <f t="array" aca="1" ref="K653" ca="1">NETWORKDAYS(H653,_xlfn.IFS(J653="Open",TODAY(),J653="Filled",I653))</f>
        <v>1</v>
      </c>
      <c r="L653" s="33" cm="1">
        <f t="array" aca="1" ref="L653" ca="1">(_xlfn.IFS(J653="Open",TODAY(),J653="Filled",I653))-H653</f>
        <v>0</v>
      </c>
      <c r="M653">
        <f t="shared" si="81"/>
        <v>2021</v>
      </c>
      <c r="N653" s="34" t="str">
        <f t="shared" si="82"/>
        <v>December</v>
      </c>
      <c r="O653" t="str">
        <f t="shared" si="83"/>
        <v>Q1</v>
      </c>
      <c r="P653" t="str">
        <f t="shared" si="84"/>
        <v>FY 2022</v>
      </c>
      <c r="Q653" s="35">
        <f>IF(J653="Open",_xlfn.XLOOKUP(E653,Table2[Region],Table2[Opens]),_xlfn.XLOOKUP(E653,Table2[Region],Table2[Accepts]))</f>
        <v>525</v>
      </c>
      <c r="R653">
        <f t="shared" si="85"/>
        <v>2022</v>
      </c>
      <c r="S653" s="1">
        <f t="shared" si="86"/>
        <v>44553</v>
      </c>
      <c r="T653" t="str">
        <f t="shared" si="87"/>
        <v>Q1</v>
      </c>
    </row>
    <row r="654" spans="1:20" x14ac:dyDescent="0.35">
      <c r="A654" t="s">
        <v>1459</v>
      </c>
      <c r="B654" t="s">
        <v>1229</v>
      </c>
      <c r="C654" t="s">
        <v>1605</v>
      </c>
      <c r="D654" t="s">
        <v>204</v>
      </c>
      <c r="E654" t="s">
        <v>1636</v>
      </c>
      <c r="F654" t="s">
        <v>1612</v>
      </c>
      <c r="G654" t="s">
        <v>24</v>
      </c>
      <c r="H654" s="1">
        <v>44703</v>
      </c>
      <c r="I654" s="1">
        <v>44901</v>
      </c>
      <c r="J654" t="str">
        <f t="shared" si="80"/>
        <v>Filled</v>
      </c>
      <c r="K654" s="33" cm="1">
        <f t="array" aca="1" ref="K654" ca="1">NETWORKDAYS(H654,_xlfn.IFS(J654="Open",TODAY(),J654="Filled",I654))</f>
        <v>142</v>
      </c>
      <c r="L654" s="33" cm="1">
        <f t="array" aca="1" ref="L654" ca="1">(_xlfn.IFS(J654="Open",TODAY(),J654="Filled",I654))-H654</f>
        <v>198</v>
      </c>
      <c r="M654">
        <f t="shared" si="81"/>
        <v>2022</v>
      </c>
      <c r="N654" s="34" t="str">
        <f t="shared" si="82"/>
        <v>December</v>
      </c>
      <c r="O654" t="str">
        <f t="shared" si="83"/>
        <v>Q1</v>
      </c>
      <c r="P654" t="str">
        <f t="shared" si="84"/>
        <v>FY 2023</v>
      </c>
      <c r="Q654" s="35">
        <f>IF(J654="Open",_xlfn.XLOOKUP(E654,Table2[Region],Table2[Opens]),_xlfn.XLOOKUP(E654,Table2[Region],Table2[Accepts]))</f>
        <v>550</v>
      </c>
      <c r="R654">
        <f t="shared" si="85"/>
        <v>2023</v>
      </c>
      <c r="S654" s="1">
        <f t="shared" si="86"/>
        <v>44901</v>
      </c>
      <c r="T654" t="str">
        <f t="shared" si="87"/>
        <v>Q1</v>
      </c>
    </row>
    <row r="655" spans="1:20" x14ac:dyDescent="0.35">
      <c r="A655" t="s">
        <v>1460</v>
      </c>
      <c r="B655" t="s">
        <v>1230</v>
      </c>
      <c r="C655" t="s">
        <v>1605</v>
      </c>
      <c r="D655" t="s">
        <v>12</v>
      </c>
      <c r="E655" t="s">
        <v>9</v>
      </c>
      <c r="F655" t="s">
        <v>1613</v>
      </c>
      <c r="G655" t="s">
        <v>16</v>
      </c>
      <c r="H655" s="1">
        <v>44556</v>
      </c>
      <c r="I655" s="1">
        <v>44556</v>
      </c>
      <c r="J655" t="str">
        <f t="shared" si="80"/>
        <v>Filled</v>
      </c>
      <c r="K655" s="33" cm="1">
        <f t="array" aca="1" ref="K655" ca="1">NETWORKDAYS(H655,_xlfn.IFS(J655="Open",TODAY(),J655="Filled",I655))</f>
        <v>0</v>
      </c>
      <c r="L655" s="33" cm="1">
        <f t="array" aca="1" ref="L655" ca="1">(_xlfn.IFS(J655="Open",TODAY(),J655="Filled",I655))-H655</f>
        <v>0</v>
      </c>
      <c r="M655">
        <f t="shared" si="81"/>
        <v>2021</v>
      </c>
      <c r="N655" s="34" t="str">
        <f t="shared" si="82"/>
        <v>December</v>
      </c>
      <c r="O655" t="str">
        <f t="shared" si="83"/>
        <v>Q1</v>
      </c>
      <c r="P655" t="str">
        <f t="shared" si="84"/>
        <v>FY 2022</v>
      </c>
      <c r="Q655" s="35">
        <f>IF(J655="Open",_xlfn.XLOOKUP(E655,Table2[Region],Table2[Opens]),_xlfn.XLOOKUP(E655,Table2[Region],Table2[Accepts]))</f>
        <v>525</v>
      </c>
      <c r="R655">
        <f t="shared" si="85"/>
        <v>2022</v>
      </c>
      <c r="S655" s="1">
        <f t="shared" si="86"/>
        <v>44556</v>
      </c>
      <c r="T655" t="str">
        <f t="shared" si="87"/>
        <v>Q1</v>
      </c>
    </row>
    <row r="656" spans="1:20" x14ac:dyDescent="0.35">
      <c r="A656" t="s">
        <v>1461</v>
      </c>
      <c r="B656" t="s">
        <v>1231</v>
      </c>
      <c r="C656" s="37" t="s">
        <v>122</v>
      </c>
      <c r="D656" t="s">
        <v>204</v>
      </c>
      <c r="E656" t="s">
        <v>1636</v>
      </c>
      <c r="F656" t="s">
        <v>1612</v>
      </c>
      <c r="G656" t="s">
        <v>18</v>
      </c>
      <c r="H656" s="1">
        <v>44754</v>
      </c>
      <c r="I656" s="1">
        <v>44801</v>
      </c>
      <c r="J656" t="str">
        <f t="shared" si="80"/>
        <v>Filled</v>
      </c>
      <c r="K656" s="33" cm="1">
        <f t="array" aca="1" ref="K656" ca="1">NETWORKDAYS(H656,_xlfn.IFS(J656="Open",TODAY(),J656="Filled",I656))</f>
        <v>34</v>
      </c>
      <c r="L656" s="33" cm="1">
        <f t="array" aca="1" ref="L656" ca="1">(_xlfn.IFS(J656="Open",TODAY(),J656="Filled",I656))-H656</f>
        <v>47</v>
      </c>
      <c r="M656">
        <f t="shared" si="81"/>
        <v>2022</v>
      </c>
      <c r="N656" s="34" t="str">
        <f t="shared" si="82"/>
        <v>August</v>
      </c>
      <c r="O656" t="str">
        <f t="shared" si="83"/>
        <v>Q4</v>
      </c>
      <c r="P656" t="str">
        <f t="shared" si="84"/>
        <v>FY 2022</v>
      </c>
      <c r="Q656" s="35">
        <f>IF(J656="Open",_xlfn.XLOOKUP(E656,Table2[Region],Table2[Opens]),_xlfn.XLOOKUP(E656,Table2[Region],Table2[Accepts]))</f>
        <v>550</v>
      </c>
      <c r="R656">
        <f t="shared" si="85"/>
        <v>2022</v>
      </c>
      <c r="S656" s="1">
        <f t="shared" si="86"/>
        <v>44801</v>
      </c>
      <c r="T656" t="str">
        <f t="shared" si="87"/>
        <v>Q4</v>
      </c>
    </row>
    <row r="657" spans="1:20" x14ac:dyDescent="0.35">
      <c r="A657" t="s">
        <v>1462</v>
      </c>
      <c r="B657" t="s">
        <v>1232</v>
      </c>
      <c r="C657" t="s">
        <v>1607</v>
      </c>
      <c r="D657" t="s">
        <v>204</v>
      </c>
      <c r="E657" t="s">
        <v>1636</v>
      </c>
      <c r="F657" t="s">
        <v>1613</v>
      </c>
      <c r="G657" t="s">
        <v>18</v>
      </c>
      <c r="H657" s="1">
        <v>44630</v>
      </c>
      <c r="I657" s="1">
        <v>44806</v>
      </c>
      <c r="J657" t="str">
        <f t="shared" si="80"/>
        <v>Filled</v>
      </c>
      <c r="K657" s="33" cm="1">
        <f t="array" aca="1" ref="K657" ca="1">NETWORKDAYS(H657,_xlfn.IFS(J657="Open",TODAY(),J657="Filled",I657))</f>
        <v>127</v>
      </c>
      <c r="L657" s="33" cm="1">
        <f t="array" aca="1" ref="L657" ca="1">(_xlfn.IFS(J657="Open",TODAY(),J657="Filled",I657))-H657</f>
        <v>176</v>
      </c>
      <c r="M657">
        <f t="shared" si="81"/>
        <v>2022</v>
      </c>
      <c r="N657" s="34" t="str">
        <f t="shared" si="82"/>
        <v>September</v>
      </c>
      <c r="O657" t="str">
        <f t="shared" si="83"/>
        <v>Q4</v>
      </c>
      <c r="P657" t="str">
        <f t="shared" si="84"/>
        <v>FY 2022</v>
      </c>
      <c r="Q657" s="35">
        <f>IF(J657="Open",_xlfn.XLOOKUP(E657,Table2[Region],Table2[Opens]),_xlfn.XLOOKUP(E657,Table2[Region],Table2[Accepts]))</f>
        <v>550</v>
      </c>
      <c r="R657">
        <f t="shared" si="85"/>
        <v>2022</v>
      </c>
      <c r="S657" s="1">
        <f t="shared" si="86"/>
        <v>44806</v>
      </c>
      <c r="T657" t="str">
        <f t="shared" si="87"/>
        <v>Q4</v>
      </c>
    </row>
    <row r="658" spans="1:20" x14ac:dyDescent="0.35">
      <c r="A658" t="s">
        <v>1463</v>
      </c>
      <c r="B658" t="s">
        <v>1233</v>
      </c>
      <c r="C658" t="s">
        <v>1605</v>
      </c>
      <c r="D658" t="s">
        <v>12</v>
      </c>
      <c r="E658" t="s">
        <v>9</v>
      </c>
      <c r="F658" t="s">
        <v>1613</v>
      </c>
      <c r="G658" t="s">
        <v>18</v>
      </c>
      <c r="H658" s="1">
        <v>44565</v>
      </c>
      <c r="I658" s="1">
        <v>44568</v>
      </c>
      <c r="J658" t="str">
        <f t="shared" si="80"/>
        <v>Filled</v>
      </c>
      <c r="K658" s="33" cm="1">
        <f t="array" aca="1" ref="K658" ca="1">NETWORKDAYS(H658,_xlfn.IFS(J658="Open",TODAY(),J658="Filled",I658))</f>
        <v>4</v>
      </c>
      <c r="L658" s="33" cm="1">
        <f t="array" aca="1" ref="L658" ca="1">(_xlfn.IFS(J658="Open",TODAY(),J658="Filled",I658))-H658</f>
        <v>3</v>
      </c>
      <c r="M658">
        <f t="shared" si="81"/>
        <v>2022</v>
      </c>
      <c r="N658" s="34" t="str">
        <f t="shared" si="82"/>
        <v>January</v>
      </c>
      <c r="O658" t="str">
        <f t="shared" si="83"/>
        <v>Q2</v>
      </c>
      <c r="P658" t="str">
        <f t="shared" si="84"/>
        <v>FY 2022</v>
      </c>
      <c r="Q658" s="35">
        <f>IF(J658="Open",_xlfn.XLOOKUP(E658,Table2[Region],Table2[Opens]),_xlfn.XLOOKUP(E658,Table2[Region],Table2[Accepts]))</f>
        <v>525</v>
      </c>
      <c r="R658">
        <f t="shared" si="85"/>
        <v>2022</v>
      </c>
      <c r="S658" s="1">
        <f t="shared" si="86"/>
        <v>44568</v>
      </c>
      <c r="T658" t="str">
        <f t="shared" si="87"/>
        <v>Q2</v>
      </c>
    </row>
    <row r="659" spans="1:20" x14ac:dyDescent="0.35">
      <c r="A659" t="s">
        <v>1464</v>
      </c>
      <c r="B659" t="s">
        <v>1234</v>
      </c>
      <c r="C659" t="s">
        <v>1605</v>
      </c>
      <c r="D659" t="s">
        <v>12</v>
      </c>
      <c r="E659" t="s">
        <v>9</v>
      </c>
      <c r="F659" t="s">
        <v>1613</v>
      </c>
      <c r="G659" t="s">
        <v>16</v>
      </c>
      <c r="H659" s="1">
        <v>44614</v>
      </c>
      <c r="I659" s="1" t="s">
        <v>1628</v>
      </c>
      <c r="J659" t="str">
        <f t="shared" si="80"/>
        <v>Open</v>
      </c>
      <c r="K659" s="33" cm="1">
        <f t="array" aca="1" ref="K659" ca="1">NETWORKDAYS(H659,_xlfn.IFS(J659="Open",TODAY(),J659="Filled",I659))</f>
        <v>381</v>
      </c>
      <c r="L659" s="33" cm="1">
        <f t="array" aca="1" ref="L659" ca="1">(_xlfn.IFS(J659="Open",TODAY(),J659="Filled",I659))-H659</f>
        <v>532</v>
      </c>
      <c r="M659" t="str">
        <f t="shared" si="81"/>
        <v/>
      </c>
      <c r="N659" s="34" t="str">
        <f t="shared" si="82"/>
        <v/>
      </c>
      <c r="O659" t="str">
        <f t="shared" si="83"/>
        <v/>
      </c>
      <c r="P659" t="str">
        <f t="shared" si="84"/>
        <v/>
      </c>
      <c r="Q659" s="35">
        <f>IF(J659="Open",_xlfn.XLOOKUP(E659,Table2[Region],Table2[Opens]),_xlfn.XLOOKUP(E659,Table2[Region],Table2[Accepts]))</f>
        <v>280</v>
      </c>
      <c r="R659">
        <f t="shared" si="85"/>
        <v>2022</v>
      </c>
      <c r="S659" s="1">
        <f t="shared" si="86"/>
        <v>44614</v>
      </c>
      <c r="T659" t="str">
        <f t="shared" si="87"/>
        <v>Q2</v>
      </c>
    </row>
    <row r="660" spans="1:20" x14ac:dyDescent="0.35">
      <c r="A660" t="s">
        <v>1465</v>
      </c>
      <c r="B660" t="s">
        <v>1235</v>
      </c>
      <c r="C660" s="37" t="s">
        <v>122</v>
      </c>
      <c r="D660" t="s">
        <v>204</v>
      </c>
      <c r="E660" t="s">
        <v>1636</v>
      </c>
      <c r="F660" t="s">
        <v>1612</v>
      </c>
      <c r="G660" t="s">
        <v>24</v>
      </c>
      <c r="H660" s="1">
        <v>44748</v>
      </c>
      <c r="I660" s="1" t="s">
        <v>1628</v>
      </c>
      <c r="J660" t="str">
        <f t="shared" si="80"/>
        <v>Open</v>
      </c>
      <c r="K660" s="33" cm="1">
        <f t="array" aca="1" ref="K660" ca="1">NETWORKDAYS(H660,_xlfn.IFS(J660="Open",TODAY(),J660="Filled",I660))</f>
        <v>285</v>
      </c>
      <c r="L660" s="33" cm="1">
        <f t="array" aca="1" ref="L660" ca="1">(_xlfn.IFS(J660="Open",TODAY(),J660="Filled",I660))-H660</f>
        <v>398</v>
      </c>
      <c r="M660" t="str">
        <f t="shared" si="81"/>
        <v/>
      </c>
      <c r="N660" s="34" t="str">
        <f t="shared" si="82"/>
        <v/>
      </c>
      <c r="O660" t="str">
        <f t="shared" si="83"/>
        <v/>
      </c>
      <c r="P660" t="str">
        <f t="shared" si="84"/>
        <v/>
      </c>
      <c r="Q660" s="35">
        <f>IF(J660="Open",_xlfn.XLOOKUP(E660,Table2[Region],Table2[Opens]),_xlfn.XLOOKUP(E660,Table2[Region],Table2[Accepts]))</f>
        <v>300</v>
      </c>
      <c r="R660">
        <f t="shared" si="85"/>
        <v>2022</v>
      </c>
      <c r="S660" s="1">
        <f t="shared" si="86"/>
        <v>44748</v>
      </c>
      <c r="T660" t="str">
        <f t="shared" si="87"/>
        <v>Q4</v>
      </c>
    </row>
    <row r="661" spans="1:20" x14ac:dyDescent="0.35">
      <c r="A661" t="s">
        <v>1466</v>
      </c>
      <c r="B661" t="s">
        <v>1209</v>
      </c>
      <c r="C661" t="s">
        <v>1605</v>
      </c>
      <c r="D661" t="s">
        <v>204</v>
      </c>
      <c r="E661" t="s">
        <v>1636</v>
      </c>
      <c r="F661" t="s">
        <v>1612</v>
      </c>
      <c r="G661" t="s">
        <v>16</v>
      </c>
      <c r="H661" s="1">
        <v>44601</v>
      </c>
      <c r="I661" s="1">
        <v>44782</v>
      </c>
      <c r="J661" t="str">
        <f t="shared" si="80"/>
        <v>Filled</v>
      </c>
      <c r="K661" s="33" cm="1">
        <f t="array" aca="1" ref="K661" ca="1">NETWORKDAYS(H661,_xlfn.IFS(J661="Open",TODAY(),J661="Filled",I661))</f>
        <v>130</v>
      </c>
      <c r="L661" s="33" cm="1">
        <f t="array" aca="1" ref="L661" ca="1">(_xlfn.IFS(J661="Open",TODAY(),J661="Filled",I661))-H661</f>
        <v>181</v>
      </c>
      <c r="M661">
        <f t="shared" si="81"/>
        <v>2022</v>
      </c>
      <c r="N661" s="34" t="str">
        <f t="shared" si="82"/>
        <v>August</v>
      </c>
      <c r="O661" t="str">
        <f t="shared" si="83"/>
        <v>Q4</v>
      </c>
      <c r="P661" t="str">
        <f t="shared" si="84"/>
        <v>FY 2022</v>
      </c>
      <c r="Q661" s="35">
        <f>IF(J661="Open",_xlfn.XLOOKUP(E661,Table2[Region],Table2[Opens]),_xlfn.XLOOKUP(E661,Table2[Region],Table2[Accepts]))</f>
        <v>550</v>
      </c>
      <c r="R661">
        <f t="shared" si="85"/>
        <v>2022</v>
      </c>
      <c r="S661" s="1">
        <f t="shared" si="86"/>
        <v>44782</v>
      </c>
      <c r="T661" t="str">
        <f t="shared" si="87"/>
        <v>Q4</v>
      </c>
    </row>
    <row r="662" spans="1:20" x14ac:dyDescent="0.35">
      <c r="A662" t="s">
        <v>1467</v>
      </c>
      <c r="B662" t="s">
        <v>1236</v>
      </c>
      <c r="C662" s="37" t="s">
        <v>122</v>
      </c>
      <c r="D662" t="s">
        <v>12</v>
      </c>
      <c r="E662" t="s">
        <v>9</v>
      </c>
      <c r="F662" t="s">
        <v>1614</v>
      </c>
      <c r="G662" t="s">
        <v>16</v>
      </c>
      <c r="H662" s="1">
        <v>44686</v>
      </c>
      <c r="I662" s="1">
        <v>44750</v>
      </c>
      <c r="J662" t="str">
        <f t="shared" si="80"/>
        <v>Filled</v>
      </c>
      <c r="K662" s="33" cm="1">
        <f t="array" aca="1" ref="K662" ca="1">NETWORKDAYS(H662,_xlfn.IFS(J662="Open",TODAY(),J662="Filled",I662))</f>
        <v>47</v>
      </c>
      <c r="L662" s="33" cm="1">
        <f t="array" aca="1" ref="L662" ca="1">(_xlfn.IFS(J662="Open",TODAY(),J662="Filled",I662))-H662</f>
        <v>64</v>
      </c>
      <c r="M662">
        <f t="shared" si="81"/>
        <v>2022</v>
      </c>
      <c r="N662" s="34" t="str">
        <f t="shared" si="82"/>
        <v>July</v>
      </c>
      <c r="O662" t="str">
        <f t="shared" si="83"/>
        <v>Q4</v>
      </c>
      <c r="P662" t="str">
        <f t="shared" si="84"/>
        <v>FY 2022</v>
      </c>
      <c r="Q662" s="35">
        <f>IF(J662="Open",_xlfn.XLOOKUP(E662,Table2[Region],Table2[Opens]),_xlfn.XLOOKUP(E662,Table2[Region],Table2[Accepts]))</f>
        <v>525</v>
      </c>
      <c r="R662">
        <f t="shared" si="85"/>
        <v>2022</v>
      </c>
      <c r="S662" s="1">
        <f t="shared" si="86"/>
        <v>44750</v>
      </c>
      <c r="T662" t="str">
        <f t="shared" si="87"/>
        <v>Q4</v>
      </c>
    </row>
    <row r="663" spans="1:20" x14ac:dyDescent="0.35">
      <c r="A663" t="s">
        <v>1468</v>
      </c>
      <c r="B663" t="s">
        <v>1152</v>
      </c>
      <c r="C663" t="s">
        <v>1605</v>
      </c>
      <c r="D663" t="s">
        <v>204</v>
      </c>
      <c r="E663" t="s">
        <v>1636</v>
      </c>
      <c r="F663" t="s">
        <v>1613</v>
      </c>
      <c r="G663" t="s">
        <v>11</v>
      </c>
      <c r="H663" s="1">
        <v>44608</v>
      </c>
      <c r="I663" s="1">
        <v>44785</v>
      </c>
      <c r="J663" t="str">
        <f t="shared" si="80"/>
        <v>Filled</v>
      </c>
      <c r="K663" s="33" cm="1">
        <f t="array" aca="1" ref="K663" ca="1">NETWORKDAYS(H663,_xlfn.IFS(J663="Open",TODAY(),J663="Filled",I663))</f>
        <v>128</v>
      </c>
      <c r="L663" s="33" cm="1">
        <f t="array" aca="1" ref="L663" ca="1">(_xlfn.IFS(J663="Open",TODAY(),J663="Filled",I663))-H663</f>
        <v>177</v>
      </c>
      <c r="M663">
        <f t="shared" si="81"/>
        <v>2022</v>
      </c>
      <c r="N663" s="34" t="str">
        <f t="shared" si="82"/>
        <v>August</v>
      </c>
      <c r="O663" t="str">
        <f t="shared" si="83"/>
        <v>Q4</v>
      </c>
      <c r="P663" t="str">
        <f t="shared" si="84"/>
        <v>FY 2022</v>
      </c>
      <c r="Q663" s="35">
        <f>IF(J663="Open",_xlfn.XLOOKUP(E663,Table2[Region],Table2[Opens]),_xlfn.XLOOKUP(E663,Table2[Region],Table2[Accepts]))</f>
        <v>550</v>
      </c>
      <c r="R663">
        <f t="shared" si="85"/>
        <v>2022</v>
      </c>
      <c r="S663" s="1">
        <f t="shared" si="86"/>
        <v>44785</v>
      </c>
      <c r="T663" t="str">
        <f t="shared" si="87"/>
        <v>Q4</v>
      </c>
    </row>
    <row r="664" spans="1:20" x14ac:dyDescent="0.35">
      <c r="A664" t="s">
        <v>1469</v>
      </c>
      <c r="B664" t="s">
        <v>1117</v>
      </c>
      <c r="C664" t="s">
        <v>1607</v>
      </c>
      <c r="D664" t="s">
        <v>204</v>
      </c>
      <c r="E664" t="s">
        <v>1636</v>
      </c>
      <c r="F664" t="s">
        <v>1613</v>
      </c>
      <c r="G664" t="s">
        <v>18</v>
      </c>
      <c r="H664" s="1">
        <v>44699</v>
      </c>
      <c r="I664" s="1">
        <v>44751</v>
      </c>
      <c r="J664" t="str">
        <f t="shared" si="80"/>
        <v>Filled</v>
      </c>
      <c r="K664" s="33" cm="1">
        <f t="array" aca="1" ref="K664" ca="1">NETWORKDAYS(H664,_xlfn.IFS(J664="Open",TODAY(),J664="Filled",I664))</f>
        <v>38</v>
      </c>
      <c r="L664" s="33" cm="1">
        <f t="array" aca="1" ref="L664" ca="1">(_xlfn.IFS(J664="Open",TODAY(),J664="Filled",I664))-H664</f>
        <v>52</v>
      </c>
      <c r="M664">
        <f t="shared" si="81"/>
        <v>2022</v>
      </c>
      <c r="N664" s="34" t="str">
        <f t="shared" si="82"/>
        <v>July</v>
      </c>
      <c r="O664" t="str">
        <f t="shared" si="83"/>
        <v>Q4</v>
      </c>
      <c r="P664" t="str">
        <f t="shared" si="84"/>
        <v>FY 2022</v>
      </c>
      <c r="Q664" s="35">
        <f>IF(J664="Open",_xlfn.XLOOKUP(E664,Table2[Region],Table2[Opens]),_xlfn.XLOOKUP(E664,Table2[Region],Table2[Accepts]))</f>
        <v>550</v>
      </c>
      <c r="R664">
        <f t="shared" si="85"/>
        <v>2022</v>
      </c>
      <c r="S664" s="1">
        <f t="shared" si="86"/>
        <v>44751</v>
      </c>
      <c r="T664" t="str">
        <f t="shared" si="87"/>
        <v>Q4</v>
      </c>
    </row>
    <row r="665" spans="1:20" x14ac:dyDescent="0.35">
      <c r="A665" t="s">
        <v>1470</v>
      </c>
      <c r="B665" t="s">
        <v>1237</v>
      </c>
      <c r="C665" t="s">
        <v>1605</v>
      </c>
      <c r="D665" t="s">
        <v>12</v>
      </c>
      <c r="E665" t="s">
        <v>9</v>
      </c>
      <c r="F665" t="s">
        <v>1613</v>
      </c>
      <c r="G665" t="s">
        <v>11</v>
      </c>
      <c r="H665" s="1">
        <v>44787</v>
      </c>
      <c r="I665" s="1">
        <v>44865</v>
      </c>
      <c r="J665" t="str">
        <f t="shared" si="80"/>
        <v>Filled</v>
      </c>
      <c r="K665" s="33" cm="1">
        <f t="array" aca="1" ref="K665" ca="1">NETWORKDAYS(H665,_xlfn.IFS(J665="Open",TODAY(),J665="Filled",I665))</f>
        <v>56</v>
      </c>
      <c r="L665" s="33" cm="1">
        <f t="array" aca="1" ref="L665" ca="1">(_xlfn.IFS(J665="Open",TODAY(),J665="Filled",I665))-H665</f>
        <v>78</v>
      </c>
      <c r="M665">
        <f t="shared" si="81"/>
        <v>2022</v>
      </c>
      <c r="N665" s="34" t="str">
        <f t="shared" si="82"/>
        <v>October</v>
      </c>
      <c r="O665" t="str">
        <f t="shared" si="83"/>
        <v>Q1</v>
      </c>
      <c r="P665" t="str">
        <f t="shared" si="84"/>
        <v>FY 2023</v>
      </c>
      <c r="Q665" s="35">
        <f>IF(J665="Open",_xlfn.XLOOKUP(E665,Table2[Region],Table2[Opens]),_xlfn.XLOOKUP(E665,Table2[Region],Table2[Accepts]))</f>
        <v>525</v>
      </c>
      <c r="R665">
        <f t="shared" si="85"/>
        <v>2023</v>
      </c>
      <c r="S665" s="1">
        <f t="shared" si="86"/>
        <v>44865</v>
      </c>
      <c r="T665" t="str">
        <f t="shared" si="87"/>
        <v>Q1</v>
      </c>
    </row>
    <row r="666" spans="1:20" x14ac:dyDescent="0.35">
      <c r="A666" t="s">
        <v>1471</v>
      </c>
      <c r="B666" t="s">
        <v>1191</v>
      </c>
      <c r="C666" s="37" t="s">
        <v>122</v>
      </c>
      <c r="D666" t="s">
        <v>12</v>
      </c>
      <c r="E666" t="s">
        <v>9</v>
      </c>
      <c r="F666" t="s">
        <v>1612</v>
      </c>
      <c r="G666" t="s">
        <v>18</v>
      </c>
      <c r="H666" s="1">
        <v>44570</v>
      </c>
      <c r="I666" s="1">
        <v>44769</v>
      </c>
      <c r="J666" t="str">
        <f t="shared" si="80"/>
        <v>Filled</v>
      </c>
      <c r="K666" s="33" cm="1">
        <f t="array" aca="1" ref="K666" ca="1">NETWORKDAYS(H666,_xlfn.IFS(J666="Open",TODAY(),J666="Filled",I666))</f>
        <v>143</v>
      </c>
      <c r="L666" s="33" cm="1">
        <f t="array" aca="1" ref="L666" ca="1">(_xlfn.IFS(J666="Open",TODAY(),J666="Filled",I666))-H666</f>
        <v>199</v>
      </c>
      <c r="M666">
        <f t="shared" si="81"/>
        <v>2022</v>
      </c>
      <c r="N666" s="34" t="str">
        <f t="shared" si="82"/>
        <v>July</v>
      </c>
      <c r="O666" t="str">
        <f t="shared" si="83"/>
        <v>Q4</v>
      </c>
      <c r="P666" t="str">
        <f t="shared" si="84"/>
        <v>FY 2022</v>
      </c>
      <c r="Q666" s="35">
        <f>IF(J666="Open",_xlfn.XLOOKUP(E666,Table2[Region],Table2[Opens]),_xlfn.XLOOKUP(E666,Table2[Region],Table2[Accepts]))</f>
        <v>525</v>
      </c>
      <c r="R666">
        <f t="shared" si="85"/>
        <v>2022</v>
      </c>
      <c r="S666" s="1">
        <f t="shared" si="86"/>
        <v>44769</v>
      </c>
      <c r="T666" t="str">
        <f t="shared" si="87"/>
        <v>Q4</v>
      </c>
    </row>
    <row r="667" spans="1:20" x14ac:dyDescent="0.35">
      <c r="A667" t="s">
        <v>1472</v>
      </c>
      <c r="B667" t="s">
        <v>1238</v>
      </c>
      <c r="C667" s="37" t="s">
        <v>122</v>
      </c>
      <c r="D667" t="s">
        <v>204</v>
      </c>
      <c r="E667" t="s">
        <v>1636</v>
      </c>
      <c r="F667" t="s">
        <v>1614</v>
      </c>
      <c r="G667" t="s">
        <v>16</v>
      </c>
      <c r="H667" s="1">
        <v>44593</v>
      </c>
      <c r="I667" s="1">
        <v>44597</v>
      </c>
      <c r="J667" t="str">
        <f t="shared" si="80"/>
        <v>Filled</v>
      </c>
      <c r="K667" s="33" cm="1">
        <f t="array" aca="1" ref="K667" ca="1">NETWORKDAYS(H667,_xlfn.IFS(J667="Open",TODAY(),J667="Filled",I667))</f>
        <v>4</v>
      </c>
      <c r="L667" s="33" cm="1">
        <f t="array" aca="1" ref="L667" ca="1">(_xlfn.IFS(J667="Open",TODAY(),J667="Filled",I667))-H667</f>
        <v>4</v>
      </c>
      <c r="M667">
        <f t="shared" si="81"/>
        <v>2022</v>
      </c>
      <c r="N667" s="34" t="str">
        <f t="shared" si="82"/>
        <v>February</v>
      </c>
      <c r="O667" t="str">
        <f t="shared" si="83"/>
        <v>Q2</v>
      </c>
      <c r="P667" t="str">
        <f t="shared" si="84"/>
        <v>FY 2022</v>
      </c>
      <c r="Q667" s="35">
        <f>IF(J667="Open",_xlfn.XLOOKUP(E667,Table2[Region],Table2[Opens]),_xlfn.XLOOKUP(E667,Table2[Region],Table2[Accepts]))</f>
        <v>550</v>
      </c>
      <c r="R667">
        <f t="shared" si="85"/>
        <v>2022</v>
      </c>
      <c r="S667" s="1">
        <f t="shared" si="86"/>
        <v>44597</v>
      </c>
      <c r="T667" t="str">
        <f t="shared" si="87"/>
        <v>Q2</v>
      </c>
    </row>
    <row r="668" spans="1:20" x14ac:dyDescent="0.35">
      <c r="A668" t="s">
        <v>1473</v>
      </c>
      <c r="B668" t="s">
        <v>1239</v>
      </c>
      <c r="C668" t="s">
        <v>1605</v>
      </c>
      <c r="D668" t="s">
        <v>204</v>
      </c>
      <c r="E668" t="s">
        <v>1636</v>
      </c>
      <c r="F668" t="s">
        <v>1613</v>
      </c>
      <c r="G668" t="s">
        <v>18</v>
      </c>
      <c r="H668" s="1">
        <v>44636</v>
      </c>
      <c r="I668" s="1">
        <v>44672</v>
      </c>
      <c r="J668" t="str">
        <f t="shared" si="80"/>
        <v>Filled</v>
      </c>
      <c r="K668" s="33" cm="1">
        <f t="array" aca="1" ref="K668" ca="1">NETWORKDAYS(H668,_xlfn.IFS(J668="Open",TODAY(),J668="Filled",I668))</f>
        <v>27</v>
      </c>
      <c r="L668" s="33" cm="1">
        <f t="array" aca="1" ref="L668" ca="1">(_xlfn.IFS(J668="Open",TODAY(),J668="Filled",I668))-H668</f>
        <v>36</v>
      </c>
      <c r="M668">
        <f t="shared" si="81"/>
        <v>2022</v>
      </c>
      <c r="N668" s="34" t="str">
        <f t="shared" si="82"/>
        <v>April</v>
      </c>
      <c r="O668" t="str">
        <f t="shared" si="83"/>
        <v>Q3</v>
      </c>
      <c r="P668" t="str">
        <f t="shared" si="84"/>
        <v>FY 2022</v>
      </c>
      <c r="Q668" s="35">
        <f>IF(J668="Open",_xlfn.XLOOKUP(E668,Table2[Region],Table2[Opens]),_xlfn.XLOOKUP(E668,Table2[Region],Table2[Accepts]))</f>
        <v>550</v>
      </c>
      <c r="R668">
        <f t="shared" si="85"/>
        <v>2022</v>
      </c>
      <c r="S668" s="1">
        <f t="shared" si="86"/>
        <v>44672</v>
      </c>
      <c r="T668" t="str">
        <f t="shared" si="87"/>
        <v>Q3</v>
      </c>
    </row>
    <row r="669" spans="1:20" x14ac:dyDescent="0.35">
      <c r="A669" t="s">
        <v>1474</v>
      </c>
      <c r="B669" t="s">
        <v>1240</v>
      </c>
      <c r="C669" t="s">
        <v>1606</v>
      </c>
      <c r="D669" t="s">
        <v>204</v>
      </c>
      <c r="E669" t="s">
        <v>1636</v>
      </c>
      <c r="F669" t="s">
        <v>1614</v>
      </c>
      <c r="G669" t="s">
        <v>24</v>
      </c>
      <c r="H669" s="1">
        <v>44760</v>
      </c>
      <c r="I669" s="1">
        <v>44853</v>
      </c>
      <c r="J669" t="str">
        <f t="shared" si="80"/>
        <v>Filled</v>
      </c>
      <c r="K669" s="33" cm="1">
        <f t="array" aca="1" ref="K669" ca="1">NETWORKDAYS(H669,_xlfn.IFS(J669="Open",TODAY(),J669="Filled",I669))</f>
        <v>68</v>
      </c>
      <c r="L669" s="33" cm="1">
        <f t="array" aca="1" ref="L669" ca="1">(_xlfn.IFS(J669="Open",TODAY(),J669="Filled",I669))-H669</f>
        <v>93</v>
      </c>
      <c r="M669">
        <f t="shared" si="81"/>
        <v>2022</v>
      </c>
      <c r="N669" s="34" t="str">
        <f t="shared" si="82"/>
        <v>October</v>
      </c>
      <c r="O669" t="str">
        <f t="shared" si="83"/>
        <v>Q1</v>
      </c>
      <c r="P669" t="str">
        <f t="shared" si="84"/>
        <v>FY 2023</v>
      </c>
      <c r="Q669" s="35">
        <f>IF(J669="Open",_xlfn.XLOOKUP(E669,Table2[Region],Table2[Opens]),_xlfn.XLOOKUP(E669,Table2[Region],Table2[Accepts]))</f>
        <v>550</v>
      </c>
      <c r="R669">
        <f t="shared" si="85"/>
        <v>2023</v>
      </c>
      <c r="S669" s="1">
        <f t="shared" si="86"/>
        <v>44853</v>
      </c>
      <c r="T669" t="str">
        <f t="shared" si="87"/>
        <v>Q1</v>
      </c>
    </row>
    <row r="670" spans="1:20" x14ac:dyDescent="0.35">
      <c r="A670" t="s">
        <v>1475</v>
      </c>
      <c r="B670" t="s">
        <v>1241</v>
      </c>
      <c r="C670" t="s">
        <v>1608</v>
      </c>
      <c r="D670" t="s">
        <v>221</v>
      </c>
      <c r="E670" t="s">
        <v>209</v>
      </c>
      <c r="F670" t="s">
        <v>1614</v>
      </c>
      <c r="G670" t="s">
        <v>18</v>
      </c>
      <c r="H670" s="1">
        <v>44837</v>
      </c>
      <c r="I670" s="1">
        <v>44865</v>
      </c>
      <c r="J670" t="str">
        <f t="shared" si="80"/>
        <v>Filled</v>
      </c>
      <c r="K670" s="33" cm="1">
        <f t="array" aca="1" ref="K670" ca="1">NETWORKDAYS(H670,_xlfn.IFS(J670="Open",TODAY(),J670="Filled",I670))</f>
        <v>21</v>
      </c>
      <c r="L670" s="33" cm="1">
        <f t="array" aca="1" ref="L670" ca="1">(_xlfn.IFS(J670="Open",TODAY(),J670="Filled",I670))-H670</f>
        <v>28</v>
      </c>
      <c r="M670">
        <f t="shared" si="81"/>
        <v>2022</v>
      </c>
      <c r="N670" s="34" t="str">
        <f t="shared" si="82"/>
        <v>October</v>
      </c>
      <c r="O670" t="str">
        <f t="shared" si="83"/>
        <v>Q1</v>
      </c>
      <c r="P670" t="str">
        <f t="shared" si="84"/>
        <v>FY 2023</v>
      </c>
      <c r="Q670" s="35">
        <f>IF(J670="Open",_xlfn.XLOOKUP(E670,Table2[Region],Table2[Opens]),_xlfn.XLOOKUP(E670,Table2[Region],Table2[Accepts]))</f>
        <v>475</v>
      </c>
      <c r="R670">
        <f t="shared" si="85"/>
        <v>2023</v>
      </c>
      <c r="S670" s="1">
        <f t="shared" si="86"/>
        <v>44865</v>
      </c>
      <c r="T670" t="str">
        <f t="shared" si="87"/>
        <v>Q1</v>
      </c>
    </row>
    <row r="671" spans="1:20" x14ac:dyDescent="0.35">
      <c r="A671" t="s">
        <v>1476</v>
      </c>
      <c r="B671" t="s">
        <v>1242</v>
      </c>
      <c r="C671" s="37" t="s">
        <v>122</v>
      </c>
      <c r="D671" t="s">
        <v>115</v>
      </c>
      <c r="E671" t="s">
        <v>116</v>
      </c>
      <c r="F671" t="s">
        <v>1614</v>
      </c>
      <c r="G671" t="s">
        <v>16</v>
      </c>
      <c r="H671" s="1">
        <v>44875</v>
      </c>
      <c r="I671" s="1">
        <v>44875</v>
      </c>
      <c r="J671" t="str">
        <f t="shared" si="80"/>
        <v>Filled</v>
      </c>
      <c r="K671" s="33" cm="1">
        <f t="array" aca="1" ref="K671" ca="1">NETWORKDAYS(H671,_xlfn.IFS(J671="Open",TODAY(),J671="Filled",I671))</f>
        <v>1</v>
      </c>
      <c r="L671" s="33" cm="1">
        <f t="array" aca="1" ref="L671" ca="1">(_xlfn.IFS(J671="Open",TODAY(),J671="Filled",I671))-H671</f>
        <v>0</v>
      </c>
      <c r="M671">
        <f t="shared" si="81"/>
        <v>2022</v>
      </c>
      <c r="N671" s="34" t="str">
        <f t="shared" si="82"/>
        <v>November</v>
      </c>
      <c r="O671" t="str">
        <f t="shared" si="83"/>
        <v>Q1</v>
      </c>
      <c r="P671" t="str">
        <f t="shared" si="84"/>
        <v>FY 2023</v>
      </c>
      <c r="Q671" s="35">
        <f>IF(J671="Open",_xlfn.XLOOKUP(E671,Table2[Region],Table2[Opens]),_xlfn.XLOOKUP(E671,Table2[Region],Table2[Accepts]))</f>
        <v>300</v>
      </c>
      <c r="R671">
        <f t="shared" si="85"/>
        <v>2023</v>
      </c>
      <c r="S671" s="1">
        <f t="shared" si="86"/>
        <v>44875</v>
      </c>
      <c r="T671" t="str">
        <f t="shared" si="87"/>
        <v>Q1</v>
      </c>
    </row>
    <row r="672" spans="1:20" x14ac:dyDescent="0.35">
      <c r="A672" t="s">
        <v>1477</v>
      </c>
      <c r="B672" t="s">
        <v>1243</v>
      </c>
      <c r="C672" t="s">
        <v>1605</v>
      </c>
      <c r="D672" t="s">
        <v>204</v>
      </c>
      <c r="E672" t="s">
        <v>1636</v>
      </c>
      <c r="F672" t="s">
        <v>1613</v>
      </c>
      <c r="G672" t="s">
        <v>11</v>
      </c>
      <c r="H672" s="1">
        <v>44626</v>
      </c>
      <c r="I672" s="1">
        <v>44631</v>
      </c>
      <c r="J672" t="str">
        <f t="shared" si="80"/>
        <v>Filled</v>
      </c>
      <c r="K672" s="33" cm="1">
        <f t="array" aca="1" ref="K672" ca="1">NETWORKDAYS(H672,_xlfn.IFS(J672="Open",TODAY(),J672="Filled",I672))</f>
        <v>5</v>
      </c>
      <c r="L672" s="33" cm="1">
        <f t="array" aca="1" ref="L672" ca="1">(_xlfn.IFS(J672="Open",TODAY(),J672="Filled",I672))-H672</f>
        <v>5</v>
      </c>
      <c r="M672">
        <f t="shared" si="81"/>
        <v>2022</v>
      </c>
      <c r="N672" s="34" t="str">
        <f t="shared" si="82"/>
        <v>March</v>
      </c>
      <c r="O672" t="str">
        <f t="shared" si="83"/>
        <v>Q2</v>
      </c>
      <c r="P672" t="str">
        <f t="shared" si="84"/>
        <v>FY 2022</v>
      </c>
      <c r="Q672" s="35">
        <f>IF(J672="Open",_xlfn.XLOOKUP(E672,Table2[Region],Table2[Opens]),_xlfn.XLOOKUP(E672,Table2[Region],Table2[Accepts]))</f>
        <v>550</v>
      </c>
      <c r="R672">
        <f t="shared" si="85"/>
        <v>2022</v>
      </c>
      <c r="S672" s="1">
        <f t="shared" si="86"/>
        <v>44631</v>
      </c>
      <c r="T672" t="str">
        <f t="shared" si="87"/>
        <v>Q2</v>
      </c>
    </row>
    <row r="673" spans="1:20" x14ac:dyDescent="0.35">
      <c r="A673" t="s">
        <v>1478</v>
      </c>
      <c r="B673" t="s">
        <v>1161</v>
      </c>
      <c r="C673" t="s">
        <v>1605</v>
      </c>
      <c r="D673" t="s">
        <v>204</v>
      </c>
      <c r="E673" t="s">
        <v>1636</v>
      </c>
      <c r="F673" t="s">
        <v>1613</v>
      </c>
      <c r="G673" t="s">
        <v>16</v>
      </c>
      <c r="H673" s="1">
        <v>44626</v>
      </c>
      <c r="I673" s="1">
        <v>44825</v>
      </c>
      <c r="J673" t="str">
        <f t="shared" si="80"/>
        <v>Filled</v>
      </c>
      <c r="K673" s="33" cm="1">
        <f t="array" aca="1" ref="K673" ca="1">NETWORKDAYS(H673,_xlfn.IFS(J673="Open",TODAY(),J673="Filled",I673))</f>
        <v>143</v>
      </c>
      <c r="L673" s="33" cm="1">
        <f t="array" aca="1" ref="L673" ca="1">(_xlfn.IFS(J673="Open",TODAY(),J673="Filled",I673))-H673</f>
        <v>199</v>
      </c>
      <c r="M673">
        <f t="shared" si="81"/>
        <v>2022</v>
      </c>
      <c r="N673" s="34" t="str">
        <f t="shared" si="82"/>
        <v>September</v>
      </c>
      <c r="O673" t="str">
        <f t="shared" si="83"/>
        <v>Q4</v>
      </c>
      <c r="P673" t="str">
        <f t="shared" si="84"/>
        <v>FY 2022</v>
      </c>
      <c r="Q673" s="35">
        <f>IF(J673="Open",_xlfn.XLOOKUP(E673,Table2[Region],Table2[Opens]),_xlfn.XLOOKUP(E673,Table2[Region],Table2[Accepts]))</f>
        <v>550</v>
      </c>
      <c r="R673">
        <f t="shared" si="85"/>
        <v>2022</v>
      </c>
      <c r="S673" s="1">
        <f t="shared" si="86"/>
        <v>44825</v>
      </c>
      <c r="T673" t="str">
        <f t="shared" si="87"/>
        <v>Q4</v>
      </c>
    </row>
    <row r="674" spans="1:20" x14ac:dyDescent="0.35">
      <c r="A674" t="s">
        <v>1479</v>
      </c>
      <c r="B674" t="s">
        <v>1244</v>
      </c>
      <c r="C674" s="37" t="s">
        <v>122</v>
      </c>
      <c r="D674" t="s">
        <v>12</v>
      </c>
      <c r="E674" t="s">
        <v>9</v>
      </c>
      <c r="F674" t="s">
        <v>1612</v>
      </c>
      <c r="G674" t="s">
        <v>16</v>
      </c>
      <c r="H674" s="1">
        <v>44622</v>
      </c>
      <c r="I674" s="1">
        <v>44688</v>
      </c>
      <c r="J674" t="str">
        <f t="shared" si="80"/>
        <v>Filled</v>
      </c>
      <c r="K674" s="33" cm="1">
        <f t="array" aca="1" ref="K674" ca="1">NETWORKDAYS(H674,_xlfn.IFS(J674="Open",TODAY(),J674="Filled",I674))</f>
        <v>48</v>
      </c>
      <c r="L674" s="33" cm="1">
        <f t="array" aca="1" ref="L674" ca="1">(_xlfn.IFS(J674="Open",TODAY(),J674="Filled",I674))-H674</f>
        <v>66</v>
      </c>
      <c r="M674">
        <f t="shared" si="81"/>
        <v>2022</v>
      </c>
      <c r="N674" s="34" t="str">
        <f t="shared" si="82"/>
        <v>May</v>
      </c>
      <c r="O674" t="str">
        <f t="shared" si="83"/>
        <v>Q3</v>
      </c>
      <c r="P674" t="str">
        <f t="shared" si="84"/>
        <v>FY 2022</v>
      </c>
      <c r="Q674" s="35">
        <f>IF(J674="Open",_xlfn.XLOOKUP(E674,Table2[Region],Table2[Opens]),_xlfn.XLOOKUP(E674,Table2[Region],Table2[Accepts]))</f>
        <v>525</v>
      </c>
      <c r="R674">
        <f t="shared" si="85"/>
        <v>2022</v>
      </c>
      <c r="S674" s="1">
        <f t="shared" si="86"/>
        <v>44688</v>
      </c>
      <c r="T674" t="str">
        <f t="shared" si="87"/>
        <v>Q3</v>
      </c>
    </row>
    <row r="675" spans="1:20" x14ac:dyDescent="0.35">
      <c r="A675" t="s">
        <v>1480</v>
      </c>
      <c r="B675" t="s">
        <v>440</v>
      </c>
      <c r="C675" t="s">
        <v>1607</v>
      </c>
      <c r="D675" t="s">
        <v>12</v>
      </c>
      <c r="E675" t="s">
        <v>9</v>
      </c>
      <c r="F675" t="s">
        <v>1613</v>
      </c>
      <c r="G675" t="s">
        <v>18</v>
      </c>
      <c r="H675" s="1">
        <v>44675</v>
      </c>
      <c r="I675" s="1">
        <v>44738</v>
      </c>
      <c r="J675" t="str">
        <f t="shared" si="80"/>
        <v>Filled</v>
      </c>
      <c r="K675" s="33" cm="1">
        <f t="array" aca="1" ref="K675" ca="1">NETWORKDAYS(H675,_xlfn.IFS(J675="Open",TODAY(),J675="Filled",I675))</f>
        <v>45</v>
      </c>
      <c r="L675" s="33" cm="1">
        <f t="array" aca="1" ref="L675" ca="1">(_xlfn.IFS(J675="Open",TODAY(),J675="Filled",I675))-H675</f>
        <v>63</v>
      </c>
      <c r="M675">
        <f t="shared" si="81"/>
        <v>2022</v>
      </c>
      <c r="N675" s="34" t="str">
        <f t="shared" si="82"/>
        <v>June</v>
      </c>
      <c r="O675" t="str">
        <f t="shared" si="83"/>
        <v>Q3</v>
      </c>
      <c r="P675" t="str">
        <f t="shared" si="84"/>
        <v>FY 2022</v>
      </c>
      <c r="Q675" s="35">
        <f>IF(J675="Open",_xlfn.XLOOKUP(E675,Table2[Region],Table2[Opens]),_xlfn.XLOOKUP(E675,Table2[Region],Table2[Accepts]))</f>
        <v>525</v>
      </c>
      <c r="R675">
        <f t="shared" si="85"/>
        <v>2022</v>
      </c>
      <c r="S675" s="1">
        <f t="shared" si="86"/>
        <v>44738</v>
      </c>
      <c r="T675" t="str">
        <f t="shared" si="87"/>
        <v>Q3</v>
      </c>
    </row>
    <row r="676" spans="1:20" x14ac:dyDescent="0.35">
      <c r="A676" t="s">
        <v>1481</v>
      </c>
      <c r="B676" t="s">
        <v>1185</v>
      </c>
      <c r="C676" t="s">
        <v>1605</v>
      </c>
      <c r="D676" t="s">
        <v>204</v>
      </c>
      <c r="E676" t="s">
        <v>1636</v>
      </c>
      <c r="F676" t="s">
        <v>1613</v>
      </c>
      <c r="G676" t="s">
        <v>11</v>
      </c>
      <c r="H676" s="1">
        <v>44766</v>
      </c>
      <c r="I676" s="1">
        <v>44802</v>
      </c>
      <c r="J676" t="str">
        <f t="shared" si="80"/>
        <v>Filled</v>
      </c>
      <c r="K676" s="33" cm="1">
        <f t="array" aca="1" ref="K676" ca="1">NETWORKDAYS(H676,_xlfn.IFS(J676="Open",TODAY(),J676="Filled",I676))</f>
        <v>26</v>
      </c>
      <c r="L676" s="33" cm="1">
        <f t="array" aca="1" ref="L676" ca="1">(_xlfn.IFS(J676="Open",TODAY(),J676="Filled",I676))-H676</f>
        <v>36</v>
      </c>
      <c r="M676">
        <f t="shared" si="81"/>
        <v>2022</v>
      </c>
      <c r="N676" s="34" t="str">
        <f t="shared" si="82"/>
        <v>August</v>
      </c>
      <c r="O676" t="str">
        <f t="shared" si="83"/>
        <v>Q4</v>
      </c>
      <c r="P676" t="str">
        <f t="shared" si="84"/>
        <v>FY 2022</v>
      </c>
      <c r="Q676" s="35">
        <f>IF(J676="Open",_xlfn.XLOOKUP(E676,Table2[Region],Table2[Opens]),_xlfn.XLOOKUP(E676,Table2[Region],Table2[Accepts]))</f>
        <v>550</v>
      </c>
      <c r="R676">
        <f t="shared" si="85"/>
        <v>2022</v>
      </c>
      <c r="S676" s="1">
        <f t="shared" si="86"/>
        <v>44802</v>
      </c>
      <c r="T676" t="str">
        <f t="shared" si="87"/>
        <v>Q4</v>
      </c>
    </row>
    <row r="677" spans="1:20" x14ac:dyDescent="0.35">
      <c r="A677" t="s">
        <v>1482</v>
      </c>
      <c r="B677" t="s">
        <v>1245</v>
      </c>
      <c r="C677" s="37" t="s">
        <v>122</v>
      </c>
      <c r="D677" t="s">
        <v>12</v>
      </c>
      <c r="E677" t="s">
        <v>9</v>
      </c>
      <c r="F677" t="s">
        <v>1612</v>
      </c>
      <c r="G677" t="s">
        <v>18</v>
      </c>
      <c r="H677" s="1">
        <v>44657</v>
      </c>
      <c r="I677" s="1">
        <v>44700</v>
      </c>
      <c r="J677" t="str">
        <f t="shared" si="80"/>
        <v>Filled</v>
      </c>
      <c r="K677" s="33" cm="1">
        <f t="array" aca="1" ref="K677" ca="1">NETWORKDAYS(H677,_xlfn.IFS(J677="Open",TODAY(),J677="Filled",I677))</f>
        <v>32</v>
      </c>
      <c r="L677" s="33" cm="1">
        <f t="array" aca="1" ref="L677" ca="1">(_xlfn.IFS(J677="Open",TODAY(),J677="Filled",I677))-H677</f>
        <v>43</v>
      </c>
      <c r="M677">
        <f t="shared" si="81"/>
        <v>2022</v>
      </c>
      <c r="N677" s="34" t="str">
        <f t="shared" si="82"/>
        <v>May</v>
      </c>
      <c r="O677" t="str">
        <f t="shared" si="83"/>
        <v>Q3</v>
      </c>
      <c r="P677" t="str">
        <f t="shared" si="84"/>
        <v>FY 2022</v>
      </c>
      <c r="Q677" s="35">
        <f>IF(J677="Open",_xlfn.XLOOKUP(E677,Table2[Region],Table2[Opens]),_xlfn.XLOOKUP(E677,Table2[Region],Table2[Accepts]))</f>
        <v>525</v>
      </c>
      <c r="R677">
        <f t="shared" si="85"/>
        <v>2022</v>
      </c>
      <c r="S677" s="1">
        <f t="shared" si="86"/>
        <v>44700</v>
      </c>
      <c r="T677" t="str">
        <f t="shared" si="87"/>
        <v>Q3</v>
      </c>
    </row>
    <row r="678" spans="1:20" x14ac:dyDescent="0.35">
      <c r="A678" t="s">
        <v>1483</v>
      </c>
      <c r="B678" t="s">
        <v>1214</v>
      </c>
      <c r="C678" s="37" t="s">
        <v>122</v>
      </c>
      <c r="D678" t="s">
        <v>204</v>
      </c>
      <c r="E678" t="s">
        <v>1636</v>
      </c>
      <c r="F678" t="s">
        <v>1614</v>
      </c>
      <c r="G678" t="s">
        <v>18</v>
      </c>
      <c r="H678" s="1">
        <v>44643</v>
      </c>
      <c r="I678" s="1">
        <v>44643</v>
      </c>
      <c r="J678" t="str">
        <f t="shared" si="80"/>
        <v>Filled</v>
      </c>
      <c r="K678" s="33" cm="1">
        <f t="array" aca="1" ref="K678" ca="1">NETWORKDAYS(H678,_xlfn.IFS(J678="Open",TODAY(),J678="Filled",I678))</f>
        <v>1</v>
      </c>
      <c r="L678" s="33" cm="1">
        <f t="array" aca="1" ref="L678" ca="1">(_xlfn.IFS(J678="Open",TODAY(),J678="Filled",I678))-H678</f>
        <v>0</v>
      </c>
      <c r="M678">
        <f t="shared" si="81"/>
        <v>2022</v>
      </c>
      <c r="N678" s="34" t="str">
        <f t="shared" si="82"/>
        <v>March</v>
      </c>
      <c r="O678" t="str">
        <f t="shared" si="83"/>
        <v>Q2</v>
      </c>
      <c r="P678" t="str">
        <f t="shared" si="84"/>
        <v>FY 2022</v>
      </c>
      <c r="Q678" s="35">
        <f>IF(J678="Open",_xlfn.XLOOKUP(E678,Table2[Region],Table2[Opens]),_xlfn.XLOOKUP(E678,Table2[Region],Table2[Accepts]))</f>
        <v>550</v>
      </c>
      <c r="R678">
        <f t="shared" si="85"/>
        <v>2022</v>
      </c>
      <c r="S678" s="1">
        <f t="shared" si="86"/>
        <v>44643</v>
      </c>
      <c r="T678" t="str">
        <f t="shared" si="87"/>
        <v>Q2</v>
      </c>
    </row>
    <row r="679" spans="1:20" x14ac:dyDescent="0.35">
      <c r="A679" t="s">
        <v>1484</v>
      </c>
      <c r="B679" t="s">
        <v>1190</v>
      </c>
      <c r="C679" t="s">
        <v>1605</v>
      </c>
      <c r="D679" t="s">
        <v>12</v>
      </c>
      <c r="E679" t="s">
        <v>9</v>
      </c>
      <c r="F679" t="s">
        <v>1613</v>
      </c>
      <c r="G679" t="s">
        <v>11</v>
      </c>
      <c r="H679" s="1">
        <v>44809</v>
      </c>
      <c r="I679" s="1">
        <v>44911</v>
      </c>
      <c r="J679" t="str">
        <f t="shared" si="80"/>
        <v>Filled</v>
      </c>
      <c r="K679" s="33" cm="1">
        <f t="array" aca="1" ref="K679" ca="1">NETWORKDAYS(H679,_xlfn.IFS(J679="Open",TODAY(),J679="Filled",I679))</f>
        <v>75</v>
      </c>
      <c r="L679" s="33" cm="1">
        <f t="array" aca="1" ref="L679" ca="1">(_xlfn.IFS(J679="Open",TODAY(),J679="Filled",I679))-H679</f>
        <v>102</v>
      </c>
      <c r="M679">
        <f t="shared" si="81"/>
        <v>2022</v>
      </c>
      <c r="N679" s="34" t="str">
        <f t="shared" si="82"/>
        <v>December</v>
      </c>
      <c r="O679" t="str">
        <f t="shared" si="83"/>
        <v>Q1</v>
      </c>
      <c r="P679" t="str">
        <f t="shared" si="84"/>
        <v>FY 2023</v>
      </c>
      <c r="Q679" s="35">
        <f>IF(J679="Open",_xlfn.XLOOKUP(E679,Table2[Region],Table2[Opens]),_xlfn.XLOOKUP(E679,Table2[Region],Table2[Accepts]))</f>
        <v>525</v>
      </c>
      <c r="R679">
        <f t="shared" si="85"/>
        <v>2023</v>
      </c>
      <c r="S679" s="1">
        <f t="shared" si="86"/>
        <v>44911</v>
      </c>
      <c r="T679" t="str">
        <f t="shared" si="87"/>
        <v>Q1</v>
      </c>
    </row>
    <row r="680" spans="1:20" x14ac:dyDescent="0.35">
      <c r="A680" t="s">
        <v>1485</v>
      </c>
      <c r="B680" t="s">
        <v>1246</v>
      </c>
      <c r="C680" t="s">
        <v>1605</v>
      </c>
      <c r="D680" t="s">
        <v>12</v>
      </c>
      <c r="E680" t="s">
        <v>9</v>
      </c>
      <c r="F680" t="s">
        <v>1613</v>
      </c>
      <c r="G680" t="s">
        <v>24</v>
      </c>
      <c r="H680" s="1">
        <v>44565</v>
      </c>
      <c r="I680" s="1">
        <v>44699</v>
      </c>
      <c r="J680" t="str">
        <f t="shared" si="80"/>
        <v>Filled</v>
      </c>
      <c r="K680" s="33" cm="1">
        <f t="array" aca="1" ref="K680" ca="1">NETWORKDAYS(H680,_xlfn.IFS(J680="Open",TODAY(),J680="Filled",I680))</f>
        <v>97</v>
      </c>
      <c r="L680" s="33" cm="1">
        <f t="array" aca="1" ref="L680" ca="1">(_xlfn.IFS(J680="Open",TODAY(),J680="Filled",I680))-H680</f>
        <v>134</v>
      </c>
      <c r="M680">
        <f t="shared" si="81"/>
        <v>2022</v>
      </c>
      <c r="N680" s="34" t="str">
        <f t="shared" si="82"/>
        <v>May</v>
      </c>
      <c r="O680" t="str">
        <f t="shared" si="83"/>
        <v>Q3</v>
      </c>
      <c r="P680" t="str">
        <f t="shared" si="84"/>
        <v>FY 2022</v>
      </c>
      <c r="Q680" s="35">
        <f>IF(J680="Open",_xlfn.XLOOKUP(E680,Table2[Region],Table2[Opens]),_xlfn.XLOOKUP(E680,Table2[Region],Table2[Accepts]))</f>
        <v>525</v>
      </c>
      <c r="R680">
        <f t="shared" si="85"/>
        <v>2022</v>
      </c>
      <c r="S680" s="1">
        <f t="shared" si="86"/>
        <v>44699</v>
      </c>
      <c r="T680" t="str">
        <f t="shared" si="87"/>
        <v>Q3</v>
      </c>
    </row>
    <row r="681" spans="1:20" x14ac:dyDescent="0.35">
      <c r="A681" t="s">
        <v>1486</v>
      </c>
      <c r="B681" t="s">
        <v>1242</v>
      </c>
      <c r="C681" s="37" t="s">
        <v>122</v>
      </c>
      <c r="D681" t="s">
        <v>204</v>
      </c>
      <c r="E681" t="s">
        <v>1636</v>
      </c>
      <c r="F681" t="s">
        <v>1614</v>
      </c>
      <c r="G681" t="s">
        <v>16</v>
      </c>
      <c r="H681" s="1">
        <v>44634</v>
      </c>
      <c r="I681" s="1">
        <v>44897</v>
      </c>
      <c r="J681" t="str">
        <f t="shared" si="80"/>
        <v>Filled</v>
      </c>
      <c r="K681" s="33" cm="1">
        <f t="array" aca="1" ref="K681" ca="1">NETWORKDAYS(H681,_xlfn.IFS(J681="Open",TODAY(),J681="Filled",I681))</f>
        <v>190</v>
      </c>
      <c r="L681" s="33" cm="1">
        <f t="array" aca="1" ref="L681" ca="1">(_xlfn.IFS(J681="Open",TODAY(),J681="Filled",I681))-H681</f>
        <v>263</v>
      </c>
      <c r="M681">
        <f t="shared" si="81"/>
        <v>2022</v>
      </c>
      <c r="N681" s="34" t="str">
        <f t="shared" si="82"/>
        <v>December</v>
      </c>
      <c r="O681" t="str">
        <f t="shared" si="83"/>
        <v>Q1</v>
      </c>
      <c r="P681" t="str">
        <f t="shared" si="84"/>
        <v>FY 2023</v>
      </c>
      <c r="Q681" s="35">
        <f>IF(J681="Open",_xlfn.XLOOKUP(E681,Table2[Region],Table2[Opens]),_xlfn.XLOOKUP(E681,Table2[Region],Table2[Accepts]))</f>
        <v>550</v>
      </c>
      <c r="R681">
        <f t="shared" si="85"/>
        <v>2023</v>
      </c>
      <c r="S681" s="1">
        <f t="shared" si="86"/>
        <v>44897</v>
      </c>
      <c r="T681" t="str">
        <f t="shared" si="87"/>
        <v>Q1</v>
      </c>
    </row>
    <row r="682" spans="1:20" x14ac:dyDescent="0.35">
      <c r="A682" t="s">
        <v>1487</v>
      </c>
      <c r="B682" t="s">
        <v>1247</v>
      </c>
      <c r="C682" t="s">
        <v>1605</v>
      </c>
      <c r="D682" t="s">
        <v>204</v>
      </c>
      <c r="E682" t="s">
        <v>1636</v>
      </c>
      <c r="F682" t="s">
        <v>1613</v>
      </c>
      <c r="G682" t="s">
        <v>24</v>
      </c>
      <c r="H682" s="1">
        <v>44593</v>
      </c>
      <c r="I682" s="1" t="s">
        <v>1628</v>
      </c>
      <c r="J682" t="str">
        <f t="shared" si="80"/>
        <v>Open</v>
      </c>
      <c r="K682" s="33" cm="1">
        <f t="array" aca="1" ref="K682" ca="1">NETWORKDAYS(H682,_xlfn.IFS(J682="Open",TODAY(),J682="Filled",I682))</f>
        <v>396</v>
      </c>
      <c r="L682" s="33" cm="1">
        <f t="array" aca="1" ref="L682" ca="1">(_xlfn.IFS(J682="Open",TODAY(),J682="Filled",I682))-H682</f>
        <v>553</v>
      </c>
      <c r="M682" t="str">
        <f t="shared" si="81"/>
        <v/>
      </c>
      <c r="N682" s="34" t="str">
        <f t="shared" si="82"/>
        <v/>
      </c>
      <c r="O682" t="str">
        <f t="shared" si="83"/>
        <v/>
      </c>
      <c r="P682" t="str">
        <f t="shared" si="84"/>
        <v/>
      </c>
      <c r="Q682" s="35">
        <f>IF(J682="Open",_xlfn.XLOOKUP(E682,Table2[Region],Table2[Opens]),_xlfn.XLOOKUP(E682,Table2[Region],Table2[Accepts]))</f>
        <v>300</v>
      </c>
      <c r="R682">
        <f t="shared" si="85"/>
        <v>2022</v>
      </c>
      <c r="S682" s="1">
        <f t="shared" si="86"/>
        <v>44593</v>
      </c>
      <c r="T682" t="str">
        <f t="shared" si="87"/>
        <v>Q2</v>
      </c>
    </row>
    <row r="683" spans="1:20" x14ac:dyDescent="0.35">
      <c r="A683" t="s">
        <v>1488</v>
      </c>
      <c r="B683" t="s">
        <v>440</v>
      </c>
      <c r="C683" t="s">
        <v>1607</v>
      </c>
      <c r="D683" t="s">
        <v>204</v>
      </c>
      <c r="E683" t="s">
        <v>1636</v>
      </c>
      <c r="F683" t="s">
        <v>1613</v>
      </c>
      <c r="G683" t="s">
        <v>18</v>
      </c>
      <c r="H683" s="1">
        <v>44635</v>
      </c>
      <c r="I683" s="1">
        <v>44902</v>
      </c>
      <c r="J683" t="str">
        <f t="shared" si="80"/>
        <v>Filled</v>
      </c>
      <c r="K683" s="33" cm="1">
        <f t="array" aca="1" ref="K683" ca="1">NETWORKDAYS(H683,_xlfn.IFS(J683="Open",TODAY(),J683="Filled",I683))</f>
        <v>192</v>
      </c>
      <c r="L683" s="33" cm="1">
        <f t="array" aca="1" ref="L683" ca="1">(_xlfn.IFS(J683="Open",TODAY(),J683="Filled",I683))-H683</f>
        <v>267</v>
      </c>
      <c r="M683">
        <f t="shared" si="81"/>
        <v>2022</v>
      </c>
      <c r="N683" s="34" t="str">
        <f t="shared" si="82"/>
        <v>December</v>
      </c>
      <c r="O683" t="str">
        <f t="shared" si="83"/>
        <v>Q1</v>
      </c>
      <c r="P683" t="str">
        <f t="shared" si="84"/>
        <v>FY 2023</v>
      </c>
      <c r="Q683" s="35">
        <f>IF(J683="Open",_xlfn.XLOOKUP(E683,Table2[Region],Table2[Opens]),_xlfn.XLOOKUP(E683,Table2[Region],Table2[Accepts]))</f>
        <v>550</v>
      </c>
      <c r="R683">
        <f t="shared" si="85"/>
        <v>2023</v>
      </c>
      <c r="S683" s="1">
        <f t="shared" si="86"/>
        <v>44902</v>
      </c>
      <c r="T683" t="str">
        <f t="shared" si="87"/>
        <v>Q1</v>
      </c>
    </row>
    <row r="684" spans="1:20" x14ac:dyDescent="0.35">
      <c r="A684" t="s">
        <v>1489</v>
      </c>
      <c r="B684" t="s">
        <v>1248</v>
      </c>
      <c r="C684" t="s">
        <v>1605</v>
      </c>
      <c r="D684" t="s">
        <v>12</v>
      </c>
      <c r="E684" t="s">
        <v>9</v>
      </c>
      <c r="F684" t="s">
        <v>1612</v>
      </c>
      <c r="G684" t="s">
        <v>11</v>
      </c>
      <c r="H684" s="1">
        <v>44615</v>
      </c>
      <c r="I684" s="1">
        <v>44698</v>
      </c>
      <c r="J684" t="str">
        <f t="shared" si="80"/>
        <v>Filled</v>
      </c>
      <c r="K684" s="33" cm="1">
        <f t="array" aca="1" ref="K684" ca="1">NETWORKDAYS(H684,_xlfn.IFS(J684="Open",TODAY(),J684="Filled",I684))</f>
        <v>60</v>
      </c>
      <c r="L684" s="33" cm="1">
        <f t="array" aca="1" ref="L684" ca="1">(_xlfn.IFS(J684="Open",TODAY(),J684="Filled",I684))-H684</f>
        <v>83</v>
      </c>
      <c r="M684">
        <f t="shared" si="81"/>
        <v>2022</v>
      </c>
      <c r="N684" s="34" t="str">
        <f t="shared" si="82"/>
        <v>May</v>
      </c>
      <c r="O684" t="str">
        <f t="shared" si="83"/>
        <v>Q3</v>
      </c>
      <c r="P684" t="str">
        <f t="shared" si="84"/>
        <v>FY 2022</v>
      </c>
      <c r="Q684" s="35">
        <f>IF(J684="Open",_xlfn.XLOOKUP(E684,Table2[Region],Table2[Opens]),_xlfn.XLOOKUP(E684,Table2[Region],Table2[Accepts]))</f>
        <v>525</v>
      </c>
      <c r="R684">
        <f t="shared" si="85"/>
        <v>2022</v>
      </c>
      <c r="S684" s="1">
        <f t="shared" si="86"/>
        <v>44698</v>
      </c>
      <c r="T684" t="str">
        <f t="shared" si="87"/>
        <v>Q3</v>
      </c>
    </row>
    <row r="685" spans="1:20" x14ac:dyDescent="0.35">
      <c r="A685" t="s">
        <v>1490</v>
      </c>
      <c r="B685" t="s">
        <v>1249</v>
      </c>
      <c r="C685" s="37" t="s">
        <v>122</v>
      </c>
      <c r="D685" t="s">
        <v>12</v>
      </c>
      <c r="E685" t="s">
        <v>9</v>
      </c>
      <c r="F685" t="s">
        <v>1614</v>
      </c>
      <c r="G685" t="s">
        <v>16</v>
      </c>
      <c r="H685" s="1">
        <v>44581</v>
      </c>
      <c r="I685" s="1" t="s">
        <v>1628</v>
      </c>
      <c r="J685" t="str">
        <f t="shared" si="80"/>
        <v>Open</v>
      </c>
      <c r="K685" s="33" cm="1">
        <f t="array" aca="1" ref="K685" ca="1">NETWORKDAYS(H685,_xlfn.IFS(J685="Open",TODAY(),J685="Filled",I685))</f>
        <v>404</v>
      </c>
      <c r="L685" s="33" cm="1">
        <f t="array" aca="1" ref="L685" ca="1">(_xlfn.IFS(J685="Open",TODAY(),J685="Filled",I685))-H685</f>
        <v>565</v>
      </c>
      <c r="M685" t="str">
        <f t="shared" si="81"/>
        <v/>
      </c>
      <c r="N685" s="34" t="str">
        <f t="shared" si="82"/>
        <v/>
      </c>
      <c r="O685" t="str">
        <f t="shared" si="83"/>
        <v/>
      </c>
      <c r="P685" t="str">
        <f t="shared" si="84"/>
        <v/>
      </c>
      <c r="Q685" s="35">
        <f>IF(J685="Open",_xlfn.XLOOKUP(E685,Table2[Region],Table2[Opens]),_xlfn.XLOOKUP(E685,Table2[Region],Table2[Accepts]))</f>
        <v>280</v>
      </c>
      <c r="R685">
        <f t="shared" si="85"/>
        <v>2022</v>
      </c>
      <c r="S685" s="1">
        <f t="shared" si="86"/>
        <v>44581</v>
      </c>
      <c r="T685" t="str">
        <f t="shared" si="87"/>
        <v>Q2</v>
      </c>
    </row>
    <row r="686" spans="1:20" x14ac:dyDescent="0.35">
      <c r="A686" t="s">
        <v>1491</v>
      </c>
      <c r="B686" t="s">
        <v>1250</v>
      </c>
      <c r="C686" t="s">
        <v>1605</v>
      </c>
      <c r="D686" t="s">
        <v>204</v>
      </c>
      <c r="E686" t="s">
        <v>1636</v>
      </c>
      <c r="F686" t="s">
        <v>1613</v>
      </c>
      <c r="G686" t="s">
        <v>16</v>
      </c>
      <c r="H686" s="1">
        <v>44606</v>
      </c>
      <c r="I686" s="1">
        <v>44823</v>
      </c>
      <c r="J686" t="str">
        <f t="shared" si="80"/>
        <v>Filled</v>
      </c>
      <c r="K686" s="33" cm="1">
        <f t="array" aca="1" ref="K686" ca="1">NETWORKDAYS(H686,_xlfn.IFS(J686="Open",TODAY(),J686="Filled",I686))</f>
        <v>156</v>
      </c>
      <c r="L686" s="33" cm="1">
        <f t="array" aca="1" ref="L686" ca="1">(_xlfn.IFS(J686="Open",TODAY(),J686="Filled",I686))-H686</f>
        <v>217</v>
      </c>
      <c r="M686">
        <f t="shared" si="81"/>
        <v>2022</v>
      </c>
      <c r="N686" s="34" t="str">
        <f t="shared" si="82"/>
        <v>September</v>
      </c>
      <c r="O686" t="str">
        <f t="shared" si="83"/>
        <v>Q4</v>
      </c>
      <c r="P686" t="str">
        <f t="shared" si="84"/>
        <v>FY 2022</v>
      </c>
      <c r="Q686" s="35">
        <f>IF(J686="Open",_xlfn.XLOOKUP(E686,Table2[Region],Table2[Opens]),_xlfn.XLOOKUP(E686,Table2[Region],Table2[Accepts]))</f>
        <v>550</v>
      </c>
      <c r="R686">
        <f t="shared" si="85"/>
        <v>2022</v>
      </c>
      <c r="S686" s="1">
        <f t="shared" si="86"/>
        <v>44823</v>
      </c>
      <c r="T686" t="str">
        <f t="shared" si="87"/>
        <v>Q4</v>
      </c>
    </row>
    <row r="687" spans="1:20" x14ac:dyDescent="0.35">
      <c r="A687" t="s">
        <v>1492</v>
      </c>
      <c r="B687" t="s">
        <v>1201</v>
      </c>
      <c r="C687" s="37" t="s">
        <v>122</v>
      </c>
      <c r="D687" t="s">
        <v>204</v>
      </c>
      <c r="E687" t="s">
        <v>1636</v>
      </c>
      <c r="F687" t="s">
        <v>1614</v>
      </c>
      <c r="G687" t="s">
        <v>16</v>
      </c>
      <c r="H687" s="1">
        <v>44630</v>
      </c>
      <c r="I687" s="1">
        <v>44893</v>
      </c>
      <c r="J687" t="str">
        <f t="shared" si="80"/>
        <v>Filled</v>
      </c>
      <c r="K687" s="33" cm="1">
        <f t="array" aca="1" ref="K687" ca="1">NETWORKDAYS(H687,_xlfn.IFS(J687="Open",TODAY(),J687="Filled",I687))</f>
        <v>188</v>
      </c>
      <c r="L687" s="33" cm="1">
        <f t="array" aca="1" ref="L687" ca="1">(_xlfn.IFS(J687="Open",TODAY(),J687="Filled",I687))-H687</f>
        <v>263</v>
      </c>
      <c r="M687">
        <f t="shared" si="81"/>
        <v>2022</v>
      </c>
      <c r="N687" s="34" t="str">
        <f t="shared" si="82"/>
        <v>November</v>
      </c>
      <c r="O687" t="str">
        <f t="shared" si="83"/>
        <v>Q1</v>
      </c>
      <c r="P687" t="str">
        <f t="shared" si="84"/>
        <v>FY 2023</v>
      </c>
      <c r="Q687" s="35">
        <f>IF(J687="Open",_xlfn.XLOOKUP(E687,Table2[Region],Table2[Opens]),_xlfn.XLOOKUP(E687,Table2[Region],Table2[Accepts]))</f>
        <v>550</v>
      </c>
      <c r="R687">
        <f t="shared" si="85"/>
        <v>2023</v>
      </c>
      <c r="S687" s="1">
        <f t="shared" si="86"/>
        <v>44893</v>
      </c>
      <c r="T687" t="str">
        <f t="shared" si="87"/>
        <v>Q1</v>
      </c>
    </row>
    <row r="688" spans="1:20" x14ac:dyDescent="0.35">
      <c r="A688" t="s">
        <v>1493</v>
      </c>
      <c r="B688" t="s">
        <v>1127</v>
      </c>
      <c r="C688" s="37" t="s">
        <v>122</v>
      </c>
      <c r="D688" t="s">
        <v>221</v>
      </c>
      <c r="E688" t="s">
        <v>209</v>
      </c>
      <c r="F688" t="s">
        <v>1612</v>
      </c>
      <c r="G688" t="s">
        <v>18</v>
      </c>
      <c r="H688" s="1">
        <v>44839</v>
      </c>
      <c r="I688" s="1">
        <v>44859</v>
      </c>
      <c r="J688" t="str">
        <f t="shared" si="80"/>
        <v>Filled</v>
      </c>
      <c r="K688" s="33" cm="1">
        <f t="array" aca="1" ref="K688" ca="1">NETWORKDAYS(H688,_xlfn.IFS(J688="Open",TODAY(),J688="Filled",I688))</f>
        <v>15</v>
      </c>
      <c r="L688" s="33" cm="1">
        <f t="array" aca="1" ref="L688" ca="1">(_xlfn.IFS(J688="Open",TODAY(),J688="Filled",I688))-H688</f>
        <v>20</v>
      </c>
      <c r="M688">
        <f t="shared" si="81"/>
        <v>2022</v>
      </c>
      <c r="N688" s="34" t="str">
        <f t="shared" si="82"/>
        <v>October</v>
      </c>
      <c r="O688" t="str">
        <f t="shared" si="83"/>
        <v>Q1</v>
      </c>
      <c r="P688" t="str">
        <f t="shared" si="84"/>
        <v>FY 2023</v>
      </c>
      <c r="Q688" s="35">
        <f>IF(J688="Open",_xlfn.XLOOKUP(E688,Table2[Region],Table2[Opens]),_xlfn.XLOOKUP(E688,Table2[Region],Table2[Accepts]))</f>
        <v>475</v>
      </c>
      <c r="R688">
        <f t="shared" si="85"/>
        <v>2023</v>
      </c>
      <c r="S688" s="1">
        <f t="shared" si="86"/>
        <v>44859</v>
      </c>
      <c r="T688" t="str">
        <f t="shared" si="87"/>
        <v>Q1</v>
      </c>
    </row>
    <row r="689" spans="1:20" x14ac:dyDescent="0.35">
      <c r="A689" t="s">
        <v>1494</v>
      </c>
      <c r="B689" t="s">
        <v>1251</v>
      </c>
      <c r="C689" t="s">
        <v>1605</v>
      </c>
      <c r="D689" t="s">
        <v>12</v>
      </c>
      <c r="E689" t="s">
        <v>9</v>
      </c>
      <c r="F689" t="s">
        <v>1613</v>
      </c>
      <c r="G689" t="s">
        <v>11</v>
      </c>
      <c r="H689" s="1">
        <v>44644</v>
      </c>
      <c r="I689" s="1">
        <v>44913</v>
      </c>
      <c r="J689" t="str">
        <f t="shared" si="80"/>
        <v>Filled</v>
      </c>
      <c r="K689" s="33" cm="1">
        <f t="array" aca="1" ref="K689" ca="1">NETWORKDAYS(H689,_xlfn.IFS(J689="Open",TODAY(),J689="Filled",I689))</f>
        <v>192</v>
      </c>
      <c r="L689" s="33" cm="1">
        <f t="array" aca="1" ref="L689" ca="1">(_xlfn.IFS(J689="Open",TODAY(),J689="Filled",I689))-H689</f>
        <v>269</v>
      </c>
      <c r="M689">
        <f t="shared" si="81"/>
        <v>2022</v>
      </c>
      <c r="N689" s="34" t="str">
        <f t="shared" si="82"/>
        <v>December</v>
      </c>
      <c r="O689" t="str">
        <f t="shared" si="83"/>
        <v>Q1</v>
      </c>
      <c r="P689" t="str">
        <f t="shared" si="84"/>
        <v>FY 2023</v>
      </c>
      <c r="Q689" s="35">
        <f>IF(J689="Open",_xlfn.XLOOKUP(E689,Table2[Region],Table2[Opens]),_xlfn.XLOOKUP(E689,Table2[Region],Table2[Accepts]))</f>
        <v>525</v>
      </c>
      <c r="R689">
        <f t="shared" si="85"/>
        <v>2023</v>
      </c>
      <c r="S689" s="1">
        <f t="shared" si="86"/>
        <v>44913</v>
      </c>
      <c r="T689" t="str">
        <f t="shared" si="87"/>
        <v>Q1</v>
      </c>
    </row>
    <row r="690" spans="1:20" x14ac:dyDescent="0.35">
      <c r="A690" t="s">
        <v>1495</v>
      </c>
      <c r="B690" t="s">
        <v>440</v>
      </c>
      <c r="C690" t="s">
        <v>1605</v>
      </c>
      <c r="D690" t="s">
        <v>204</v>
      </c>
      <c r="E690" t="s">
        <v>1636</v>
      </c>
      <c r="F690" t="s">
        <v>1613</v>
      </c>
      <c r="G690" t="s">
        <v>16</v>
      </c>
      <c r="H690" s="1">
        <v>44607</v>
      </c>
      <c r="I690" s="1">
        <v>44665</v>
      </c>
      <c r="J690" t="str">
        <f t="shared" si="80"/>
        <v>Filled</v>
      </c>
      <c r="K690" s="33" cm="1">
        <f t="array" aca="1" ref="K690" ca="1">NETWORKDAYS(H690,_xlfn.IFS(J690="Open",TODAY(),J690="Filled",I690))</f>
        <v>43</v>
      </c>
      <c r="L690" s="33" cm="1">
        <f t="array" aca="1" ref="L690" ca="1">(_xlfn.IFS(J690="Open",TODAY(),J690="Filled",I690))-H690</f>
        <v>58</v>
      </c>
      <c r="M690">
        <f t="shared" si="81"/>
        <v>2022</v>
      </c>
      <c r="N690" s="34" t="str">
        <f t="shared" si="82"/>
        <v>April</v>
      </c>
      <c r="O690" t="str">
        <f t="shared" si="83"/>
        <v>Q3</v>
      </c>
      <c r="P690" t="str">
        <f t="shared" si="84"/>
        <v>FY 2022</v>
      </c>
      <c r="Q690" s="35">
        <f>IF(J690="Open",_xlfn.XLOOKUP(E690,Table2[Region],Table2[Opens]),_xlfn.XLOOKUP(E690,Table2[Region],Table2[Accepts]))</f>
        <v>550</v>
      </c>
      <c r="R690">
        <f t="shared" si="85"/>
        <v>2022</v>
      </c>
      <c r="S690" s="1">
        <f t="shared" si="86"/>
        <v>44665</v>
      </c>
      <c r="T690" t="str">
        <f t="shared" si="87"/>
        <v>Q3</v>
      </c>
    </row>
    <row r="691" spans="1:20" x14ac:dyDescent="0.35">
      <c r="A691" t="s">
        <v>1496</v>
      </c>
      <c r="B691" t="s">
        <v>1250</v>
      </c>
      <c r="C691" t="s">
        <v>1605</v>
      </c>
      <c r="D691" t="s">
        <v>12</v>
      </c>
      <c r="E691" t="s">
        <v>9</v>
      </c>
      <c r="F691" t="s">
        <v>1613</v>
      </c>
      <c r="G691" t="s">
        <v>16</v>
      </c>
      <c r="H691" s="1">
        <v>44577</v>
      </c>
      <c r="I691" s="1">
        <v>44732</v>
      </c>
      <c r="J691" t="str">
        <f t="shared" si="80"/>
        <v>Filled</v>
      </c>
      <c r="K691" s="33" cm="1">
        <f t="array" aca="1" ref="K691" ca="1">NETWORKDAYS(H691,_xlfn.IFS(J691="Open",TODAY(),J691="Filled",I691))</f>
        <v>111</v>
      </c>
      <c r="L691" s="33" cm="1">
        <f t="array" aca="1" ref="L691" ca="1">(_xlfn.IFS(J691="Open",TODAY(),J691="Filled",I691))-H691</f>
        <v>155</v>
      </c>
      <c r="M691">
        <f t="shared" si="81"/>
        <v>2022</v>
      </c>
      <c r="N691" s="34" t="str">
        <f t="shared" si="82"/>
        <v>June</v>
      </c>
      <c r="O691" t="str">
        <f t="shared" si="83"/>
        <v>Q3</v>
      </c>
      <c r="P691" t="str">
        <f t="shared" si="84"/>
        <v>FY 2022</v>
      </c>
      <c r="Q691" s="35">
        <f>IF(J691="Open",_xlfn.XLOOKUP(E691,Table2[Region],Table2[Opens]),_xlfn.XLOOKUP(E691,Table2[Region],Table2[Accepts]))</f>
        <v>525</v>
      </c>
      <c r="R691">
        <f t="shared" si="85"/>
        <v>2022</v>
      </c>
      <c r="S691" s="1">
        <f t="shared" si="86"/>
        <v>44732</v>
      </c>
      <c r="T691" t="str">
        <f t="shared" si="87"/>
        <v>Q3</v>
      </c>
    </row>
    <row r="692" spans="1:20" x14ac:dyDescent="0.35">
      <c r="A692" t="s">
        <v>1497</v>
      </c>
      <c r="B692" t="s">
        <v>1252</v>
      </c>
      <c r="C692" t="s">
        <v>1606</v>
      </c>
      <c r="D692" t="s">
        <v>204</v>
      </c>
      <c r="E692" t="s">
        <v>1636</v>
      </c>
      <c r="F692" t="s">
        <v>1614</v>
      </c>
      <c r="G692" t="s">
        <v>18</v>
      </c>
      <c r="H692" s="1">
        <v>44731</v>
      </c>
      <c r="I692" s="1">
        <v>44769</v>
      </c>
      <c r="J692" t="str">
        <f t="shared" si="80"/>
        <v>Filled</v>
      </c>
      <c r="K692" s="33" cm="1">
        <f t="array" aca="1" ref="K692" ca="1">NETWORKDAYS(H692,_xlfn.IFS(J692="Open",TODAY(),J692="Filled",I692))</f>
        <v>28</v>
      </c>
      <c r="L692" s="33" cm="1">
        <f t="array" aca="1" ref="L692" ca="1">(_xlfn.IFS(J692="Open",TODAY(),J692="Filled",I692))-H692</f>
        <v>38</v>
      </c>
      <c r="M692">
        <f t="shared" si="81"/>
        <v>2022</v>
      </c>
      <c r="N692" s="34" t="str">
        <f t="shared" si="82"/>
        <v>July</v>
      </c>
      <c r="O692" t="str">
        <f t="shared" si="83"/>
        <v>Q4</v>
      </c>
      <c r="P692" t="str">
        <f t="shared" si="84"/>
        <v>FY 2022</v>
      </c>
      <c r="Q692" s="35">
        <f>IF(J692="Open",_xlfn.XLOOKUP(E692,Table2[Region],Table2[Opens]),_xlfn.XLOOKUP(E692,Table2[Region],Table2[Accepts]))</f>
        <v>550</v>
      </c>
      <c r="R692">
        <f t="shared" si="85"/>
        <v>2022</v>
      </c>
      <c r="S692" s="1">
        <f t="shared" si="86"/>
        <v>44769</v>
      </c>
      <c r="T692" t="str">
        <f t="shared" si="87"/>
        <v>Q4</v>
      </c>
    </row>
    <row r="693" spans="1:20" x14ac:dyDescent="0.35">
      <c r="A693" t="s">
        <v>1498</v>
      </c>
      <c r="B693" t="s">
        <v>1253</v>
      </c>
      <c r="C693" t="s">
        <v>1606</v>
      </c>
      <c r="D693" t="s">
        <v>115</v>
      </c>
      <c r="E693" t="s">
        <v>116</v>
      </c>
      <c r="F693" t="s">
        <v>1614</v>
      </c>
      <c r="G693" t="s">
        <v>16</v>
      </c>
      <c r="H693" s="1">
        <v>44875</v>
      </c>
      <c r="I693" s="1">
        <v>44894</v>
      </c>
      <c r="J693" t="str">
        <f t="shared" si="80"/>
        <v>Filled</v>
      </c>
      <c r="K693" s="33" cm="1">
        <f t="array" aca="1" ref="K693" ca="1">NETWORKDAYS(H693,_xlfn.IFS(J693="Open",TODAY(),J693="Filled",I693))</f>
        <v>14</v>
      </c>
      <c r="L693" s="33" cm="1">
        <f t="array" aca="1" ref="L693" ca="1">(_xlfn.IFS(J693="Open",TODAY(),J693="Filled",I693))-H693</f>
        <v>19</v>
      </c>
      <c r="M693">
        <f t="shared" si="81"/>
        <v>2022</v>
      </c>
      <c r="N693" s="34" t="str">
        <f t="shared" si="82"/>
        <v>November</v>
      </c>
      <c r="O693" t="str">
        <f t="shared" si="83"/>
        <v>Q1</v>
      </c>
      <c r="P693" t="str">
        <f t="shared" si="84"/>
        <v>FY 2023</v>
      </c>
      <c r="Q693" s="35">
        <f>IF(J693="Open",_xlfn.XLOOKUP(E693,Table2[Region],Table2[Opens]),_xlfn.XLOOKUP(E693,Table2[Region],Table2[Accepts]))</f>
        <v>300</v>
      </c>
      <c r="R693">
        <f t="shared" si="85"/>
        <v>2023</v>
      </c>
      <c r="S693" s="1">
        <f t="shared" si="86"/>
        <v>44894</v>
      </c>
      <c r="T693" t="str">
        <f t="shared" si="87"/>
        <v>Q1</v>
      </c>
    </row>
    <row r="694" spans="1:20" x14ac:dyDescent="0.35">
      <c r="A694" t="s">
        <v>1499</v>
      </c>
      <c r="B694" t="s">
        <v>1254</v>
      </c>
      <c r="C694" t="s">
        <v>1606</v>
      </c>
      <c r="D694" t="s">
        <v>115</v>
      </c>
      <c r="E694" t="s">
        <v>116</v>
      </c>
      <c r="F694" t="s">
        <v>1614</v>
      </c>
      <c r="G694" t="s">
        <v>11</v>
      </c>
      <c r="H694" s="1">
        <v>44901</v>
      </c>
      <c r="I694" s="1">
        <v>44911</v>
      </c>
      <c r="J694" t="str">
        <f t="shared" si="80"/>
        <v>Filled</v>
      </c>
      <c r="K694" s="33" cm="1">
        <f t="array" aca="1" ref="K694" ca="1">NETWORKDAYS(H694,_xlfn.IFS(J694="Open",TODAY(),J694="Filled",I694))</f>
        <v>9</v>
      </c>
      <c r="L694" s="33" cm="1">
        <f t="array" aca="1" ref="L694" ca="1">(_xlfn.IFS(J694="Open",TODAY(),J694="Filled",I694))-H694</f>
        <v>10</v>
      </c>
      <c r="M694">
        <f t="shared" si="81"/>
        <v>2022</v>
      </c>
      <c r="N694" s="34" t="str">
        <f t="shared" si="82"/>
        <v>December</v>
      </c>
      <c r="O694" t="str">
        <f t="shared" si="83"/>
        <v>Q1</v>
      </c>
      <c r="P694" t="str">
        <f t="shared" si="84"/>
        <v>FY 2023</v>
      </c>
      <c r="Q694" s="35">
        <f>IF(J694="Open",_xlfn.XLOOKUP(E694,Table2[Region],Table2[Opens]),_xlfn.XLOOKUP(E694,Table2[Region],Table2[Accepts]))</f>
        <v>300</v>
      </c>
      <c r="R694">
        <f t="shared" si="85"/>
        <v>2023</v>
      </c>
      <c r="S694" s="1">
        <f t="shared" si="86"/>
        <v>44911</v>
      </c>
      <c r="T694" t="str">
        <f t="shared" si="87"/>
        <v>Q1</v>
      </c>
    </row>
    <row r="695" spans="1:20" x14ac:dyDescent="0.35">
      <c r="A695" t="s">
        <v>1500</v>
      </c>
      <c r="B695" t="s">
        <v>1192</v>
      </c>
      <c r="C695" t="s">
        <v>1605</v>
      </c>
      <c r="D695" t="s">
        <v>221</v>
      </c>
      <c r="E695" t="s">
        <v>209</v>
      </c>
      <c r="F695" t="s">
        <v>1613</v>
      </c>
      <c r="G695" t="s">
        <v>16</v>
      </c>
      <c r="H695" s="1">
        <v>44826</v>
      </c>
      <c r="I695" s="1">
        <v>44899</v>
      </c>
      <c r="J695" t="str">
        <f t="shared" si="80"/>
        <v>Filled</v>
      </c>
      <c r="K695" s="33" cm="1">
        <f t="array" aca="1" ref="K695" ca="1">NETWORKDAYS(H695,_xlfn.IFS(J695="Open",TODAY(),J695="Filled",I695))</f>
        <v>52</v>
      </c>
      <c r="L695" s="33" cm="1">
        <f t="array" aca="1" ref="L695" ca="1">(_xlfn.IFS(J695="Open",TODAY(),J695="Filled",I695))-H695</f>
        <v>73</v>
      </c>
      <c r="M695">
        <f t="shared" si="81"/>
        <v>2022</v>
      </c>
      <c r="N695" s="34" t="str">
        <f t="shared" si="82"/>
        <v>December</v>
      </c>
      <c r="O695" t="str">
        <f t="shared" si="83"/>
        <v>Q1</v>
      </c>
      <c r="P695" t="str">
        <f t="shared" si="84"/>
        <v>FY 2023</v>
      </c>
      <c r="Q695" s="35">
        <f>IF(J695="Open",_xlfn.XLOOKUP(E695,Table2[Region],Table2[Opens]),_xlfn.XLOOKUP(E695,Table2[Region],Table2[Accepts]))</f>
        <v>475</v>
      </c>
      <c r="R695">
        <f t="shared" si="85"/>
        <v>2023</v>
      </c>
      <c r="S695" s="1">
        <f t="shared" si="86"/>
        <v>44899</v>
      </c>
      <c r="T695" t="str">
        <f t="shared" si="87"/>
        <v>Q1</v>
      </c>
    </row>
    <row r="696" spans="1:20" x14ac:dyDescent="0.35">
      <c r="A696" t="s">
        <v>1501</v>
      </c>
      <c r="B696" t="s">
        <v>1255</v>
      </c>
      <c r="C696" s="37" t="s">
        <v>122</v>
      </c>
      <c r="D696" t="s">
        <v>204</v>
      </c>
      <c r="E696" t="s">
        <v>1636</v>
      </c>
      <c r="F696" t="s">
        <v>1614</v>
      </c>
      <c r="G696" t="s">
        <v>16</v>
      </c>
      <c r="H696" s="1">
        <v>44598</v>
      </c>
      <c r="I696" s="1">
        <v>44806</v>
      </c>
      <c r="J696" t="str">
        <f t="shared" si="80"/>
        <v>Filled</v>
      </c>
      <c r="K696" s="33" cm="1">
        <f t="array" aca="1" ref="K696" ca="1">NETWORKDAYS(H696,_xlfn.IFS(J696="Open",TODAY(),J696="Filled",I696))</f>
        <v>150</v>
      </c>
      <c r="L696" s="33" cm="1">
        <f t="array" aca="1" ref="L696" ca="1">(_xlfn.IFS(J696="Open",TODAY(),J696="Filled",I696))-H696</f>
        <v>208</v>
      </c>
      <c r="M696">
        <f t="shared" si="81"/>
        <v>2022</v>
      </c>
      <c r="N696" s="34" t="str">
        <f t="shared" si="82"/>
        <v>September</v>
      </c>
      <c r="O696" t="str">
        <f t="shared" si="83"/>
        <v>Q4</v>
      </c>
      <c r="P696" t="str">
        <f t="shared" si="84"/>
        <v>FY 2022</v>
      </c>
      <c r="Q696" s="35">
        <f>IF(J696="Open",_xlfn.XLOOKUP(E696,Table2[Region],Table2[Opens]),_xlfn.XLOOKUP(E696,Table2[Region],Table2[Accepts]))</f>
        <v>550</v>
      </c>
      <c r="R696">
        <f t="shared" si="85"/>
        <v>2022</v>
      </c>
      <c r="S696" s="1">
        <f t="shared" si="86"/>
        <v>44806</v>
      </c>
      <c r="T696" t="str">
        <f t="shared" si="87"/>
        <v>Q4</v>
      </c>
    </row>
    <row r="697" spans="1:20" x14ac:dyDescent="0.35">
      <c r="A697" t="s">
        <v>1502</v>
      </c>
      <c r="B697" t="s">
        <v>1256</v>
      </c>
      <c r="C697" s="37" t="s">
        <v>122</v>
      </c>
      <c r="D697" t="s">
        <v>204</v>
      </c>
      <c r="E697" t="s">
        <v>1636</v>
      </c>
      <c r="F697" t="s">
        <v>1612</v>
      </c>
      <c r="G697" t="s">
        <v>24</v>
      </c>
      <c r="H697" s="1">
        <v>44599</v>
      </c>
      <c r="I697" s="1">
        <v>44715</v>
      </c>
      <c r="J697" t="str">
        <f t="shared" si="80"/>
        <v>Filled</v>
      </c>
      <c r="K697" s="33" cm="1">
        <f t="array" aca="1" ref="K697" ca="1">NETWORKDAYS(H697,_xlfn.IFS(J697="Open",TODAY(),J697="Filled",I697))</f>
        <v>85</v>
      </c>
      <c r="L697" s="33" cm="1">
        <f t="array" aca="1" ref="L697" ca="1">(_xlfn.IFS(J697="Open",TODAY(),J697="Filled",I697))-H697</f>
        <v>116</v>
      </c>
      <c r="M697">
        <f t="shared" si="81"/>
        <v>2022</v>
      </c>
      <c r="N697" s="34" t="str">
        <f t="shared" si="82"/>
        <v>June</v>
      </c>
      <c r="O697" t="str">
        <f t="shared" si="83"/>
        <v>Q3</v>
      </c>
      <c r="P697" t="str">
        <f t="shared" si="84"/>
        <v>FY 2022</v>
      </c>
      <c r="Q697" s="35">
        <f>IF(J697="Open",_xlfn.XLOOKUP(E697,Table2[Region],Table2[Opens]),_xlfn.XLOOKUP(E697,Table2[Region],Table2[Accepts]))</f>
        <v>550</v>
      </c>
      <c r="R697">
        <f t="shared" si="85"/>
        <v>2022</v>
      </c>
      <c r="S697" s="1">
        <f t="shared" si="86"/>
        <v>44715</v>
      </c>
      <c r="T697" t="str">
        <f t="shared" si="87"/>
        <v>Q3</v>
      </c>
    </row>
    <row r="698" spans="1:20" x14ac:dyDescent="0.35">
      <c r="A698" t="s">
        <v>1503</v>
      </c>
      <c r="B698" t="s">
        <v>1257</v>
      </c>
      <c r="C698" t="s">
        <v>1607</v>
      </c>
      <c r="D698" t="s">
        <v>204</v>
      </c>
      <c r="E698" t="s">
        <v>1636</v>
      </c>
      <c r="F698" t="s">
        <v>1613</v>
      </c>
      <c r="G698" t="s">
        <v>18</v>
      </c>
      <c r="H698" s="1">
        <v>44740</v>
      </c>
      <c r="I698" s="1">
        <v>44757</v>
      </c>
      <c r="J698" t="str">
        <f t="shared" si="80"/>
        <v>Filled</v>
      </c>
      <c r="K698" s="33" cm="1">
        <f t="array" aca="1" ref="K698" ca="1">NETWORKDAYS(H698,_xlfn.IFS(J698="Open",TODAY(),J698="Filled",I698))</f>
        <v>14</v>
      </c>
      <c r="L698" s="33" cm="1">
        <f t="array" aca="1" ref="L698" ca="1">(_xlfn.IFS(J698="Open",TODAY(),J698="Filled",I698))-H698</f>
        <v>17</v>
      </c>
      <c r="M698">
        <f t="shared" si="81"/>
        <v>2022</v>
      </c>
      <c r="N698" s="34" t="str">
        <f t="shared" si="82"/>
        <v>July</v>
      </c>
      <c r="O698" t="str">
        <f t="shared" si="83"/>
        <v>Q4</v>
      </c>
      <c r="P698" t="str">
        <f t="shared" si="84"/>
        <v>FY 2022</v>
      </c>
      <c r="Q698" s="35">
        <f>IF(J698="Open",_xlfn.XLOOKUP(E698,Table2[Region],Table2[Opens]),_xlfn.XLOOKUP(E698,Table2[Region],Table2[Accepts]))</f>
        <v>550</v>
      </c>
      <c r="R698">
        <f t="shared" si="85"/>
        <v>2022</v>
      </c>
      <c r="S698" s="1">
        <f t="shared" si="86"/>
        <v>44757</v>
      </c>
      <c r="T698" t="str">
        <f t="shared" si="87"/>
        <v>Q4</v>
      </c>
    </row>
    <row r="699" spans="1:20" x14ac:dyDescent="0.35">
      <c r="A699" t="s">
        <v>1504</v>
      </c>
      <c r="B699" t="s">
        <v>1258</v>
      </c>
      <c r="C699" s="37" t="s">
        <v>122</v>
      </c>
      <c r="D699" t="s">
        <v>12</v>
      </c>
      <c r="E699" t="s">
        <v>9</v>
      </c>
      <c r="F699" t="s">
        <v>1612</v>
      </c>
      <c r="G699" t="s">
        <v>18</v>
      </c>
      <c r="H699" s="1">
        <v>44819</v>
      </c>
      <c r="I699" s="1">
        <v>44910</v>
      </c>
      <c r="J699" t="str">
        <f t="shared" si="80"/>
        <v>Filled</v>
      </c>
      <c r="K699" s="33" cm="1">
        <f t="array" aca="1" ref="K699" ca="1">NETWORKDAYS(H699,_xlfn.IFS(J699="Open",TODAY(),J699="Filled",I699))</f>
        <v>66</v>
      </c>
      <c r="L699" s="33" cm="1">
        <f t="array" aca="1" ref="L699" ca="1">(_xlfn.IFS(J699="Open",TODAY(),J699="Filled",I699))-H699</f>
        <v>91</v>
      </c>
      <c r="M699">
        <f t="shared" si="81"/>
        <v>2022</v>
      </c>
      <c r="N699" s="34" t="str">
        <f t="shared" si="82"/>
        <v>December</v>
      </c>
      <c r="O699" t="str">
        <f t="shared" si="83"/>
        <v>Q1</v>
      </c>
      <c r="P699" t="str">
        <f t="shared" si="84"/>
        <v>FY 2023</v>
      </c>
      <c r="Q699" s="35">
        <f>IF(J699="Open",_xlfn.XLOOKUP(E699,Table2[Region],Table2[Opens]),_xlfn.XLOOKUP(E699,Table2[Region],Table2[Accepts]))</f>
        <v>525</v>
      </c>
      <c r="R699">
        <f t="shared" si="85"/>
        <v>2023</v>
      </c>
      <c r="S699" s="1">
        <f t="shared" si="86"/>
        <v>44910</v>
      </c>
      <c r="T699" t="str">
        <f t="shared" si="87"/>
        <v>Q1</v>
      </c>
    </row>
    <row r="700" spans="1:20" x14ac:dyDescent="0.35">
      <c r="A700" t="s">
        <v>1505</v>
      </c>
      <c r="B700" t="s">
        <v>1203</v>
      </c>
      <c r="C700" s="37" t="s">
        <v>122</v>
      </c>
      <c r="D700" t="s">
        <v>115</v>
      </c>
      <c r="E700" t="s">
        <v>116</v>
      </c>
      <c r="F700" t="s">
        <v>1612</v>
      </c>
      <c r="G700" t="s">
        <v>11</v>
      </c>
      <c r="H700" s="1">
        <v>44896</v>
      </c>
      <c r="I700" s="1">
        <v>44904</v>
      </c>
      <c r="J700" t="str">
        <f t="shared" si="80"/>
        <v>Filled</v>
      </c>
      <c r="K700" s="33" cm="1">
        <f t="array" aca="1" ref="K700" ca="1">NETWORKDAYS(H700,_xlfn.IFS(J700="Open",TODAY(),J700="Filled",I700))</f>
        <v>7</v>
      </c>
      <c r="L700" s="33" cm="1">
        <f t="array" aca="1" ref="L700" ca="1">(_xlfn.IFS(J700="Open",TODAY(),J700="Filled",I700))-H700</f>
        <v>8</v>
      </c>
      <c r="M700">
        <f t="shared" si="81"/>
        <v>2022</v>
      </c>
      <c r="N700" s="34" t="str">
        <f t="shared" si="82"/>
        <v>December</v>
      </c>
      <c r="O700" t="str">
        <f t="shared" si="83"/>
        <v>Q1</v>
      </c>
      <c r="P700" t="str">
        <f t="shared" si="84"/>
        <v>FY 2023</v>
      </c>
      <c r="Q700" s="35">
        <f>IF(J700="Open",_xlfn.XLOOKUP(E700,Table2[Region],Table2[Opens]),_xlfn.XLOOKUP(E700,Table2[Region],Table2[Accepts]))</f>
        <v>300</v>
      </c>
      <c r="R700">
        <f t="shared" si="85"/>
        <v>2023</v>
      </c>
      <c r="S700" s="1">
        <f t="shared" si="86"/>
        <v>44904</v>
      </c>
      <c r="T700" t="str">
        <f t="shared" si="87"/>
        <v>Q1</v>
      </c>
    </row>
    <row r="701" spans="1:20" x14ac:dyDescent="0.35">
      <c r="A701" t="s">
        <v>1506</v>
      </c>
      <c r="B701" t="s">
        <v>1259</v>
      </c>
      <c r="C701" s="37" t="s">
        <v>122</v>
      </c>
      <c r="D701" t="s">
        <v>204</v>
      </c>
      <c r="E701" t="s">
        <v>1636</v>
      </c>
      <c r="F701" t="s">
        <v>1612</v>
      </c>
      <c r="G701" t="s">
        <v>18</v>
      </c>
      <c r="H701" s="1">
        <v>44633</v>
      </c>
      <c r="I701" s="1">
        <v>44800</v>
      </c>
      <c r="J701" t="str">
        <f t="shared" si="80"/>
        <v>Filled</v>
      </c>
      <c r="K701" s="33" cm="1">
        <f t="array" aca="1" ref="K701" ca="1">NETWORKDAYS(H701,_xlfn.IFS(J701="Open",TODAY(),J701="Filled",I701))</f>
        <v>120</v>
      </c>
      <c r="L701" s="33" cm="1">
        <f t="array" aca="1" ref="L701" ca="1">(_xlfn.IFS(J701="Open",TODAY(),J701="Filled",I701))-H701</f>
        <v>167</v>
      </c>
      <c r="M701">
        <f t="shared" si="81"/>
        <v>2022</v>
      </c>
      <c r="N701" s="34" t="str">
        <f t="shared" si="82"/>
        <v>August</v>
      </c>
      <c r="O701" t="str">
        <f t="shared" si="83"/>
        <v>Q4</v>
      </c>
      <c r="P701" t="str">
        <f t="shared" si="84"/>
        <v>FY 2022</v>
      </c>
      <c r="Q701" s="35">
        <f>IF(J701="Open",_xlfn.XLOOKUP(E701,Table2[Region],Table2[Opens]),_xlfn.XLOOKUP(E701,Table2[Region],Table2[Accepts]))</f>
        <v>550</v>
      </c>
      <c r="R701">
        <f t="shared" si="85"/>
        <v>2022</v>
      </c>
      <c r="S701" s="1">
        <f t="shared" si="86"/>
        <v>44800</v>
      </c>
      <c r="T701" t="str">
        <f t="shared" si="87"/>
        <v>Q4</v>
      </c>
    </row>
    <row r="702" spans="1:20" x14ac:dyDescent="0.35">
      <c r="A702" t="s">
        <v>1507</v>
      </c>
      <c r="B702" t="s">
        <v>1109</v>
      </c>
      <c r="C702" t="s">
        <v>1607</v>
      </c>
      <c r="D702" t="s">
        <v>12</v>
      </c>
      <c r="E702" t="s">
        <v>9</v>
      </c>
      <c r="F702" t="s">
        <v>1613</v>
      </c>
      <c r="G702" t="s">
        <v>24</v>
      </c>
      <c r="H702" s="1">
        <v>44622</v>
      </c>
      <c r="I702" s="1" t="s">
        <v>1628</v>
      </c>
      <c r="J702" t="str">
        <f t="shared" si="80"/>
        <v>Open</v>
      </c>
      <c r="K702" s="33" cm="1">
        <f t="array" aca="1" ref="K702" ca="1">NETWORKDAYS(H702,_xlfn.IFS(J702="Open",TODAY(),J702="Filled",I702))</f>
        <v>375</v>
      </c>
      <c r="L702" s="33" cm="1">
        <f t="array" aca="1" ref="L702" ca="1">(_xlfn.IFS(J702="Open",TODAY(),J702="Filled",I702))-H702</f>
        <v>524</v>
      </c>
      <c r="M702" t="str">
        <f t="shared" si="81"/>
        <v/>
      </c>
      <c r="N702" s="34" t="str">
        <f t="shared" si="82"/>
        <v/>
      </c>
      <c r="O702" t="str">
        <f t="shared" si="83"/>
        <v/>
      </c>
      <c r="P702" t="str">
        <f t="shared" si="84"/>
        <v/>
      </c>
      <c r="Q702" s="35">
        <f>IF(J702="Open",_xlfn.XLOOKUP(E702,Table2[Region],Table2[Opens]),_xlfn.XLOOKUP(E702,Table2[Region],Table2[Accepts]))</f>
        <v>280</v>
      </c>
      <c r="R702">
        <f t="shared" si="85"/>
        <v>2022</v>
      </c>
      <c r="S702" s="1">
        <f t="shared" si="86"/>
        <v>44622</v>
      </c>
      <c r="T702" t="str">
        <f t="shared" si="87"/>
        <v>Q2</v>
      </c>
    </row>
    <row r="703" spans="1:20" x14ac:dyDescent="0.35">
      <c r="A703" t="s">
        <v>1508</v>
      </c>
      <c r="B703" t="s">
        <v>1260</v>
      </c>
      <c r="C703" t="s">
        <v>1605</v>
      </c>
      <c r="D703" t="s">
        <v>12</v>
      </c>
      <c r="E703" t="s">
        <v>9</v>
      </c>
      <c r="F703" t="s">
        <v>1613</v>
      </c>
      <c r="G703" t="s">
        <v>18</v>
      </c>
      <c r="H703" s="1">
        <v>44580</v>
      </c>
      <c r="I703" s="1" t="s">
        <v>1628</v>
      </c>
      <c r="J703" t="str">
        <f t="shared" si="80"/>
        <v>Open</v>
      </c>
      <c r="K703" s="33" cm="1">
        <f t="array" aca="1" ref="K703" ca="1">NETWORKDAYS(H703,_xlfn.IFS(J703="Open",TODAY(),J703="Filled",I703))</f>
        <v>405</v>
      </c>
      <c r="L703" s="33" cm="1">
        <f t="array" aca="1" ref="L703" ca="1">(_xlfn.IFS(J703="Open",TODAY(),J703="Filled",I703))-H703</f>
        <v>566</v>
      </c>
      <c r="M703" t="str">
        <f t="shared" si="81"/>
        <v/>
      </c>
      <c r="N703" s="34" t="str">
        <f t="shared" si="82"/>
        <v/>
      </c>
      <c r="O703" t="str">
        <f t="shared" si="83"/>
        <v/>
      </c>
      <c r="P703" t="str">
        <f t="shared" si="84"/>
        <v/>
      </c>
      <c r="Q703" s="35">
        <f>IF(J703="Open",_xlfn.XLOOKUP(E703,Table2[Region],Table2[Opens]),_xlfn.XLOOKUP(E703,Table2[Region],Table2[Accepts]))</f>
        <v>280</v>
      </c>
      <c r="R703">
        <f t="shared" si="85"/>
        <v>2022</v>
      </c>
      <c r="S703" s="1">
        <f t="shared" si="86"/>
        <v>44580</v>
      </c>
      <c r="T703" t="str">
        <f t="shared" si="87"/>
        <v>Q2</v>
      </c>
    </row>
    <row r="704" spans="1:20" x14ac:dyDescent="0.35">
      <c r="A704" t="s">
        <v>1509</v>
      </c>
      <c r="B704" t="s">
        <v>1190</v>
      </c>
      <c r="C704" s="37" t="s">
        <v>122</v>
      </c>
      <c r="D704" t="s">
        <v>12</v>
      </c>
      <c r="E704" t="s">
        <v>9</v>
      </c>
      <c r="F704" t="s">
        <v>1612</v>
      </c>
      <c r="G704" t="s">
        <v>18</v>
      </c>
      <c r="H704" s="1">
        <v>44613</v>
      </c>
      <c r="I704" s="1">
        <v>44639</v>
      </c>
      <c r="J704" t="str">
        <f t="shared" si="80"/>
        <v>Filled</v>
      </c>
      <c r="K704" s="33" cm="1">
        <f t="array" aca="1" ref="K704" ca="1">NETWORKDAYS(H704,_xlfn.IFS(J704="Open",TODAY(),J704="Filled",I704))</f>
        <v>20</v>
      </c>
      <c r="L704" s="33" cm="1">
        <f t="array" aca="1" ref="L704" ca="1">(_xlfn.IFS(J704="Open",TODAY(),J704="Filled",I704))-H704</f>
        <v>26</v>
      </c>
      <c r="M704">
        <f t="shared" si="81"/>
        <v>2022</v>
      </c>
      <c r="N704" s="34" t="str">
        <f t="shared" si="82"/>
        <v>March</v>
      </c>
      <c r="O704" t="str">
        <f t="shared" si="83"/>
        <v>Q2</v>
      </c>
      <c r="P704" t="str">
        <f t="shared" si="84"/>
        <v>FY 2022</v>
      </c>
      <c r="Q704" s="35">
        <f>IF(J704="Open",_xlfn.XLOOKUP(E704,Table2[Region],Table2[Opens]),_xlfn.XLOOKUP(E704,Table2[Region],Table2[Accepts]))</f>
        <v>525</v>
      </c>
      <c r="R704">
        <f t="shared" si="85"/>
        <v>2022</v>
      </c>
      <c r="S704" s="1">
        <f t="shared" si="86"/>
        <v>44639</v>
      </c>
      <c r="T704" t="str">
        <f t="shared" si="87"/>
        <v>Q2</v>
      </c>
    </row>
    <row r="705" spans="1:20" x14ac:dyDescent="0.35">
      <c r="A705" t="s">
        <v>1510</v>
      </c>
      <c r="B705" t="s">
        <v>1261</v>
      </c>
      <c r="C705" t="s">
        <v>1608</v>
      </c>
      <c r="D705" t="s">
        <v>12</v>
      </c>
      <c r="E705" t="s">
        <v>9</v>
      </c>
      <c r="F705" t="s">
        <v>1613</v>
      </c>
      <c r="G705" t="s">
        <v>16</v>
      </c>
      <c r="H705" s="1">
        <v>44614</v>
      </c>
      <c r="I705" s="1">
        <v>44906</v>
      </c>
      <c r="J705" t="str">
        <f t="shared" si="80"/>
        <v>Filled</v>
      </c>
      <c r="K705" s="33" cm="1">
        <f t="array" aca="1" ref="K705" ca="1">NETWORKDAYS(H705,_xlfn.IFS(J705="Open",TODAY(),J705="Filled",I705))</f>
        <v>209</v>
      </c>
      <c r="L705" s="33" cm="1">
        <f t="array" aca="1" ref="L705" ca="1">(_xlfn.IFS(J705="Open",TODAY(),J705="Filled",I705))-H705</f>
        <v>292</v>
      </c>
      <c r="M705">
        <f t="shared" si="81"/>
        <v>2022</v>
      </c>
      <c r="N705" s="34" t="str">
        <f t="shared" si="82"/>
        <v>December</v>
      </c>
      <c r="O705" t="str">
        <f t="shared" si="83"/>
        <v>Q1</v>
      </c>
      <c r="P705" t="str">
        <f t="shared" si="84"/>
        <v>FY 2023</v>
      </c>
      <c r="Q705" s="35">
        <f>IF(J705="Open",_xlfn.XLOOKUP(E705,Table2[Region],Table2[Opens]),_xlfn.XLOOKUP(E705,Table2[Region],Table2[Accepts]))</f>
        <v>525</v>
      </c>
      <c r="R705">
        <f t="shared" si="85"/>
        <v>2023</v>
      </c>
      <c r="S705" s="1">
        <f t="shared" si="86"/>
        <v>44906</v>
      </c>
      <c r="T705" t="str">
        <f t="shared" si="87"/>
        <v>Q1</v>
      </c>
    </row>
    <row r="706" spans="1:20" x14ac:dyDescent="0.35">
      <c r="A706" t="s">
        <v>1511</v>
      </c>
      <c r="B706" t="s">
        <v>1262</v>
      </c>
      <c r="C706" t="s">
        <v>1605</v>
      </c>
      <c r="D706" t="s">
        <v>204</v>
      </c>
      <c r="E706" t="s">
        <v>1636</v>
      </c>
      <c r="F706" t="s">
        <v>1613</v>
      </c>
      <c r="G706" t="s">
        <v>18</v>
      </c>
      <c r="H706" s="1">
        <v>44731</v>
      </c>
      <c r="I706" s="1">
        <v>44802</v>
      </c>
      <c r="J706" t="str">
        <f t="shared" ref="J706:J769" si="88">IF(I706="","Open","Filled")</f>
        <v>Filled</v>
      </c>
      <c r="K706" s="33" cm="1">
        <f t="array" aca="1" ref="K706" ca="1">NETWORKDAYS(H706,_xlfn.IFS(J706="Open",TODAY(),J706="Filled",I706))</f>
        <v>51</v>
      </c>
      <c r="L706" s="33" cm="1">
        <f t="array" aca="1" ref="L706" ca="1">(_xlfn.IFS(J706="Open",TODAY(),J706="Filled",I706))-H706</f>
        <v>71</v>
      </c>
      <c r="M706">
        <f t="shared" ref="M706:M769" si="89">IFERROR(YEAR(I706),"")</f>
        <v>2022</v>
      </c>
      <c r="N706" s="34" t="str">
        <f t="shared" ref="N706:N769" si="90">IFERROR(TEXT(I706,"mmmm"),"")</f>
        <v>August</v>
      </c>
      <c r="O706" t="str">
        <f t="shared" ref="O706:O769" si="91">IFERROR(_xlfn.CONCAT("Q",CHOOSE(MONTH(I706),2,2,2,3,3,3,4,4,4,1,1,1)),"")</f>
        <v>Q4</v>
      </c>
      <c r="P706" t="str">
        <f t="shared" si="84"/>
        <v>FY 2022</v>
      </c>
      <c r="Q706" s="35">
        <f>IF(J706="Open",_xlfn.XLOOKUP(E706,Table2[Region],Table2[Opens]),_xlfn.XLOOKUP(E706,Table2[Region],Table2[Accepts]))</f>
        <v>550</v>
      </c>
      <c r="R706">
        <f t="shared" si="85"/>
        <v>2022</v>
      </c>
      <c r="S706" s="1">
        <f t="shared" si="86"/>
        <v>44802</v>
      </c>
      <c r="T706" t="str">
        <f t="shared" si="87"/>
        <v>Q4</v>
      </c>
    </row>
    <row r="707" spans="1:20" x14ac:dyDescent="0.35">
      <c r="A707" t="s">
        <v>1512</v>
      </c>
      <c r="B707" t="s">
        <v>1263</v>
      </c>
      <c r="C707" s="37" t="s">
        <v>122</v>
      </c>
      <c r="D707" t="s">
        <v>221</v>
      </c>
      <c r="E707" t="s">
        <v>209</v>
      </c>
      <c r="F707" t="s">
        <v>1612</v>
      </c>
      <c r="G707" t="s">
        <v>24</v>
      </c>
      <c r="H707" s="1">
        <v>44847</v>
      </c>
      <c r="I707" s="1">
        <v>44884</v>
      </c>
      <c r="J707" t="str">
        <f t="shared" si="88"/>
        <v>Filled</v>
      </c>
      <c r="K707" s="33" cm="1">
        <f t="array" aca="1" ref="K707" ca="1">NETWORKDAYS(H707,_xlfn.IFS(J707="Open",TODAY(),J707="Filled",I707))</f>
        <v>27</v>
      </c>
      <c r="L707" s="33" cm="1">
        <f t="array" aca="1" ref="L707" ca="1">(_xlfn.IFS(J707="Open",TODAY(),J707="Filled",I707))-H707</f>
        <v>37</v>
      </c>
      <c r="M707">
        <f t="shared" si="89"/>
        <v>2022</v>
      </c>
      <c r="N707" s="34" t="str">
        <f t="shared" si="90"/>
        <v>November</v>
      </c>
      <c r="O707" t="str">
        <f t="shared" si="91"/>
        <v>Q1</v>
      </c>
      <c r="P707" t="str">
        <f t="shared" ref="P707:P770" si="92">IFERROR(_xlfn.CONCAT("FY"," ",YEAR(I707)+IF(MONTH(I707)&gt;=10,1,0)),"")</f>
        <v>FY 2023</v>
      </c>
      <c r="Q707" s="35">
        <f>IF(J707="Open",_xlfn.XLOOKUP(E707,Table2[Region],Table2[Opens]),_xlfn.XLOOKUP(E707,Table2[Region],Table2[Accepts]))</f>
        <v>475</v>
      </c>
      <c r="R707">
        <f t="shared" ref="R707:R770" si="93">YEAR(IF(I707="",H707,I707))+IF(MONTH(IF(I707="",H707,I707))&gt;=10,1,0)</f>
        <v>2023</v>
      </c>
      <c r="S707" s="1">
        <f t="shared" ref="S707:S770" si="94">IF(I707="",H707,I707)</f>
        <v>44884</v>
      </c>
      <c r="T707" t="str">
        <f t="shared" ref="T707:T770" si="95">IFERROR(_xlfn.CONCAT("Q",CHOOSE(MONTH(IF(I707="",H707,I707)),2,2,2,3,3,3,4,4,4,1,1,1)),"")</f>
        <v>Q1</v>
      </c>
    </row>
    <row r="708" spans="1:20" x14ac:dyDescent="0.35">
      <c r="A708" t="s">
        <v>1513</v>
      </c>
      <c r="B708" t="s">
        <v>1264</v>
      </c>
      <c r="C708" s="37" t="s">
        <v>122</v>
      </c>
      <c r="D708" t="s">
        <v>115</v>
      </c>
      <c r="E708" t="s">
        <v>116</v>
      </c>
      <c r="F708" t="s">
        <v>1614</v>
      </c>
      <c r="G708" t="s">
        <v>18</v>
      </c>
      <c r="H708" s="1">
        <v>44899</v>
      </c>
      <c r="I708" s="1">
        <v>44899</v>
      </c>
      <c r="J708" t="str">
        <f t="shared" si="88"/>
        <v>Filled</v>
      </c>
      <c r="K708" s="33" cm="1">
        <f t="array" aca="1" ref="K708" ca="1">NETWORKDAYS(H708,_xlfn.IFS(J708="Open",TODAY(),J708="Filled",I708))</f>
        <v>0</v>
      </c>
      <c r="L708" s="33" cm="1">
        <f t="array" aca="1" ref="L708" ca="1">(_xlfn.IFS(J708="Open",TODAY(),J708="Filled",I708))-H708</f>
        <v>0</v>
      </c>
      <c r="M708">
        <f t="shared" si="89"/>
        <v>2022</v>
      </c>
      <c r="N708" s="34" t="str">
        <f t="shared" si="90"/>
        <v>December</v>
      </c>
      <c r="O708" t="str">
        <f t="shared" si="91"/>
        <v>Q1</v>
      </c>
      <c r="P708" t="str">
        <f t="shared" si="92"/>
        <v>FY 2023</v>
      </c>
      <c r="Q708" s="35">
        <f>IF(J708="Open",_xlfn.XLOOKUP(E708,Table2[Region],Table2[Opens]),_xlfn.XLOOKUP(E708,Table2[Region],Table2[Accepts]))</f>
        <v>300</v>
      </c>
      <c r="R708">
        <f t="shared" si="93"/>
        <v>2023</v>
      </c>
      <c r="S708" s="1">
        <f t="shared" si="94"/>
        <v>44899</v>
      </c>
      <c r="T708" t="str">
        <f t="shared" si="95"/>
        <v>Q1</v>
      </c>
    </row>
    <row r="709" spans="1:20" x14ac:dyDescent="0.35">
      <c r="A709" t="s">
        <v>1514</v>
      </c>
      <c r="B709" t="s">
        <v>1124</v>
      </c>
      <c r="C709" t="s">
        <v>1605</v>
      </c>
      <c r="D709" t="s">
        <v>204</v>
      </c>
      <c r="E709" t="s">
        <v>1636</v>
      </c>
      <c r="F709" t="s">
        <v>1612</v>
      </c>
      <c r="G709" t="s">
        <v>18</v>
      </c>
      <c r="H709" s="1">
        <v>44636</v>
      </c>
      <c r="I709" s="1" t="s">
        <v>1628</v>
      </c>
      <c r="J709" t="str">
        <f t="shared" si="88"/>
        <v>Open</v>
      </c>
      <c r="K709" s="33" cm="1">
        <f t="array" aca="1" ref="K709" ca="1">NETWORKDAYS(H709,_xlfn.IFS(J709="Open",TODAY(),J709="Filled",I709))</f>
        <v>365</v>
      </c>
      <c r="L709" s="33" cm="1">
        <f t="array" aca="1" ref="L709" ca="1">(_xlfn.IFS(J709="Open",TODAY(),J709="Filled",I709))-H709</f>
        <v>510</v>
      </c>
      <c r="M709" t="str">
        <f t="shared" si="89"/>
        <v/>
      </c>
      <c r="N709" s="34" t="str">
        <f t="shared" si="90"/>
        <v/>
      </c>
      <c r="O709" t="str">
        <f t="shared" si="91"/>
        <v/>
      </c>
      <c r="P709" t="str">
        <f t="shared" si="92"/>
        <v/>
      </c>
      <c r="Q709" s="35">
        <f>IF(J709="Open",_xlfn.XLOOKUP(E709,Table2[Region],Table2[Opens]),_xlfn.XLOOKUP(E709,Table2[Region],Table2[Accepts]))</f>
        <v>300</v>
      </c>
      <c r="R709">
        <f t="shared" si="93"/>
        <v>2022</v>
      </c>
      <c r="S709" s="1">
        <f t="shared" si="94"/>
        <v>44636</v>
      </c>
      <c r="T709" t="str">
        <f t="shared" si="95"/>
        <v>Q2</v>
      </c>
    </row>
    <row r="710" spans="1:20" x14ac:dyDescent="0.35">
      <c r="A710" t="s">
        <v>1515</v>
      </c>
      <c r="B710" t="s">
        <v>1265</v>
      </c>
      <c r="C710" s="37" t="s">
        <v>122</v>
      </c>
      <c r="D710" t="s">
        <v>12</v>
      </c>
      <c r="E710" t="s">
        <v>9</v>
      </c>
      <c r="F710" t="s">
        <v>1612</v>
      </c>
      <c r="G710" t="s">
        <v>18</v>
      </c>
      <c r="H710" s="1">
        <v>44685</v>
      </c>
      <c r="I710" s="1">
        <v>44881</v>
      </c>
      <c r="J710" t="str">
        <f t="shared" si="88"/>
        <v>Filled</v>
      </c>
      <c r="K710" s="33" cm="1">
        <f t="array" aca="1" ref="K710" ca="1">NETWORKDAYS(H710,_xlfn.IFS(J710="Open",TODAY(),J710="Filled",I710))</f>
        <v>141</v>
      </c>
      <c r="L710" s="33" cm="1">
        <f t="array" aca="1" ref="L710" ca="1">(_xlfn.IFS(J710="Open",TODAY(),J710="Filled",I710))-H710</f>
        <v>196</v>
      </c>
      <c r="M710">
        <f t="shared" si="89"/>
        <v>2022</v>
      </c>
      <c r="N710" s="34" t="str">
        <f t="shared" si="90"/>
        <v>November</v>
      </c>
      <c r="O710" t="str">
        <f t="shared" si="91"/>
        <v>Q1</v>
      </c>
      <c r="P710" t="str">
        <f t="shared" si="92"/>
        <v>FY 2023</v>
      </c>
      <c r="Q710" s="35">
        <f>IF(J710="Open",_xlfn.XLOOKUP(E710,Table2[Region],Table2[Opens]),_xlfn.XLOOKUP(E710,Table2[Region],Table2[Accepts]))</f>
        <v>525</v>
      </c>
      <c r="R710">
        <f t="shared" si="93"/>
        <v>2023</v>
      </c>
      <c r="S710" s="1">
        <f t="shared" si="94"/>
        <v>44881</v>
      </c>
      <c r="T710" t="str">
        <f t="shared" si="95"/>
        <v>Q1</v>
      </c>
    </row>
    <row r="711" spans="1:20" x14ac:dyDescent="0.35">
      <c r="A711" t="s">
        <v>1516</v>
      </c>
      <c r="B711" t="s">
        <v>1266</v>
      </c>
      <c r="C711" t="s">
        <v>1605</v>
      </c>
      <c r="D711" t="s">
        <v>204</v>
      </c>
      <c r="E711" t="s">
        <v>1636</v>
      </c>
      <c r="F711" t="s">
        <v>1612</v>
      </c>
      <c r="G711" t="s">
        <v>24</v>
      </c>
      <c r="H711" s="1">
        <v>44591</v>
      </c>
      <c r="I711" s="1" t="s">
        <v>1628</v>
      </c>
      <c r="J711" t="str">
        <f t="shared" si="88"/>
        <v>Open</v>
      </c>
      <c r="K711" s="33" cm="1">
        <f t="array" aca="1" ref="K711" ca="1">NETWORKDAYS(H711,_xlfn.IFS(J711="Open",TODAY(),J711="Filled",I711))</f>
        <v>397</v>
      </c>
      <c r="L711" s="33" cm="1">
        <f t="array" aca="1" ref="L711" ca="1">(_xlfn.IFS(J711="Open",TODAY(),J711="Filled",I711))-H711</f>
        <v>555</v>
      </c>
      <c r="M711" t="str">
        <f t="shared" si="89"/>
        <v/>
      </c>
      <c r="N711" s="34" t="str">
        <f t="shared" si="90"/>
        <v/>
      </c>
      <c r="O711" t="str">
        <f t="shared" si="91"/>
        <v/>
      </c>
      <c r="P711" t="str">
        <f t="shared" si="92"/>
        <v/>
      </c>
      <c r="Q711" s="35">
        <f>IF(J711="Open",_xlfn.XLOOKUP(E711,Table2[Region],Table2[Opens]),_xlfn.XLOOKUP(E711,Table2[Region],Table2[Accepts]))</f>
        <v>300</v>
      </c>
      <c r="R711">
        <f t="shared" si="93"/>
        <v>2022</v>
      </c>
      <c r="S711" s="1">
        <f t="shared" si="94"/>
        <v>44591</v>
      </c>
      <c r="T711" t="str">
        <f t="shared" si="95"/>
        <v>Q2</v>
      </c>
    </row>
    <row r="712" spans="1:20" x14ac:dyDescent="0.35">
      <c r="A712" t="s">
        <v>1517</v>
      </c>
      <c r="B712" t="s">
        <v>1267</v>
      </c>
      <c r="C712" s="37" t="s">
        <v>122</v>
      </c>
      <c r="D712" t="s">
        <v>12</v>
      </c>
      <c r="E712" t="s">
        <v>9</v>
      </c>
      <c r="F712" t="s">
        <v>1612</v>
      </c>
      <c r="G712" t="s">
        <v>18</v>
      </c>
      <c r="H712" s="1">
        <v>44685</v>
      </c>
      <c r="I712" s="1">
        <v>44785</v>
      </c>
      <c r="J712" t="str">
        <f t="shared" si="88"/>
        <v>Filled</v>
      </c>
      <c r="K712" s="33" cm="1">
        <f t="array" aca="1" ref="K712" ca="1">NETWORKDAYS(H712,_xlfn.IFS(J712="Open",TODAY(),J712="Filled",I712))</f>
        <v>73</v>
      </c>
      <c r="L712" s="33" cm="1">
        <f t="array" aca="1" ref="L712" ca="1">(_xlfn.IFS(J712="Open",TODAY(),J712="Filled",I712))-H712</f>
        <v>100</v>
      </c>
      <c r="M712">
        <f t="shared" si="89"/>
        <v>2022</v>
      </c>
      <c r="N712" s="34" t="str">
        <f t="shared" si="90"/>
        <v>August</v>
      </c>
      <c r="O712" t="str">
        <f t="shared" si="91"/>
        <v>Q4</v>
      </c>
      <c r="P712" t="str">
        <f t="shared" si="92"/>
        <v>FY 2022</v>
      </c>
      <c r="Q712" s="35">
        <f>IF(J712="Open",_xlfn.XLOOKUP(E712,Table2[Region],Table2[Opens]),_xlfn.XLOOKUP(E712,Table2[Region],Table2[Accepts]))</f>
        <v>525</v>
      </c>
      <c r="R712">
        <f t="shared" si="93"/>
        <v>2022</v>
      </c>
      <c r="S712" s="1">
        <f t="shared" si="94"/>
        <v>44785</v>
      </c>
      <c r="T712" t="str">
        <f t="shared" si="95"/>
        <v>Q4</v>
      </c>
    </row>
    <row r="713" spans="1:20" x14ac:dyDescent="0.35">
      <c r="A713" t="s">
        <v>1518</v>
      </c>
      <c r="B713" t="s">
        <v>1268</v>
      </c>
      <c r="C713" t="s">
        <v>1607</v>
      </c>
      <c r="D713" t="s">
        <v>12</v>
      </c>
      <c r="E713" t="s">
        <v>9</v>
      </c>
      <c r="F713" t="s">
        <v>1613</v>
      </c>
      <c r="G713" t="s">
        <v>18</v>
      </c>
      <c r="H713" s="1">
        <v>44615</v>
      </c>
      <c r="I713" s="1">
        <v>44621</v>
      </c>
      <c r="J713" t="str">
        <f t="shared" si="88"/>
        <v>Filled</v>
      </c>
      <c r="K713" s="33" cm="1">
        <f t="array" aca="1" ref="K713" ca="1">NETWORKDAYS(H713,_xlfn.IFS(J713="Open",TODAY(),J713="Filled",I713))</f>
        <v>5</v>
      </c>
      <c r="L713" s="33" cm="1">
        <f t="array" aca="1" ref="L713" ca="1">(_xlfn.IFS(J713="Open",TODAY(),J713="Filled",I713))-H713</f>
        <v>6</v>
      </c>
      <c r="M713">
        <f t="shared" si="89"/>
        <v>2022</v>
      </c>
      <c r="N713" s="34" t="str">
        <f t="shared" si="90"/>
        <v>March</v>
      </c>
      <c r="O713" t="str">
        <f t="shared" si="91"/>
        <v>Q2</v>
      </c>
      <c r="P713" t="str">
        <f t="shared" si="92"/>
        <v>FY 2022</v>
      </c>
      <c r="Q713" s="35">
        <f>IF(J713="Open",_xlfn.XLOOKUP(E713,Table2[Region],Table2[Opens]),_xlfn.XLOOKUP(E713,Table2[Region],Table2[Accepts]))</f>
        <v>525</v>
      </c>
      <c r="R713">
        <f t="shared" si="93"/>
        <v>2022</v>
      </c>
      <c r="S713" s="1">
        <f t="shared" si="94"/>
        <v>44621</v>
      </c>
      <c r="T713" t="str">
        <f t="shared" si="95"/>
        <v>Q2</v>
      </c>
    </row>
    <row r="714" spans="1:20" x14ac:dyDescent="0.35">
      <c r="A714" t="s">
        <v>1519</v>
      </c>
      <c r="B714" t="s">
        <v>1191</v>
      </c>
      <c r="C714" s="37" t="s">
        <v>122</v>
      </c>
      <c r="D714" t="s">
        <v>204</v>
      </c>
      <c r="E714" t="s">
        <v>1636</v>
      </c>
      <c r="F714" t="s">
        <v>1612</v>
      </c>
      <c r="G714" t="s">
        <v>16</v>
      </c>
      <c r="H714" s="1">
        <v>44635</v>
      </c>
      <c r="I714" s="1">
        <v>44683</v>
      </c>
      <c r="J714" t="str">
        <f t="shared" si="88"/>
        <v>Filled</v>
      </c>
      <c r="K714" s="33" cm="1">
        <f t="array" aca="1" ref="K714" ca="1">NETWORKDAYS(H714,_xlfn.IFS(J714="Open",TODAY(),J714="Filled",I714))</f>
        <v>35</v>
      </c>
      <c r="L714" s="33" cm="1">
        <f t="array" aca="1" ref="L714" ca="1">(_xlfn.IFS(J714="Open",TODAY(),J714="Filled",I714))-H714</f>
        <v>48</v>
      </c>
      <c r="M714">
        <f t="shared" si="89"/>
        <v>2022</v>
      </c>
      <c r="N714" s="34" t="str">
        <f t="shared" si="90"/>
        <v>May</v>
      </c>
      <c r="O714" t="str">
        <f t="shared" si="91"/>
        <v>Q3</v>
      </c>
      <c r="P714" t="str">
        <f t="shared" si="92"/>
        <v>FY 2022</v>
      </c>
      <c r="Q714" s="35">
        <f>IF(J714="Open",_xlfn.XLOOKUP(E714,Table2[Region],Table2[Opens]),_xlfn.XLOOKUP(E714,Table2[Region],Table2[Accepts]))</f>
        <v>550</v>
      </c>
      <c r="R714">
        <f t="shared" si="93"/>
        <v>2022</v>
      </c>
      <c r="S714" s="1">
        <f t="shared" si="94"/>
        <v>44683</v>
      </c>
      <c r="T714" t="str">
        <f t="shared" si="95"/>
        <v>Q3</v>
      </c>
    </row>
    <row r="715" spans="1:20" x14ac:dyDescent="0.35">
      <c r="A715" t="s">
        <v>1520</v>
      </c>
      <c r="B715" t="s">
        <v>1164</v>
      </c>
      <c r="C715" t="s">
        <v>1605</v>
      </c>
      <c r="D715" t="s">
        <v>12</v>
      </c>
      <c r="E715" t="s">
        <v>9</v>
      </c>
      <c r="F715" t="s">
        <v>1613</v>
      </c>
      <c r="G715" t="s">
        <v>18</v>
      </c>
      <c r="H715" s="1">
        <v>44647</v>
      </c>
      <c r="I715" s="1">
        <v>44802</v>
      </c>
      <c r="J715" t="str">
        <f t="shared" si="88"/>
        <v>Filled</v>
      </c>
      <c r="K715" s="33" cm="1">
        <f t="array" aca="1" ref="K715" ca="1">NETWORKDAYS(H715,_xlfn.IFS(J715="Open",TODAY(),J715="Filled",I715))</f>
        <v>111</v>
      </c>
      <c r="L715" s="33" cm="1">
        <f t="array" aca="1" ref="L715" ca="1">(_xlfn.IFS(J715="Open",TODAY(),J715="Filled",I715))-H715</f>
        <v>155</v>
      </c>
      <c r="M715">
        <f t="shared" si="89"/>
        <v>2022</v>
      </c>
      <c r="N715" s="34" t="str">
        <f t="shared" si="90"/>
        <v>August</v>
      </c>
      <c r="O715" t="str">
        <f t="shared" si="91"/>
        <v>Q4</v>
      </c>
      <c r="P715" t="str">
        <f t="shared" si="92"/>
        <v>FY 2022</v>
      </c>
      <c r="Q715" s="35">
        <f>IF(J715="Open",_xlfn.XLOOKUP(E715,Table2[Region],Table2[Opens]),_xlfn.XLOOKUP(E715,Table2[Region],Table2[Accepts]))</f>
        <v>525</v>
      </c>
      <c r="R715">
        <f t="shared" si="93"/>
        <v>2022</v>
      </c>
      <c r="S715" s="1">
        <f t="shared" si="94"/>
        <v>44802</v>
      </c>
      <c r="T715" t="str">
        <f t="shared" si="95"/>
        <v>Q4</v>
      </c>
    </row>
    <row r="716" spans="1:20" x14ac:dyDescent="0.35">
      <c r="A716" t="s">
        <v>1521</v>
      </c>
      <c r="B716" t="s">
        <v>1269</v>
      </c>
      <c r="C716" s="37" t="s">
        <v>122</v>
      </c>
      <c r="D716" t="s">
        <v>12</v>
      </c>
      <c r="E716" t="s">
        <v>9</v>
      </c>
      <c r="F716" t="s">
        <v>1612</v>
      </c>
      <c r="G716" t="s">
        <v>18</v>
      </c>
      <c r="H716" s="1">
        <v>44685</v>
      </c>
      <c r="I716" s="1">
        <v>44823</v>
      </c>
      <c r="J716" t="str">
        <f t="shared" si="88"/>
        <v>Filled</v>
      </c>
      <c r="K716" s="33" cm="1">
        <f t="array" aca="1" ref="K716" ca="1">NETWORKDAYS(H716,_xlfn.IFS(J716="Open",TODAY(),J716="Filled",I716))</f>
        <v>99</v>
      </c>
      <c r="L716" s="33" cm="1">
        <f t="array" aca="1" ref="L716" ca="1">(_xlfn.IFS(J716="Open",TODAY(),J716="Filled",I716))-H716</f>
        <v>138</v>
      </c>
      <c r="M716">
        <f t="shared" si="89"/>
        <v>2022</v>
      </c>
      <c r="N716" s="34" t="str">
        <f t="shared" si="90"/>
        <v>September</v>
      </c>
      <c r="O716" t="str">
        <f t="shared" si="91"/>
        <v>Q4</v>
      </c>
      <c r="P716" t="str">
        <f t="shared" si="92"/>
        <v>FY 2022</v>
      </c>
      <c r="Q716" s="35">
        <f>IF(J716="Open",_xlfn.XLOOKUP(E716,Table2[Region],Table2[Opens]),_xlfn.XLOOKUP(E716,Table2[Region],Table2[Accepts]))</f>
        <v>525</v>
      </c>
      <c r="R716">
        <f t="shared" si="93"/>
        <v>2022</v>
      </c>
      <c r="S716" s="1">
        <f t="shared" si="94"/>
        <v>44823</v>
      </c>
      <c r="T716" t="str">
        <f t="shared" si="95"/>
        <v>Q4</v>
      </c>
    </row>
    <row r="717" spans="1:20" x14ac:dyDescent="0.35">
      <c r="A717" t="s">
        <v>1522</v>
      </c>
      <c r="B717" t="s">
        <v>1270</v>
      </c>
      <c r="C717" s="37" t="s">
        <v>122</v>
      </c>
      <c r="D717" t="s">
        <v>12</v>
      </c>
      <c r="E717" t="s">
        <v>9</v>
      </c>
      <c r="F717" t="s">
        <v>1612</v>
      </c>
      <c r="G717" t="s">
        <v>18</v>
      </c>
      <c r="H717" s="1">
        <v>44661</v>
      </c>
      <c r="I717" s="1">
        <v>44768</v>
      </c>
      <c r="J717" t="str">
        <f t="shared" si="88"/>
        <v>Filled</v>
      </c>
      <c r="K717" s="33" cm="1">
        <f t="array" aca="1" ref="K717" ca="1">NETWORKDAYS(H717,_xlfn.IFS(J717="Open",TODAY(),J717="Filled",I717))</f>
        <v>77</v>
      </c>
      <c r="L717" s="33" cm="1">
        <f t="array" aca="1" ref="L717" ca="1">(_xlfn.IFS(J717="Open",TODAY(),J717="Filled",I717))-H717</f>
        <v>107</v>
      </c>
      <c r="M717">
        <f t="shared" si="89"/>
        <v>2022</v>
      </c>
      <c r="N717" s="34" t="str">
        <f t="shared" si="90"/>
        <v>July</v>
      </c>
      <c r="O717" t="str">
        <f t="shared" si="91"/>
        <v>Q4</v>
      </c>
      <c r="P717" t="str">
        <f t="shared" si="92"/>
        <v>FY 2022</v>
      </c>
      <c r="Q717" s="35">
        <f>IF(J717="Open",_xlfn.XLOOKUP(E717,Table2[Region],Table2[Opens]),_xlfn.XLOOKUP(E717,Table2[Region],Table2[Accepts]))</f>
        <v>525</v>
      </c>
      <c r="R717">
        <f t="shared" si="93"/>
        <v>2022</v>
      </c>
      <c r="S717" s="1">
        <f t="shared" si="94"/>
        <v>44768</v>
      </c>
      <c r="T717" t="str">
        <f t="shared" si="95"/>
        <v>Q4</v>
      </c>
    </row>
    <row r="718" spans="1:20" x14ac:dyDescent="0.35">
      <c r="A718" t="s">
        <v>1523</v>
      </c>
      <c r="B718" t="s">
        <v>1271</v>
      </c>
      <c r="C718" s="37" t="s">
        <v>122</v>
      </c>
      <c r="D718" t="s">
        <v>204</v>
      </c>
      <c r="E718" t="s">
        <v>1636</v>
      </c>
      <c r="F718" t="s">
        <v>1612</v>
      </c>
      <c r="G718" t="s">
        <v>18</v>
      </c>
      <c r="H718" s="1">
        <v>44717</v>
      </c>
      <c r="I718" s="1">
        <v>44854</v>
      </c>
      <c r="J718" t="str">
        <f t="shared" si="88"/>
        <v>Filled</v>
      </c>
      <c r="K718" s="33" cm="1">
        <f t="array" aca="1" ref="K718" ca="1">NETWORKDAYS(H718,_xlfn.IFS(J718="Open",TODAY(),J718="Filled",I718))</f>
        <v>99</v>
      </c>
      <c r="L718" s="33" cm="1">
        <f t="array" aca="1" ref="L718" ca="1">(_xlfn.IFS(J718="Open",TODAY(),J718="Filled",I718))-H718</f>
        <v>137</v>
      </c>
      <c r="M718">
        <f t="shared" si="89"/>
        <v>2022</v>
      </c>
      <c r="N718" s="34" t="str">
        <f t="shared" si="90"/>
        <v>October</v>
      </c>
      <c r="O718" t="str">
        <f t="shared" si="91"/>
        <v>Q1</v>
      </c>
      <c r="P718" t="str">
        <f t="shared" si="92"/>
        <v>FY 2023</v>
      </c>
      <c r="Q718" s="35">
        <f>IF(J718="Open",_xlfn.XLOOKUP(E718,Table2[Region],Table2[Opens]),_xlfn.XLOOKUP(E718,Table2[Region],Table2[Accepts]))</f>
        <v>550</v>
      </c>
      <c r="R718">
        <f t="shared" si="93"/>
        <v>2023</v>
      </c>
      <c r="S718" s="1">
        <f t="shared" si="94"/>
        <v>44854</v>
      </c>
      <c r="T718" t="str">
        <f t="shared" si="95"/>
        <v>Q1</v>
      </c>
    </row>
    <row r="719" spans="1:20" x14ac:dyDescent="0.35">
      <c r="A719" t="s">
        <v>1524</v>
      </c>
      <c r="B719" t="s">
        <v>1110</v>
      </c>
      <c r="C719" s="37" t="s">
        <v>122</v>
      </c>
      <c r="D719" t="s">
        <v>12</v>
      </c>
      <c r="E719" t="s">
        <v>9</v>
      </c>
      <c r="F719" t="s">
        <v>1614</v>
      </c>
      <c r="G719" t="s">
        <v>16</v>
      </c>
      <c r="H719" s="1">
        <v>44782</v>
      </c>
      <c r="I719" s="1">
        <v>44844</v>
      </c>
      <c r="J719" t="str">
        <f t="shared" si="88"/>
        <v>Filled</v>
      </c>
      <c r="K719" s="33" cm="1">
        <f t="array" aca="1" ref="K719" ca="1">NETWORKDAYS(H719,_xlfn.IFS(J719="Open",TODAY(),J719="Filled",I719))</f>
        <v>45</v>
      </c>
      <c r="L719" s="33" cm="1">
        <f t="array" aca="1" ref="L719" ca="1">(_xlfn.IFS(J719="Open",TODAY(),J719="Filled",I719))-H719</f>
        <v>62</v>
      </c>
      <c r="M719">
        <f t="shared" si="89"/>
        <v>2022</v>
      </c>
      <c r="N719" s="34" t="str">
        <f t="shared" si="90"/>
        <v>October</v>
      </c>
      <c r="O719" t="str">
        <f t="shared" si="91"/>
        <v>Q1</v>
      </c>
      <c r="P719" t="str">
        <f t="shared" si="92"/>
        <v>FY 2023</v>
      </c>
      <c r="Q719" s="35">
        <f>IF(J719="Open",_xlfn.XLOOKUP(E719,Table2[Region],Table2[Opens]),_xlfn.XLOOKUP(E719,Table2[Region],Table2[Accepts]))</f>
        <v>525</v>
      </c>
      <c r="R719">
        <f t="shared" si="93"/>
        <v>2023</v>
      </c>
      <c r="S719" s="1">
        <f t="shared" si="94"/>
        <v>44844</v>
      </c>
      <c r="T719" t="str">
        <f t="shared" si="95"/>
        <v>Q1</v>
      </c>
    </row>
    <row r="720" spans="1:20" x14ac:dyDescent="0.35">
      <c r="A720" t="s">
        <v>1525</v>
      </c>
      <c r="B720" t="s">
        <v>1272</v>
      </c>
      <c r="C720" t="s">
        <v>1607</v>
      </c>
      <c r="D720" t="s">
        <v>204</v>
      </c>
      <c r="E720" t="s">
        <v>1636</v>
      </c>
      <c r="F720" t="s">
        <v>1613</v>
      </c>
      <c r="G720" t="s">
        <v>18</v>
      </c>
      <c r="H720" s="1">
        <v>44699</v>
      </c>
      <c r="I720" s="1">
        <v>44728</v>
      </c>
      <c r="J720" t="str">
        <f t="shared" si="88"/>
        <v>Filled</v>
      </c>
      <c r="K720" s="33" cm="1">
        <f t="array" aca="1" ref="K720" ca="1">NETWORKDAYS(H720,_xlfn.IFS(J720="Open",TODAY(),J720="Filled",I720))</f>
        <v>22</v>
      </c>
      <c r="L720" s="33" cm="1">
        <f t="array" aca="1" ref="L720" ca="1">(_xlfn.IFS(J720="Open",TODAY(),J720="Filled",I720))-H720</f>
        <v>29</v>
      </c>
      <c r="M720">
        <f t="shared" si="89"/>
        <v>2022</v>
      </c>
      <c r="N720" s="34" t="str">
        <f t="shared" si="90"/>
        <v>June</v>
      </c>
      <c r="O720" t="str">
        <f t="shared" si="91"/>
        <v>Q3</v>
      </c>
      <c r="P720" t="str">
        <f t="shared" si="92"/>
        <v>FY 2022</v>
      </c>
      <c r="Q720" s="35">
        <f>IF(J720="Open",_xlfn.XLOOKUP(E720,Table2[Region],Table2[Opens]),_xlfn.XLOOKUP(E720,Table2[Region],Table2[Accepts]))</f>
        <v>550</v>
      </c>
      <c r="R720">
        <f t="shared" si="93"/>
        <v>2022</v>
      </c>
      <c r="S720" s="1">
        <f t="shared" si="94"/>
        <v>44728</v>
      </c>
      <c r="T720" t="str">
        <f t="shared" si="95"/>
        <v>Q3</v>
      </c>
    </row>
    <row r="721" spans="1:20" x14ac:dyDescent="0.35">
      <c r="A721" t="s">
        <v>1526</v>
      </c>
      <c r="B721" t="s">
        <v>1144</v>
      </c>
      <c r="C721" s="37" t="s">
        <v>122</v>
      </c>
      <c r="D721" t="s">
        <v>12</v>
      </c>
      <c r="E721" t="s">
        <v>9</v>
      </c>
      <c r="F721" t="s">
        <v>1612</v>
      </c>
      <c r="G721" t="s">
        <v>11</v>
      </c>
      <c r="H721" s="1">
        <v>44683</v>
      </c>
      <c r="I721" s="1">
        <v>44874</v>
      </c>
      <c r="J721" t="str">
        <f t="shared" si="88"/>
        <v>Filled</v>
      </c>
      <c r="K721" s="33" cm="1">
        <f t="array" aca="1" ref="K721" ca="1">NETWORKDAYS(H721,_xlfn.IFS(J721="Open",TODAY(),J721="Filled",I721))</f>
        <v>138</v>
      </c>
      <c r="L721" s="33" cm="1">
        <f t="array" aca="1" ref="L721" ca="1">(_xlfn.IFS(J721="Open",TODAY(),J721="Filled",I721))-H721</f>
        <v>191</v>
      </c>
      <c r="M721">
        <f t="shared" si="89"/>
        <v>2022</v>
      </c>
      <c r="N721" s="34" t="str">
        <f t="shared" si="90"/>
        <v>November</v>
      </c>
      <c r="O721" t="str">
        <f t="shared" si="91"/>
        <v>Q1</v>
      </c>
      <c r="P721" t="str">
        <f t="shared" si="92"/>
        <v>FY 2023</v>
      </c>
      <c r="Q721" s="35">
        <f>IF(J721="Open",_xlfn.XLOOKUP(E721,Table2[Region],Table2[Opens]),_xlfn.XLOOKUP(E721,Table2[Region],Table2[Accepts]))</f>
        <v>525</v>
      </c>
      <c r="R721">
        <f t="shared" si="93"/>
        <v>2023</v>
      </c>
      <c r="S721" s="1">
        <f t="shared" si="94"/>
        <v>44874</v>
      </c>
      <c r="T721" t="str">
        <f t="shared" si="95"/>
        <v>Q1</v>
      </c>
    </row>
    <row r="722" spans="1:20" x14ac:dyDescent="0.35">
      <c r="A722" t="s">
        <v>1527</v>
      </c>
      <c r="B722" t="s">
        <v>1273</v>
      </c>
      <c r="C722" s="37" t="s">
        <v>122</v>
      </c>
      <c r="D722" t="s">
        <v>221</v>
      </c>
      <c r="E722" t="s">
        <v>209</v>
      </c>
      <c r="F722" t="s">
        <v>1612</v>
      </c>
      <c r="G722" t="s">
        <v>16</v>
      </c>
      <c r="H722" s="1">
        <v>44853</v>
      </c>
      <c r="I722" s="1">
        <v>44880</v>
      </c>
      <c r="J722" t="str">
        <f t="shared" si="88"/>
        <v>Filled</v>
      </c>
      <c r="K722" s="33" cm="1">
        <f t="array" aca="1" ref="K722" ca="1">NETWORKDAYS(H722,_xlfn.IFS(J722="Open",TODAY(),J722="Filled",I722))</f>
        <v>20</v>
      </c>
      <c r="L722" s="33" cm="1">
        <f t="array" aca="1" ref="L722" ca="1">(_xlfn.IFS(J722="Open",TODAY(),J722="Filled",I722))-H722</f>
        <v>27</v>
      </c>
      <c r="M722">
        <f t="shared" si="89"/>
        <v>2022</v>
      </c>
      <c r="N722" s="34" t="str">
        <f t="shared" si="90"/>
        <v>November</v>
      </c>
      <c r="O722" t="str">
        <f t="shared" si="91"/>
        <v>Q1</v>
      </c>
      <c r="P722" t="str">
        <f t="shared" si="92"/>
        <v>FY 2023</v>
      </c>
      <c r="Q722" s="35">
        <f>IF(J722="Open",_xlfn.XLOOKUP(E722,Table2[Region],Table2[Opens]),_xlfn.XLOOKUP(E722,Table2[Region],Table2[Accepts]))</f>
        <v>475</v>
      </c>
      <c r="R722">
        <f t="shared" si="93"/>
        <v>2023</v>
      </c>
      <c r="S722" s="1">
        <f t="shared" si="94"/>
        <v>44880</v>
      </c>
      <c r="T722" t="str">
        <f t="shared" si="95"/>
        <v>Q1</v>
      </c>
    </row>
    <row r="723" spans="1:20" x14ac:dyDescent="0.35">
      <c r="A723" t="s">
        <v>1528</v>
      </c>
      <c r="B723" t="s">
        <v>1109</v>
      </c>
      <c r="C723" s="37" t="s">
        <v>122</v>
      </c>
      <c r="D723" t="s">
        <v>115</v>
      </c>
      <c r="E723" t="s">
        <v>116</v>
      </c>
      <c r="F723" t="s">
        <v>1612</v>
      </c>
      <c r="G723" t="s">
        <v>18</v>
      </c>
      <c r="H723" s="1">
        <v>44896</v>
      </c>
      <c r="I723" s="1">
        <v>44914</v>
      </c>
      <c r="J723" t="str">
        <f t="shared" si="88"/>
        <v>Filled</v>
      </c>
      <c r="K723" s="33" cm="1">
        <f t="array" aca="1" ref="K723" ca="1">NETWORKDAYS(H723,_xlfn.IFS(J723="Open",TODAY(),J723="Filled",I723))</f>
        <v>13</v>
      </c>
      <c r="L723" s="33" cm="1">
        <f t="array" aca="1" ref="L723" ca="1">(_xlfn.IFS(J723="Open",TODAY(),J723="Filled",I723))-H723</f>
        <v>18</v>
      </c>
      <c r="M723">
        <f t="shared" si="89"/>
        <v>2022</v>
      </c>
      <c r="N723" s="34" t="str">
        <f t="shared" si="90"/>
        <v>December</v>
      </c>
      <c r="O723" t="str">
        <f t="shared" si="91"/>
        <v>Q1</v>
      </c>
      <c r="P723" t="str">
        <f t="shared" si="92"/>
        <v>FY 2023</v>
      </c>
      <c r="Q723" s="35">
        <f>IF(J723="Open",_xlfn.XLOOKUP(E723,Table2[Region],Table2[Opens]),_xlfn.XLOOKUP(E723,Table2[Region],Table2[Accepts]))</f>
        <v>300</v>
      </c>
      <c r="R723">
        <f t="shared" si="93"/>
        <v>2023</v>
      </c>
      <c r="S723" s="1">
        <f t="shared" si="94"/>
        <v>44914</v>
      </c>
      <c r="T723" t="str">
        <f t="shared" si="95"/>
        <v>Q1</v>
      </c>
    </row>
    <row r="724" spans="1:20" x14ac:dyDescent="0.35">
      <c r="A724" t="s">
        <v>1529</v>
      </c>
      <c r="B724" t="s">
        <v>1274</v>
      </c>
      <c r="C724" s="37" t="s">
        <v>122</v>
      </c>
      <c r="D724" t="s">
        <v>12</v>
      </c>
      <c r="E724" t="s">
        <v>9</v>
      </c>
      <c r="F724" t="s">
        <v>1612</v>
      </c>
      <c r="G724" t="s">
        <v>18</v>
      </c>
      <c r="H724" s="1">
        <v>44795</v>
      </c>
      <c r="I724" s="1">
        <v>44810</v>
      </c>
      <c r="J724" t="str">
        <f t="shared" si="88"/>
        <v>Filled</v>
      </c>
      <c r="K724" s="33" cm="1">
        <f t="array" aca="1" ref="K724" ca="1">NETWORKDAYS(H724,_xlfn.IFS(J724="Open",TODAY(),J724="Filled",I724))</f>
        <v>12</v>
      </c>
      <c r="L724" s="33" cm="1">
        <f t="array" aca="1" ref="L724" ca="1">(_xlfn.IFS(J724="Open",TODAY(),J724="Filled",I724))-H724</f>
        <v>15</v>
      </c>
      <c r="M724">
        <f t="shared" si="89"/>
        <v>2022</v>
      </c>
      <c r="N724" s="34" t="str">
        <f t="shared" si="90"/>
        <v>September</v>
      </c>
      <c r="O724" t="str">
        <f t="shared" si="91"/>
        <v>Q4</v>
      </c>
      <c r="P724" t="str">
        <f t="shared" si="92"/>
        <v>FY 2022</v>
      </c>
      <c r="Q724" s="35">
        <f>IF(J724="Open",_xlfn.XLOOKUP(E724,Table2[Region],Table2[Opens]),_xlfn.XLOOKUP(E724,Table2[Region],Table2[Accepts]))</f>
        <v>525</v>
      </c>
      <c r="R724">
        <f t="shared" si="93"/>
        <v>2022</v>
      </c>
      <c r="S724" s="1">
        <f t="shared" si="94"/>
        <v>44810</v>
      </c>
      <c r="T724" t="str">
        <f t="shared" si="95"/>
        <v>Q4</v>
      </c>
    </row>
    <row r="725" spans="1:20" x14ac:dyDescent="0.35">
      <c r="A725" t="s">
        <v>1530</v>
      </c>
      <c r="B725" t="s">
        <v>1275</v>
      </c>
      <c r="C725" s="37" t="s">
        <v>122</v>
      </c>
      <c r="D725" t="s">
        <v>12</v>
      </c>
      <c r="E725" t="s">
        <v>9</v>
      </c>
      <c r="F725" t="s">
        <v>1614</v>
      </c>
      <c r="G725" t="s">
        <v>18</v>
      </c>
      <c r="H725" s="1">
        <v>44787</v>
      </c>
      <c r="I725" s="1">
        <v>44889</v>
      </c>
      <c r="J725" t="str">
        <f t="shared" si="88"/>
        <v>Filled</v>
      </c>
      <c r="K725" s="33" cm="1">
        <f t="array" aca="1" ref="K725" ca="1">NETWORKDAYS(H725,_xlfn.IFS(J725="Open",TODAY(),J725="Filled",I725))</f>
        <v>74</v>
      </c>
      <c r="L725" s="33" cm="1">
        <f t="array" aca="1" ref="L725" ca="1">(_xlfn.IFS(J725="Open",TODAY(),J725="Filled",I725))-H725</f>
        <v>102</v>
      </c>
      <c r="M725">
        <f t="shared" si="89"/>
        <v>2022</v>
      </c>
      <c r="N725" s="34" t="str">
        <f t="shared" si="90"/>
        <v>November</v>
      </c>
      <c r="O725" t="str">
        <f t="shared" si="91"/>
        <v>Q1</v>
      </c>
      <c r="P725" t="str">
        <f t="shared" si="92"/>
        <v>FY 2023</v>
      </c>
      <c r="Q725" s="35">
        <f>IF(J725="Open",_xlfn.XLOOKUP(E725,Table2[Region],Table2[Opens]),_xlfn.XLOOKUP(E725,Table2[Region],Table2[Accepts]))</f>
        <v>525</v>
      </c>
      <c r="R725">
        <f t="shared" si="93"/>
        <v>2023</v>
      </c>
      <c r="S725" s="1">
        <f t="shared" si="94"/>
        <v>44889</v>
      </c>
      <c r="T725" t="str">
        <f t="shared" si="95"/>
        <v>Q1</v>
      </c>
    </row>
    <row r="726" spans="1:20" x14ac:dyDescent="0.35">
      <c r="A726" t="s">
        <v>1531</v>
      </c>
      <c r="B726" t="s">
        <v>1174</v>
      </c>
      <c r="C726" s="37" t="s">
        <v>122</v>
      </c>
      <c r="D726" t="s">
        <v>115</v>
      </c>
      <c r="E726" t="s">
        <v>116</v>
      </c>
      <c r="F726" t="s">
        <v>1612</v>
      </c>
      <c r="G726" t="s">
        <v>16</v>
      </c>
      <c r="H726" s="1">
        <v>44896</v>
      </c>
      <c r="I726" s="1">
        <v>44897</v>
      </c>
      <c r="J726" t="str">
        <f t="shared" si="88"/>
        <v>Filled</v>
      </c>
      <c r="K726" s="33" cm="1">
        <f t="array" aca="1" ref="K726" ca="1">NETWORKDAYS(H726,_xlfn.IFS(J726="Open",TODAY(),J726="Filled",I726))</f>
        <v>2</v>
      </c>
      <c r="L726" s="33" cm="1">
        <f t="array" aca="1" ref="L726" ca="1">(_xlfn.IFS(J726="Open",TODAY(),J726="Filled",I726))-H726</f>
        <v>1</v>
      </c>
      <c r="M726">
        <f t="shared" si="89"/>
        <v>2022</v>
      </c>
      <c r="N726" s="34" t="str">
        <f t="shared" si="90"/>
        <v>December</v>
      </c>
      <c r="O726" t="str">
        <f t="shared" si="91"/>
        <v>Q1</v>
      </c>
      <c r="P726" t="str">
        <f t="shared" si="92"/>
        <v>FY 2023</v>
      </c>
      <c r="Q726" s="35">
        <f>IF(J726="Open",_xlfn.XLOOKUP(E726,Table2[Region],Table2[Opens]),_xlfn.XLOOKUP(E726,Table2[Region],Table2[Accepts]))</f>
        <v>300</v>
      </c>
      <c r="R726">
        <f t="shared" si="93"/>
        <v>2023</v>
      </c>
      <c r="S726" s="1">
        <f t="shared" si="94"/>
        <v>44897</v>
      </c>
      <c r="T726" t="str">
        <f t="shared" si="95"/>
        <v>Q1</v>
      </c>
    </row>
    <row r="727" spans="1:20" x14ac:dyDescent="0.35">
      <c r="A727" t="s">
        <v>1532</v>
      </c>
      <c r="B727" t="s">
        <v>1190</v>
      </c>
      <c r="C727" t="s">
        <v>1605</v>
      </c>
      <c r="D727" t="s">
        <v>221</v>
      </c>
      <c r="E727" t="s">
        <v>209</v>
      </c>
      <c r="F727" t="s">
        <v>1612</v>
      </c>
      <c r="G727" t="s">
        <v>11</v>
      </c>
      <c r="H727" s="1">
        <v>44833</v>
      </c>
      <c r="I727" s="1">
        <v>44871</v>
      </c>
      <c r="J727" t="str">
        <f t="shared" si="88"/>
        <v>Filled</v>
      </c>
      <c r="K727" s="33" cm="1">
        <f t="array" aca="1" ref="K727" ca="1">NETWORKDAYS(H727,_xlfn.IFS(J727="Open",TODAY(),J727="Filled",I727))</f>
        <v>27</v>
      </c>
      <c r="L727" s="33" cm="1">
        <f t="array" aca="1" ref="L727" ca="1">(_xlfn.IFS(J727="Open",TODAY(),J727="Filled",I727))-H727</f>
        <v>38</v>
      </c>
      <c r="M727">
        <f t="shared" si="89"/>
        <v>2022</v>
      </c>
      <c r="N727" s="34" t="str">
        <f t="shared" si="90"/>
        <v>November</v>
      </c>
      <c r="O727" t="str">
        <f t="shared" si="91"/>
        <v>Q1</v>
      </c>
      <c r="P727" t="str">
        <f t="shared" si="92"/>
        <v>FY 2023</v>
      </c>
      <c r="Q727" s="35">
        <f>IF(J727="Open",_xlfn.XLOOKUP(E727,Table2[Region],Table2[Opens]),_xlfn.XLOOKUP(E727,Table2[Region],Table2[Accepts]))</f>
        <v>475</v>
      </c>
      <c r="R727">
        <f t="shared" si="93"/>
        <v>2023</v>
      </c>
      <c r="S727" s="1">
        <f t="shared" si="94"/>
        <v>44871</v>
      </c>
      <c r="T727" t="str">
        <f t="shared" si="95"/>
        <v>Q1</v>
      </c>
    </row>
    <row r="728" spans="1:20" x14ac:dyDescent="0.35">
      <c r="A728" t="s">
        <v>1533</v>
      </c>
      <c r="B728" t="s">
        <v>1190</v>
      </c>
      <c r="C728" t="s">
        <v>1605</v>
      </c>
      <c r="D728" t="s">
        <v>221</v>
      </c>
      <c r="E728" t="s">
        <v>209</v>
      </c>
      <c r="F728" t="s">
        <v>1612</v>
      </c>
      <c r="G728" t="s">
        <v>11</v>
      </c>
      <c r="H728" s="1">
        <v>44833</v>
      </c>
      <c r="I728" s="1">
        <v>44906</v>
      </c>
      <c r="J728" t="str">
        <f t="shared" si="88"/>
        <v>Filled</v>
      </c>
      <c r="K728" s="33" cm="1">
        <f t="array" aca="1" ref="K728" ca="1">NETWORKDAYS(H728,_xlfn.IFS(J728="Open",TODAY(),J728="Filled",I728))</f>
        <v>52</v>
      </c>
      <c r="L728" s="33" cm="1">
        <f t="array" aca="1" ref="L728" ca="1">(_xlfn.IFS(J728="Open",TODAY(),J728="Filled",I728))-H728</f>
        <v>73</v>
      </c>
      <c r="M728">
        <f t="shared" si="89"/>
        <v>2022</v>
      </c>
      <c r="N728" s="34" t="str">
        <f t="shared" si="90"/>
        <v>December</v>
      </c>
      <c r="O728" t="str">
        <f t="shared" si="91"/>
        <v>Q1</v>
      </c>
      <c r="P728" t="str">
        <f t="shared" si="92"/>
        <v>FY 2023</v>
      </c>
      <c r="Q728" s="35">
        <f>IF(J728="Open",_xlfn.XLOOKUP(E728,Table2[Region],Table2[Opens]),_xlfn.XLOOKUP(E728,Table2[Region],Table2[Accepts]))</f>
        <v>475</v>
      </c>
      <c r="R728">
        <f t="shared" si="93"/>
        <v>2023</v>
      </c>
      <c r="S728" s="1">
        <f t="shared" si="94"/>
        <v>44906</v>
      </c>
      <c r="T728" t="str">
        <f t="shared" si="95"/>
        <v>Q1</v>
      </c>
    </row>
    <row r="729" spans="1:20" x14ac:dyDescent="0.35">
      <c r="A729" t="s">
        <v>1534</v>
      </c>
      <c r="B729" t="s">
        <v>1276</v>
      </c>
      <c r="C729" t="s">
        <v>1605</v>
      </c>
      <c r="D729" t="s">
        <v>204</v>
      </c>
      <c r="E729" t="s">
        <v>1636</v>
      </c>
      <c r="F729" t="s">
        <v>1613</v>
      </c>
      <c r="G729" t="s">
        <v>18</v>
      </c>
      <c r="H729" s="1">
        <v>44601</v>
      </c>
      <c r="I729" s="1">
        <v>44614</v>
      </c>
      <c r="J729" t="str">
        <f t="shared" si="88"/>
        <v>Filled</v>
      </c>
      <c r="K729" s="33" cm="1">
        <f t="array" aca="1" ref="K729" ca="1">NETWORKDAYS(H729,_xlfn.IFS(J729="Open",TODAY(),J729="Filled",I729))</f>
        <v>10</v>
      </c>
      <c r="L729" s="33" cm="1">
        <f t="array" aca="1" ref="L729" ca="1">(_xlfn.IFS(J729="Open",TODAY(),J729="Filled",I729))-H729</f>
        <v>13</v>
      </c>
      <c r="M729">
        <f t="shared" si="89"/>
        <v>2022</v>
      </c>
      <c r="N729" s="34" t="str">
        <f t="shared" si="90"/>
        <v>February</v>
      </c>
      <c r="O729" t="str">
        <f t="shared" si="91"/>
        <v>Q2</v>
      </c>
      <c r="P729" t="str">
        <f t="shared" si="92"/>
        <v>FY 2022</v>
      </c>
      <c r="Q729" s="35">
        <f>IF(J729="Open",_xlfn.XLOOKUP(E729,Table2[Region],Table2[Opens]),_xlfn.XLOOKUP(E729,Table2[Region],Table2[Accepts]))</f>
        <v>550</v>
      </c>
      <c r="R729">
        <f t="shared" si="93"/>
        <v>2022</v>
      </c>
      <c r="S729" s="1">
        <f t="shared" si="94"/>
        <v>44614</v>
      </c>
      <c r="T729" t="str">
        <f t="shared" si="95"/>
        <v>Q2</v>
      </c>
    </row>
    <row r="730" spans="1:20" x14ac:dyDescent="0.35">
      <c r="A730" t="s">
        <v>1535</v>
      </c>
      <c r="B730" t="s">
        <v>1277</v>
      </c>
      <c r="C730" s="37" t="s">
        <v>122</v>
      </c>
      <c r="D730" t="s">
        <v>12</v>
      </c>
      <c r="E730" t="s">
        <v>9</v>
      </c>
      <c r="F730" t="s">
        <v>1614</v>
      </c>
      <c r="G730" t="s">
        <v>16</v>
      </c>
      <c r="H730" s="1">
        <v>44686</v>
      </c>
      <c r="I730" s="1">
        <v>44706</v>
      </c>
      <c r="J730" t="str">
        <f t="shared" si="88"/>
        <v>Filled</v>
      </c>
      <c r="K730" s="33" cm="1">
        <f t="array" aca="1" ref="K730" ca="1">NETWORKDAYS(H730,_xlfn.IFS(J730="Open",TODAY(),J730="Filled",I730))</f>
        <v>15</v>
      </c>
      <c r="L730" s="33" cm="1">
        <f t="array" aca="1" ref="L730" ca="1">(_xlfn.IFS(J730="Open",TODAY(),J730="Filled",I730))-H730</f>
        <v>20</v>
      </c>
      <c r="M730">
        <f t="shared" si="89"/>
        <v>2022</v>
      </c>
      <c r="N730" s="34" t="str">
        <f t="shared" si="90"/>
        <v>May</v>
      </c>
      <c r="O730" t="str">
        <f t="shared" si="91"/>
        <v>Q3</v>
      </c>
      <c r="P730" t="str">
        <f t="shared" si="92"/>
        <v>FY 2022</v>
      </c>
      <c r="Q730" s="35">
        <f>IF(J730="Open",_xlfn.XLOOKUP(E730,Table2[Region],Table2[Opens]),_xlfn.XLOOKUP(E730,Table2[Region],Table2[Accepts]))</f>
        <v>525</v>
      </c>
      <c r="R730">
        <f t="shared" si="93"/>
        <v>2022</v>
      </c>
      <c r="S730" s="1">
        <f t="shared" si="94"/>
        <v>44706</v>
      </c>
      <c r="T730" t="str">
        <f t="shared" si="95"/>
        <v>Q3</v>
      </c>
    </row>
    <row r="731" spans="1:20" x14ac:dyDescent="0.35">
      <c r="A731" t="s">
        <v>1536</v>
      </c>
      <c r="B731" t="s">
        <v>1278</v>
      </c>
      <c r="C731" t="s">
        <v>1605</v>
      </c>
      <c r="D731" t="s">
        <v>12</v>
      </c>
      <c r="E731" t="s">
        <v>9</v>
      </c>
      <c r="F731" t="s">
        <v>1613</v>
      </c>
      <c r="G731" t="s">
        <v>11</v>
      </c>
      <c r="H731" s="1">
        <v>44650</v>
      </c>
      <c r="I731" s="1">
        <v>44672</v>
      </c>
      <c r="J731" t="str">
        <f t="shared" si="88"/>
        <v>Filled</v>
      </c>
      <c r="K731" s="33" cm="1">
        <f t="array" aca="1" ref="K731" ca="1">NETWORKDAYS(H731,_xlfn.IFS(J731="Open",TODAY(),J731="Filled",I731))</f>
        <v>17</v>
      </c>
      <c r="L731" s="33" cm="1">
        <f t="array" aca="1" ref="L731" ca="1">(_xlfn.IFS(J731="Open",TODAY(),J731="Filled",I731))-H731</f>
        <v>22</v>
      </c>
      <c r="M731">
        <f t="shared" si="89"/>
        <v>2022</v>
      </c>
      <c r="N731" s="34" t="str">
        <f t="shared" si="90"/>
        <v>April</v>
      </c>
      <c r="O731" t="str">
        <f t="shared" si="91"/>
        <v>Q3</v>
      </c>
      <c r="P731" t="str">
        <f t="shared" si="92"/>
        <v>FY 2022</v>
      </c>
      <c r="Q731" s="35">
        <f>IF(J731="Open",_xlfn.XLOOKUP(E731,Table2[Region],Table2[Opens]),_xlfn.XLOOKUP(E731,Table2[Region],Table2[Accepts]))</f>
        <v>525</v>
      </c>
      <c r="R731">
        <f t="shared" si="93"/>
        <v>2022</v>
      </c>
      <c r="S731" s="1">
        <f t="shared" si="94"/>
        <v>44672</v>
      </c>
      <c r="T731" t="str">
        <f t="shared" si="95"/>
        <v>Q3</v>
      </c>
    </row>
    <row r="732" spans="1:20" x14ac:dyDescent="0.35">
      <c r="A732" t="s">
        <v>1537</v>
      </c>
      <c r="B732" t="s">
        <v>1279</v>
      </c>
      <c r="C732" s="37" t="s">
        <v>122</v>
      </c>
      <c r="D732" t="s">
        <v>204</v>
      </c>
      <c r="E732" t="s">
        <v>1636</v>
      </c>
      <c r="F732" t="s">
        <v>1614</v>
      </c>
      <c r="G732" t="s">
        <v>18</v>
      </c>
      <c r="H732" s="1">
        <v>44628</v>
      </c>
      <c r="I732" s="1">
        <v>44699</v>
      </c>
      <c r="J732" t="str">
        <f t="shared" si="88"/>
        <v>Filled</v>
      </c>
      <c r="K732" s="33" cm="1">
        <f t="array" aca="1" ref="K732" ca="1">NETWORKDAYS(H732,_xlfn.IFS(J732="Open",TODAY(),J732="Filled",I732))</f>
        <v>52</v>
      </c>
      <c r="L732" s="33" cm="1">
        <f t="array" aca="1" ref="L732" ca="1">(_xlfn.IFS(J732="Open",TODAY(),J732="Filled",I732))-H732</f>
        <v>71</v>
      </c>
      <c r="M732">
        <f t="shared" si="89"/>
        <v>2022</v>
      </c>
      <c r="N732" s="34" t="str">
        <f t="shared" si="90"/>
        <v>May</v>
      </c>
      <c r="O732" t="str">
        <f t="shared" si="91"/>
        <v>Q3</v>
      </c>
      <c r="P732" t="str">
        <f t="shared" si="92"/>
        <v>FY 2022</v>
      </c>
      <c r="Q732" s="35">
        <f>IF(J732="Open",_xlfn.XLOOKUP(E732,Table2[Region],Table2[Opens]),_xlfn.XLOOKUP(E732,Table2[Region],Table2[Accepts]))</f>
        <v>550</v>
      </c>
      <c r="R732">
        <f t="shared" si="93"/>
        <v>2022</v>
      </c>
      <c r="S732" s="1">
        <f t="shared" si="94"/>
        <v>44699</v>
      </c>
      <c r="T732" t="str">
        <f t="shared" si="95"/>
        <v>Q3</v>
      </c>
    </row>
    <row r="733" spans="1:20" x14ac:dyDescent="0.35">
      <c r="A733" t="s">
        <v>1538</v>
      </c>
      <c r="B733" t="s">
        <v>1280</v>
      </c>
      <c r="C733" s="37" t="s">
        <v>122</v>
      </c>
      <c r="D733" t="s">
        <v>12</v>
      </c>
      <c r="E733" t="s">
        <v>9</v>
      </c>
      <c r="F733" t="s">
        <v>1614</v>
      </c>
      <c r="G733" t="s">
        <v>16</v>
      </c>
      <c r="H733" s="1">
        <v>44670</v>
      </c>
      <c r="I733" s="1">
        <v>44770</v>
      </c>
      <c r="J733" t="str">
        <f t="shared" si="88"/>
        <v>Filled</v>
      </c>
      <c r="K733" s="33" cm="1">
        <f t="array" aca="1" ref="K733" ca="1">NETWORKDAYS(H733,_xlfn.IFS(J733="Open",TODAY(),J733="Filled",I733))</f>
        <v>73</v>
      </c>
      <c r="L733" s="33" cm="1">
        <f t="array" aca="1" ref="L733" ca="1">(_xlfn.IFS(J733="Open",TODAY(),J733="Filled",I733))-H733</f>
        <v>100</v>
      </c>
      <c r="M733">
        <f t="shared" si="89"/>
        <v>2022</v>
      </c>
      <c r="N733" s="34" t="str">
        <f t="shared" si="90"/>
        <v>July</v>
      </c>
      <c r="O733" t="str">
        <f t="shared" si="91"/>
        <v>Q4</v>
      </c>
      <c r="P733" t="str">
        <f t="shared" si="92"/>
        <v>FY 2022</v>
      </c>
      <c r="Q733" s="35">
        <f>IF(J733="Open",_xlfn.XLOOKUP(E733,Table2[Region],Table2[Opens]),_xlfn.XLOOKUP(E733,Table2[Region],Table2[Accepts]))</f>
        <v>525</v>
      </c>
      <c r="R733">
        <f t="shared" si="93"/>
        <v>2022</v>
      </c>
      <c r="S733" s="1">
        <f t="shared" si="94"/>
        <v>44770</v>
      </c>
      <c r="T733" t="str">
        <f t="shared" si="95"/>
        <v>Q4</v>
      </c>
    </row>
    <row r="734" spans="1:20" x14ac:dyDescent="0.35">
      <c r="A734" t="s">
        <v>1539</v>
      </c>
      <c r="B734" t="s">
        <v>1281</v>
      </c>
      <c r="C734" t="s">
        <v>1605</v>
      </c>
      <c r="D734" t="s">
        <v>204</v>
      </c>
      <c r="E734" t="s">
        <v>1636</v>
      </c>
      <c r="F734" t="s">
        <v>1612</v>
      </c>
      <c r="G734" t="s">
        <v>24</v>
      </c>
      <c r="H734" s="1">
        <v>44725</v>
      </c>
      <c r="I734" s="1" t="s">
        <v>1628</v>
      </c>
      <c r="J734" t="str">
        <f t="shared" si="88"/>
        <v>Open</v>
      </c>
      <c r="K734" s="33" cm="1">
        <f t="array" aca="1" ref="K734" ca="1">NETWORKDAYS(H734,_xlfn.IFS(J734="Open",TODAY(),J734="Filled",I734))</f>
        <v>302</v>
      </c>
      <c r="L734" s="33" cm="1">
        <f t="array" aca="1" ref="L734" ca="1">(_xlfn.IFS(J734="Open",TODAY(),J734="Filled",I734))-H734</f>
        <v>421</v>
      </c>
      <c r="M734" t="str">
        <f t="shared" si="89"/>
        <v/>
      </c>
      <c r="N734" s="34" t="str">
        <f t="shared" si="90"/>
        <v/>
      </c>
      <c r="O734" t="str">
        <f t="shared" si="91"/>
        <v/>
      </c>
      <c r="P734" t="str">
        <f t="shared" si="92"/>
        <v/>
      </c>
      <c r="Q734" s="35">
        <f>IF(J734="Open",_xlfn.XLOOKUP(E734,Table2[Region],Table2[Opens]),_xlfn.XLOOKUP(E734,Table2[Region],Table2[Accepts]))</f>
        <v>300</v>
      </c>
      <c r="R734">
        <f t="shared" si="93"/>
        <v>2022</v>
      </c>
      <c r="S734" s="1">
        <f t="shared" si="94"/>
        <v>44725</v>
      </c>
      <c r="T734" t="str">
        <f t="shared" si="95"/>
        <v>Q3</v>
      </c>
    </row>
    <row r="735" spans="1:20" x14ac:dyDescent="0.35">
      <c r="A735" t="s">
        <v>1540</v>
      </c>
      <c r="B735" t="s">
        <v>1282</v>
      </c>
      <c r="C735" s="37" t="s">
        <v>122</v>
      </c>
      <c r="D735" t="s">
        <v>12</v>
      </c>
      <c r="E735" t="s">
        <v>9</v>
      </c>
      <c r="F735" t="s">
        <v>1612</v>
      </c>
      <c r="G735" t="s">
        <v>16</v>
      </c>
      <c r="H735" s="1">
        <v>44654</v>
      </c>
      <c r="I735" s="1">
        <v>44877</v>
      </c>
      <c r="J735" t="str">
        <f t="shared" si="88"/>
        <v>Filled</v>
      </c>
      <c r="K735" s="33" cm="1">
        <f t="array" aca="1" ref="K735" ca="1">NETWORKDAYS(H735,_xlfn.IFS(J735="Open",TODAY(),J735="Filled",I735))</f>
        <v>160</v>
      </c>
      <c r="L735" s="33" cm="1">
        <f t="array" aca="1" ref="L735" ca="1">(_xlfn.IFS(J735="Open",TODAY(),J735="Filled",I735))-H735</f>
        <v>223</v>
      </c>
      <c r="M735">
        <f t="shared" si="89"/>
        <v>2022</v>
      </c>
      <c r="N735" s="34" t="str">
        <f t="shared" si="90"/>
        <v>November</v>
      </c>
      <c r="O735" t="str">
        <f t="shared" si="91"/>
        <v>Q1</v>
      </c>
      <c r="P735" t="str">
        <f t="shared" si="92"/>
        <v>FY 2023</v>
      </c>
      <c r="Q735" s="35">
        <f>IF(J735="Open",_xlfn.XLOOKUP(E735,Table2[Region],Table2[Opens]),_xlfn.XLOOKUP(E735,Table2[Region],Table2[Accepts]))</f>
        <v>525</v>
      </c>
      <c r="R735">
        <f t="shared" si="93"/>
        <v>2023</v>
      </c>
      <c r="S735" s="1">
        <f t="shared" si="94"/>
        <v>44877</v>
      </c>
      <c r="T735" t="str">
        <f t="shared" si="95"/>
        <v>Q1</v>
      </c>
    </row>
    <row r="736" spans="1:20" x14ac:dyDescent="0.35">
      <c r="A736" t="s">
        <v>1541</v>
      </c>
      <c r="B736" t="s">
        <v>1238</v>
      </c>
      <c r="C736" s="37" t="s">
        <v>122</v>
      </c>
      <c r="D736" t="s">
        <v>12</v>
      </c>
      <c r="E736" t="s">
        <v>9</v>
      </c>
      <c r="F736" t="s">
        <v>1614</v>
      </c>
      <c r="G736" t="s">
        <v>18</v>
      </c>
      <c r="H736" s="1">
        <v>44658</v>
      </c>
      <c r="I736" s="1" t="s">
        <v>1628</v>
      </c>
      <c r="J736" t="str">
        <f t="shared" si="88"/>
        <v>Open</v>
      </c>
      <c r="K736" s="33" cm="1">
        <f t="array" aca="1" ref="K736" ca="1">NETWORKDAYS(H736,_xlfn.IFS(J736="Open",TODAY(),J736="Filled",I736))</f>
        <v>349</v>
      </c>
      <c r="L736" s="33" cm="1">
        <f t="array" aca="1" ref="L736" ca="1">(_xlfn.IFS(J736="Open",TODAY(),J736="Filled",I736))-H736</f>
        <v>488</v>
      </c>
      <c r="M736" t="str">
        <f t="shared" si="89"/>
        <v/>
      </c>
      <c r="N736" s="34" t="str">
        <f t="shared" si="90"/>
        <v/>
      </c>
      <c r="O736" t="str">
        <f t="shared" si="91"/>
        <v/>
      </c>
      <c r="P736" t="str">
        <f t="shared" si="92"/>
        <v/>
      </c>
      <c r="Q736" s="35">
        <f>IF(J736="Open",_xlfn.XLOOKUP(E736,Table2[Region],Table2[Opens]),_xlfn.XLOOKUP(E736,Table2[Region],Table2[Accepts]))</f>
        <v>280</v>
      </c>
      <c r="R736">
        <f t="shared" si="93"/>
        <v>2022</v>
      </c>
      <c r="S736" s="1">
        <f t="shared" si="94"/>
        <v>44658</v>
      </c>
      <c r="T736" t="str">
        <f t="shared" si="95"/>
        <v>Q3</v>
      </c>
    </row>
    <row r="737" spans="1:20" x14ac:dyDescent="0.35">
      <c r="A737" t="s">
        <v>1542</v>
      </c>
      <c r="B737" t="s">
        <v>1283</v>
      </c>
      <c r="C737" s="37" t="s">
        <v>122</v>
      </c>
      <c r="D737" t="s">
        <v>204</v>
      </c>
      <c r="E737" t="s">
        <v>1636</v>
      </c>
      <c r="F737" t="s">
        <v>1614</v>
      </c>
      <c r="G737" t="s">
        <v>24</v>
      </c>
      <c r="H737" s="1">
        <v>44759</v>
      </c>
      <c r="I737" s="1">
        <v>44834</v>
      </c>
      <c r="J737" t="str">
        <f t="shared" si="88"/>
        <v>Filled</v>
      </c>
      <c r="K737" s="33" cm="1">
        <f t="array" aca="1" ref="K737" ca="1">NETWORKDAYS(H737,_xlfn.IFS(J737="Open",TODAY(),J737="Filled",I737))</f>
        <v>55</v>
      </c>
      <c r="L737" s="33" cm="1">
        <f t="array" aca="1" ref="L737" ca="1">(_xlfn.IFS(J737="Open",TODAY(),J737="Filled",I737))-H737</f>
        <v>75</v>
      </c>
      <c r="M737">
        <f t="shared" si="89"/>
        <v>2022</v>
      </c>
      <c r="N737" s="34" t="str">
        <f t="shared" si="90"/>
        <v>September</v>
      </c>
      <c r="O737" t="str">
        <f t="shared" si="91"/>
        <v>Q4</v>
      </c>
      <c r="P737" t="str">
        <f t="shared" si="92"/>
        <v>FY 2022</v>
      </c>
      <c r="Q737" s="35">
        <f>IF(J737="Open",_xlfn.XLOOKUP(E737,Table2[Region],Table2[Opens]),_xlfn.XLOOKUP(E737,Table2[Region],Table2[Accepts]))</f>
        <v>550</v>
      </c>
      <c r="R737">
        <f t="shared" si="93"/>
        <v>2022</v>
      </c>
      <c r="S737" s="1">
        <f t="shared" si="94"/>
        <v>44834</v>
      </c>
      <c r="T737" t="str">
        <f t="shared" si="95"/>
        <v>Q4</v>
      </c>
    </row>
    <row r="738" spans="1:20" x14ac:dyDescent="0.35">
      <c r="A738" t="s">
        <v>1543</v>
      </c>
      <c r="B738" t="s">
        <v>1120</v>
      </c>
      <c r="C738" s="37" t="s">
        <v>122</v>
      </c>
      <c r="D738" t="s">
        <v>204</v>
      </c>
      <c r="E738" t="s">
        <v>1636</v>
      </c>
      <c r="F738" t="s">
        <v>1612</v>
      </c>
      <c r="G738" t="s">
        <v>16</v>
      </c>
      <c r="H738" s="1">
        <v>44593</v>
      </c>
      <c r="I738" s="1">
        <v>44891</v>
      </c>
      <c r="J738" t="str">
        <f t="shared" si="88"/>
        <v>Filled</v>
      </c>
      <c r="K738" s="33" cm="1">
        <f t="array" aca="1" ref="K738" ca="1">NETWORKDAYS(H738,_xlfn.IFS(J738="Open",TODAY(),J738="Filled",I738))</f>
        <v>214</v>
      </c>
      <c r="L738" s="33" cm="1">
        <f t="array" aca="1" ref="L738" ca="1">(_xlfn.IFS(J738="Open",TODAY(),J738="Filled",I738))-H738</f>
        <v>298</v>
      </c>
      <c r="M738">
        <f t="shared" si="89"/>
        <v>2022</v>
      </c>
      <c r="N738" s="34" t="str">
        <f t="shared" si="90"/>
        <v>November</v>
      </c>
      <c r="O738" t="str">
        <f t="shared" si="91"/>
        <v>Q1</v>
      </c>
      <c r="P738" t="str">
        <f t="shared" si="92"/>
        <v>FY 2023</v>
      </c>
      <c r="Q738" s="35">
        <f>IF(J738="Open",_xlfn.XLOOKUP(E738,Table2[Region],Table2[Opens]),_xlfn.XLOOKUP(E738,Table2[Region],Table2[Accepts]))</f>
        <v>550</v>
      </c>
      <c r="R738">
        <f t="shared" si="93"/>
        <v>2023</v>
      </c>
      <c r="S738" s="1">
        <f t="shared" si="94"/>
        <v>44891</v>
      </c>
      <c r="T738" t="str">
        <f t="shared" si="95"/>
        <v>Q1</v>
      </c>
    </row>
    <row r="739" spans="1:20" x14ac:dyDescent="0.35">
      <c r="A739" t="s">
        <v>1544</v>
      </c>
      <c r="B739" t="s">
        <v>1284</v>
      </c>
      <c r="C739" s="37" t="s">
        <v>122</v>
      </c>
      <c r="D739" t="s">
        <v>12</v>
      </c>
      <c r="E739" t="s">
        <v>9</v>
      </c>
      <c r="F739" t="s">
        <v>1614</v>
      </c>
      <c r="G739" t="s">
        <v>24</v>
      </c>
      <c r="H739" s="1">
        <v>44683</v>
      </c>
      <c r="I739" s="1">
        <v>44845</v>
      </c>
      <c r="J739" t="str">
        <f t="shared" si="88"/>
        <v>Filled</v>
      </c>
      <c r="K739" s="33" cm="1">
        <f t="array" aca="1" ref="K739" ca="1">NETWORKDAYS(H739,_xlfn.IFS(J739="Open",TODAY(),J739="Filled",I739))</f>
        <v>117</v>
      </c>
      <c r="L739" s="33" cm="1">
        <f t="array" aca="1" ref="L739" ca="1">(_xlfn.IFS(J739="Open",TODAY(),J739="Filled",I739))-H739</f>
        <v>162</v>
      </c>
      <c r="M739">
        <f t="shared" si="89"/>
        <v>2022</v>
      </c>
      <c r="N739" s="34" t="str">
        <f t="shared" si="90"/>
        <v>October</v>
      </c>
      <c r="O739" t="str">
        <f t="shared" si="91"/>
        <v>Q1</v>
      </c>
      <c r="P739" t="str">
        <f t="shared" si="92"/>
        <v>FY 2023</v>
      </c>
      <c r="Q739" s="35">
        <f>IF(J739="Open",_xlfn.XLOOKUP(E739,Table2[Region],Table2[Opens]),_xlfn.XLOOKUP(E739,Table2[Region],Table2[Accepts]))</f>
        <v>525</v>
      </c>
      <c r="R739">
        <f t="shared" si="93"/>
        <v>2023</v>
      </c>
      <c r="S739" s="1">
        <f t="shared" si="94"/>
        <v>44845</v>
      </c>
      <c r="T739" t="str">
        <f t="shared" si="95"/>
        <v>Q1</v>
      </c>
    </row>
    <row r="740" spans="1:20" x14ac:dyDescent="0.35">
      <c r="A740" t="s">
        <v>1545</v>
      </c>
      <c r="B740" t="s">
        <v>1112</v>
      </c>
      <c r="C740" t="s">
        <v>1607</v>
      </c>
      <c r="D740" t="s">
        <v>12</v>
      </c>
      <c r="E740" t="s">
        <v>9</v>
      </c>
      <c r="F740" t="s">
        <v>1613</v>
      </c>
      <c r="G740" t="s">
        <v>11</v>
      </c>
      <c r="H740" s="1">
        <v>44648</v>
      </c>
      <c r="I740" s="1">
        <v>44804</v>
      </c>
      <c r="J740" t="str">
        <f t="shared" si="88"/>
        <v>Filled</v>
      </c>
      <c r="K740" s="33" cm="1">
        <f t="array" aca="1" ref="K740" ca="1">NETWORKDAYS(H740,_xlfn.IFS(J740="Open",TODAY(),J740="Filled",I740))</f>
        <v>113</v>
      </c>
      <c r="L740" s="33" cm="1">
        <f t="array" aca="1" ref="L740" ca="1">(_xlfn.IFS(J740="Open",TODAY(),J740="Filled",I740))-H740</f>
        <v>156</v>
      </c>
      <c r="M740">
        <f t="shared" si="89"/>
        <v>2022</v>
      </c>
      <c r="N740" s="34" t="str">
        <f t="shared" si="90"/>
        <v>August</v>
      </c>
      <c r="O740" t="str">
        <f t="shared" si="91"/>
        <v>Q4</v>
      </c>
      <c r="P740" t="str">
        <f t="shared" si="92"/>
        <v>FY 2022</v>
      </c>
      <c r="Q740" s="35">
        <f>IF(J740="Open",_xlfn.XLOOKUP(E740,Table2[Region],Table2[Opens]),_xlfn.XLOOKUP(E740,Table2[Region],Table2[Accepts]))</f>
        <v>525</v>
      </c>
      <c r="R740">
        <f t="shared" si="93"/>
        <v>2022</v>
      </c>
      <c r="S740" s="1">
        <f t="shared" si="94"/>
        <v>44804</v>
      </c>
      <c r="T740" t="str">
        <f t="shared" si="95"/>
        <v>Q4</v>
      </c>
    </row>
    <row r="741" spans="1:20" x14ac:dyDescent="0.35">
      <c r="A741" t="s">
        <v>1546</v>
      </c>
      <c r="B741" t="s">
        <v>1285</v>
      </c>
      <c r="C741" s="37" t="s">
        <v>122</v>
      </c>
      <c r="D741" t="s">
        <v>12</v>
      </c>
      <c r="E741" t="s">
        <v>9</v>
      </c>
      <c r="F741" t="s">
        <v>1614</v>
      </c>
      <c r="G741" t="s">
        <v>24</v>
      </c>
      <c r="H741" s="1">
        <v>44683</v>
      </c>
      <c r="I741" s="1">
        <v>44848</v>
      </c>
      <c r="J741" t="str">
        <f t="shared" si="88"/>
        <v>Filled</v>
      </c>
      <c r="K741" s="33" cm="1">
        <f t="array" aca="1" ref="K741" ca="1">NETWORKDAYS(H741,_xlfn.IFS(J741="Open",TODAY(),J741="Filled",I741))</f>
        <v>120</v>
      </c>
      <c r="L741" s="33" cm="1">
        <f t="array" aca="1" ref="L741" ca="1">(_xlfn.IFS(J741="Open",TODAY(),J741="Filled",I741))-H741</f>
        <v>165</v>
      </c>
      <c r="M741">
        <f t="shared" si="89"/>
        <v>2022</v>
      </c>
      <c r="N741" s="34" t="str">
        <f t="shared" si="90"/>
        <v>October</v>
      </c>
      <c r="O741" t="str">
        <f t="shared" si="91"/>
        <v>Q1</v>
      </c>
      <c r="P741" t="str">
        <f t="shared" si="92"/>
        <v>FY 2023</v>
      </c>
      <c r="Q741" s="35">
        <f>IF(J741="Open",_xlfn.XLOOKUP(E741,Table2[Region],Table2[Opens]),_xlfn.XLOOKUP(E741,Table2[Region],Table2[Accepts]))</f>
        <v>525</v>
      </c>
      <c r="R741">
        <f t="shared" si="93"/>
        <v>2023</v>
      </c>
      <c r="S741" s="1">
        <f t="shared" si="94"/>
        <v>44848</v>
      </c>
      <c r="T741" t="str">
        <f t="shared" si="95"/>
        <v>Q1</v>
      </c>
    </row>
    <row r="742" spans="1:20" x14ac:dyDescent="0.35">
      <c r="A742" t="s">
        <v>1547</v>
      </c>
      <c r="B742" t="s">
        <v>1286</v>
      </c>
      <c r="C742" t="s">
        <v>1605</v>
      </c>
      <c r="D742" t="s">
        <v>204</v>
      </c>
      <c r="E742" t="s">
        <v>1636</v>
      </c>
      <c r="F742" t="s">
        <v>1612</v>
      </c>
      <c r="G742" t="s">
        <v>11</v>
      </c>
      <c r="H742" s="1">
        <v>44749</v>
      </c>
      <c r="I742" s="1">
        <v>44850</v>
      </c>
      <c r="J742" t="str">
        <f t="shared" si="88"/>
        <v>Filled</v>
      </c>
      <c r="K742" s="33" cm="1">
        <f t="array" aca="1" ref="K742" ca="1">NETWORKDAYS(H742,_xlfn.IFS(J742="Open",TODAY(),J742="Filled",I742))</f>
        <v>72</v>
      </c>
      <c r="L742" s="33" cm="1">
        <f t="array" aca="1" ref="L742" ca="1">(_xlfn.IFS(J742="Open",TODAY(),J742="Filled",I742))-H742</f>
        <v>101</v>
      </c>
      <c r="M742">
        <f t="shared" si="89"/>
        <v>2022</v>
      </c>
      <c r="N742" s="34" t="str">
        <f t="shared" si="90"/>
        <v>October</v>
      </c>
      <c r="O742" t="str">
        <f t="shared" si="91"/>
        <v>Q1</v>
      </c>
      <c r="P742" t="str">
        <f t="shared" si="92"/>
        <v>FY 2023</v>
      </c>
      <c r="Q742" s="35">
        <f>IF(J742="Open",_xlfn.XLOOKUP(E742,Table2[Region],Table2[Opens]),_xlfn.XLOOKUP(E742,Table2[Region],Table2[Accepts]))</f>
        <v>550</v>
      </c>
      <c r="R742">
        <f t="shared" si="93"/>
        <v>2023</v>
      </c>
      <c r="S742" s="1">
        <f t="shared" si="94"/>
        <v>44850</v>
      </c>
      <c r="T742" t="str">
        <f t="shared" si="95"/>
        <v>Q1</v>
      </c>
    </row>
    <row r="743" spans="1:20" x14ac:dyDescent="0.35">
      <c r="A743" t="s">
        <v>1548</v>
      </c>
      <c r="B743" t="s">
        <v>1287</v>
      </c>
      <c r="C743" t="s">
        <v>1605</v>
      </c>
      <c r="D743" t="s">
        <v>12</v>
      </c>
      <c r="E743" t="s">
        <v>9</v>
      </c>
      <c r="F743" t="s">
        <v>1613</v>
      </c>
      <c r="G743" t="s">
        <v>16</v>
      </c>
      <c r="H743" s="1">
        <v>44788</v>
      </c>
      <c r="I743" s="1">
        <v>44879</v>
      </c>
      <c r="J743" t="str">
        <f t="shared" si="88"/>
        <v>Filled</v>
      </c>
      <c r="K743" s="33" cm="1">
        <f t="array" aca="1" ref="K743" ca="1">NETWORKDAYS(H743,_xlfn.IFS(J743="Open",TODAY(),J743="Filled",I743))</f>
        <v>66</v>
      </c>
      <c r="L743" s="33" cm="1">
        <f t="array" aca="1" ref="L743" ca="1">(_xlfn.IFS(J743="Open",TODAY(),J743="Filled",I743))-H743</f>
        <v>91</v>
      </c>
      <c r="M743">
        <f t="shared" si="89"/>
        <v>2022</v>
      </c>
      <c r="N743" s="34" t="str">
        <f t="shared" si="90"/>
        <v>November</v>
      </c>
      <c r="O743" t="str">
        <f t="shared" si="91"/>
        <v>Q1</v>
      </c>
      <c r="P743" t="str">
        <f t="shared" si="92"/>
        <v>FY 2023</v>
      </c>
      <c r="Q743" s="35">
        <f>IF(J743="Open",_xlfn.XLOOKUP(E743,Table2[Region],Table2[Opens]),_xlfn.XLOOKUP(E743,Table2[Region],Table2[Accepts]))</f>
        <v>525</v>
      </c>
      <c r="R743">
        <f t="shared" si="93"/>
        <v>2023</v>
      </c>
      <c r="S743" s="1">
        <f t="shared" si="94"/>
        <v>44879</v>
      </c>
      <c r="T743" t="str">
        <f t="shared" si="95"/>
        <v>Q1</v>
      </c>
    </row>
    <row r="744" spans="1:20" x14ac:dyDescent="0.35">
      <c r="A744" t="s">
        <v>1549</v>
      </c>
      <c r="B744" t="s">
        <v>1288</v>
      </c>
      <c r="C744" t="s">
        <v>1605</v>
      </c>
      <c r="D744" t="s">
        <v>12</v>
      </c>
      <c r="E744" t="s">
        <v>9</v>
      </c>
      <c r="F744" t="s">
        <v>1613</v>
      </c>
      <c r="G744" t="s">
        <v>16</v>
      </c>
      <c r="H744" s="1">
        <v>44812</v>
      </c>
      <c r="I744" s="1">
        <v>44845</v>
      </c>
      <c r="J744" t="str">
        <f t="shared" si="88"/>
        <v>Filled</v>
      </c>
      <c r="K744" s="33" cm="1">
        <f t="array" aca="1" ref="K744" ca="1">NETWORKDAYS(H744,_xlfn.IFS(J744="Open",TODAY(),J744="Filled",I744))</f>
        <v>24</v>
      </c>
      <c r="L744" s="33" cm="1">
        <f t="array" aca="1" ref="L744" ca="1">(_xlfn.IFS(J744="Open",TODAY(),J744="Filled",I744))-H744</f>
        <v>33</v>
      </c>
      <c r="M744">
        <f t="shared" si="89"/>
        <v>2022</v>
      </c>
      <c r="N744" s="34" t="str">
        <f t="shared" si="90"/>
        <v>October</v>
      </c>
      <c r="O744" t="str">
        <f t="shared" si="91"/>
        <v>Q1</v>
      </c>
      <c r="P744" t="str">
        <f t="shared" si="92"/>
        <v>FY 2023</v>
      </c>
      <c r="Q744" s="35">
        <f>IF(J744="Open",_xlfn.XLOOKUP(E744,Table2[Region],Table2[Opens]),_xlfn.XLOOKUP(E744,Table2[Region],Table2[Accepts]))</f>
        <v>525</v>
      </c>
      <c r="R744">
        <f t="shared" si="93"/>
        <v>2023</v>
      </c>
      <c r="S744" s="1">
        <f t="shared" si="94"/>
        <v>44845</v>
      </c>
      <c r="T744" t="str">
        <f t="shared" si="95"/>
        <v>Q1</v>
      </c>
    </row>
    <row r="745" spans="1:20" x14ac:dyDescent="0.35">
      <c r="A745" t="s">
        <v>1550</v>
      </c>
      <c r="B745" t="s">
        <v>1192</v>
      </c>
      <c r="C745" t="s">
        <v>1605</v>
      </c>
      <c r="D745" t="s">
        <v>12</v>
      </c>
      <c r="E745" t="s">
        <v>9</v>
      </c>
      <c r="F745" t="s">
        <v>1613</v>
      </c>
      <c r="G745" t="s">
        <v>16</v>
      </c>
      <c r="H745" s="1">
        <v>44797</v>
      </c>
      <c r="I745" s="1">
        <v>44909</v>
      </c>
      <c r="J745" t="str">
        <f t="shared" si="88"/>
        <v>Filled</v>
      </c>
      <c r="K745" s="33" cm="1">
        <f t="array" aca="1" ref="K745" ca="1">NETWORKDAYS(H745,_xlfn.IFS(J745="Open",TODAY(),J745="Filled",I745))</f>
        <v>81</v>
      </c>
      <c r="L745" s="33" cm="1">
        <f t="array" aca="1" ref="L745" ca="1">(_xlfn.IFS(J745="Open",TODAY(),J745="Filled",I745))-H745</f>
        <v>112</v>
      </c>
      <c r="M745">
        <f t="shared" si="89"/>
        <v>2022</v>
      </c>
      <c r="N745" s="34" t="str">
        <f t="shared" si="90"/>
        <v>December</v>
      </c>
      <c r="O745" t="str">
        <f t="shared" si="91"/>
        <v>Q1</v>
      </c>
      <c r="P745" t="str">
        <f t="shared" si="92"/>
        <v>FY 2023</v>
      </c>
      <c r="Q745" s="35">
        <f>IF(J745="Open",_xlfn.XLOOKUP(E745,Table2[Region],Table2[Opens]),_xlfn.XLOOKUP(E745,Table2[Region],Table2[Accepts]))</f>
        <v>525</v>
      </c>
      <c r="R745">
        <f t="shared" si="93"/>
        <v>2023</v>
      </c>
      <c r="S745" s="1">
        <f t="shared" si="94"/>
        <v>44909</v>
      </c>
      <c r="T745" t="str">
        <f t="shared" si="95"/>
        <v>Q1</v>
      </c>
    </row>
    <row r="746" spans="1:20" x14ac:dyDescent="0.35">
      <c r="A746" t="s">
        <v>1551</v>
      </c>
      <c r="B746" t="s">
        <v>440</v>
      </c>
      <c r="C746" t="s">
        <v>1605</v>
      </c>
      <c r="D746" t="s">
        <v>221</v>
      </c>
      <c r="E746" t="s">
        <v>209</v>
      </c>
      <c r="F746" t="s">
        <v>1613</v>
      </c>
      <c r="G746" t="s">
        <v>16</v>
      </c>
      <c r="H746" s="1">
        <v>44833</v>
      </c>
      <c r="I746" s="1">
        <v>44857</v>
      </c>
      <c r="J746" t="str">
        <f t="shared" si="88"/>
        <v>Filled</v>
      </c>
      <c r="K746" s="33" cm="1">
        <f t="array" aca="1" ref="K746" ca="1">NETWORKDAYS(H746,_xlfn.IFS(J746="Open",TODAY(),J746="Filled",I746))</f>
        <v>17</v>
      </c>
      <c r="L746" s="33" cm="1">
        <f t="array" aca="1" ref="L746" ca="1">(_xlfn.IFS(J746="Open",TODAY(),J746="Filled",I746))-H746</f>
        <v>24</v>
      </c>
      <c r="M746">
        <f t="shared" si="89"/>
        <v>2022</v>
      </c>
      <c r="N746" s="34" t="str">
        <f t="shared" si="90"/>
        <v>October</v>
      </c>
      <c r="O746" t="str">
        <f t="shared" si="91"/>
        <v>Q1</v>
      </c>
      <c r="P746" t="str">
        <f t="shared" si="92"/>
        <v>FY 2023</v>
      </c>
      <c r="Q746" s="35">
        <f>IF(J746="Open",_xlfn.XLOOKUP(E746,Table2[Region],Table2[Opens]),_xlfn.XLOOKUP(E746,Table2[Region],Table2[Accepts]))</f>
        <v>475</v>
      </c>
      <c r="R746">
        <f t="shared" si="93"/>
        <v>2023</v>
      </c>
      <c r="S746" s="1">
        <f t="shared" si="94"/>
        <v>44857</v>
      </c>
      <c r="T746" t="str">
        <f t="shared" si="95"/>
        <v>Q1</v>
      </c>
    </row>
    <row r="747" spans="1:20" x14ac:dyDescent="0.35">
      <c r="A747" t="s">
        <v>1552</v>
      </c>
      <c r="B747" t="s">
        <v>1289</v>
      </c>
      <c r="C747" s="37" t="s">
        <v>122</v>
      </c>
      <c r="D747" t="s">
        <v>204</v>
      </c>
      <c r="E747" t="s">
        <v>1636</v>
      </c>
      <c r="F747" t="s">
        <v>1614</v>
      </c>
      <c r="G747" t="s">
        <v>16</v>
      </c>
      <c r="H747" s="1">
        <v>44705</v>
      </c>
      <c r="I747" s="1">
        <v>44919</v>
      </c>
      <c r="J747" t="str">
        <f t="shared" si="88"/>
        <v>Filled</v>
      </c>
      <c r="K747" s="33" cm="1">
        <f t="array" aca="1" ref="K747" ca="1">NETWORKDAYS(H747,_xlfn.IFS(J747="Open",TODAY(),J747="Filled",I747))</f>
        <v>154</v>
      </c>
      <c r="L747" s="33" cm="1">
        <f t="array" aca="1" ref="L747" ca="1">(_xlfn.IFS(J747="Open",TODAY(),J747="Filled",I747))-H747</f>
        <v>214</v>
      </c>
      <c r="M747">
        <f t="shared" si="89"/>
        <v>2022</v>
      </c>
      <c r="N747" s="34" t="str">
        <f t="shared" si="90"/>
        <v>December</v>
      </c>
      <c r="O747" t="str">
        <f t="shared" si="91"/>
        <v>Q1</v>
      </c>
      <c r="P747" t="str">
        <f t="shared" si="92"/>
        <v>FY 2023</v>
      </c>
      <c r="Q747" s="35">
        <f>IF(J747="Open",_xlfn.XLOOKUP(E747,Table2[Region],Table2[Opens]),_xlfn.XLOOKUP(E747,Table2[Region],Table2[Accepts]))</f>
        <v>550</v>
      </c>
      <c r="R747">
        <f t="shared" si="93"/>
        <v>2023</v>
      </c>
      <c r="S747" s="1">
        <f t="shared" si="94"/>
        <v>44919</v>
      </c>
      <c r="T747" t="str">
        <f t="shared" si="95"/>
        <v>Q1</v>
      </c>
    </row>
    <row r="748" spans="1:20" x14ac:dyDescent="0.35">
      <c r="A748" t="s">
        <v>1553</v>
      </c>
      <c r="B748" t="s">
        <v>1134</v>
      </c>
      <c r="C748" t="s">
        <v>1605</v>
      </c>
      <c r="D748" t="s">
        <v>204</v>
      </c>
      <c r="E748" t="s">
        <v>1636</v>
      </c>
      <c r="F748" t="s">
        <v>1612</v>
      </c>
      <c r="G748" t="s">
        <v>24</v>
      </c>
      <c r="H748" s="1">
        <v>44724</v>
      </c>
      <c r="I748" s="1">
        <v>44880</v>
      </c>
      <c r="J748" t="str">
        <f t="shared" si="88"/>
        <v>Filled</v>
      </c>
      <c r="K748" s="33" cm="1">
        <f t="array" aca="1" ref="K748" ca="1">NETWORKDAYS(H748,_xlfn.IFS(J748="Open",TODAY(),J748="Filled",I748))</f>
        <v>112</v>
      </c>
      <c r="L748" s="33" cm="1">
        <f t="array" aca="1" ref="L748" ca="1">(_xlfn.IFS(J748="Open",TODAY(),J748="Filled",I748))-H748</f>
        <v>156</v>
      </c>
      <c r="M748">
        <f t="shared" si="89"/>
        <v>2022</v>
      </c>
      <c r="N748" s="34" t="str">
        <f t="shared" si="90"/>
        <v>November</v>
      </c>
      <c r="O748" t="str">
        <f t="shared" si="91"/>
        <v>Q1</v>
      </c>
      <c r="P748" t="str">
        <f t="shared" si="92"/>
        <v>FY 2023</v>
      </c>
      <c r="Q748" s="35">
        <f>IF(J748="Open",_xlfn.XLOOKUP(E748,Table2[Region],Table2[Opens]),_xlfn.XLOOKUP(E748,Table2[Region],Table2[Accepts]))</f>
        <v>550</v>
      </c>
      <c r="R748">
        <f t="shared" si="93"/>
        <v>2023</v>
      </c>
      <c r="S748" s="1">
        <f t="shared" si="94"/>
        <v>44880</v>
      </c>
      <c r="T748" t="str">
        <f t="shared" si="95"/>
        <v>Q1</v>
      </c>
    </row>
    <row r="749" spans="1:20" x14ac:dyDescent="0.35">
      <c r="A749" t="s">
        <v>1554</v>
      </c>
      <c r="B749" t="s">
        <v>1290</v>
      </c>
      <c r="C749" s="37" t="s">
        <v>122</v>
      </c>
      <c r="D749" t="s">
        <v>204</v>
      </c>
      <c r="E749" t="s">
        <v>1636</v>
      </c>
      <c r="F749" t="s">
        <v>1612</v>
      </c>
      <c r="G749" t="s">
        <v>11</v>
      </c>
      <c r="H749" s="1">
        <v>44754</v>
      </c>
      <c r="I749" s="1">
        <v>44782</v>
      </c>
      <c r="J749" t="str">
        <f t="shared" si="88"/>
        <v>Filled</v>
      </c>
      <c r="K749" s="33" cm="1">
        <f t="array" aca="1" ref="K749" ca="1">NETWORKDAYS(H749,_xlfn.IFS(J749="Open",TODAY(),J749="Filled",I749))</f>
        <v>21</v>
      </c>
      <c r="L749" s="33" cm="1">
        <f t="array" aca="1" ref="L749" ca="1">(_xlfn.IFS(J749="Open",TODAY(),J749="Filled",I749))-H749</f>
        <v>28</v>
      </c>
      <c r="M749">
        <f t="shared" si="89"/>
        <v>2022</v>
      </c>
      <c r="N749" s="34" t="str">
        <f t="shared" si="90"/>
        <v>August</v>
      </c>
      <c r="O749" t="str">
        <f t="shared" si="91"/>
        <v>Q4</v>
      </c>
      <c r="P749" t="str">
        <f t="shared" si="92"/>
        <v>FY 2022</v>
      </c>
      <c r="Q749" s="35">
        <f>IF(J749="Open",_xlfn.XLOOKUP(E749,Table2[Region],Table2[Opens]),_xlfn.XLOOKUP(E749,Table2[Region],Table2[Accepts]))</f>
        <v>550</v>
      </c>
      <c r="R749">
        <f t="shared" si="93"/>
        <v>2022</v>
      </c>
      <c r="S749" s="1">
        <f t="shared" si="94"/>
        <v>44782</v>
      </c>
      <c r="T749" t="str">
        <f t="shared" si="95"/>
        <v>Q4</v>
      </c>
    </row>
    <row r="750" spans="1:20" x14ac:dyDescent="0.35">
      <c r="A750" t="s">
        <v>1555</v>
      </c>
      <c r="B750" t="s">
        <v>440</v>
      </c>
      <c r="C750" t="s">
        <v>1605</v>
      </c>
      <c r="D750" t="s">
        <v>12</v>
      </c>
      <c r="E750" t="s">
        <v>9</v>
      </c>
      <c r="F750" t="s">
        <v>1613</v>
      </c>
      <c r="G750" t="s">
        <v>16</v>
      </c>
      <c r="H750" s="1">
        <v>44812</v>
      </c>
      <c r="I750" s="1">
        <v>44852</v>
      </c>
      <c r="J750" t="str">
        <f t="shared" si="88"/>
        <v>Filled</v>
      </c>
      <c r="K750" s="33" cm="1">
        <f t="array" aca="1" ref="K750" ca="1">NETWORKDAYS(H750,_xlfn.IFS(J750="Open",TODAY(),J750="Filled",I750))</f>
        <v>29</v>
      </c>
      <c r="L750" s="33" cm="1">
        <f t="array" aca="1" ref="L750" ca="1">(_xlfn.IFS(J750="Open",TODAY(),J750="Filled",I750))-H750</f>
        <v>40</v>
      </c>
      <c r="M750">
        <f t="shared" si="89"/>
        <v>2022</v>
      </c>
      <c r="N750" s="34" t="str">
        <f t="shared" si="90"/>
        <v>October</v>
      </c>
      <c r="O750" t="str">
        <f t="shared" si="91"/>
        <v>Q1</v>
      </c>
      <c r="P750" t="str">
        <f t="shared" si="92"/>
        <v>FY 2023</v>
      </c>
      <c r="Q750" s="35">
        <f>IF(J750="Open",_xlfn.XLOOKUP(E750,Table2[Region],Table2[Opens]),_xlfn.XLOOKUP(E750,Table2[Region],Table2[Accepts]))</f>
        <v>525</v>
      </c>
      <c r="R750">
        <f t="shared" si="93"/>
        <v>2023</v>
      </c>
      <c r="S750" s="1">
        <f t="shared" si="94"/>
        <v>44852</v>
      </c>
      <c r="T750" t="str">
        <f t="shared" si="95"/>
        <v>Q1</v>
      </c>
    </row>
    <row r="751" spans="1:20" x14ac:dyDescent="0.35">
      <c r="A751" t="s">
        <v>1556</v>
      </c>
      <c r="B751" t="s">
        <v>1161</v>
      </c>
      <c r="C751" t="s">
        <v>1605</v>
      </c>
      <c r="D751" t="s">
        <v>12</v>
      </c>
      <c r="E751" t="s">
        <v>9</v>
      </c>
      <c r="F751" t="s">
        <v>1613</v>
      </c>
      <c r="G751" t="s">
        <v>11</v>
      </c>
      <c r="H751" s="1">
        <v>44819</v>
      </c>
      <c r="I751" s="1">
        <v>44879</v>
      </c>
      <c r="J751" t="str">
        <f t="shared" si="88"/>
        <v>Filled</v>
      </c>
      <c r="K751" s="33" cm="1">
        <f t="array" aca="1" ref="K751" ca="1">NETWORKDAYS(H751,_xlfn.IFS(J751="Open",TODAY(),J751="Filled",I751))</f>
        <v>43</v>
      </c>
      <c r="L751" s="33" cm="1">
        <f t="array" aca="1" ref="L751" ca="1">(_xlfn.IFS(J751="Open",TODAY(),J751="Filled",I751))-H751</f>
        <v>60</v>
      </c>
      <c r="M751">
        <f t="shared" si="89"/>
        <v>2022</v>
      </c>
      <c r="N751" s="34" t="str">
        <f t="shared" si="90"/>
        <v>November</v>
      </c>
      <c r="O751" t="str">
        <f t="shared" si="91"/>
        <v>Q1</v>
      </c>
      <c r="P751" t="str">
        <f t="shared" si="92"/>
        <v>FY 2023</v>
      </c>
      <c r="Q751" s="35">
        <f>IF(J751="Open",_xlfn.XLOOKUP(E751,Table2[Region],Table2[Opens]),_xlfn.XLOOKUP(E751,Table2[Region],Table2[Accepts]))</f>
        <v>525</v>
      </c>
      <c r="R751">
        <f t="shared" si="93"/>
        <v>2023</v>
      </c>
      <c r="S751" s="1">
        <f t="shared" si="94"/>
        <v>44879</v>
      </c>
      <c r="T751" t="str">
        <f t="shared" si="95"/>
        <v>Q1</v>
      </c>
    </row>
    <row r="752" spans="1:20" x14ac:dyDescent="0.35">
      <c r="A752" t="s">
        <v>1557</v>
      </c>
      <c r="B752" t="s">
        <v>1291</v>
      </c>
      <c r="C752" t="s">
        <v>1605</v>
      </c>
      <c r="D752" t="s">
        <v>115</v>
      </c>
      <c r="E752" t="s">
        <v>116</v>
      </c>
      <c r="F752" t="s">
        <v>1613</v>
      </c>
      <c r="G752" t="s">
        <v>16</v>
      </c>
      <c r="H752" s="1">
        <v>44923</v>
      </c>
      <c r="I752" s="1">
        <v>44923</v>
      </c>
      <c r="J752" t="str">
        <f t="shared" si="88"/>
        <v>Filled</v>
      </c>
      <c r="K752" s="33" cm="1">
        <f t="array" aca="1" ref="K752" ca="1">NETWORKDAYS(H752,_xlfn.IFS(J752="Open",TODAY(),J752="Filled",I752))</f>
        <v>1</v>
      </c>
      <c r="L752" s="33" cm="1">
        <f t="array" aca="1" ref="L752" ca="1">(_xlfn.IFS(J752="Open",TODAY(),J752="Filled",I752))-H752</f>
        <v>0</v>
      </c>
      <c r="M752">
        <f t="shared" si="89"/>
        <v>2022</v>
      </c>
      <c r="N752" s="34" t="str">
        <f t="shared" si="90"/>
        <v>December</v>
      </c>
      <c r="O752" t="str">
        <f t="shared" si="91"/>
        <v>Q1</v>
      </c>
      <c r="P752" t="str">
        <f t="shared" si="92"/>
        <v>FY 2023</v>
      </c>
      <c r="Q752" s="35">
        <f>IF(J752="Open",_xlfn.XLOOKUP(E752,Table2[Region],Table2[Opens]),_xlfn.XLOOKUP(E752,Table2[Region],Table2[Accepts]))</f>
        <v>300</v>
      </c>
      <c r="R752">
        <f t="shared" si="93"/>
        <v>2023</v>
      </c>
      <c r="S752" s="1">
        <f t="shared" si="94"/>
        <v>44923</v>
      </c>
      <c r="T752" t="str">
        <f t="shared" si="95"/>
        <v>Q1</v>
      </c>
    </row>
    <row r="753" spans="1:20" x14ac:dyDescent="0.35">
      <c r="A753" t="s">
        <v>1558</v>
      </c>
      <c r="B753" t="s">
        <v>1292</v>
      </c>
      <c r="C753" s="37" t="s">
        <v>122</v>
      </c>
      <c r="D753" t="s">
        <v>204</v>
      </c>
      <c r="E753" t="s">
        <v>1636</v>
      </c>
      <c r="F753" t="s">
        <v>1613</v>
      </c>
      <c r="G753" t="s">
        <v>24</v>
      </c>
      <c r="H753" s="1">
        <v>44608</v>
      </c>
      <c r="I753" s="1">
        <v>44703</v>
      </c>
      <c r="J753" t="str">
        <f t="shared" si="88"/>
        <v>Filled</v>
      </c>
      <c r="K753" s="33" cm="1">
        <f t="array" aca="1" ref="K753" ca="1">NETWORKDAYS(H753,_xlfn.IFS(J753="Open",TODAY(),J753="Filled",I753))</f>
        <v>68</v>
      </c>
      <c r="L753" s="33" cm="1">
        <f t="array" aca="1" ref="L753" ca="1">(_xlfn.IFS(J753="Open",TODAY(),J753="Filled",I753))-H753</f>
        <v>95</v>
      </c>
      <c r="M753">
        <f t="shared" si="89"/>
        <v>2022</v>
      </c>
      <c r="N753" s="34" t="str">
        <f t="shared" si="90"/>
        <v>May</v>
      </c>
      <c r="O753" t="str">
        <f t="shared" si="91"/>
        <v>Q3</v>
      </c>
      <c r="P753" t="str">
        <f t="shared" si="92"/>
        <v>FY 2022</v>
      </c>
      <c r="Q753" s="35">
        <f>IF(J753="Open",_xlfn.XLOOKUP(E753,Table2[Region],Table2[Opens]),_xlfn.XLOOKUP(E753,Table2[Region],Table2[Accepts]))</f>
        <v>550</v>
      </c>
      <c r="R753">
        <f t="shared" si="93"/>
        <v>2022</v>
      </c>
      <c r="S753" s="1">
        <f t="shared" si="94"/>
        <v>44703</v>
      </c>
      <c r="T753" t="str">
        <f t="shared" si="95"/>
        <v>Q3</v>
      </c>
    </row>
    <row r="754" spans="1:20" x14ac:dyDescent="0.35">
      <c r="A754" t="s">
        <v>1559</v>
      </c>
      <c r="B754" t="s">
        <v>1293</v>
      </c>
      <c r="C754" t="s">
        <v>1605</v>
      </c>
      <c r="D754" t="s">
        <v>12</v>
      </c>
      <c r="E754" t="s">
        <v>9</v>
      </c>
      <c r="F754" t="s">
        <v>1614</v>
      </c>
      <c r="G754" t="s">
        <v>24</v>
      </c>
      <c r="H754" s="1">
        <v>44612</v>
      </c>
      <c r="I754" s="1">
        <v>44668</v>
      </c>
      <c r="J754" t="str">
        <f t="shared" si="88"/>
        <v>Filled</v>
      </c>
      <c r="K754" s="33" cm="1">
        <f t="array" aca="1" ref="K754" ca="1">NETWORKDAYS(H754,_xlfn.IFS(J754="Open",TODAY(),J754="Filled",I754))</f>
        <v>40</v>
      </c>
      <c r="L754" s="33" cm="1">
        <f t="array" aca="1" ref="L754" ca="1">(_xlfn.IFS(J754="Open",TODAY(),J754="Filled",I754))-H754</f>
        <v>56</v>
      </c>
      <c r="M754">
        <f t="shared" si="89"/>
        <v>2022</v>
      </c>
      <c r="N754" s="34" t="str">
        <f t="shared" si="90"/>
        <v>April</v>
      </c>
      <c r="O754" t="str">
        <f t="shared" si="91"/>
        <v>Q3</v>
      </c>
      <c r="P754" t="str">
        <f t="shared" si="92"/>
        <v>FY 2022</v>
      </c>
      <c r="Q754" s="35">
        <f>IF(J754="Open",_xlfn.XLOOKUP(E754,Table2[Region],Table2[Opens]),_xlfn.XLOOKUP(E754,Table2[Region],Table2[Accepts]))</f>
        <v>525</v>
      </c>
      <c r="R754">
        <f t="shared" si="93"/>
        <v>2022</v>
      </c>
      <c r="S754" s="1">
        <f t="shared" si="94"/>
        <v>44668</v>
      </c>
      <c r="T754" t="str">
        <f t="shared" si="95"/>
        <v>Q3</v>
      </c>
    </row>
    <row r="755" spans="1:20" x14ac:dyDescent="0.35">
      <c r="A755" t="s">
        <v>1560</v>
      </c>
      <c r="B755" t="s">
        <v>1294</v>
      </c>
      <c r="C755" t="s">
        <v>1607</v>
      </c>
      <c r="D755" t="s">
        <v>204</v>
      </c>
      <c r="E755" t="s">
        <v>1636</v>
      </c>
      <c r="F755" t="s">
        <v>1613</v>
      </c>
      <c r="G755" t="s">
        <v>24</v>
      </c>
      <c r="H755" s="1">
        <v>44608</v>
      </c>
      <c r="I755" s="1">
        <v>44791</v>
      </c>
      <c r="J755" t="str">
        <f t="shared" si="88"/>
        <v>Filled</v>
      </c>
      <c r="K755" s="33" cm="1">
        <f t="array" aca="1" ref="K755" ca="1">NETWORKDAYS(H755,_xlfn.IFS(J755="Open",TODAY(),J755="Filled",I755))</f>
        <v>132</v>
      </c>
      <c r="L755" s="33" cm="1">
        <f t="array" aca="1" ref="L755" ca="1">(_xlfn.IFS(J755="Open",TODAY(),J755="Filled",I755))-H755</f>
        <v>183</v>
      </c>
      <c r="M755">
        <f t="shared" si="89"/>
        <v>2022</v>
      </c>
      <c r="N755" s="34" t="str">
        <f t="shared" si="90"/>
        <v>August</v>
      </c>
      <c r="O755" t="str">
        <f t="shared" si="91"/>
        <v>Q4</v>
      </c>
      <c r="P755" t="str">
        <f t="shared" si="92"/>
        <v>FY 2022</v>
      </c>
      <c r="Q755" s="35">
        <f>IF(J755="Open",_xlfn.XLOOKUP(E755,Table2[Region],Table2[Opens]),_xlfn.XLOOKUP(E755,Table2[Region],Table2[Accepts]))</f>
        <v>550</v>
      </c>
      <c r="R755">
        <f t="shared" si="93"/>
        <v>2022</v>
      </c>
      <c r="S755" s="1">
        <f t="shared" si="94"/>
        <v>44791</v>
      </c>
      <c r="T755" t="str">
        <f t="shared" si="95"/>
        <v>Q4</v>
      </c>
    </row>
    <row r="756" spans="1:20" x14ac:dyDescent="0.35">
      <c r="A756" t="s">
        <v>1561</v>
      </c>
      <c r="B756" t="s">
        <v>1295</v>
      </c>
      <c r="C756" s="37" t="s">
        <v>122</v>
      </c>
      <c r="D756" t="s">
        <v>204</v>
      </c>
      <c r="E756" t="s">
        <v>1636</v>
      </c>
      <c r="F756" t="s">
        <v>1613</v>
      </c>
      <c r="G756" t="s">
        <v>24</v>
      </c>
      <c r="H756" s="1">
        <v>44608</v>
      </c>
      <c r="I756" s="1">
        <v>44754</v>
      </c>
      <c r="J756" t="str">
        <f t="shared" si="88"/>
        <v>Filled</v>
      </c>
      <c r="K756" s="33" cm="1">
        <f t="array" aca="1" ref="K756" ca="1">NETWORKDAYS(H756,_xlfn.IFS(J756="Open",TODAY(),J756="Filled",I756))</f>
        <v>105</v>
      </c>
      <c r="L756" s="33" cm="1">
        <f t="array" aca="1" ref="L756" ca="1">(_xlfn.IFS(J756="Open",TODAY(),J756="Filled",I756))-H756</f>
        <v>146</v>
      </c>
      <c r="M756">
        <f t="shared" si="89"/>
        <v>2022</v>
      </c>
      <c r="N756" s="34" t="str">
        <f t="shared" si="90"/>
        <v>July</v>
      </c>
      <c r="O756" t="str">
        <f t="shared" si="91"/>
        <v>Q4</v>
      </c>
      <c r="P756" t="str">
        <f t="shared" si="92"/>
        <v>FY 2022</v>
      </c>
      <c r="Q756" s="35">
        <f>IF(J756="Open",_xlfn.XLOOKUP(E756,Table2[Region],Table2[Opens]),_xlfn.XLOOKUP(E756,Table2[Region],Table2[Accepts]))</f>
        <v>550</v>
      </c>
      <c r="R756">
        <f t="shared" si="93"/>
        <v>2022</v>
      </c>
      <c r="S756" s="1">
        <f t="shared" si="94"/>
        <v>44754</v>
      </c>
      <c r="T756" t="str">
        <f t="shared" si="95"/>
        <v>Q4</v>
      </c>
    </row>
    <row r="757" spans="1:20" x14ac:dyDescent="0.35">
      <c r="A757" t="s">
        <v>1562</v>
      </c>
      <c r="B757" t="s">
        <v>1296</v>
      </c>
      <c r="C757" s="37" t="s">
        <v>122</v>
      </c>
      <c r="D757" t="s">
        <v>204</v>
      </c>
      <c r="E757" t="s">
        <v>1636</v>
      </c>
      <c r="F757" t="s">
        <v>1613</v>
      </c>
      <c r="G757" t="s">
        <v>16</v>
      </c>
      <c r="H757" s="1">
        <v>44608</v>
      </c>
      <c r="I757" s="1">
        <v>44827</v>
      </c>
      <c r="J757" t="str">
        <f t="shared" si="88"/>
        <v>Filled</v>
      </c>
      <c r="K757" s="33" cm="1">
        <f t="array" aca="1" ref="K757" ca="1">NETWORKDAYS(H757,_xlfn.IFS(J757="Open",TODAY(),J757="Filled",I757))</f>
        <v>158</v>
      </c>
      <c r="L757" s="33" cm="1">
        <f t="array" aca="1" ref="L757" ca="1">(_xlfn.IFS(J757="Open",TODAY(),J757="Filled",I757))-H757</f>
        <v>219</v>
      </c>
      <c r="M757">
        <f t="shared" si="89"/>
        <v>2022</v>
      </c>
      <c r="N757" s="34" t="str">
        <f t="shared" si="90"/>
        <v>September</v>
      </c>
      <c r="O757" t="str">
        <f t="shared" si="91"/>
        <v>Q4</v>
      </c>
      <c r="P757" t="str">
        <f t="shared" si="92"/>
        <v>FY 2022</v>
      </c>
      <c r="Q757" s="35">
        <f>IF(J757="Open",_xlfn.XLOOKUP(E757,Table2[Region],Table2[Opens]),_xlfn.XLOOKUP(E757,Table2[Region],Table2[Accepts]))</f>
        <v>550</v>
      </c>
      <c r="R757">
        <f t="shared" si="93"/>
        <v>2022</v>
      </c>
      <c r="S757" s="1">
        <f t="shared" si="94"/>
        <v>44827</v>
      </c>
      <c r="T757" t="str">
        <f t="shared" si="95"/>
        <v>Q4</v>
      </c>
    </row>
    <row r="758" spans="1:20" x14ac:dyDescent="0.35">
      <c r="A758" t="s">
        <v>1563</v>
      </c>
      <c r="B758" t="s">
        <v>1297</v>
      </c>
      <c r="C758" t="s">
        <v>1606</v>
      </c>
      <c r="D758" t="s">
        <v>12</v>
      </c>
      <c r="E758" t="s">
        <v>9</v>
      </c>
      <c r="F758" t="s">
        <v>1614</v>
      </c>
      <c r="G758" t="s">
        <v>24</v>
      </c>
      <c r="H758" s="1">
        <v>44581</v>
      </c>
      <c r="I758" s="1">
        <v>44769</v>
      </c>
      <c r="J758" t="str">
        <f t="shared" si="88"/>
        <v>Filled</v>
      </c>
      <c r="K758" s="33" cm="1">
        <f t="array" aca="1" ref="K758" ca="1">NETWORKDAYS(H758,_xlfn.IFS(J758="Open",TODAY(),J758="Filled",I758))</f>
        <v>135</v>
      </c>
      <c r="L758" s="33" cm="1">
        <f t="array" aca="1" ref="L758" ca="1">(_xlfn.IFS(J758="Open",TODAY(),J758="Filled",I758))-H758</f>
        <v>188</v>
      </c>
      <c r="M758">
        <f t="shared" si="89"/>
        <v>2022</v>
      </c>
      <c r="N758" s="34" t="str">
        <f t="shared" si="90"/>
        <v>July</v>
      </c>
      <c r="O758" t="str">
        <f t="shared" si="91"/>
        <v>Q4</v>
      </c>
      <c r="P758" t="str">
        <f t="shared" si="92"/>
        <v>FY 2022</v>
      </c>
      <c r="Q758" s="35">
        <f>IF(J758="Open",_xlfn.XLOOKUP(E758,Table2[Region],Table2[Opens]),_xlfn.XLOOKUP(E758,Table2[Region],Table2[Accepts]))</f>
        <v>525</v>
      </c>
      <c r="R758">
        <f t="shared" si="93"/>
        <v>2022</v>
      </c>
      <c r="S758" s="1">
        <f t="shared" si="94"/>
        <v>44769</v>
      </c>
      <c r="T758" t="str">
        <f t="shared" si="95"/>
        <v>Q4</v>
      </c>
    </row>
    <row r="759" spans="1:20" x14ac:dyDescent="0.35">
      <c r="A759" t="s">
        <v>1564</v>
      </c>
      <c r="B759" t="s">
        <v>1298</v>
      </c>
      <c r="C759" t="s">
        <v>1605</v>
      </c>
      <c r="D759" t="s">
        <v>204</v>
      </c>
      <c r="E759" t="s">
        <v>1636</v>
      </c>
      <c r="F759" t="s">
        <v>1613</v>
      </c>
      <c r="G759" t="s">
        <v>16</v>
      </c>
      <c r="H759" s="1">
        <v>44587</v>
      </c>
      <c r="I759" s="1">
        <v>44716</v>
      </c>
      <c r="J759" t="str">
        <f t="shared" si="88"/>
        <v>Filled</v>
      </c>
      <c r="K759" s="33" cm="1">
        <f t="array" aca="1" ref="K759" ca="1">NETWORKDAYS(H759,_xlfn.IFS(J759="Open",TODAY(),J759="Filled",I759))</f>
        <v>93</v>
      </c>
      <c r="L759" s="33" cm="1">
        <f t="array" aca="1" ref="L759" ca="1">(_xlfn.IFS(J759="Open",TODAY(),J759="Filled",I759))-H759</f>
        <v>129</v>
      </c>
      <c r="M759">
        <f t="shared" si="89"/>
        <v>2022</v>
      </c>
      <c r="N759" s="34" t="str">
        <f t="shared" si="90"/>
        <v>June</v>
      </c>
      <c r="O759" t="str">
        <f t="shared" si="91"/>
        <v>Q3</v>
      </c>
      <c r="P759" t="str">
        <f t="shared" si="92"/>
        <v>FY 2022</v>
      </c>
      <c r="Q759" s="35">
        <f>IF(J759="Open",_xlfn.XLOOKUP(E759,Table2[Region],Table2[Opens]),_xlfn.XLOOKUP(E759,Table2[Region],Table2[Accepts]))</f>
        <v>550</v>
      </c>
      <c r="R759">
        <f t="shared" si="93"/>
        <v>2022</v>
      </c>
      <c r="S759" s="1">
        <f t="shared" si="94"/>
        <v>44716</v>
      </c>
      <c r="T759" t="str">
        <f t="shared" si="95"/>
        <v>Q3</v>
      </c>
    </row>
    <row r="760" spans="1:20" x14ac:dyDescent="0.35">
      <c r="A760" t="s">
        <v>1565</v>
      </c>
      <c r="B760" t="s">
        <v>1299</v>
      </c>
      <c r="C760" t="s">
        <v>1605</v>
      </c>
      <c r="D760" t="s">
        <v>204</v>
      </c>
      <c r="E760" t="s">
        <v>1636</v>
      </c>
      <c r="F760" t="s">
        <v>1612</v>
      </c>
      <c r="G760" t="s">
        <v>24</v>
      </c>
      <c r="H760" s="1">
        <v>44608</v>
      </c>
      <c r="I760" s="1">
        <v>44832</v>
      </c>
      <c r="J760" t="str">
        <f t="shared" si="88"/>
        <v>Filled</v>
      </c>
      <c r="K760" s="33" cm="1">
        <f t="array" aca="1" ref="K760" ca="1">NETWORKDAYS(H760,_xlfn.IFS(J760="Open",TODAY(),J760="Filled",I760))</f>
        <v>161</v>
      </c>
      <c r="L760" s="33" cm="1">
        <f t="array" aca="1" ref="L760" ca="1">(_xlfn.IFS(J760="Open",TODAY(),J760="Filled",I760))-H760</f>
        <v>224</v>
      </c>
      <c r="M760">
        <f t="shared" si="89"/>
        <v>2022</v>
      </c>
      <c r="N760" s="34" t="str">
        <f t="shared" si="90"/>
        <v>September</v>
      </c>
      <c r="O760" t="str">
        <f t="shared" si="91"/>
        <v>Q4</v>
      </c>
      <c r="P760" t="str">
        <f t="shared" si="92"/>
        <v>FY 2022</v>
      </c>
      <c r="Q760" s="35">
        <f>IF(J760="Open",_xlfn.XLOOKUP(E760,Table2[Region],Table2[Opens]),_xlfn.XLOOKUP(E760,Table2[Region],Table2[Accepts]))</f>
        <v>550</v>
      </c>
      <c r="R760">
        <f t="shared" si="93"/>
        <v>2022</v>
      </c>
      <c r="S760" s="1">
        <f t="shared" si="94"/>
        <v>44832</v>
      </c>
      <c r="T760" t="str">
        <f t="shared" si="95"/>
        <v>Q4</v>
      </c>
    </row>
    <row r="761" spans="1:20" x14ac:dyDescent="0.35">
      <c r="A761" t="s">
        <v>1566</v>
      </c>
      <c r="B761" t="s">
        <v>1300</v>
      </c>
      <c r="C761" t="s">
        <v>1605</v>
      </c>
      <c r="D761" t="s">
        <v>12</v>
      </c>
      <c r="E761" t="s">
        <v>9</v>
      </c>
      <c r="F761" t="s">
        <v>1612</v>
      </c>
      <c r="G761" t="s">
        <v>24</v>
      </c>
      <c r="H761" s="1">
        <v>44613</v>
      </c>
      <c r="I761" s="1">
        <v>44669</v>
      </c>
      <c r="J761" t="str">
        <f t="shared" si="88"/>
        <v>Filled</v>
      </c>
      <c r="K761" s="33" cm="1">
        <f t="array" aca="1" ref="K761" ca="1">NETWORKDAYS(H761,_xlfn.IFS(J761="Open",TODAY(),J761="Filled",I761))</f>
        <v>41</v>
      </c>
      <c r="L761" s="33" cm="1">
        <f t="array" aca="1" ref="L761" ca="1">(_xlfn.IFS(J761="Open",TODAY(),J761="Filled",I761))-H761</f>
        <v>56</v>
      </c>
      <c r="M761">
        <f t="shared" si="89"/>
        <v>2022</v>
      </c>
      <c r="N761" s="34" t="str">
        <f t="shared" si="90"/>
        <v>April</v>
      </c>
      <c r="O761" t="str">
        <f t="shared" si="91"/>
        <v>Q3</v>
      </c>
      <c r="P761" t="str">
        <f t="shared" si="92"/>
        <v>FY 2022</v>
      </c>
      <c r="Q761" s="35">
        <f>IF(J761="Open",_xlfn.XLOOKUP(E761,Table2[Region],Table2[Opens]),_xlfn.XLOOKUP(E761,Table2[Region],Table2[Accepts]))</f>
        <v>525</v>
      </c>
      <c r="R761">
        <f t="shared" si="93"/>
        <v>2022</v>
      </c>
      <c r="S761" s="1">
        <f t="shared" si="94"/>
        <v>44669</v>
      </c>
      <c r="T761" t="str">
        <f t="shared" si="95"/>
        <v>Q3</v>
      </c>
    </row>
    <row r="762" spans="1:20" x14ac:dyDescent="0.35">
      <c r="A762" t="s">
        <v>1567</v>
      </c>
      <c r="B762" t="s">
        <v>1301</v>
      </c>
      <c r="C762" t="s">
        <v>1605</v>
      </c>
      <c r="D762" t="s">
        <v>12</v>
      </c>
      <c r="E762" t="s">
        <v>9</v>
      </c>
      <c r="F762" t="s">
        <v>1614</v>
      </c>
      <c r="G762" t="s">
        <v>24</v>
      </c>
      <c r="H762" s="1">
        <v>44622</v>
      </c>
      <c r="I762" s="1">
        <v>44742</v>
      </c>
      <c r="J762" t="str">
        <f t="shared" si="88"/>
        <v>Filled</v>
      </c>
      <c r="K762" s="33" cm="1">
        <f t="array" aca="1" ref="K762" ca="1">NETWORKDAYS(H762,_xlfn.IFS(J762="Open",TODAY(),J762="Filled",I762))</f>
        <v>87</v>
      </c>
      <c r="L762" s="33" cm="1">
        <f t="array" aca="1" ref="L762" ca="1">(_xlfn.IFS(J762="Open",TODAY(),J762="Filled",I762))-H762</f>
        <v>120</v>
      </c>
      <c r="M762">
        <f t="shared" si="89"/>
        <v>2022</v>
      </c>
      <c r="N762" s="34" t="str">
        <f t="shared" si="90"/>
        <v>June</v>
      </c>
      <c r="O762" t="str">
        <f t="shared" si="91"/>
        <v>Q3</v>
      </c>
      <c r="P762" t="str">
        <f t="shared" si="92"/>
        <v>FY 2022</v>
      </c>
      <c r="Q762" s="35">
        <f>IF(J762="Open",_xlfn.XLOOKUP(E762,Table2[Region],Table2[Opens]),_xlfn.XLOOKUP(E762,Table2[Region],Table2[Accepts]))</f>
        <v>525</v>
      </c>
      <c r="R762">
        <f t="shared" si="93"/>
        <v>2022</v>
      </c>
      <c r="S762" s="1">
        <f t="shared" si="94"/>
        <v>44742</v>
      </c>
      <c r="T762" t="str">
        <f t="shared" si="95"/>
        <v>Q3</v>
      </c>
    </row>
    <row r="763" spans="1:20" x14ac:dyDescent="0.35">
      <c r="A763" t="s">
        <v>1568</v>
      </c>
      <c r="B763" t="s">
        <v>1133</v>
      </c>
      <c r="C763" t="s">
        <v>1605</v>
      </c>
      <c r="D763" t="s">
        <v>204</v>
      </c>
      <c r="E763" t="s">
        <v>1636</v>
      </c>
      <c r="F763" t="s">
        <v>1612</v>
      </c>
      <c r="G763" t="s">
        <v>16</v>
      </c>
      <c r="H763" s="1">
        <v>44602</v>
      </c>
      <c r="I763" s="1">
        <v>44875</v>
      </c>
      <c r="J763" t="str">
        <f t="shared" si="88"/>
        <v>Filled</v>
      </c>
      <c r="K763" s="33" cm="1">
        <f t="array" aca="1" ref="K763" ca="1">NETWORKDAYS(H763,_xlfn.IFS(J763="Open",TODAY(),J763="Filled",I763))</f>
        <v>196</v>
      </c>
      <c r="L763" s="33" cm="1">
        <f t="array" aca="1" ref="L763" ca="1">(_xlfn.IFS(J763="Open",TODAY(),J763="Filled",I763))-H763</f>
        <v>273</v>
      </c>
      <c r="M763">
        <f t="shared" si="89"/>
        <v>2022</v>
      </c>
      <c r="N763" s="34" t="str">
        <f t="shared" si="90"/>
        <v>November</v>
      </c>
      <c r="O763" t="str">
        <f t="shared" si="91"/>
        <v>Q1</v>
      </c>
      <c r="P763" t="str">
        <f t="shared" si="92"/>
        <v>FY 2023</v>
      </c>
      <c r="Q763" s="35">
        <f>IF(J763="Open",_xlfn.XLOOKUP(E763,Table2[Region],Table2[Opens]),_xlfn.XLOOKUP(E763,Table2[Region],Table2[Accepts]))</f>
        <v>550</v>
      </c>
      <c r="R763">
        <f t="shared" si="93"/>
        <v>2023</v>
      </c>
      <c r="S763" s="1">
        <f t="shared" si="94"/>
        <v>44875</v>
      </c>
      <c r="T763" t="str">
        <f t="shared" si="95"/>
        <v>Q1</v>
      </c>
    </row>
    <row r="764" spans="1:20" x14ac:dyDescent="0.35">
      <c r="A764" t="s">
        <v>1569</v>
      </c>
      <c r="B764" t="s">
        <v>1133</v>
      </c>
      <c r="C764" t="s">
        <v>1605</v>
      </c>
      <c r="D764" t="s">
        <v>204</v>
      </c>
      <c r="E764" t="s">
        <v>1636</v>
      </c>
      <c r="F764" t="s">
        <v>1612</v>
      </c>
      <c r="G764" t="s">
        <v>24</v>
      </c>
      <c r="H764" s="1">
        <v>44600</v>
      </c>
      <c r="I764" s="1">
        <v>44647</v>
      </c>
      <c r="J764" t="str">
        <f t="shared" si="88"/>
        <v>Filled</v>
      </c>
      <c r="K764" s="33" cm="1">
        <f t="array" aca="1" ref="K764" ca="1">NETWORKDAYS(H764,_xlfn.IFS(J764="Open",TODAY(),J764="Filled",I764))</f>
        <v>34</v>
      </c>
      <c r="L764" s="33" cm="1">
        <f t="array" aca="1" ref="L764" ca="1">(_xlfn.IFS(J764="Open",TODAY(),J764="Filled",I764))-H764</f>
        <v>47</v>
      </c>
      <c r="M764">
        <f t="shared" si="89"/>
        <v>2022</v>
      </c>
      <c r="N764" s="34" t="str">
        <f t="shared" si="90"/>
        <v>March</v>
      </c>
      <c r="O764" t="str">
        <f t="shared" si="91"/>
        <v>Q2</v>
      </c>
      <c r="P764" t="str">
        <f t="shared" si="92"/>
        <v>FY 2022</v>
      </c>
      <c r="Q764" s="35">
        <f>IF(J764="Open",_xlfn.XLOOKUP(E764,Table2[Region],Table2[Opens]),_xlfn.XLOOKUP(E764,Table2[Region],Table2[Accepts]))</f>
        <v>550</v>
      </c>
      <c r="R764">
        <f t="shared" si="93"/>
        <v>2022</v>
      </c>
      <c r="S764" s="1">
        <f t="shared" si="94"/>
        <v>44647</v>
      </c>
      <c r="T764" t="str">
        <f t="shared" si="95"/>
        <v>Q2</v>
      </c>
    </row>
    <row r="765" spans="1:20" x14ac:dyDescent="0.35">
      <c r="A765" t="s">
        <v>1570</v>
      </c>
      <c r="B765" t="s">
        <v>1133</v>
      </c>
      <c r="C765" t="s">
        <v>1605</v>
      </c>
      <c r="D765" t="s">
        <v>204</v>
      </c>
      <c r="E765" t="s">
        <v>1636</v>
      </c>
      <c r="F765" t="s">
        <v>1612</v>
      </c>
      <c r="G765" t="s">
        <v>24</v>
      </c>
      <c r="H765" s="1">
        <v>44627</v>
      </c>
      <c r="I765" s="1">
        <v>44896</v>
      </c>
      <c r="J765" t="str">
        <f t="shared" si="88"/>
        <v>Filled</v>
      </c>
      <c r="K765" s="33" cm="1">
        <f t="array" aca="1" ref="K765" ca="1">NETWORKDAYS(H765,_xlfn.IFS(J765="Open",TODAY(),J765="Filled",I765))</f>
        <v>194</v>
      </c>
      <c r="L765" s="33" cm="1">
        <f t="array" aca="1" ref="L765" ca="1">(_xlfn.IFS(J765="Open",TODAY(),J765="Filled",I765))-H765</f>
        <v>269</v>
      </c>
      <c r="M765">
        <f t="shared" si="89"/>
        <v>2022</v>
      </c>
      <c r="N765" s="34" t="str">
        <f t="shared" si="90"/>
        <v>December</v>
      </c>
      <c r="O765" t="str">
        <f t="shared" si="91"/>
        <v>Q1</v>
      </c>
      <c r="P765" t="str">
        <f t="shared" si="92"/>
        <v>FY 2023</v>
      </c>
      <c r="Q765" s="35">
        <f>IF(J765="Open",_xlfn.XLOOKUP(E765,Table2[Region],Table2[Opens]),_xlfn.XLOOKUP(E765,Table2[Region],Table2[Accepts]))</f>
        <v>550</v>
      </c>
      <c r="R765">
        <f t="shared" si="93"/>
        <v>2023</v>
      </c>
      <c r="S765" s="1">
        <f t="shared" si="94"/>
        <v>44896</v>
      </c>
      <c r="T765" t="str">
        <f t="shared" si="95"/>
        <v>Q1</v>
      </c>
    </row>
    <row r="766" spans="1:20" x14ac:dyDescent="0.35">
      <c r="A766" t="s">
        <v>1571</v>
      </c>
      <c r="B766" t="s">
        <v>1302</v>
      </c>
      <c r="C766" t="s">
        <v>1605</v>
      </c>
      <c r="D766" t="s">
        <v>204</v>
      </c>
      <c r="E766" t="s">
        <v>1636</v>
      </c>
      <c r="F766" t="s">
        <v>1614</v>
      </c>
      <c r="G766" t="s">
        <v>24</v>
      </c>
      <c r="H766" s="1">
        <v>44609</v>
      </c>
      <c r="I766" s="1">
        <v>44777</v>
      </c>
      <c r="J766" t="str">
        <f t="shared" si="88"/>
        <v>Filled</v>
      </c>
      <c r="K766" s="33" cm="1">
        <f t="array" aca="1" ref="K766" ca="1">NETWORKDAYS(H766,_xlfn.IFS(J766="Open",TODAY(),J766="Filled",I766))</f>
        <v>121</v>
      </c>
      <c r="L766" s="33" cm="1">
        <f t="array" aca="1" ref="L766" ca="1">(_xlfn.IFS(J766="Open",TODAY(),J766="Filled",I766))-H766</f>
        <v>168</v>
      </c>
      <c r="M766">
        <f t="shared" si="89"/>
        <v>2022</v>
      </c>
      <c r="N766" s="34" t="str">
        <f t="shared" si="90"/>
        <v>August</v>
      </c>
      <c r="O766" t="str">
        <f t="shared" si="91"/>
        <v>Q4</v>
      </c>
      <c r="P766" t="str">
        <f t="shared" si="92"/>
        <v>FY 2022</v>
      </c>
      <c r="Q766" s="35">
        <f>IF(J766="Open",_xlfn.XLOOKUP(E766,Table2[Region],Table2[Opens]),_xlfn.XLOOKUP(E766,Table2[Region],Table2[Accepts]))</f>
        <v>550</v>
      </c>
      <c r="R766">
        <f t="shared" si="93"/>
        <v>2022</v>
      </c>
      <c r="S766" s="1">
        <f t="shared" si="94"/>
        <v>44777</v>
      </c>
      <c r="T766" t="str">
        <f t="shared" si="95"/>
        <v>Q4</v>
      </c>
    </row>
    <row r="767" spans="1:20" x14ac:dyDescent="0.35">
      <c r="A767" t="s">
        <v>1572</v>
      </c>
      <c r="B767" t="s">
        <v>1303</v>
      </c>
      <c r="C767" t="s">
        <v>1606</v>
      </c>
      <c r="D767" t="s">
        <v>12</v>
      </c>
      <c r="E767" t="s">
        <v>9</v>
      </c>
      <c r="F767" t="s">
        <v>1614</v>
      </c>
      <c r="G767" t="s">
        <v>24</v>
      </c>
      <c r="H767" s="1">
        <v>44655</v>
      </c>
      <c r="I767" s="1">
        <v>44896</v>
      </c>
      <c r="J767" t="str">
        <f t="shared" si="88"/>
        <v>Filled</v>
      </c>
      <c r="K767" s="33" cm="1">
        <f t="array" aca="1" ref="K767" ca="1">NETWORKDAYS(H767,_xlfn.IFS(J767="Open",TODAY(),J767="Filled",I767))</f>
        <v>174</v>
      </c>
      <c r="L767" s="33" cm="1">
        <f t="array" aca="1" ref="L767" ca="1">(_xlfn.IFS(J767="Open",TODAY(),J767="Filled",I767))-H767</f>
        <v>241</v>
      </c>
      <c r="M767">
        <f t="shared" si="89"/>
        <v>2022</v>
      </c>
      <c r="N767" s="34" t="str">
        <f t="shared" si="90"/>
        <v>December</v>
      </c>
      <c r="O767" t="str">
        <f t="shared" si="91"/>
        <v>Q1</v>
      </c>
      <c r="P767" t="str">
        <f t="shared" si="92"/>
        <v>FY 2023</v>
      </c>
      <c r="Q767" s="35">
        <f>IF(J767="Open",_xlfn.XLOOKUP(E767,Table2[Region],Table2[Opens]),_xlfn.XLOOKUP(E767,Table2[Region],Table2[Accepts]))</f>
        <v>525</v>
      </c>
      <c r="R767">
        <f t="shared" si="93"/>
        <v>2023</v>
      </c>
      <c r="S767" s="1">
        <f t="shared" si="94"/>
        <v>44896</v>
      </c>
      <c r="T767" t="str">
        <f t="shared" si="95"/>
        <v>Q1</v>
      </c>
    </row>
    <row r="768" spans="1:20" x14ac:dyDescent="0.35">
      <c r="A768" t="s">
        <v>1573</v>
      </c>
      <c r="B768" t="s">
        <v>1304</v>
      </c>
      <c r="C768" s="37" t="s">
        <v>122</v>
      </c>
      <c r="D768" t="s">
        <v>204</v>
      </c>
      <c r="E768" t="s">
        <v>1636</v>
      </c>
      <c r="F768" t="s">
        <v>1614</v>
      </c>
      <c r="G768" t="s">
        <v>18</v>
      </c>
      <c r="H768" s="1">
        <v>44591</v>
      </c>
      <c r="I768" s="1">
        <v>44726</v>
      </c>
      <c r="J768" t="str">
        <f t="shared" si="88"/>
        <v>Filled</v>
      </c>
      <c r="K768" s="33" cm="1">
        <f t="array" aca="1" ref="K768" ca="1">NETWORKDAYS(H768,_xlfn.IFS(J768="Open",TODAY(),J768="Filled",I768))</f>
        <v>97</v>
      </c>
      <c r="L768" s="33" cm="1">
        <f t="array" aca="1" ref="L768" ca="1">(_xlfn.IFS(J768="Open",TODAY(),J768="Filled",I768))-H768</f>
        <v>135</v>
      </c>
      <c r="M768">
        <f t="shared" si="89"/>
        <v>2022</v>
      </c>
      <c r="N768" s="34" t="str">
        <f t="shared" si="90"/>
        <v>June</v>
      </c>
      <c r="O768" t="str">
        <f t="shared" si="91"/>
        <v>Q3</v>
      </c>
      <c r="P768" t="str">
        <f t="shared" si="92"/>
        <v>FY 2022</v>
      </c>
      <c r="Q768" s="35">
        <f>IF(J768="Open",_xlfn.XLOOKUP(E768,Table2[Region],Table2[Opens]),_xlfn.XLOOKUP(E768,Table2[Region],Table2[Accepts]))</f>
        <v>550</v>
      </c>
      <c r="R768">
        <f t="shared" si="93"/>
        <v>2022</v>
      </c>
      <c r="S768" s="1">
        <f t="shared" si="94"/>
        <v>44726</v>
      </c>
      <c r="T768" t="str">
        <f t="shared" si="95"/>
        <v>Q3</v>
      </c>
    </row>
    <row r="769" spans="1:20" x14ac:dyDescent="0.35">
      <c r="A769" t="s">
        <v>1574</v>
      </c>
      <c r="B769" t="s">
        <v>1121</v>
      </c>
      <c r="C769" t="s">
        <v>1605</v>
      </c>
      <c r="D769" t="s">
        <v>12</v>
      </c>
      <c r="E769" t="s">
        <v>9</v>
      </c>
      <c r="F769" t="s">
        <v>1613</v>
      </c>
      <c r="G769" t="s">
        <v>24</v>
      </c>
      <c r="H769" s="1">
        <v>44619</v>
      </c>
      <c r="I769" s="1">
        <v>44739</v>
      </c>
      <c r="J769" t="str">
        <f t="shared" si="88"/>
        <v>Filled</v>
      </c>
      <c r="K769" s="33" cm="1">
        <f t="array" aca="1" ref="K769" ca="1">NETWORKDAYS(H769,_xlfn.IFS(J769="Open",TODAY(),J769="Filled",I769))</f>
        <v>86</v>
      </c>
      <c r="L769" s="33" cm="1">
        <f t="array" aca="1" ref="L769" ca="1">(_xlfn.IFS(J769="Open",TODAY(),J769="Filled",I769))-H769</f>
        <v>120</v>
      </c>
      <c r="M769">
        <f t="shared" si="89"/>
        <v>2022</v>
      </c>
      <c r="N769" s="34" t="str">
        <f t="shared" si="90"/>
        <v>June</v>
      </c>
      <c r="O769" t="str">
        <f t="shared" si="91"/>
        <v>Q3</v>
      </c>
      <c r="P769" t="str">
        <f t="shared" si="92"/>
        <v>FY 2022</v>
      </c>
      <c r="Q769" s="35">
        <f>IF(J769="Open",_xlfn.XLOOKUP(E769,Table2[Region],Table2[Opens]),_xlfn.XLOOKUP(E769,Table2[Region],Table2[Accepts]))</f>
        <v>525</v>
      </c>
      <c r="R769">
        <f t="shared" si="93"/>
        <v>2022</v>
      </c>
      <c r="S769" s="1">
        <f t="shared" si="94"/>
        <v>44739</v>
      </c>
      <c r="T769" t="str">
        <f t="shared" si="95"/>
        <v>Q3</v>
      </c>
    </row>
    <row r="770" spans="1:20" x14ac:dyDescent="0.35">
      <c r="A770" t="s">
        <v>1575</v>
      </c>
      <c r="B770" t="s">
        <v>1305</v>
      </c>
      <c r="C770" s="37" t="s">
        <v>122</v>
      </c>
      <c r="D770" t="s">
        <v>204</v>
      </c>
      <c r="E770" t="s">
        <v>1636</v>
      </c>
      <c r="F770" t="s">
        <v>1613</v>
      </c>
      <c r="G770" t="s">
        <v>24</v>
      </c>
      <c r="H770" s="1">
        <v>44608</v>
      </c>
      <c r="I770" s="1">
        <v>44771</v>
      </c>
      <c r="J770" t="str">
        <f t="shared" ref="J770:J793" si="96">IF(I770="","Open","Filled")</f>
        <v>Filled</v>
      </c>
      <c r="K770" s="33" cm="1">
        <f t="array" aca="1" ref="K770" ca="1">NETWORKDAYS(H770,_xlfn.IFS(J770="Open",TODAY(),J770="Filled",I770))</f>
        <v>118</v>
      </c>
      <c r="L770" s="33" cm="1">
        <f t="array" aca="1" ref="L770" ca="1">(_xlfn.IFS(J770="Open",TODAY(),J770="Filled",I770))-H770</f>
        <v>163</v>
      </c>
      <c r="M770">
        <f t="shared" ref="M770:M793" si="97">IFERROR(YEAR(I770),"")</f>
        <v>2022</v>
      </c>
      <c r="N770" s="34" t="str">
        <f t="shared" ref="N770:N793" si="98">IFERROR(TEXT(I770,"mmmm"),"")</f>
        <v>July</v>
      </c>
      <c r="O770" t="str">
        <f t="shared" ref="O770:O793" si="99">IFERROR(_xlfn.CONCAT("Q",CHOOSE(MONTH(I770),2,2,2,3,3,3,4,4,4,1,1,1)),"")</f>
        <v>Q4</v>
      </c>
      <c r="P770" t="str">
        <f t="shared" si="92"/>
        <v>FY 2022</v>
      </c>
      <c r="Q770" s="35">
        <f>IF(J770="Open",_xlfn.XLOOKUP(E770,Table2[Region],Table2[Opens]),_xlfn.XLOOKUP(E770,Table2[Region],Table2[Accepts]))</f>
        <v>550</v>
      </c>
      <c r="R770">
        <f t="shared" si="93"/>
        <v>2022</v>
      </c>
      <c r="S770" s="1">
        <f t="shared" si="94"/>
        <v>44771</v>
      </c>
      <c r="T770" t="str">
        <f t="shared" si="95"/>
        <v>Q4</v>
      </c>
    </row>
    <row r="771" spans="1:20" x14ac:dyDescent="0.35">
      <c r="A771" t="s">
        <v>1576</v>
      </c>
      <c r="B771" t="s">
        <v>1306</v>
      </c>
      <c r="C771" t="s">
        <v>1605</v>
      </c>
      <c r="D771" t="s">
        <v>12</v>
      </c>
      <c r="E771" t="s">
        <v>9</v>
      </c>
      <c r="F771" t="s">
        <v>1612</v>
      </c>
      <c r="G771" t="s">
        <v>24</v>
      </c>
      <c r="H771" s="1">
        <v>44662</v>
      </c>
      <c r="I771" s="1">
        <v>44898</v>
      </c>
      <c r="J771" t="str">
        <f t="shared" si="96"/>
        <v>Filled</v>
      </c>
      <c r="K771" s="33" cm="1">
        <f t="array" aca="1" ref="K771" ca="1">NETWORKDAYS(H771,_xlfn.IFS(J771="Open",TODAY(),J771="Filled",I771))</f>
        <v>170</v>
      </c>
      <c r="L771" s="33" cm="1">
        <f t="array" aca="1" ref="L771" ca="1">(_xlfn.IFS(J771="Open",TODAY(),J771="Filled",I771))-H771</f>
        <v>236</v>
      </c>
      <c r="M771">
        <f t="shared" si="97"/>
        <v>2022</v>
      </c>
      <c r="N771" s="34" t="str">
        <f t="shared" si="98"/>
        <v>December</v>
      </c>
      <c r="O771" t="str">
        <f t="shared" si="99"/>
        <v>Q1</v>
      </c>
      <c r="P771" t="str">
        <f t="shared" ref="P771:P793" si="100">IFERROR(_xlfn.CONCAT("FY"," ",YEAR(I771)+IF(MONTH(I771)&gt;=10,1,0)),"")</f>
        <v>FY 2023</v>
      </c>
      <c r="Q771" s="35">
        <f>IF(J771="Open",_xlfn.XLOOKUP(E771,Table2[Region],Table2[Opens]),_xlfn.XLOOKUP(E771,Table2[Region],Table2[Accepts]))</f>
        <v>525</v>
      </c>
      <c r="R771">
        <f t="shared" ref="R771:R793" si="101">YEAR(IF(I771="",H771,I771))+IF(MONTH(IF(I771="",H771,I771))&gt;=10,1,0)</f>
        <v>2023</v>
      </c>
      <c r="S771" s="1">
        <f t="shared" ref="S771:S793" si="102">IF(I771="",H771,I771)</f>
        <v>44898</v>
      </c>
      <c r="T771" t="str">
        <f t="shared" ref="T771:T793" si="103">IFERROR(_xlfn.CONCAT("Q",CHOOSE(MONTH(IF(I771="",H771,I771)),2,2,2,3,3,3,4,4,4,1,1,1)),"")</f>
        <v>Q1</v>
      </c>
    </row>
    <row r="772" spans="1:20" x14ac:dyDescent="0.35">
      <c r="A772" t="s">
        <v>1577</v>
      </c>
      <c r="B772" t="s">
        <v>1133</v>
      </c>
      <c r="C772" t="s">
        <v>1605</v>
      </c>
      <c r="D772" t="s">
        <v>204</v>
      </c>
      <c r="E772" t="s">
        <v>1636</v>
      </c>
      <c r="F772" t="s">
        <v>1612</v>
      </c>
      <c r="G772" t="s">
        <v>16</v>
      </c>
      <c r="H772" s="1">
        <v>44602</v>
      </c>
      <c r="I772" s="1" t="s">
        <v>1628</v>
      </c>
      <c r="J772" t="str">
        <f t="shared" si="96"/>
        <v>Open</v>
      </c>
      <c r="K772" s="33" cm="1">
        <f t="array" aca="1" ref="K772" ca="1">NETWORKDAYS(H772,_xlfn.IFS(J772="Open",TODAY(),J772="Filled",I772))</f>
        <v>389</v>
      </c>
      <c r="L772" s="33" cm="1">
        <f t="array" aca="1" ref="L772" ca="1">(_xlfn.IFS(J772="Open",TODAY(),J772="Filled",I772))-H772</f>
        <v>544</v>
      </c>
      <c r="M772" t="str">
        <f t="shared" si="97"/>
        <v/>
      </c>
      <c r="N772" s="34" t="str">
        <f t="shared" si="98"/>
        <v/>
      </c>
      <c r="O772" t="str">
        <f t="shared" si="99"/>
        <v/>
      </c>
      <c r="P772" t="str">
        <f t="shared" si="100"/>
        <v/>
      </c>
      <c r="Q772" s="35">
        <f>IF(J772="Open",_xlfn.XLOOKUP(E772,Table2[Region],Table2[Opens]),_xlfn.XLOOKUP(E772,Table2[Region],Table2[Accepts]))</f>
        <v>300</v>
      </c>
      <c r="R772">
        <f t="shared" si="101"/>
        <v>2022</v>
      </c>
      <c r="S772" s="1">
        <f t="shared" si="102"/>
        <v>44602</v>
      </c>
      <c r="T772" t="str">
        <f t="shared" si="103"/>
        <v>Q2</v>
      </c>
    </row>
    <row r="773" spans="1:20" x14ac:dyDescent="0.35">
      <c r="A773" t="s">
        <v>1578</v>
      </c>
      <c r="B773" t="s">
        <v>1293</v>
      </c>
      <c r="C773" t="s">
        <v>1605</v>
      </c>
      <c r="D773" t="s">
        <v>204</v>
      </c>
      <c r="E773" t="s">
        <v>1636</v>
      </c>
      <c r="F773" t="s">
        <v>1612</v>
      </c>
      <c r="G773" t="s">
        <v>24</v>
      </c>
      <c r="H773" s="1">
        <v>44608</v>
      </c>
      <c r="I773" s="1">
        <v>44691</v>
      </c>
      <c r="J773" t="str">
        <f t="shared" si="96"/>
        <v>Filled</v>
      </c>
      <c r="K773" s="33" cm="1">
        <f t="array" aca="1" ref="K773" ca="1">NETWORKDAYS(H773,_xlfn.IFS(J773="Open",TODAY(),J773="Filled",I773))</f>
        <v>60</v>
      </c>
      <c r="L773" s="33" cm="1">
        <f t="array" aca="1" ref="L773" ca="1">(_xlfn.IFS(J773="Open",TODAY(),J773="Filled",I773))-H773</f>
        <v>83</v>
      </c>
      <c r="M773">
        <f t="shared" si="97"/>
        <v>2022</v>
      </c>
      <c r="N773" s="34" t="str">
        <f t="shared" si="98"/>
        <v>May</v>
      </c>
      <c r="O773" t="str">
        <f t="shared" si="99"/>
        <v>Q3</v>
      </c>
      <c r="P773" t="str">
        <f t="shared" si="100"/>
        <v>FY 2022</v>
      </c>
      <c r="Q773" s="35">
        <f>IF(J773="Open",_xlfn.XLOOKUP(E773,Table2[Region],Table2[Opens]),_xlfn.XLOOKUP(E773,Table2[Region],Table2[Accepts]))</f>
        <v>550</v>
      </c>
      <c r="R773">
        <f t="shared" si="101"/>
        <v>2022</v>
      </c>
      <c r="S773" s="1">
        <f t="shared" si="102"/>
        <v>44691</v>
      </c>
      <c r="T773" t="str">
        <f t="shared" si="103"/>
        <v>Q3</v>
      </c>
    </row>
    <row r="774" spans="1:20" x14ac:dyDescent="0.35">
      <c r="A774" t="s">
        <v>1579</v>
      </c>
      <c r="B774" t="s">
        <v>1299</v>
      </c>
      <c r="C774" t="s">
        <v>1605</v>
      </c>
      <c r="D774" t="s">
        <v>204</v>
      </c>
      <c r="E774" t="s">
        <v>1636</v>
      </c>
      <c r="F774" t="s">
        <v>1612</v>
      </c>
      <c r="G774" t="s">
        <v>24</v>
      </c>
      <c r="H774" s="1">
        <v>44608</v>
      </c>
      <c r="I774" s="1">
        <v>44610</v>
      </c>
      <c r="J774" t="str">
        <f t="shared" si="96"/>
        <v>Filled</v>
      </c>
      <c r="K774" s="33" cm="1">
        <f t="array" aca="1" ref="K774" ca="1">NETWORKDAYS(H774,_xlfn.IFS(J774="Open",TODAY(),J774="Filled",I774))</f>
        <v>3</v>
      </c>
      <c r="L774" s="33" cm="1">
        <f t="array" aca="1" ref="L774" ca="1">(_xlfn.IFS(J774="Open",TODAY(),J774="Filled",I774))-H774</f>
        <v>2</v>
      </c>
      <c r="M774">
        <f t="shared" si="97"/>
        <v>2022</v>
      </c>
      <c r="N774" s="34" t="str">
        <f t="shared" si="98"/>
        <v>February</v>
      </c>
      <c r="O774" t="str">
        <f t="shared" si="99"/>
        <v>Q2</v>
      </c>
      <c r="P774" t="str">
        <f t="shared" si="100"/>
        <v>FY 2022</v>
      </c>
      <c r="Q774" s="35">
        <f>IF(J774="Open",_xlfn.XLOOKUP(E774,Table2[Region],Table2[Opens]),_xlfn.XLOOKUP(E774,Table2[Region],Table2[Accepts]))</f>
        <v>550</v>
      </c>
      <c r="R774">
        <f t="shared" si="101"/>
        <v>2022</v>
      </c>
      <c r="S774" s="1">
        <f t="shared" si="102"/>
        <v>44610</v>
      </c>
      <c r="T774" t="str">
        <f t="shared" si="103"/>
        <v>Q2</v>
      </c>
    </row>
    <row r="775" spans="1:20" x14ac:dyDescent="0.35">
      <c r="A775" t="s">
        <v>1580</v>
      </c>
      <c r="B775" t="s">
        <v>1307</v>
      </c>
      <c r="C775" t="s">
        <v>1605</v>
      </c>
      <c r="D775" t="s">
        <v>204</v>
      </c>
      <c r="E775" t="s">
        <v>1636</v>
      </c>
      <c r="F775" t="s">
        <v>1613</v>
      </c>
      <c r="G775" t="s">
        <v>24</v>
      </c>
      <c r="H775" s="1">
        <v>44640</v>
      </c>
      <c r="I775" s="1">
        <v>44772</v>
      </c>
      <c r="J775" t="str">
        <f t="shared" si="96"/>
        <v>Filled</v>
      </c>
      <c r="K775" s="33" cm="1">
        <f t="array" aca="1" ref="K775" ca="1">NETWORKDAYS(H775,_xlfn.IFS(J775="Open",TODAY(),J775="Filled",I775))</f>
        <v>95</v>
      </c>
      <c r="L775" s="33" cm="1">
        <f t="array" aca="1" ref="L775" ca="1">(_xlfn.IFS(J775="Open",TODAY(),J775="Filled",I775))-H775</f>
        <v>132</v>
      </c>
      <c r="M775">
        <f t="shared" si="97"/>
        <v>2022</v>
      </c>
      <c r="N775" s="34" t="str">
        <f t="shared" si="98"/>
        <v>July</v>
      </c>
      <c r="O775" t="str">
        <f t="shared" si="99"/>
        <v>Q4</v>
      </c>
      <c r="P775" t="str">
        <f t="shared" si="100"/>
        <v>FY 2022</v>
      </c>
      <c r="Q775" s="35">
        <f>IF(J775="Open",_xlfn.XLOOKUP(E775,Table2[Region],Table2[Opens]),_xlfn.XLOOKUP(E775,Table2[Region],Table2[Accepts]))</f>
        <v>550</v>
      </c>
      <c r="R775">
        <f t="shared" si="101"/>
        <v>2022</v>
      </c>
      <c r="S775" s="1">
        <f t="shared" si="102"/>
        <v>44772</v>
      </c>
      <c r="T775" t="str">
        <f t="shared" si="103"/>
        <v>Q4</v>
      </c>
    </row>
    <row r="776" spans="1:20" x14ac:dyDescent="0.35">
      <c r="A776" t="s">
        <v>1581</v>
      </c>
      <c r="B776" t="s">
        <v>1297</v>
      </c>
      <c r="C776" t="s">
        <v>1605</v>
      </c>
      <c r="D776" t="s">
        <v>204</v>
      </c>
      <c r="E776" t="s">
        <v>1636</v>
      </c>
      <c r="F776" t="s">
        <v>1614</v>
      </c>
      <c r="G776" t="s">
        <v>24</v>
      </c>
      <c r="H776" s="1">
        <v>44718</v>
      </c>
      <c r="I776" s="1">
        <v>44736</v>
      </c>
      <c r="J776" t="str">
        <f t="shared" si="96"/>
        <v>Filled</v>
      </c>
      <c r="K776" s="33" cm="1">
        <f t="array" aca="1" ref="K776" ca="1">NETWORKDAYS(H776,_xlfn.IFS(J776="Open",TODAY(),J776="Filled",I776))</f>
        <v>15</v>
      </c>
      <c r="L776" s="33" cm="1">
        <f t="array" aca="1" ref="L776" ca="1">(_xlfn.IFS(J776="Open",TODAY(),J776="Filled",I776))-H776</f>
        <v>18</v>
      </c>
      <c r="M776">
        <f t="shared" si="97"/>
        <v>2022</v>
      </c>
      <c r="N776" s="34" t="str">
        <f t="shared" si="98"/>
        <v>June</v>
      </c>
      <c r="O776" t="str">
        <f t="shared" si="99"/>
        <v>Q3</v>
      </c>
      <c r="P776" t="str">
        <f t="shared" si="100"/>
        <v>FY 2022</v>
      </c>
      <c r="Q776" s="35">
        <f>IF(J776="Open",_xlfn.XLOOKUP(E776,Table2[Region],Table2[Opens]),_xlfn.XLOOKUP(E776,Table2[Region],Table2[Accepts]))</f>
        <v>550</v>
      </c>
      <c r="R776">
        <f t="shared" si="101"/>
        <v>2022</v>
      </c>
      <c r="S776" s="1">
        <f t="shared" si="102"/>
        <v>44736</v>
      </c>
      <c r="T776" t="str">
        <f t="shared" si="103"/>
        <v>Q3</v>
      </c>
    </row>
    <row r="777" spans="1:20" x14ac:dyDescent="0.35">
      <c r="A777" t="s">
        <v>1582</v>
      </c>
      <c r="B777" t="s">
        <v>1308</v>
      </c>
      <c r="C777" s="37" t="s">
        <v>122</v>
      </c>
      <c r="D777" t="s">
        <v>204</v>
      </c>
      <c r="E777" t="s">
        <v>1636</v>
      </c>
      <c r="F777" t="s">
        <v>1614</v>
      </c>
      <c r="G777" t="s">
        <v>16</v>
      </c>
      <c r="H777" s="1">
        <v>44777</v>
      </c>
      <c r="I777" s="1">
        <v>44896</v>
      </c>
      <c r="J777" t="str">
        <f t="shared" si="96"/>
        <v>Filled</v>
      </c>
      <c r="K777" s="33" cm="1">
        <f t="array" aca="1" ref="K777" ca="1">NETWORKDAYS(H777,_xlfn.IFS(J777="Open",TODAY(),J777="Filled",I777))</f>
        <v>86</v>
      </c>
      <c r="L777" s="33" cm="1">
        <f t="array" aca="1" ref="L777" ca="1">(_xlfn.IFS(J777="Open",TODAY(),J777="Filled",I777))-H777</f>
        <v>119</v>
      </c>
      <c r="M777">
        <f t="shared" si="97"/>
        <v>2022</v>
      </c>
      <c r="N777" s="34" t="str">
        <f t="shared" si="98"/>
        <v>December</v>
      </c>
      <c r="O777" t="str">
        <f t="shared" si="99"/>
        <v>Q1</v>
      </c>
      <c r="P777" t="str">
        <f t="shared" si="100"/>
        <v>FY 2023</v>
      </c>
      <c r="Q777" s="35">
        <f>IF(J777="Open",_xlfn.XLOOKUP(E777,Table2[Region],Table2[Opens]),_xlfn.XLOOKUP(E777,Table2[Region],Table2[Accepts]))</f>
        <v>550</v>
      </c>
      <c r="R777">
        <f t="shared" si="101"/>
        <v>2023</v>
      </c>
      <c r="S777" s="1">
        <f t="shared" si="102"/>
        <v>44896</v>
      </c>
      <c r="T777" t="str">
        <f t="shared" si="103"/>
        <v>Q1</v>
      </c>
    </row>
    <row r="778" spans="1:20" x14ac:dyDescent="0.35">
      <c r="A778" t="s">
        <v>1583</v>
      </c>
      <c r="B778" t="s">
        <v>1309</v>
      </c>
      <c r="C778" s="37" t="s">
        <v>122</v>
      </c>
      <c r="D778" t="s">
        <v>204</v>
      </c>
      <c r="E778" t="s">
        <v>1636</v>
      </c>
      <c r="F778" t="s">
        <v>1614</v>
      </c>
      <c r="G778" t="s">
        <v>16</v>
      </c>
      <c r="H778" s="1">
        <v>44776</v>
      </c>
      <c r="I778" s="1">
        <v>44869</v>
      </c>
      <c r="J778" t="str">
        <f t="shared" si="96"/>
        <v>Filled</v>
      </c>
      <c r="K778" s="33" cm="1">
        <f t="array" aca="1" ref="K778" ca="1">NETWORKDAYS(H778,_xlfn.IFS(J778="Open",TODAY(),J778="Filled",I778))</f>
        <v>68</v>
      </c>
      <c r="L778" s="33" cm="1">
        <f t="array" aca="1" ref="L778" ca="1">(_xlfn.IFS(J778="Open",TODAY(),J778="Filled",I778))-H778</f>
        <v>93</v>
      </c>
      <c r="M778">
        <f t="shared" si="97"/>
        <v>2022</v>
      </c>
      <c r="N778" s="34" t="str">
        <f t="shared" si="98"/>
        <v>November</v>
      </c>
      <c r="O778" t="str">
        <f t="shared" si="99"/>
        <v>Q1</v>
      </c>
      <c r="P778" t="str">
        <f t="shared" si="100"/>
        <v>FY 2023</v>
      </c>
      <c r="Q778" s="35">
        <f>IF(J778="Open",_xlfn.XLOOKUP(E778,Table2[Region],Table2[Opens]),_xlfn.XLOOKUP(E778,Table2[Region],Table2[Accepts]))</f>
        <v>550</v>
      </c>
      <c r="R778">
        <f t="shared" si="101"/>
        <v>2023</v>
      </c>
      <c r="S778" s="1">
        <f t="shared" si="102"/>
        <v>44869</v>
      </c>
      <c r="T778" t="str">
        <f t="shared" si="103"/>
        <v>Q1</v>
      </c>
    </row>
    <row r="779" spans="1:20" x14ac:dyDescent="0.35">
      <c r="A779" t="s">
        <v>1584</v>
      </c>
      <c r="B779" t="s">
        <v>1310</v>
      </c>
      <c r="C779" t="s">
        <v>1608</v>
      </c>
      <c r="D779" t="s">
        <v>204</v>
      </c>
      <c r="E779" t="s">
        <v>1636</v>
      </c>
      <c r="F779" t="s">
        <v>1613</v>
      </c>
      <c r="G779" t="s">
        <v>16</v>
      </c>
      <c r="H779" s="1">
        <v>44719</v>
      </c>
      <c r="I779" s="1">
        <v>44850</v>
      </c>
      <c r="J779" t="str">
        <f t="shared" si="96"/>
        <v>Filled</v>
      </c>
      <c r="K779" s="33" cm="1">
        <f t="array" aca="1" ref="K779" ca="1">NETWORKDAYS(H779,_xlfn.IFS(J779="Open",TODAY(),J779="Filled",I779))</f>
        <v>94</v>
      </c>
      <c r="L779" s="33" cm="1">
        <f t="array" aca="1" ref="L779" ca="1">(_xlfn.IFS(J779="Open",TODAY(),J779="Filled",I779))-H779</f>
        <v>131</v>
      </c>
      <c r="M779">
        <f t="shared" si="97"/>
        <v>2022</v>
      </c>
      <c r="N779" s="34" t="str">
        <f t="shared" si="98"/>
        <v>October</v>
      </c>
      <c r="O779" t="str">
        <f t="shared" si="99"/>
        <v>Q1</v>
      </c>
      <c r="P779" t="str">
        <f t="shared" si="100"/>
        <v>FY 2023</v>
      </c>
      <c r="Q779" s="35">
        <f>IF(J779="Open",_xlfn.XLOOKUP(E779,Table2[Region],Table2[Opens]),_xlfn.XLOOKUP(E779,Table2[Region],Table2[Accepts]))</f>
        <v>550</v>
      </c>
      <c r="R779">
        <f t="shared" si="101"/>
        <v>2023</v>
      </c>
      <c r="S779" s="1">
        <f t="shared" si="102"/>
        <v>44850</v>
      </c>
      <c r="T779" t="str">
        <f t="shared" si="103"/>
        <v>Q1</v>
      </c>
    </row>
    <row r="780" spans="1:20" x14ac:dyDescent="0.35">
      <c r="A780" t="s">
        <v>1585</v>
      </c>
      <c r="B780" t="s">
        <v>1311</v>
      </c>
      <c r="C780" t="s">
        <v>1605</v>
      </c>
      <c r="D780" t="s">
        <v>12</v>
      </c>
      <c r="E780" t="s">
        <v>9</v>
      </c>
      <c r="F780" t="s">
        <v>1613</v>
      </c>
      <c r="G780" t="s">
        <v>24</v>
      </c>
      <c r="H780" s="1">
        <v>44797</v>
      </c>
      <c r="I780" s="1">
        <v>44867</v>
      </c>
      <c r="J780" t="str">
        <f t="shared" si="96"/>
        <v>Filled</v>
      </c>
      <c r="K780" s="33" cm="1">
        <f t="array" aca="1" ref="K780" ca="1">NETWORKDAYS(H780,_xlfn.IFS(J780="Open",TODAY(),J780="Filled",I780))</f>
        <v>51</v>
      </c>
      <c r="L780" s="33" cm="1">
        <f t="array" aca="1" ref="L780" ca="1">(_xlfn.IFS(J780="Open",TODAY(),J780="Filled",I780))-H780</f>
        <v>70</v>
      </c>
      <c r="M780">
        <f t="shared" si="97"/>
        <v>2022</v>
      </c>
      <c r="N780" s="34" t="str">
        <f t="shared" si="98"/>
        <v>November</v>
      </c>
      <c r="O780" t="str">
        <f t="shared" si="99"/>
        <v>Q1</v>
      </c>
      <c r="P780" t="str">
        <f t="shared" si="100"/>
        <v>FY 2023</v>
      </c>
      <c r="Q780" s="35">
        <f>IF(J780="Open",_xlfn.XLOOKUP(E780,Table2[Region],Table2[Opens]),_xlfn.XLOOKUP(E780,Table2[Region],Table2[Accepts]))</f>
        <v>525</v>
      </c>
      <c r="R780">
        <f t="shared" si="101"/>
        <v>2023</v>
      </c>
      <c r="S780" s="1">
        <f t="shared" si="102"/>
        <v>44867</v>
      </c>
      <c r="T780" t="str">
        <f t="shared" si="103"/>
        <v>Q1</v>
      </c>
    </row>
    <row r="781" spans="1:20" x14ac:dyDescent="0.35">
      <c r="A781" t="s">
        <v>1586</v>
      </c>
      <c r="B781" t="s">
        <v>1312</v>
      </c>
      <c r="C781" t="s">
        <v>1606</v>
      </c>
      <c r="D781" t="s">
        <v>221</v>
      </c>
      <c r="E781" t="s">
        <v>209</v>
      </c>
      <c r="F781" t="s">
        <v>1614</v>
      </c>
      <c r="G781" t="s">
        <v>16</v>
      </c>
      <c r="H781" s="1">
        <v>44832</v>
      </c>
      <c r="I781" s="1">
        <v>44847</v>
      </c>
      <c r="J781" t="str">
        <f t="shared" si="96"/>
        <v>Filled</v>
      </c>
      <c r="K781" s="33" cm="1">
        <f t="array" aca="1" ref="K781" ca="1">NETWORKDAYS(H781,_xlfn.IFS(J781="Open",TODAY(),J781="Filled",I781))</f>
        <v>12</v>
      </c>
      <c r="L781" s="33" cm="1">
        <f t="array" aca="1" ref="L781" ca="1">(_xlfn.IFS(J781="Open",TODAY(),J781="Filled",I781))-H781</f>
        <v>15</v>
      </c>
      <c r="M781">
        <f t="shared" si="97"/>
        <v>2022</v>
      </c>
      <c r="N781" s="34" t="str">
        <f t="shared" si="98"/>
        <v>October</v>
      </c>
      <c r="O781" t="str">
        <f t="shared" si="99"/>
        <v>Q1</v>
      </c>
      <c r="P781" t="str">
        <f t="shared" si="100"/>
        <v>FY 2023</v>
      </c>
      <c r="Q781" s="35">
        <f>IF(J781="Open",_xlfn.XLOOKUP(E781,Table2[Region],Table2[Opens]),_xlfn.XLOOKUP(E781,Table2[Region],Table2[Accepts]))</f>
        <v>475</v>
      </c>
      <c r="R781">
        <f t="shared" si="101"/>
        <v>2023</v>
      </c>
      <c r="S781" s="1">
        <f t="shared" si="102"/>
        <v>44847</v>
      </c>
      <c r="T781" t="str">
        <f t="shared" si="103"/>
        <v>Q1</v>
      </c>
    </row>
    <row r="782" spans="1:20" x14ac:dyDescent="0.35">
      <c r="A782" t="s">
        <v>1587</v>
      </c>
      <c r="B782" t="s">
        <v>1313</v>
      </c>
      <c r="C782" t="s">
        <v>1606</v>
      </c>
      <c r="D782" t="s">
        <v>12</v>
      </c>
      <c r="E782" t="s">
        <v>9</v>
      </c>
      <c r="F782" t="s">
        <v>1614</v>
      </c>
      <c r="G782" t="s">
        <v>16</v>
      </c>
      <c r="H782" s="1">
        <v>44818</v>
      </c>
      <c r="I782" s="1">
        <v>44887</v>
      </c>
      <c r="J782" t="str">
        <f t="shared" si="96"/>
        <v>Filled</v>
      </c>
      <c r="K782" s="33" cm="1">
        <f t="array" aca="1" ref="K782" ca="1">NETWORKDAYS(H782,_xlfn.IFS(J782="Open",TODAY(),J782="Filled",I782))</f>
        <v>50</v>
      </c>
      <c r="L782" s="33" cm="1">
        <f t="array" aca="1" ref="L782" ca="1">(_xlfn.IFS(J782="Open",TODAY(),J782="Filled",I782))-H782</f>
        <v>69</v>
      </c>
      <c r="M782">
        <f t="shared" si="97"/>
        <v>2022</v>
      </c>
      <c r="N782" s="34" t="str">
        <f t="shared" si="98"/>
        <v>November</v>
      </c>
      <c r="O782" t="str">
        <f t="shared" si="99"/>
        <v>Q1</v>
      </c>
      <c r="P782" t="str">
        <f t="shared" si="100"/>
        <v>FY 2023</v>
      </c>
      <c r="Q782" s="35">
        <f>IF(J782="Open",_xlfn.XLOOKUP(E782,Table2[Region],Table2[Opens]),_xlfn.XLOOKUP(E782,Table2[Region],Table2[Accepts]))</f>
        <v>525</v>
      </c>
      <c r="R782">
        <f t="shared" si="101"/>
        <v>2023</v>
      </c>
      <c r="S782" s="1">
        <f t="shared" si="102"/>
        <v>44887</v>
      </c>
      <c r="T782" t="str">
        <f t="shared" si="103"/>
        <v>Q1</v>
      </c>
    </row>
    <row r="783" spans="1:20" x14ac:dyDescent="0.35">
      <c r="A783" t="s">
        <v>1588</v>
      </c>
      <c r="B783" t="s">
        <v>1314</v>
      </c>
      <c r="C783" t="s">
        <v>1605</v>
      </c>
      <c r="D783" t="s">
        <v>12</v>
      </c>
      <c r="E783" t="s">
        <v>9</v>
      </c>
      <c r="F783" t="s">
        <v>1613</v>
      </c>
      <c r="G783" t="s">
        <v>24</v>
      </c>
      <c r="H783" s="1">
        <v>44802</v>
      </c>
      <c r="I783" s="1">
        <v>44841</v>
      </c>
      <c r="J783" t="str">
        <f t="shared" si="96"/>
        <v>Filled</v>
      </c>
      <c r="K783" s="33" cm="1">
        <f t="array" aca="1" ref="K783" ca="1">NETWORKDAYS(H783,_xlfn.IFS(J783="Open",TODAY(),J783="Filled",I783))</f>
        <v>30</v>
      </c>
      <c r="L783" s="33" cm="1">
        <f t="array" aca="1" ref="L783" ca="1">(_xlfn.IFS(J783="Open",TODAY(),J783="Filled",I783))-H783</f>
        <v>39</v>
      </c>
      <c r="M783">
        <f t="shared" si="97"/>
        <v>2022</v>
      </c>
      <c r="N783" s="34" t="str">
        <f t="shared" si="98"/>
        <v>October</v>
      </c>
      <c r="O783" t="str">
        <f t="shared" si="99"/>
        <v>Q1</v>
      </c>
      <c r="P783" t="str">
        <f t="shared" si="100"/>
        <v>FY 2023</v>
      </c>
      <c r="Q783" s="35">
        <f>IF(J783="Open",_xlfn.XLOOKUP(E783,Table2[Region],Table2[Opens]),_xlfn.XLOOKUP(E783,Table2[Region],Table2[Accepts]))</f>
        <v>525</v>
      </c>
      <c r="R783">
        <f t="shared" si="101"/>
        <v>2023</v>
      </c>
      <c r="S783" s="1">
        <f t="shared" si="102"/>
        <v>44841</v>
      </c>
      <c r="T783" t="str">
        <f t="shared" si="103"/>
        <v>Q1</v>
      </c>
    </row>
    <row r="784" spans="1:20" x14ac:dyDescent="0.35">
      <c r="A784" t="s">
        <v>1589</v>
      </c>
      <c r="B784" t="s">
        <v>1133</v>
      </c>
      <c r="C784" t="s">
        <v>1605</v>
      </c>
      <c r="D784" t="s">
        <v>115</v>
      </c>
      <c r="E784" t="s">
        <v>116</v>
      </c>
      <c r="F784" t="s">
        <v>1612</v>
      </c>
      <c r="G784" t="s">
        <v>24</v>
      </c>
      <c r="H784" s="1">
        <v>44867</v>
      </c>
      <c r="I784" s="1">
        <v>44907</v>
      </c>
      <c r="J784" t="str">
        <f t="shared" si="96"/>
        <v>Filled</v>
      </c>
      <c r="K784" s="33" cm="1">
        <f t="array" aca="1" ref="K784" ca="1">NETWORKDAYS(H784,_xlfn.IFS(J784="Open",TODAY(),J784="Filled",I784))</f>
        <v>29</v>
      </c>
      <c r="L784" s="33" cm="1">
        <f t="array" aca="1" ref="L784" ca="1">(_xlfn.IFS(J784="Open",TODAY(),J784="Filled",I784))-H784</f>
        <v>40</v>
      </c>
      <c r="M784">
        <f t="shared" si="97"/>
        <v>2022</v>
      </c>
      <c r="N784" s="34" t="str">
        <f t="shared" si="98"/>
        <v>December</v>
      </c>
      <c r="O784" t="str">
        <f t="shared" si="99"/>
        <v>Q1</v>
      </c>
      <c r="P784" t="str">
        <f t="shared" si="100"/>
        <v>FY 2023</v>
      </c>
      <c r="Q784" s="35">
        <f>IF(J784="Open",_xlfn.XLOOKUP(E784,Table2[Region],Table2[Opens]),_xlfn.XLOOKUP(E784,Table2[Region],Table2[Accepts]))</f>
        <v>300</v>
      </c>
      <c r="R784">
        <f t="shared" si="101"/>
        <v>2023</v>
      </c>
      <c r="S784" s="1">
        <f t="shared" si="102"/>
        <v>44907</v>
      </c>
      <c r="T784" t="str">
        <f t="shared" si="103"/>
        <v>Q1</v>
      </c>
    </row>
    <row r="785" spans="1:20" x14ac:dyDescent="0.35">
      <c r="A785" t="s">
        <v>1590</v>
      </c>
      <c r="B785" t="s">
        <v>1315</v>
      </c>
      <c r="C785" t="s">
        <v>1606</v>
      </c>
      <c r="D785" t="s">
        <v>115</v>
      </c>
      <c r="E785" t="s">
        <v>116</v>
      </c>
      <c r="F785" t="s">
        <v>1614</v>
      </c>
      <c r="G785" t="s">
        <v>24</v>
      </c>
      <c r="H785" s="1">
        <v>44889</v>
      </c>
      <c r="I785" s="1">
        <v>44899</v>
      </c>
      <c r="J785" t="str">
        <f t="shared" si="96"/>
        <v>Filled</v>
      </c>
      <c r="K785" s="33" cm="1">
        <f t="array" aca="1" ref="K785" ca="1">NETWORKDAYS(H785,_xlfn.IFS(J785="Open",TODAY(),J785="Filled",I785))</f>
        <v>7</v>
      </c>
      <c r="L785" s="33" cm="1">
        <f t="array" aca="1" ref="L785" ca="1">(_xlfn.IFS(J785="Open",TODAY(),J785="Filled",I785))-H785</f>
        <v>10</v>
      </c>
      <c r="M785">
        <f t="shared" si="97"/>
        <v>2022</v>
      </c>
      <c r="N785" s="34" t="str">
        <f t="shared" si="98"/>
        <v>December</v>
      </c>
      <c r="O785" t="str">
        <f t="shared" si="99"/>
        <v>Q1</v>
      </c>
      <c r="P785" t="str">
        <f t="shared" si="100"/>
        <v>FY 2023</v>
      </c>
      <c r="Q785" s="35">
        <f>IF(J785="Open",_xlfn.XLOOKUP(E785,Table2[Region],Table2[Opens]),_xlfn.XLOOKUP(E785,Table2[Region],Table2[Accepts]))</f>
        <v>300</v>
      </c>
      <c r="R785">
        <f t="shared" si="101"/>
        <v>2023</v>
      </c>
      <c r="S785" s="1">
        <f t="shared" si="102"/>
        <v>44899</v>
      </c>
      <c r="T785" t="str">
        <f t="shared" si="103"/>
        <v>Q1</v>
      </c>
    </row>
    <row r="786" spans="1:20" x14ac:dyDescent="0.35">
      <c r="A786" t="s">
        <v>1591</v>
      </c>
      <c r="B786" t="s">
        <v>1316</v>
      </c>
      <c r="C786" t="s">
        <v>1605</v>
      </c>
      <c r="D786" t="s">
        <v>12</v>
      </c>
      <c r="E786" t="s">
        <v>9</v>
      </c>
      <c r="F786" t="s">
        <v>1613</v>
      </c>
      <c r="G786" t="s">
        <v>24</v>
      </c>
      <c r="H786" s="1">
        <v>44790</v>
      </c>
      <c r="I786" s="1">
        <v>44852</v>
      </c>
      <c r="J786" t="str">
        <f t="shared" si="96"/>
        <v>Filled</v>
      </c>
      <c r="K786" s="33" cm="1">
        <f t="array" aca="1" ref="K786" ca="1">NETWORKDAYS(H786,_xlfn.IFS(J786="Open",TODAY(),J786="Filled",I786))</f>
        <v>45</v>
      </c>
      <c r="L786" s="33" cm="1">
        <f t="array" aca="1" ref="L786" ca="1">(_xlfn.IFS(J786="Open",TODAY(),J786="Filled",I786))-H786</f>
        <v>62</v>
      </c>
      <c r="M786">
        <f t="shared" si="97"/>
        <v>2022</v>
      </c>
      <c r="N786" s="34" t="str">
        <f t="shared" si="98"/>
        <v>October</v>
      </c>
      <c r="O786" t="str">
        <f t="shared" si="99"/>
        <v>Q1</v>
      </c>
      <c r="P786" t="str">
        <f t="shared" si="100"/>
        <v>FY 2023</v>
      </c>
      <c r="Q786" s="35">
        <f>IF(J786="Open",_xlfn.XLOOKUP(E786,Table2[Region],Table2[Opens]),_xlfn.XLOOKUP(E786,Table2[Region],Table2[Accepts]))</f>
        <v>525</v>
      </c>
      <c r="R786">
        <f t="shared" si="101"/>
        <v>2023</v>
      </c>
      <c r="S786" s="1">
        <f t="shared" si="102"/>
        <v>44852</v>
      </c>
      <c r="T786" t="str">
        <f t="shared" si="103"/>
        <v>Q1</v>
      </c>
    </row>
    <row r="787" spans="1:20" x14ac:dyDescent="0.35">
      <c r="A787" t="s">
        <v>1592</v>
      </c>
      <c r="B787" t="s">
        <v>1317</v>
      </c>
      <c r="C787" t="s">
        <v>1606</v>
      </c>
      <c r="D787" t="s">
        <v>221</v>
      </c>
      <c r="E787" t="s">
        <v>209</v>
      </c>
      <c r="F787" t="s">
        <v>1614</v>
      </c>
      <c r="G787" t="s">
        <v>16</v>
      </c>
      <c r="H787" s="1">
        <v>44833</v>
      </c>
      <c r="I787" s="1">
        <v>44916</v>
      </c>
      <c r="J787" t="str">
        <f t="shared" si="96"/>
        <v>Filled</v>
      </c>
      <c r="K787" s="33" cm="1">
        <f t="array" aca="1" ref="K787" ca="1">NETWORKDAYS(H787,_xlfn.IFS(J787="Open",TODAY(),J787="Filled",I787))</f>
        <v>60</v>
      </c>
      <c r="L787" s="33" cm="1">
        <f t="array" aca="1" ref="L787" ca="1">(_xlfn.IFS(J787="Open",TODAY(),J787="Filled",I787))-H787</f>
        <v>83</v>
      </c>
      <c r="M787">
        <f t="shared" si="97"/>
        <v>2022</v>
      </c>
      <c r="N787" s="34" t="str">
        <f t="shared" si="98"/>
        <v>December</v>
      </c>
      <c r="O787" t="str">
        <f t="shared" si="99"/>
        <v>Q1</v>
      </c>
      <c r="P787" t="str">
        <f t="shared" si="100"/>
        <v>FY 2023</v>
      </c>
      <c r="Q787" s="35">
        <f>IF(J787="Open",_xlfn.XLOOKUP(E787,Table2[Region],Table2[Opens]),_xlfn.XLOOKUP(E787,Table2[Region],Table2[Accepts]))</f>
        <v>475</v>
      </c>
      <c r="R787">
        <f t="shared" si="101"/>
        <v>2023</v>
      </c>
      <c r="S787" s="1">
        <f t="shared" si="102"/>
        <v>44916</v>
      </c>
      <c r="T787" t="str">
        <f t="shared" si="103"/>
        <v>Q1</v>
      </c>
    </row>
    <row r="788" spans="1:20" x14ac:dyDescent="0.35">
      <c r="A788" t="s">
        <v>1593</v>
      </c>
      <c r="B788" t="s">
        <v>1318</v>
      </c>
      <c r="C788" t="s">
        <v>1605</v>
      </c>
      <c r="D788" t="s">
        <v>12</v>
      </c>
      <c r="E788" t="s">
        <v>9</v>
      </c>
      <c r="F788" t="s">
        <v>1613</v>
      </c>
      <c r="G788" t="s">
        <v>24</v>
      </c>
      <c r="H788" s="1">
        <v>44819</v>
      </c>
      <c r="I788" s="1">
        <v>44914</v>
      </c>
      <c r="J788" t="str">
        <f t="shared" si="96"/>
        <v>Filled</v>
      </c>
      <c r="K788" s="33" cm="1">
        <f t="array" aca="1" ref="K788" ca="1">NETWORKDAYS(H788,_xlfn.IFS(J788="Open",TODAY(),J788="Filled",I788))</f>
        <v>68</v>
      </c>
      <c r="L788" s="33" cm="1">
        <f t="array" aca="1" ref="L788" ca="1">(_xlfn.IFS(J788="Open",TODAY(),J788="Filled",I788))-H788</f>
        <v>95</v>
      </c>
      <c r="M788">
        <f t="shared" si="97"/>
        <v>2022</v>
      </c>
      <c r="N788" s="34" t="str">
        <f t="shared" si="98"/>
        <v>December</v>
      </c>
      <c r="O788" t="str">
        <f t="shared" si="99"/>
        <v>Q1</v>
      </c>
      <c r="P788" t="str">
        <f t="shared" si="100"/>
        <v>FY 2023</v>
      </c>
      <c r="Q788" s="35">
        <f>IF(J788="Open",_xlfn.XLOOKUP(E788,Table2[Region],Table2[Opens]),_xlfn.XLOOKUP(E788,Table2[Region],Table2[Accepts]))</f>
        <v>525</v>
      </c>
      <c r="R788">
        <f t="shared" si="101"/>
        <v>2023</v>
      </c>
      <c r="S788" s="1">
        <f t="shared" si="102"/>
        <v>44914</v>
      </c>
      <c r="T788" t="str">
        <f t="shared" si="103"/>
        <v>Q1</v>
      </c>
    </row>
    <row r="789" spans="1:20" x14ac:dyDescent="0.35">
      <c r="A789" t="s">
        <v>1594</v>
      </c>
      <c r="B789" t="s">
        <v>1128</v>
      </c>
      <c r="C789" t="s">
        <v>1605</v>
      </c>
      <c r="D789" t="s">
        <v>115</v>
      </c>
      <c r="E789" t="s">
        <v>116</v>
      </c>
      <c r="F789" t="s">
        <v>1613</v>
      </c>
      <c r="G789" t="s">
        <v>24</v>
      </c>
      <c r="H789" s="1">
        <v>44882</v>
      </c>
      <c r="I789" s="1">
        <v>44902</v>
      </c>
      <c r="J789" t="str">
        <f t="shared" si="96"/>
        <v>Filled</v>
      </c>
      <c r="K789" s="33" cm="1">
        <f t="array" aca="1" ref="K789" ca="1">NETWORKDAYS(H789,_xlfn.IFS(J789="Open",TODAY(),J789="Filled",I789))</f>
        <v>15</v>
      </c>
      <c r="L789" s="33" cm="1">
        <f t="array" aca="1" ref="L789" ca="1">(_xlfn.IFS(J789="Open",TODAY(),J789="Filled",I789))-H789</f>
        <v>20</v>
      </c>
      <c r="M789">
        <f t="shared" si="97"/>
        <v>2022</v>
      </c>
      <c r="N789" s="34" t="str">
        <f t="shared" si="98"/>
        <v>December</v>
      </c>
      <c r="O789" t="str">
        <f t="shared" si="99"/>
        <v>Q1</v>
      </c>
      <c r="P789" t="str">
        <f t="shared" si="100"/>
        <v>FY 2023</v>
      </c>
      <c r="Q789" s="35">
        <f>IF(J789="Open",_xlfn.XLOOKUP(E789,Table2[Region],Table2[Opens]),_xlfn.XLOOKUP(E789,Table2[Region],Table2[Accepts]))</f>
        <v>300</v>
      </c>
      <c r="R789">
        <f t="shared" si="101"/>
        <v>2023</v>
      </c>
      <c r="S789" s="1">
        <f t="shared" si="102"/>
        <v>44902</v>
      </c>
      <c r="T789" t="str">
        <f t="shared" si="103"/>
        <v>Q1</v>
      </c>
    </row>
    <row r="790" spans="1:20" x14ac:dyDescent="0.35">
      <c r="A790" t="s">
        <v>1595</v>
      </c>
      <c r="B790" t="s">
        <v>1128</v>
      </c>
      <c r="C790" t="s">
        <v>1605</v>
      </c>
      <c r="D790" t="s">
        <v>221</v>
      </c>
      <c r="E790" t="s">
        <v>209</v>
      </c>
      <c r="F790" t="s">
        <v>1613</v>
      </c>
      <c r="G790" t="s">
        <v>24</v>
      </c>
      <c r="H790" s="1">
        <v>44833</v>
      </c>
      <c r="I790" s="1">
        <v>44833</v>
      </c>
      <c r="J790" t="str">
        <f t="shared" si="96"/>
        <v>Filled</v>
      </c>
      <c r="K790" s="33" cm="1">
        <f t="array" aca="1" ref="K790" ca="1">NETWORKDAYS(H790,_xlfn.IFS(J790="Open",TODAY(),J790="Filled",I790))</f>
        <v>1</v>
      </c>
      <c r="L790" s="33" cm="1">
        <f t="array" aca="1" ref="L790" ca="1">(_xlfn.IFS(J790="Open",TODAY(),J790="Filled",I790))-H790</f>
        <v>0</v>
      </c>
      <c r="M790">
        <f t="shared" si="97"/>
        <v>2022</v>
      </c>
      <c r="N790" s="34" t="str">
        <f t="shared" si="98"/>
        <v>September</v>
      </c>
      <c r="O790" t="str">
        <f t="shared" si="99"/>
        <v>Q4</v>
      </c>
      <c r="P790" t="str">
        <f t="shared" si="100"/>
        <v>FY 2022</v>
      </c>
      <c r="Q790" s="35">
        <f>IF(J790="Open",_xlfn.XLOOKUP(E790,Table2[Region],Table2[Opens]),_xlfn.XLOOKUP(E790,Table2[Region],Table2[Accepts]))</f>
        <v>475</v>
      </c>
      <c r="R790">
        <f t="shared" si="101"/>
        <v>2022</v>
      </c>
      <c r="S790" s="1">
        <f t="shared" si="102"/>
        <v>44833</v>
      </c>
      <c r="T790" t="str">
        <f t="shared" si="103"/>
        <v>Q4</v>
      </c>
    </row>
    <row r="791" spans="1:20" x14ac:dyDescent="0.35">
      <c r="A791" t="s">
        <v>1596</v>
      </c>
      <c r="B791" t="s">
        <v>1319</v>
      </c>
      <c r="C791" t="s">
        <v>1605</v>
      </c>
      <c r="D791" t="s">
        <v>115</v>
      </c>
      <c r="E791" t="s">
        <v>116</v>
      </c>
      <c r="F791" t="s">
        <v>1613</v>
      </c>
      <c r="G791" t="s">
        <v>24</v>
      </c>
      <c r="H791" s="1">
        <v>44871</v>
      </c>
      <c r="I791" s="1" t="s">
        <v>1628</v>
      </c>
      <c r="J791" t="str">
        <f t="shared" si="96"/>
        <v>Open</v>
      </c>
      <c r="K791" s="33" cm="1">
        <f t="array" aca="1" ref="K791" ca="1">NETWORKDAYS(H791,_xlfn.IFS(J791="Open",TODAY(),J791="Filled",I791))</f>
        <v>197</v>
      </c>
      <c r="L791" s="33" cm="1">
        <f t="array" aca="1" ref="L791" ca="1">(_xlfn.IFS(J791="Open",TODAY(),J791="Filled",I791))-H791</f>
        <v>275</v>
      </c>
      <c r="M791" t="str">
        <f t="shared" si="97"/>
        <v/>
      </c>
      <c r="N791" s="34" t="str">
        <f t="shared" si="98"/>
        <v/>
      </c>
      <c r="O791" t="str">
        <f t="shared" si="99"/>
        <v/>
      </c>
      <c r="P791" t="str">
        <f t="shared" si="100"/>
        <v/>
      </c>
      <c r="Q791" s="35">
        <f>IF(J791="Open",_xlfn.XLOOKUP(E791,Table2[Region],Table2[Opens]),_xlfn.XLOOKUP(E791,Table2[Region],Table2[Accepts]))</f>
        <v>160</v>
      </c>
      <c r="R791">
        <f t="shared" si="101"/>
        <v>2023</v>
      </c>
      <c r="S791" s="1">
        <f t="shared" si="102"/>
        <v>44871</v>
      </c>
      <c r="T791" t="str">
        <f t="shared" si="103"/>
        <v>Q1</v>
      </c>
    </row>
    <row r="792" spans="1:20" x14ac:dyDescent="0.35">
      <c r="A792" t="s">
        <v>1597</v>
      </c>
      <c r="B792" t="s">
        <v>1320</v>
      </c>
      <c r="C792" t="s">
        <v>1605</v>
      </c>
      <c r="D792" t="s">
        <v>115</v>
      </c>
      <c r="E792" t="s">
        <v>116</v>
      </c>
      <c r="F792" t="s">
        <v>1613</v>
      </c>
      <c r="G792" t="s">
        <v>16</v>
      </c>
      <c r="H792" s="1">
        <v>44906</v>
      </c>
      <c r="I792" s="1">
        <v>44909</v>
      </c>
      <c r="J792" t="str">
        <f t="shared" si="96"/>
        <v>Filled</v>
      </c>
      <c r="K792" s="33" cm="1">
        <f t="array" aca="1" ref="K792" ca="1">NETWORKDAYS(H792,_xlfn.IFS(J792="Open",TODAY(),J792="Filled",I792))</f>
        <v>3</v>
      </c>
      <c r="L792" s="33" cm="1">
        <f t="array" aca="1" ref="L792" ca="1">(_xlfn.IFS(J792="Open",TODAY(),J792="Filled",I792))-H792</f>
        <v>3</v>
      </c>
      <c r="M792">
        <f t="shared" si="97"/>
        <v>2022</v>
      </c>
      <c r="N792" s="34" t="str">
        <f t="shared" si="98"/>
        <v>December</v>
      </c>
      <c r="O792" t="str">
        <f t="shared" si="99"/>
        <v>Q1</v>
      </c>
      <c r="P792" t="str">
        <f t="shared" si="100"/>
        <v>FY 2023</v>
      </c>
      <c r="Q792" s="35">
        <f>IF(J792="Open",_xlfn.XLOOKUP(E792,Table2[Region],Table2[Opens]),_xlfn.XLOOKUP(E792,Table2[Region],Table2[Accepts]))</f>
        <v>300</v>
      </c>
      <c r="R792">
        <f t="shared" si="101"/>
        <v>2023</v>
      </c>
      <c r="S792" s="1">
        <f t="shared" si="102"/>
        <v>44909</v>
      </c>
      <c r="T792" t="str">
        <f t="shared" si="103"/>
        <v>Q1</v>
      </c>
    </row>
    <row r="793" spans="1:20" x14ac:dyDescent="0.35">
      <c r="A793" t="s">
        <v>1598</v>
      </c>
      <c r="B793" t="s">
        <v>1305</v>
      </c>
      <c r="C793" t="s">
        <v>1605</v>
      </c>
      <c r="D793" t="s">
        <v>115</v>
      </c>
      <c r="E793" t="s">
        <v>116</v>
      </c>
      <c r="F793" t="s">
        <v>1613</v>
      </c>
      <c r="G793" t="s">
        <v>24</v>
      </c>
      <c r="H793" s="1">
        <v>44913</v>
      </c>
      <c r="I793" s="1" t="s">
        <v>1628</v>
      </c>
      <c r="J793" t="str">
        <f t="shared" si="96"/>
        <v>Open</v>
      </c>
      <c r="K793" s="33" cm="1">
        <f t="array" aca="1" ref="K793" ca="1">NETWORKDAYS(H793,_xlfn.IFS(J793="Open",TODAY(),J793="Filled",I793))</f>
        <v>167</v>
      </c>
      <c r="L793" s="33" cm="1">
        <f t="array" aca="1" ref="L793" ca="1">(_xlfn.IFS(J793="Open",TODAY(),J793="Filled",I793))-H793</f>
        <v>233</v>
      </c>
      <c r="M793" t="str">
        <f t="shared" si="97"/>
        <v/>
      </c>
      <c r="N793" s="34" t="str">
        <f t="shared" si="98"/>
        <v/>
      </c>
      <c r="O793" t="str">
        <f t="shared" si="99"/>
        <v/>
      </c>
      <c r="P793" t="str">
        <f t="shared" si="100"/>
        <v/>
      </c>
      <c r="Q793" s="35">
        <f>IF(J793="Open",_xlfn.XLOOKUP(E793,Table2[Region],Table2[Opens]),_xlfn.XLOOKUP(E793,Table2[Region],Table2[Accepts]))</f>
        <v>160</v>
      </c>
      <c r="R793">
        <f t="shared" si="101"/>
        <v>2023</v>
      </c>
      <c r="S793" s="1">
        <f t="shared" si="102"/>
        <v>44913</v>
      </c>
      <c r="T793" t="str">
        <f t="shared" si="103"/>
        <v>Q1</v>
      </c>
    </row>
  </sheetData>
  <sortState xmlns:xlrd2="http://schemas.microsoft.com/office/spreadsheetml/2017/richdata2" ref="A2:I523">
    <sortCondition ref="H2:H523"/>
  </sortState>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sheetPr>
  <dimension ref="A1:S171"/>
  <sheetViews>
    <sheetView topLeftCell="B1" zoomScaleNormal="100" workbookViewId="0">
      <selection activeCell="F21" sqref="F21"/>
    </sheetView>
  </sheetViews>
  <sheetFormatPr defaultColWidth="0" defaultRowHeight="14.5" x14ac:dyDescent="0.35"/>
  <cols>
    <col min="1" max="1" width="9.1796875" customWidth="1"/>
    <col min="2" max="2" width="18.54296875" customWidth="1"/>
    <col min="3" max="18" width="9.1796875" customWidth="1"/>
    <col min="19" max="19" width="20.90625" bestFit="1" customWidth="1"/>
    <col min="20" max="16384" width="9.1796875" hidden="1"/>
  </cols>
  <sheetData>
    <row r="1" spans="1:19" x14ac:dyDescent="0.35">
      <c r="A1" s="3"/>
      <c r="B1" s="3"/>
      <c r="C1" s="3"/>
      <c r="D1" s="3"/>
      <c r="E1" s="3"/>
      <c r="F1" s="3"/>
      <c r="G1" s="3"/>
      <c r="H1" s="3"/>
      <c r="I1" s="3"/>
      <c r="J1" s="3"/>
      <c r="K1" s="3"/>
      <c r="L1" s="3"/>
      <c r="M1" s="3"/>
      <c r="N1" s="3"/>
      <c r="O1" s="3"/>
      <c r="P1" s="3"/>
      <c r="Q1" s="3"/>
      <c r="R1" s="3"/>
      <c r="S1" s="89"/>
    </row>
    <row r="2" spans="1:19" x14ac:dyDescent="0.35">
      <c r="A2" s="3"/>
      <c r="B2" s="3"/>
      <c r="C2" s="3"/>
      <c r="D2" s="3"/>
      <c r="E2" s="3"/>
      <c r="F2" s="3"/>
      <c r="G2" s="3"/>
      <c r="H2" s="3"/>
      <c r="I2" s="3"/>
      <c r="J2" s="3"/>
      <c r="K2" s="3"/>
      <c r="L2" s="3"/>
      <c r="M2" s="3"/>
      <c r="N2" s="3"/>
      <c r="O2" s="3"/>
      <c r="P2" s="3"/>
      <c r="Q2" s="3"/>
      <c r="R2" s="3"/>
      <c r="S2" s="89"/>
    </row>
    <row r="3" spans="1:19" x14ac:dyDescent="0.35">
      <c r="A3" s="3"/>
      <c r="B3" s="3"/>
      <c r="C3" s="3"/>
      <c r="D3" s="3"/>
      <c r="E3" s="3"/>
      <c r="F3" s="3"/>
      <c r="G3" s="3"/>
      <c r="H3" s="3"/>
      <c r="I3" s="3"/>
      <c r="J3" s="3"/>
      <c r="K3" s="3"/>
      <c r="L3" s="3"/>
      <c r="M3" s="3"/>
      <c r="N3" s="3"/>
      <c r="O3" s="3"/>
      <c r="P3" s="3"/>
      <c r="Q3" s="3"/>
      <c r="R3" s="3"/>
      <c r="S3" s="89"/>
    </row>
    <row r="4" spans="1:19" x14ac:dyDescent="0.35">
      <c r="A4" s="3"/>
      <c r="B4" s="3"/>
      <c r="C4" s="3"/>
      <c r="D4" s="3"/>
      <c r="E4" s="3"/>
      <c r="F4" s="3"/>
      <c r="G4" s="3"/>
      <c r="H4" s="3"/>
      <c r="I4" s="3"/>
      <c r="J4" s="3"/>
      <c r="K4" s="3"/>
      <c r="L4" s="3"/>
      <c r="M4" s="3"/>
      <c r="N4" s="3"/>
      <c r="O4" s="3"/>
      <c r="P4" s="3"/>
      <c r="Q4" s="3"/>
      <c r="R4" s="3"/>
      <c r="S4" s="89"/>
    </row>
    <row r="5" spans="1:19" x14ac:dyDescent="0.35">
      <c r="A5" s="3"/>
      <c r="B5" s="3"/>
      <c r="C5" s="3"/>
      <c r="D5" s="3"/>
      <c r="E5" s="3"/>
      <c r="F5" s="3"/>
      <c r="G5" s="3"/>
      <c r="H5" s="3"/>
      <c r="I5" s="3"/>
      <c r="J5" s="3"/>
      <c r="K5" s="3"/>
      <c r="L5" s="3"/>
      <c r="M5" s="3"/>
      <c r="N5" s="3"/>
      <c r="O5" s="3"/>
      <c r="P5" s="3"/>
      <c r="Q5" s="3"/>
      <c r="R5" s="3"/>
      <c r="S5" s="89"/>
    </row>
    <row r="6" spans="1:19" x14ac:dyDescent="0.35">
      <c r="A6" s="3"/>
      <c r="B6" s="3"/>
      <c r="C6" s="3"/>
      <c r="D6" s="3"/>
      <c r="E6" s="3"/>
      <c r="F6" s="3"/>
      <c r="G6" s="3"/>
      <c r="H6" s="3"/>
      <c r="I6" s="3"/>
      <c r="J6" s="3"/>
      <c r="K6" s="3"/>
      <c r="L6" s="3"/>
      <c r="M6" s="3"/>
      <c r="N6" s="3"/>
      <c r="O6" s="3"/>
      <c r="P6" s="3"/>
      <c r="Q6" s="3"/>
      <c r="R6" s="3"/>
      <c r="S6" s="89"/>
    </row>
    <row r="7" spans="1:19" x14ac:dyDescent="0.35">
      <c r="A7" s="3"/>
      <c r="B7" s="3"/>
      <c r="C7" s="3"/>
      <c r="D7" s="3"/>
      <c r="E7" s="3"/>
      <c r="F7" s="3"/>
      <c r="G7" s="3"/>
      <c r="H7" s="3"/>
      <c r="I7" s="3"/>
      <c r="J7" s="3"/>
      <c r="K7" s="3"/>
      <c r="L7" s="3"/>
      <c r="M7" s="3"/>
      <c r="N7" s="3"/>
      <c r="O7" s="3"/>
      <c r="P7" s="3"/>
      <c r="Q7" s="3"/>
      <c r="R7" s="3"/>
      <c r="S7" s="89"/>
    </row>
    <row r="8" spans="1:19" ht="15.5" x14ac:dyDescent="0.35">
      <c r="A8" s="3"/>
      <c r="B8" s="91" t="s">
        <v>1082</v>
      </c>
      <c r="C8" s="91"/>
      <c r="D8" s="91"/>
      <c r="E8" s="91"/>
      <c r="F8" s="91"/>
      <c r="G8" s="91"/>
      <c r="H8" s="91"/>
      <c r="I8" s="91"/>
      <c r="J8" s="91"/>
      <c r="K8" s="91"/>
      <c r="L8" s="91"/>
      <c r="M8" s="91"/>
      <c r="N8" s="91"/>
      <c r="O8" s="91"/>
      <c r="P8" s="91"/>
      <c r="Q8" s="91"/>
      <c r="R8" s="91"/>
      <c r="S8" s="89"/>
    </row>
    <row r="9" spans="1:19" ht="15" thickBot="1" x14ac:dyDescent="0.4">
      <c r="A9" s="3"/>
      <c r="B9" s="3"/>
      <c r="C9" s="3"/>
      <c r="D9" s="3"/>
      <c r="E9" s="3"/>
      <c r="F9" s="3"/>
      <c r="G9" s="3"/>
      <c r="H9" s="3"/>
      <c r="I9" s="3"/>
      <c r="J9" s="3"/>
      <c r="K9" s="3"/>
      <c r="L9" s="3"/>
      <c r="M9" s="3"/>
      <c r="N9" s="3"/>
      <c r="O9" s="3"/>
      <c r="P9" s="3"/>
      <c r="Q9" s="3"/>
      <c r="R9" s="3"/>
      <c r="S9" s="89"/>
    </row>
    <row r="10" spans="1:19" x14ac:dyDescent="0.35">
      <c r="A10" s="3"/>
      <c r="B10" s="74" t="s">
        <v>1083</v>
      </c>
      <c r="C10" s="75"/>
      <c r="D10" s="74">
        <f>COUNTIF(Data!J:J,"Open")</f>
        <v>89</v>
      </c>
      <c r="E10" s="75"/>
      <c r="F10" s="3"/>
      <c r="G10" s="3"/>
      <c r="H10" s="51" t="s">
        <v>1086</v>
      </c>
      <c r="I10" s="80"/>
      <c r="J10" s="80"/>
      <c r="K10" s="80"/>
      <c r="L10" s="80"/>
      <c r="M10" s="80"/>
      <c r="N10" s="80"/>
      <c r="O10" s="80"/>
      <c r="P10" s="80"/>
      <c r="Q10" s="80"/>
      <c r="R10" s="81"/>
      <c r="S10" s="89"/>
    </row>
    <row r="11" spans="1:19" x14ac:dyDescent="0.35">
      <c r="A11" s="3"/>
      <c r="B11" s="74" t="s">
        <v>1084</v>
      </c>
      <c r="C11" s="75"/>
      <c r="D11" s="88">
        <f ca="1">AVERAGEIFS(Data!K:K,Data!J:J,"Open")</f>
        <v>692.33707865168537</v>
      </c>
      <c r="E11" s="75"/>
      <c r="F11" s="3"/>
      <c r="G11" s="3"/>
      <c r="H11" s="82"/>
      <c r="I11" s="83"/>
      <c r="J11" s="83"/>
      <c r="K11" s="83"/>
      <c r="L11" s="83"/>
      <c r="M11" s="83"/>
      <c r="N11" s="83"/>
      <c r="O11" s="83"/>
      <c r="P11" s="83"/>
      <c r="Q11" s="83"/>
      <c r="R11" s="84"/>
      <c r="S11" s="89"/>
    </row>
    <row r="12" spans="1:19" x14ac:dyDescent="0.35">
      <c r="A12" s="3"/>
      <c r="B12" s="74" t="s">
        <v>1085</v>
      </c>
      <c r="C12" s="75"/>
      <c r="D12" s="76">
        <f ca="1">(COUNTIFS(Data!J:J,"Open",Data!K:K,"&gt;50"))/COUNTA(Data!J:J)</f>
        <v>0.11223203026481715</v>
      </c>
      <c r="E12" s="77"/>
      <c r="F12" s="3"/>
      <c r="G12" s="3"/>
      <c r="H12" s="82"/>
      <c r="I12" s="83"/>
      <c r="J12" s="83"/>
      <c r="K12" s="83"/>
      <c r="L12" s="83"/>
      <c r="M12" s="83"/>
      <c r="N12" s="83"/>
      <c r="O12" s="83"/>
      <c r="P12" s="83"/>
      <c r="Q12" s="83"/>
      <c r="R12" s="84"/>
      <c r="S12" s="89"/>
    </row>
    <row r="13" spans="1:19" x14ac:dyDescent="0.35">
      <c r="A13" s="3"/>
      <c r="B13" s="3"/>
      <c r="C13" s="3"/>
      <c r="D13" s="3"/>
      <c r="E13" s="3"/>
      <c r="F13" s="3"/>
      <c r="G13" s="3"/>
      <c r="H13" s="82"/>
      <c r="I13" s="83"/>
      <c r="J13" s="83"/>
      <c r="K13" s="83"/>
      <c r="L13" s="83"/>
      <c r="M13" s="83"/>
      <c r="N13" s="83"/>
      <c r="O13" s="83"/>
      <c r="P13" s="83"/>
      <c r="Q13" s="83"/>
      <c r="R13" s="84"/>
      <c r="S13" s="89"/>
    </row>
    <row r="14" spans="1:19" ht="18.5" x14ac:dyDescent="0.35">
      <c r="A14" s="3"/>
      <c r="B14" s="61" t="s">
        <v>1094</v>
      </c>
      <c r="C14" s="61"/>
      <c r="D14" s="61"/>
      <c r="E14" s="61"/>
      <c r="F14" s="22"/>
      <c r="G14" s="22"/>
      <c r="H14" s="82"/>
      <c r="I14" s="83"/>
      <c r="J14" s="83"/>
      <c r="K14" s="83"/>
      <c r="L14" s="83"/>
      <c r="M14" s="83"/>
      <c r="N14" s="83"/>
      <c r="O14" s="83"/>
      <c r="P14" s="83"/>
      <c r="Q14" s="83"/>
      <c r="R14" s="84"/>
      <c r="S14" s="89"/>
    </row>
    <row r="15" spans="1:19" x14ac:dyDescent="0.35">
      <c r="A15" s="3"/>
      <c r="B15" s="74" t="s">
        <v>116</v>
      </c>
      <c r="C15" s="75"/>
      <c r="D15" s="74">
        <f>COUNTIFS(Data!J:J,"Open",Data!E:E,Summary!B15)</f>
        <v>18</v>
      </c>
      <c r="E15" s="75"/>
      <c r="F15" s="22"/>
      <c r="G15" s="22"/>
      <c r="H15" s="82"/>
      <c r="I15" s="83"/>
      <c r="J15" s="83"/>
      <c r="K15" s="83"/>
      <c r="L15" s="83"/>
      <c r="M15" s="83"/>
      <c r="N15" s="83"/>
      <c r="O15" s="83"/>
      <c r="P15" s="83"/>
      <c r="Q15" s="83"/>
      <c r="R15" s="84"/>
      <c r="S15" s="89"/>
    </row>
    <row r="16" spans="1:19" x14ac:dyDescent="0.35">
      <c r="A16" s="3"/>
      <c r="B16" s="74" t="s">
        <v>9</v>
      </c>
      <c r="C16" s="75"/>
      <c r="D16" s="74">
        <f>COUNTIFS(Data!J:J,"Open",Data!E:E,Summary!B16)</f>
        <v>22</v>
      </c>
      <c r="E16" s="75"/>
      <c r="F16" s="22"/>
      <c r="G16" s="22"/>
      <c r="H16" s="82"/>
      <c r="I16" s="83"/>
      <c r="J16" s="83"/>
      <c r="K16" s="83"/>
      <c r="L16" s="83"/>
      <c r="M16" s="83"/>
      <c r="N16" s="83"/>
      <c r="O16" s="83"/>
      <c r="P16" s="83"/>
      <c r="Q16" s="83"/>
      <c r="R16" s="84"/>
      <c r="S16" s="89"/>
    </row>
    <row r="17" spans="1:19" x14ac:dyDescent="0.35">
      <c r="A17" s="3"/>
      <c r="B17" s="74" t="s">
        <v>209</v>
      </c>
      <c r="C17" s="75"/>
      <c r="D17" s="74">
        <f>COUNTIFS(Data!J:J,"Open",Data!E:E,Summary!B17)</f>
        <v>14</v>
      </c>
      <c r="E17" s="75"/>
      <c r="F17" s="22"/>
      <c r="G17" s="22"/>
      <c r="H17" s="82"/>
      <c r="I17" s="83"/>
      <c r="J17" s="83"/>
      <c r="K17" s="83"/>
      <c r="L17" s="83"/>
      <c r="M17" s="83"/>
      <c r="N17" s="83"/>
      <c r="O17" s="83"/>
      <c r="P17" s="83"/>
      <c r="Q17" s="83"/>
      <c r="R17" s="84"/>
      <c r="S17" s="89"/>
    </row>
    <row r="18" spans="1:19" x14ac:dyDescent="0.35">
      <c r="A18" s="3"/>
      <c r="B18" s="78" t="s">
        <v>1636</v>
      </c>
      <c r="C18" s="79"/>
      <c r="D18" s="74">
        <f>COUNTIFS(Data!J:J,"Open",Data!E:E,Summary!B18)</f>
        <v>35</v>
      </c>
      <c r="E18" s="75"/>
      <c r="F18" s="22"/>
      <c r="G18" s="22"/>
      <c r="H18" s="82"/>
      <c r="I18" s="83"/>
      <c r="J18" s="83"/>
      <c r="K18" s="83"/>
      <c r="L18" s="83"/>
      <c r="M18" s="83"/>
      <c r="N18" s="83"/>
      <c r="O18" s="83"/>
      <c r="P18" s="83"/>
      <c r="Q18" s="83"/>
      <c r="R18" s="84"/>
      <c r="S18" s="89"/>
    </row>
    <row r="19" spans="1:19" x14ac:dyDescent="0.35">
      <c r="A19" s="3"/>
      <c r="B19" s="3"/>
      <c r="C19" s="3"/>
      <c r="D19" s="3"/>
      <c r="E19" s="3"/>
      <c r="F19" s="3"/>
      <c r="G19" s="3"/>
      <c r="H19" s="82"/>
      <c r="I19" s="83"/>
      <c r="J19" s="83"/>
      <c r="K19" s="83"/>
      <c r="L19" s="83"/>
      <c r="M19" s="83"/>
      <c r="N19" s="83"/>
      <c r="O19" s="83"/>
      <c r="P19" s="83"/>
      <c r="Q19" s="83"/>
      <c r="R19" s="84"/>
      <c r="S19" s="89"/>
    </row>
    <row r="20" spans="1:19" x14ac:dyDescent="0.35">
      <c r="A20" s="3"/>
      <c r="B20" s="3"/>
      <c r="C20" s="3"/>
      <c r="D20" s="3"/>
      <c r="E20" s="3"/>
      <c r="F20" s="3"/>
      <c r="G20" s="3"/>
      <c r="H20" s="82"/>
      <c r="I20" s="83"/>
      <c r="J20" s="83"/>
      <c r="K20" s="83"/>
      <c r="L20" s="83"/>
      <c r="M20" s="83"/>
      <c r="N20" s="83"/>
      <c r="O20" s="83"/>
      <c r="P20" s="83"/>
      <c r="Q20" s="83"/>
      <c r="R20" s="84"/>
      <c r="S20" s="89"/>
    </row>
    <row r="21" spans="1:19" ht="15" thickBot="1" x14ac:dyDescent="0.4">
      <c r="A21" s="3"/>
      <c r="B21" s="3"/>
      <c r="C21" s="3"/>
      <c r="D21" s="3"/>
      <c r="E21" s="3"/>
      <c r="F21" s="3"/>
      <c r="G21" s="3"/>
      <c r="H21" s="85"/>
      <c r="I21" s="86"/>
      <c r="J21" s="86"/>
      <c r="K21" s="86"/>
      <c r="L21" s="86"/>
      <c r="M21" s="86"/>
      <c r="N21" s="86"/>
      <c r="O21" s="86"/>
      <c r="P21" s="86"/>
      <c r="Q21" s="86"/>
      <c r="R21" s="87"/>
      <c r="S21" s="89"/>
    </row>
    <row r="22" spans="1:19" x14ac:dyDescent="0.35">
      <c r="A22" s="3"/>
      <c r="B22" s="3"/>
      <c r="C22" s="3"/>
      <c r="D22" s="3"/>
      <c r="E22" s="3"/>
      <c r="F22" s="3"/>
      <c r="G22" s="3"/>
      <c r="H22" s="3"/>
      <c r="I22" s="3"/>
      <c r="J22" s="3"/>
      <c r="K22" s="3"/>
      <c r="L22" s="3"/>
      <c r="M22" s="3"/>
      <c r="N22" s="3"/>
      <c r="O22" s="3"/>
      <c r="P22" s="3"/>
      <c r="Q22" s="3"/>
      <c r="R22" s="3"/>
      <c r="S22" s="89"/>
    </row>
    <row r="23" spans="1:19" ht="15.5" x14ac:dyDescent="0.35">
      <c r="A23" s="3"/>
      <c r="B23" s="91" t="s">
        <v>1087</v>
      </c>
      <c r="C23" s="91"/>
      <c r="D23" s="91"/>
      <c r="E23" s="91"/>
      <c r="F23" s="91"/>
      <c r="G23" s="91"/>
      <c r="H23" s="91"/>
      <c r="I23" s="91"/>
      <c r="J23" s="91"/>
      <c r="K23" s="91"/>
      <c r="L23" s="91"/>
      <c r="M23" s="91"/>
      <c r="N23" s="91"/>
      <c r="O23" s="91"/>
      <c r="P23" s="91"/>
      <c r="Q23" s="91"/>
      <c r="R23" s="91"/>
      <c r="S23" s="89"/>
    </row>
    <row r="24" spans="1:19" ht="15" thickBot="1" x14ac:dyDescent="0.4">
      <c r="A24" s="3"/>
      <c r="B24" s="3"/>
      <c r="C24" s="22"/>
      <c r="D24" s="22"/>
      <c r="E24" s="22"/>
      <c r="F24" s="22"/>
      <c r="G24" s="22"/>
      <c r="H24" s="22"/>
      <c r="I24" s="22"/>
      <c r="J24" s="22"/>
      <c r="K24" s="22"/>
      <c r="L24" s="22"/>
      <c r="M24" s="22"/>
      <c r="N24" s="22"/>
      <c r="O24" s="22"/>
      <c r="P24" s="22"/>
      <c r="Q24" s="22"/>
      <c r="R24" s="22"/>
      <c r="S24" s="89"/>
    </row>
    <row r="25" spans="1:19" ht="15" thickBot="1" x14ac:dyDescent="0.4">
      <c r="A25" s="3"/>
      <c r="B25" s="3"/>
      <c r="C25" s="71" t="s">
        <v>1645</v>
      </c>
      <c r="D25" s="72"/>
      <c r="E25" s="72"/>
      <c r="F25" s="73"/>
      <c r="G25" s="71" t="s">
        <v>1648</v>
      </c>
      <c r="H25" s="72"/>
      <c r="I25" s="72"/>
      <c r="J25" s="73"/>
      <c r="K25" s="71" t="s">
        <v>1646</v>
      </c>
      <c r="L25" s="72"/>
      <c r="M25" s="72"/>
      <c r="N25" s="73"/>
      <c r="O25" s="71" t="s">
        <v>1647</v>
      </c>
      <c r="P25" s="72"/>
      <c r="Q25" s="72"/>
      <c r="R25" s="73"/>
      <c r="S25" s="89"/>
    </row>
    <row r="26" spans="1:19" ht="15" thickBot="1" x14ac:dyDescent="0.4">
      <c r="A26" s="3"/>
      <c r="B26" s="3"/>
      <c r="C26" s="8" t="s">
        <v>1088</v>
      </c>
      <c r="D26" s="9" t="s">
        <v>1089</v>
      </c>
      <c r="E26" s="9" t="s">
        <v>1090</v>
      </c>
      <c r="F26" s="10" t="s">
        <v>1091</v>
      </c>
      <c r="G26" s="8" t="s">
        <v>1088</v>
      </c>
      <c r="H26" s="9" t="s">
        <v>1089</v>
      </c>
      <c r="I26" s="9" t="s">
        <v>1090</v>
      </c>
      <c r="J26" s="10" t="s">
        <v>1091</v>
      </c>
      <c r="K26" s="8" t="s">
        <v>1088</v>
      </c>
      <c r="L26" s="9" t="s">
        <v>1089</v>
      </c>
      <c r="M26" s="9" t="s">
        <v>1090</v>
      </c>
      <c r="N26" s="10" t="s">
        <v>1091</v>
      </c>
      <c r="O26" s="11" t="s">
        <v>1088</v>
      </c>
      <c r="P26" s="9" t="s">
        <v>1089</v>
      </c>
      <c r="Q26" s="9" t="s">
        <v>1090</v>
      </c>
      <c r="R26" s="10" t="s">
        <v>1091</v>
      </c>
      <c r="S26" s="89"/>
    </row>
    <row r="27" spans="1:19" ht="15" thickBot="1" x14ac:dyDescent="0.4">
      <c r="A27" s="3"/>
      <c r="B27" s="4" t="s">
        <v>116</v>
      </c>
      <c r="C27" s="23">
        <f>COUNTIFS(Data!$J:$J,"Filled",Data!$O:$O,Summary!C$26,Data!$E:$E,Summary!$B27,Data!$P:$P,"FY 2019")</f>
        <v>10</v>
      </c>
      <c r="D27" s="23">
        <f>COUNTIFS(Data!$J:$J,"Filled",Data!$O:$O,Summary!D$26,Data!$E:$E,Summary!$B27,Data!$P:$P,"FY 2019")</f>
        <v>1</v>
      </c>
      <c r="E27" s="23">
        <f>COUNTIFS(Data!$J:$J,"Filled",Data!$O:$O,Summary!E$26,Data!$E:$E,Summary!$B27,Data!$P:$P,"FY 2019")</f>
        <v>4</v>
      </c>
      <c r="F27" s="23">
        <f>COUNTIFS(Data!$J:$J,"Filled",Data!$O:$O,Summary!F$26,Data!$E:$E,Summary!$B27,Data!$P:$P,"FY 2019")</f>
        <v>8</v>
      </c>
      <c r="G27" s="23">
        <f>COUNTIFS(Data!$J:$J,"Filled",Data!$O:$O,Summary!G$26,Data!$E:$E,Summary!$B27,Data!$P:$P,"FY 2020")</f>
        <v>14</v>
      </c>
      <c r="H27" s="23">
        <f>COUNTIFS(Data!$J:$J,"Filled",Data!$O:$O,Summary!H$26,Data!$E:$E,Summary!$B27,Data!$P:$P,"FY 2020")</f>
        <v>2</v>
      </c>
      <c r="I27" s="23">
        <f>COUNTIFS(Data!$J:$J,"Filled",Data!$O:$O,Summary!I$26,Data!$E:$E,Summary!$B27,Data!$P:$P,"FY 2020")</f>
        <v>5</v>
      </c>
      <c r="J27" s="23">
        <f>COUNTIFS(Data!$J:$J,"Filled",Data!$O:$O,Summary!J$26,Data!$E:$E,Summary!$B27,Data!$P:$P,"FY 2020")</f>
        <v>7</v>
      </c>
      <c r="K27" s="23">
        <f>COUNTIFS(Data!$J:$J,"Filled",Data!$O:$O,Summary!K$26,Data!$E:$E,Summary!$B27,Data!$P:$P,"FY 2021")</f>
        <v>26</v>
      </c>
      <c r="L27" s="23">
        <f>COUNTIFS(Data!$J:$J,"Filled",Data!$O:$O,Summary!L$26,Data!$E:$E,Summary!$B27,Data!$P:$P,"FY 2021")</f>
        <v>1</v>
      </c>
      <c r="M27" s="23">
        <f>COUNTIFS(Data!$J:$J,"Filled",Data!$O:$O,Summary!M$26,Data!$E:$E,Summary!$B27,Data!$P:$P,"FY 2021")</f>
        <v>6</v>
      </c>
      <c r="N27" s="23">
        <f>COUNTIFS(Data!$J:$J,"Filled",Data!$O:$O,Summary!N$26,Data!$E:$E,Summary!$B27,Data!$P:$P,"FY 2021")</f>
        <v>1</v>
      </c>
      <c r="O27" s="23">
        <f>COUNTIFS(Data!$J:$J,"Filled",Data!$O:$O,Summary!O$26,Data!$E:$E,Summary!$B27,Data!$P:$P,"FY 2022")</f>
        <v>7</v>
      </c>
      <c r="P27" s="23">
        <f>COUNTIFS(Data!$J:$J,"Filled",Data!$O:$O,Summary!P$26,Data!$E:$E,Summary!$B27,Data!$P:$P,"FY 2022")</f>
        <v>2</v>
      </c>
      <c r="Q27" s="23">
        <f>COUNTIFS(Data!$J:$J,"Filled",Data!$O:$O,Summary!Q$26,Data!$E:$E,Summary!$B27,Data!$P:$P,"FY 2022")</f>
        <v>2</v>
      </c>
      <c r="R27" s="23">
        <f>COUNTIFS(Data!$J:$J,"Filled",Data!$O:$O,Summary!R$26,Data!$E:$E,Summary!$B27,Data!$P:$P,"FY 2022")</f>
        <v>4</v>
      </c>
      <c r="S27" s="89"/>
    </row>
    <row r="28" spans="1:19" ht="15" thickBot="1" x14ac:dyDescent="0.4">
      <c r="A28" s="3"/>
      <c r="B28" s="5" t="s">
        <v>9</v>
      </c>
      <c r="C28" s="23">
        <f>COUNTIFS(Data!$J:$J,"Filled",Data!$O:$O,Summary!C$26,Data!$E:$E,Summary!$B28,Data!$P:$P,"FY 2019")</f>
        <v>4</v>
      </c>
      <c r="D28" s="23">
        <f>COUNTIFS(Data!$J:$J,"Filled",Data!$O:$O,Summary!D$26,Data!$E:$E,Summary!$B28,Data!$P:$P,"FY 2019")</f>
        <v>0</v>
      </c>
      <c r="E28" s="23">
        <f>COUNTIFS(Data!$J:$J,"Filled",Data!$O:$O,Summary!E$26,Data!$E:$E,Summary!$B28,Data!$P:$P,"FY 2019")</f>
        <v>0</v>
      </c>
      <c r="F28" s="23">
        <f>COUNTIFS(Data!$J:$J,"Filled",Data!$O:$O,Summary!F$26,Data!$E:$E,Summary!$B28,Data!$P:$P,"FY 2019")</f>
        <v>1</v>
      </c>
      <c r="G28" s="23">
        <f>COUNTIFS(Data!$J:$J,"Filled",Data!$O:$O,Summary!G$26,Data!$E:$E,Summary!$B28,Data!$P:$P,"FY 2020")</f>
        <v>3</v>
      </c>
      <c r="H28" s="23">
        <f>COUNTIFS(Data!$J:$J,"Filled",Data!$O:$O,Summary!H$26,Data!$E:$E,Summary!$B28,Data!$P:$P,"FY 2020")</f>
        <v>1</v>
      </c>
      <c r="I28" s="23">
        <f>COUNTIFS(Data!$J:$J,"Filled",Data!$O:$O,Summary!I$26,Data!$E:$E,Summary!$B28,Data!$P:$P,"FY 2020")</f>
        <v>6</v>
      </c>
      <c r="J28" s="23">
        <f>COUNTIFS(Data!$J:$J,"Filled",Data!$O:$O,Summary!J$26,Data!$E:$E,Summary!$B28,Data!$P:$P,"FY 2020")</f>
        <v>21</v>
      </c>
      <c r="K28" s="23">
        <f>COUNTIFS(Data!$J:$J,"Filled",Data!$O:$O,Summary!K$26,Data!$E:$E,Summary!$B28,Data!$P:$P,"FY 2021")</f>
        <v>35</v>
      </c>
      <c r="L28" s="23">
        <f>COUNTIFS(Data!$J:$J,"Filled",Data!$O:$O,Summary!L$26,Data!$E:$E,Summary!$B28,Data!$P:$P,"FY 2021")</f>
        <v>0</v>
      </c>
      <c r="M28" s="23">
        <f>COUNTIFS(Data!$J:$J,"Filled",Data!$O:$O,Summary!M$26,Data!$E:$E,Summary!$B28,Data!$P:$P,"FY 2021")</f>
        <v>0</v>
      </c>
      <c r="N28" s="23">
        <f>COUNTIFS(Data!$J:$J,"Filled",Data!$O:$O,Summary!N$26,Data!$E:$E,Summary!$B28,Data!$P:$P,"FY 2021")</f>
        <v>1</v>
      </c>
      <c r="O28" s="23">
        <f>COUNTIFS(Data!$J:$J,"Filled",Data!$O:$O,Summary!O$26,Data!$E:$E,Summary!$B28,Data!$P:$P,"FY 2022")</f>
        <v>27</v>
      </c>
      <c r="P28" s="23">
        <f>COUNTIFS(Data!$J:$J,"Filled",Data!$O:$O,Summary!P$26,Data!$E:$E,Summary!$B28,Data!$P:$P,"FY 2022")</f>
        <v>4</v>
      </c>
      <c r="Q28" s="23">
        <f>COUNTIFS(Data!$J:$J,"Filled",Data!$O:$O,Summary!Q$26,Data!$E:$E,Summary!$B28,Data!$P:$P,"FY 2022")</f>
        <v>21</v>
      </c>
      <c r="R28" s="23">
        <f>COUNTIFS(Data!$J:$J,"Filled",Data!$O:$O,Summary!R$26,Data!$E:$E,Summary!$B28,Data!$P:$P,"FY 2022")</f>
        <v>22</v>
      </c>
      <c r="S28" s="89"/>
    </row>
    <row r="29" spans="1:19" ht="15" thickBot="1" x14ac:dyDescent="0.4">
      <c r="A29" s="3"/>
      <c r="B29" s="5" t="s">
        <v>209</v>
      </c>
      <c r="C29" s="23">
        <f>COUNTIFS(Data!$J:$J,"Filled",Data!$O:$O,Summary!C$26,Data!$E:$E,Summary!$B29,Data!$P:$P,"FY 2019")</f>
        <v>1</v>
      </c>
      <c r="D29" s="23">
        <f>COUNTIFS(Data!$J:$J,"Filled",Data!$O:$O,Summary!D$26,Data!$E:$E,Summary!$B29,Data!$P:$P,"FY 2019")</f>
        <v>0</v>
      </c>
      <c r="E29" s="23">
        <f>COUNTIFS(Data!$J:$J,"Filled",Data!$O:$O,Summary!E$26,Data!$E:$E,Summary!$B29,Data!$P:$P,"FY 2019")</f>
        <v>0</v>
      </c>
      <c r="F29" s="23">
        <f>COUNTIFS(Data!$J:$J,"Filled",Data!$O:$O,Summary!F$26,Data!$E:$E,Summary!$B29,Data!$P:$P,"FY 2019")</f>
        <v>0</v>
      </c>
      <c r="G29" s="23">
        <f>COUNTIFS(Data!$J:$J,"Filled",Data!$O:$O,Summary!G$26,Data!$E:$E,Summary!$B29,Data!$P:$P,"FY 2020")</f>
        <v>1</v>
      </c>
      <c r="H29" s="23">
        <f>COUNTIFS(Data!$J:$J,"Filled",Data!$O:$O,Summary!H$26,Data!$E:$E,Summary!$B29,Data!$P:$P,"FY 2020")</f>
        <v>0</v>
      </c>
      <c r="I29" s="23">
        <f>COUNTIFS(Data!$J:$J,"Filled",Data!$O:$O,Summary!I$26,Data!$E:$E,Summary!$B29,Data!$P:$P,"FY 2020")</f>
        <v>1</v>
      </c>
      <c r="J29" s="23">
        <f>COUNTIFS(Data!$J:$J,"Filled",Data!$O:$O,Summary!J$26,Data!$E:$E,Summary!$B29,Data!$P:$P,"FY 2020")</f>
        <v>6</v>
      </c>
      <c r="K29" s="23">
        <f>COUNTIFS(Data!$J:$J,"Filled",Data!$O:$O,Summary!K$26,Data!$E:$E,Summary!$B29,Data!$P:$P,"FY 2021")</f>
        <v>7</v>
      </c>
      <c r="L29" s="23">
        <f>COUNTIFS(Data!$J:$J,"Filled",Data!$O:$O,Summary!L$26,Data!$E:$E,Summary!$B29,Data!$P:$P,"FY 2021")</f>
        <v>0</v>
      </c>
      <c r="M29" s="23">
        <f>COUNTIFS(Data!$J:$J,"Filled",Data!$O:$O,Summary!M$26,Data!$E:$E,Summary!$B29,Data!$P:$P,"FY 2021")</f>
        <v>0</v>
      </c>
      <c r="N29" s="23">
        <f>COUNTIFS(Data!$J:$J,"Filled",Data!$O:$O,Summary!N$26,Data!$E:$E,Summary!$B29,Data!$P:$P,"FY 2021")</f>
        <v>19</v>
      </c>
      <c r="O29" s="23">
        <f>COUNTIFS(Data!$J:$J,"Filled",Data!$O:$O,Summary!O$26,Data!$E:$E,Summary!$B29,Data!$P:$P,"FY 2022")</f>
        <v>41</v>
      </c>
      <c r="P29" s="23">
        <f>COUNTIFS(Data!$J:$J,"Filled",Data!$O:$O,Summary!P$26,Data!$E:$E,Summary!$B29,Data!$P:$P,"FY 2022")</f>
        <v>0</v>
      </c>
      <c r="Q29" s="23">
        <f>COUNTIFS(Data!$J:$J,"Filled",Data!$O:$O,Summary!Q$26,Data!$E:$E,Summary!$B29,Data!$P:$P,"FY 2022")</f>
        <v>0</v>
      </c>
      <c r="R29" s="23">
        <f>COUNTIFS(Data!$J:$J,"Filled",Data!$O:$O,Summary!R$26,Data!$E:$E,Summary!$B29,Data!$P:$P,"FY 2022")</f>
        <v>1</v>
      </c>
      <c r="S29" s="89"/>
    </row>
    <row r="30" spans="1:19" ht="15" thickBot="1" x14ac:dyDescent="0.4">
      <c r="A30" s="3"/>
      <c r="B30" s="36" t="s">
        <v>1636</v>
      </c>
      <c r="C30" s="23">
        <f>COUNTIFS(Data!$J:$J,"Filled",Data!$O:$O,Summary!C$26,Data!$E:$E,Summary!$B30,Data!$P:$P,"FY 2019")</f>
        <v>5</v>
      </c>
      <c r="D30" s="23">
        <f>COUNTIFS(Data!$J:$J,"Filled",Data!$O:$O,Summary!D$26,Data!$E:$E,Summary!$B30,Data!$P:$P,"FY 2019")</f>
        <v>3</v>
      </c>
      <c r="E30" s="23">
        <f>COUNTIFS(Data!$J:$J,"Filled",Data!$O:$O,Summary!E$26,Data!$E:$E,Summary!$B30,Data!$P:$P,"FY 2019")</f>
        <v>7</v>
      </c>
      <c r="F30" s="23">
        <f>COUNTIFS(Data!$J:$J,"Filled",Data!$O:$O,Summary!F$26,Data!$E:$E,Summary!$B30,Data!$P:$P,"FY 2019")</f>
        <v>10</v>
      </c>
      <c r="G30" s="23">
        <f>COUNTIFS(Data!$J:$J,"Filled",Data!$O:$O,Summary!G$26,Data!$E:$E,Summary!$B30,Data!$P:$P,"FY 2020")</f>
        <v>17</v>
      </c>
      <c r="H30" s="23">
        <f>COUNTIFS(Data!$J:$J,"Filled",Data!$O:$O,Summary!H$26,Data!$E:$E,Summary!$B30,Data!$P:$P,"FY 2020")</f>
        <v>2</v>
      </c>
      <c r="I30" s="23">
        <f>COUNTIFS(Data!$J:$J,"Filled",Data!$O:$O,Summary!I$26,Data!$E:$E,Summary!$B30,Data!$P:$P,"FY 2020")</f>
        <v>6</v>
      </c>
      <c r="J30" s="23">
        <f>COUNTIFS(Data!$J:$J,"Filled",Data!$O:$O,Summary!J$26,Data!$E:$E,Summary!$B30,Data!$P:$P,"FY 2020")</f>
        <v>10</v>
      </c>
      <c r="K30" s="23">
        <f>COUNTIFS(Data!$J:$J,"Filled",Data!$O:$O,Summary!K$26,Data!$E:$E,Summary!$B30,Data!$P:$P,"FY 2021")</f>
        <v>34</v>
      </c>
      <c r="L30" s="23">
        <f>COUNTIFS(Data!$J:$J,"Filled",Data!$O:$O,Summary!L$26,Data!$E:$E,Summary!$B30,Data!$P:$P,"FY 2021")</f>
        <v>1</v>
      </c>
      <c r="M30" s="23">
        <f>COUNTIFS(Data!$J:$J,"Filled",Data!$O:$O,Summary!M$26,Data!$E:$E,Summary!$B30,Data!$P:$P,"FY 2021")</f>
        <v>10</v>
      </c>
      <c r="N30" s="23">
        <f>COUNTIFS(Data!$J:$J,"Filled",Data!$O:$O,Summary!N$26,Data!$E:$E,Summary!$B30,Data!$P:$P,"FY 2021")</f>
        <v>11</v>
      </c>
      <c r="O30" s="23">
        <f>COUNTIFS(Data!$J:$J,"Filled",Data!$O:$O,Summary!O$26,Data!$E:$E,Summary!$B30,Data!$P:$P,"FY 2022")</f>
        <v>11</v>
      </c>
      <c r="P30" s="23">
        <f>COUNTIFS(Data!$J:$J,"Filled",Data!$O:$O,Summary!P$26,Data!$E:$E,Summary!$B30,Data!$P:$P,"FY 2022")</f>
        <v>8</v>
      </c>
      <c r="Q30" s="23">
        <f>COUNTIFS(Data!$J:$J,"Filled",Data!$O:$O,Summary!Q$26,Data!$E:$E,Summary!$B30,Data!$P:$P,"FY 2022")</f>
        <v>20</v>
      </c>
      <c r="R30" s="23">
        <f>COUNTIFS(Data!$J:$J,"Filled",Data!$O:$O,Summary!R$26,Data!$E:$E,Summary!$B30,Data!$P:$P,"FY 2022")</f>
        <v>40</v>
      </c>
      <c r="S30" s="89"/>
    </row>
    <row r="31" spans="1:19" x14ac:dyDescent="0.35">
      <c r="A31" s="3"/>
      <c r="B31" s="6" t="s">
        <v>1092</v>
      </c>
      <c r="C31" s="24">
        <f t="shared" ref="C31:R31" si="0">SUM(C$27:C$30)</f>
        <v>20</v>
      </c>
      <c r="D31" s="24">
        <f t="shared" si="0"/>
        <v>4</v>
      </c>
      <c r="E31" s="24">
        <f t="shared" si="0"/>
        <v>11</v>
      </c>
      <c r="F31" s="24">
        <f t="shared" si="0"/>
        <v>19</v>
      </c>
      <c r="G31" s="24">
        <f t="shared" si="0"/>
        <v>35</v>
      </c>
      <c r="H31" s="24">
        <f t="shared" si="0"/>
        <v>5</v>
      </c>
      <c r="I31" s="24">
        <f t="shared" si="0"/>
        <v>18</v>
      </c>
      <c r="J31" s="24">
        <f t="shared" si="0"/>
        <v>44</v>
      </c>
      <c r="K31" s="24">
        <f t="shared" si="0"/>
        <v>102</v>
      </c>
      <c r="L31" s="24">
        <f t="shared" si="0"/>
        <v>2</v>
      </c>
      <c r="M31" s="24">
        <f t="shared" si="0"/>
        <v>16</v>
      </c>
      <c r="N31" s="24">
        <f t="shared" si="0"/>
        <v>32</v>
      </c>
      <c r="O31" s="24">
        <f t="shared" si="0"/>
        <v>86</v>
      </c>
      <c r="P31" s="24">
        <f t="shared" si="0"/>
        <v>14</v>
      </c>
      <c r="Q31" s="24">
        <f t="shared" si="0"/>
        <v>43</v>
      </c>
      <c r="R31" s="24">
        <f t="shared" si="0"/>
        <v>67</v>
      </c>
      <c r="S31" s="89"/>
    </row>
    <row r="32" spans="1:19" ht="15" thickBot="1" x14ac:dyDescent="0.4">
      <c r="A32" s="3"/>
      <c r="B32" s="7" t="s">
        <v>1107</v>
      </c>
      <c r="C32" s="25">
        <f ca="1">AVERAGEIFS(Data!$K:$K,Data!$P:$P,"FY 2019",Data!$O:$O,Summary!C$26)</f>
        <v>28.2</v>
      </c>
      <c r="D32" s="25">
        <f ca="1">AVERAGEIFS(Data!$K:$K,Data!$P:$P,"FY 2019",Data!$O:$O,Summary!D$26)</f>
        <v>19.5</v>
      </c>
      <c r="E32" s="25">
        <f ca="1">AVERAGEIFS(Data!$K:$K,Data!$P:$P,"FY 2019",Data!$O:$O,Summary!E$26)</f>
        <v>56.272727272727273</v>
      </c>
      <c r="F32" s="25">
        <f ca="1">AVERAGEIFS(Data!$K:$K,Data!$P:$P,"FY 2019",Data!$O:$O,Summary!F$26)</f>
        <v>79.421052631578945</v>
      </c>
      <c r="G32" s="25">
        <f ca="1">AVERAGEIFS(Data!$K:$K,Data!$P:$P,"FY 2020",Data!$O:$O,Summary!G$26)</f>
        <v>50</v>
      </c>
      <c r="H32" s="25">
        <f ca="1">AVERAGEIFS(Data!$K:$K,Data!$P:$P,"FY 2020",Data!$O:$O,Summary!H$26)</f>
        <v>24.8</v>
      </c>
      <c r="I32" s="25">
        <f ca="1">AVERAGEIFS(Data!$K:$K,Data!$P:$P,"FY 2020",Data!$O:$O,Summary!I$26)</f>
        <v>41.666666666666664</v>
      </c>
      <c r="J32" s="25">
        <f ca="1">AVERAGEIFS(Data!$K:$K,Data!$P:$P,"FY 2020",Data!$O:$O,Summary!J$26)</f>
        <v>76.75</v>
      </c>
      <c r="K32" s="25">
        <f ca="1">AVERAGEIFS(Data!$K:$K,Data!$P:$P,"FY 2021",Data!$O:$O,Summary!K$26)</f>
        <v>73.009803921568633</v>
      </c>
      <c r="L32" s="25">
        <f ca="1">AVERAGEIFS(Data!$K:$K,Data!$P:$P,"FY 2021",Data!$O:$O,Summary!L$26)</f>
        <v>27</v>
      </c>
      <c r="M32" s="25">
        <f ca="1">AVERAGEIFS(Data!$K:$K,Data!$P:$P,"FY 2021",Data!$O:$O,Summary!M$26)</f>
        <v>53.125</v>
      </c>
      <c r="N32" s="25">
        <f ca="1">AVERAGEIFS(Data!$K:$K,Data!$P:$P,"FY 2021",Data!$O:$O,Summary!N$26)</f>
        <v>100.46875</v>
      </c>
      <c r="O32" s="25">
        <f ca="1">AVERAGEIFS(Data!$K:$K,Data!$P:$P,"FY 2022",Data!$O:$O,Summary!O$26)</f>
        <v>53.558139534883722</v>
      </c>
      <c r="P32" s="25">
        <f ca="1">AVERAGEIFS(Data!$K:$K,Data!$P:$P,"FY 2022",Data!$O:$O,Summary!P$26)</f>
        <v>10.285714285714286</v>
      </c>
      <c r="Q32" s="25">
        <f ca="1">AVERAGEIFS(Data!$K:$K,Data!$P:$P,"FY 2022",Data!$O:$O,Summary!Q$26)</f>
        <v>53.813953488372093</v>
      </c>
      <c r="R32" s="25">
        <f ca="1">AVERAGEIFS(Data!$K:$K,Data!$P:$P,"FY 2022",Data!$O:$O,Summary!R$26)</f>
        <v>87.31343283582089</v>
      </c>
      <c r="S32" s="89"/>
    </row>
    <row r="33" spans="1:19" x14ac:dyDescent="0.35">
      <c r="A33" s="3"/>
      <c r="B33" s="12"/>
      <c r="C33" s="3"/>
      <c r="D33" s="3"/>
      <c r="E33" s="3"/>
      <c r="F33" s="3"/>
      <c r="G33" s="3"/>
      <c r="H33" s="3"/>
      <c r="I33" s="3"/>
      <c r="J33" s="3"/>
      <c r="K33" s="3"/>
      <c r="L33" s="3"/>
      <c r="M33" s="3"/>
      <c r="N33" s="3"/>
      <c r="O33" s="3"/>
      <c r="P33" s="3"/>
      <c r="Q33" s="90"/>
      <c r="R33" s="90"/>
      <c r="S33" s="89"/>
    </row>
    <row r="34" spans="1:19" ht="19" thickBot="1" x14ac:dyDescent="0.4">
      <c r="A34" s="3"/>
      <c r="B34" s="61" t="s">
        <v>1641</v>
      </c>
      <c r="C34" s="61"/>
      <c r="D34" s="61"/>
      <c r="E34" s="61"/>
      <c r="F34" s="13"/>
      <c r="G34" s="60" t="s">
        <v>1642</v>
      </c>
      <c r="H34" s="60"/>
      <c r="I34" s="60"/>
      <c r="J34" s="60"/>
      <c r="K34" s="60"/>
      <c r="L34" s="60"/>
      <c r="M34" s="60"/>
      <c r="N34" s="60"/>
      <c r="O34" s="60"/>
      <c r="P34" s="60"/>
      <c r="Q34" s="60"/>
      <c r="R34" s="60"/>
      <c r="S34" s="89"/>
    </row>
    <row r="35" spans="1:19" ht="15" customHeight="1" x14ac:dyDescent="0.35">
      <c r="A35" s="3"/>
      <c r="B35" s="62" t="s">
        <v>1644</v>
      </c>
      <c r="C35" s="63"/>
      <c r="D35" s="63"/>
      <c r="E35" s="64"/>
      <c r="F35" s="3"/>
      <c r="G35" s="51" t="s">
        <v>1643</v>
      </c>
      <c r="H35" s="52"/>
      <c r="I35" s="52"/>
      <c r="J35" s="52"/>
      <c r="K35" s="52"/>
      <c r="L35" s="52"/>
      <c r="M35" s="52"/>
      <c r="N35" s="52"/>
      <c r="O35" s="52"/>
      <c r="P35" s="52"/>
      <c r="Q35" s="52"/>
      <c r="R35" s="53"/>
      <c r="S35" s="89"/>
    </row>
    <row r="36" spans="1:19" ht="15" customHeight="1" x14ac:dyDescent="0.35">
      <c r="A36" s="3"/>
      <c r="B36" s="65"/>
      <c r="C36" s="66"/>
      <c r="D36" s="66"/>
      <c r="E36" s="67"/>
      <c r="F36" s="3"/>
      <c r="G36" s="54"/>
      <c r="H36" s="55"/>
      <c r="I36" s="55"/>
      <c r="J36" s="55"/>
      <c r="K36" s="55"/>
      <c r="L36" s="55"/>
      <c r="M36" s="55"/>
      <c r="N36" s="55"/>
      <c r="O36" s="55"/>
      <c r="P36" s="55"/>
      <c r="Q36" s="55"/>
      <c r="R36" s="56"/>
      <c r="S36" s="89"/>
    </row>
    <row r="37" spans="1:19" ht="15" customHeight="1" x14ac:dyDescent="0.35">
      <c r="A37" s="3"/>
      <c r="B37" s="65"/>
      <c r="C37" s="66"/>
      <c r="D37" s="66"/>
      <c r="E37" s="67"/>
      <c r="F37" s="3"/>
      <c r="G37" s="54"/>
      <c r="H37" s="55"/>
      <c r="I37" s="55"/>
      <c r="J37" s="55"/>
      <c r="K37" s="55"/>
      <c r="L37" s="55"/>
      <c r="M37" s="55"/>
      <c r="N37" s="55"/>
      <c r="O37" s="55"/>
      <c r="P37" s="55"/>
      <c r="Q37" s="55"/>
      <c r="R37" s="56"/>
      <c r="S37" s="89"/>
    </row>
    <row r="38" spans="1:19" ht="15" customHeight="1" x14ac:dyDescent="0.35">
      <c r="A38" s="3"/>
      <c r="B38" s="65"/>
      <c r="C38" s="66"/>
      <c r="D38" s="66"/>
      <c r="E38" s="67"/>
      <c r="F38" s="3"/>
      <c r="G38" s="54"/>
      <c r="H38" s="55"/>
      <c r="I38" s="55"/>
      <c r="J38" s="55"/>
      <c r="K38" s="55"/>
      <c r="L38" s="55"/>
      <c r="M38" s="55"/>
      <c r="N38" s="55"/>
      <c r="O38" s="55"/>
      <c r="P38" s="55"/>
      <c r="Q38" s="55"/>
      <c r="R38" s="56"/>
      <c r="S38" s="89"/>
    </row>
    <row r="39" spans="1:19" ht="15" customHeight="1" x14ac:dyDescent="0.35">
      <c r="A39" s="3"/>
      <c r="B39" s="65"/>
      <c r="C39" s="66"/>
      <c r="D39" s="66"/>
      <c r="E39" s="67"/>
      <c r="F39" s="3"/>
      <c r="G39" s="54"/>
      <c r="H39" s="55"/>
      <c r="I39" s="55"/>
      <c r="J39" s="55"/>
      <c r="K39" s="55"/>
      <c r="L39" s="55"/>
      <c r="M39" s="55"/>
      <c r="N39" s="55"/>
      <c r="O39" s="55"/>
      <c r="P39" s="55"/>
      <c r="Q39" s="55"/>
      <c r="R39" s="56"/>
      <c r="S39" s="89"/>
    </row>
    <row r="40" spans="1:19" ht="15" customHeight="1" x14ac:dyDescent="0.35">
      <c r="A40" s="3"/>
      <c r="B40" s="65"/>
      <c r="C40" s="66"/>
      <c r="D40" s="66"/>
      <c r="E40" s="67"/>
      <c r="F40" s="3"/>
      <c r="G40" s="54"/>
      <c r="H40" s="55"/>
      <c r="I40" s="55"/>
      <c r="J40" s="55"/>
      <c r="K40" s="55"/>
      <c r="L40" s="55"/>
      <c r="M40" s="55"/>
      <c r="N40" s="55"/>
      <c r="O40" s="55"/>
      <c r="P40" s="55"/>
      <c r="Q40" s="55"/>
      <c r="R40" s="56"/>
      <c r="S40" s="89"/>
    </row>
    <row r="41" spans="1:19" ht="15" customHeight="1" x14ac:dyDescent="0.35">
      <c r="A41" s="3"/>
      <c r="B41" s="65"/>
      <c r="C41" s="66"/>
      <c r="D41" s="66"/>
      <c r="E41" s="67"/>
      <c r="F41" s="3"/>
      <c r="G41" s="54"/>
      <c r="H41" s="55"/>
      <c r="I41" s="55"/>
      <c r="J41" s="55"/>
      <c r="K41" s="55"/>
      <c r="L41" s="55"/>
      <c r="M41" s="55"/>
      <c r="N41" s="55"/>
      <c r="O41" s="55"/>
      <c r="P41" s="55"/>
      <c r="Q41" s="55"/>
      <c r="R41" s="56"/>
      <c r="S41" s="89"/>
    </row>
    <row r="42" spans="1:19" ht="15" customHeight="1" x14ac:dyDescent="0.35">
      <c r="A42" s="3"/>
      <c r="B42" s="65"/>
      <c r="C42" s="66"/>
      <c r="D42" s="66"/>
      <c r="E42" s="67"/>
      <c r="F42" s="3"/>
      <c r="G42" s="54"/>
      <c r="H42" s="55"/>
      <c r="I42" s="55"/>
      <c r="J42" s="55"/>
      <c r="K42" s="55"/>
      <c r="L42" s="55"/>
      <c r="M42" s="55"/>
      <c r="N42" s="55"/>
      <c r="O42" s="55"/>
      <c r="P42" s="55"/>
      <c r="Q42" s="55"/>
      <c r="R42" s="56"/>
      <c r="S42" s="89"/>
    </row>
    <row r="43" spans="1:19" ht="15" customHeight="1" x14ac:dyDescent="0.35">
      <c r="A43" s="3"/>
      <c r="B43" s="65"/>
      <c r="C43" s="66"/>
      <c r="D43" s="66"/>
      <c r="E43" s="67"/>
      <c r="F43" s="3"/>
      <c r="G43" s="54"/>
      <c r="H43" s="55"/>
      <c r="I43" s="55"/>
      <c r="J43" s="55"/>
      <c r="K43" s="55"/>
      <c r="L43" s="55"/>
      <c r="M43" s="55"/>
      <c r="N43" s="55"/>
      <c r="O43" s="55"/>
      <c r="P43" s="55"/>
      <c r="Q43" s="55"/>
      <c r="R43" s="56"/>
      <c r="S43" s="89"/>
    </row>
    <row r="44" spans="1:19" ht="15" customHeight="1" x14ac:dyDescent="0.35">
      <c r="A44" s="3"/>
      <c r="B44" s="65"/>
      <c r="C44" s="66"/>
      <c r="D44" s="66"/>
      <c r="E44" s="67"/>
      <c r="F44" s="3"/>
      <c r="G44" s="54"/>
      <c r="H44" s="55"/>
      <c r="I44" s="55"/>
      <c r="J44" s="55"/>
      <c r="K44" s="55"/>
      <c r="L44" s="55"/>
      <c r="M44" s="55"/>
      <c r="N44" s="55"/>
      <c r="O44" s="55"/>
      <c r="P44" s="55"/>
      <c r="Q44" s="55"/>
      <c r="R44" s="56"/>
      <c r="S44" s="89"/>
    </row>
    <row r="45" spans="1:19" ht="15" customHeight="1" x14ac:dyDescent="0.35">
      <c r="A45" s="3"/>
      <c r="B45" s="65"/>
      <c r="C45" s="66"/>
      <c r="D45" s="66"/>
      <c r="E45" s="67"/>
      <c r="F45" s="3"/>
      <c r="G45" s="54"/>
      <c r="H45" s="55"/>
      <c r="I45" s="55"/>
      <c r="J45" s="55"/>
      <c r="K45" s="55"/>
      <c r="L45" s="55"/>
      <c r="M45" s="55"/>
      <c r="N45" s="55"/>
      <c r="O45" s="55"/>
      <c r="P45" s="55"/>
      <c r="Q45" s="55"/>
      <c r="R45" s="56"/>
      <c r="S45" s="89"/>
    </row>
    <row r="46" spans="1:19" ht="15" customHeight="1" x14ac:dyDescent="0.35">
      <c r="A46" s="3"/>
      <c r="B46" s="65"/>
      <c r="C46" s="66"/>
      <c r="D46" s="66"/>
      <c r="E46" s="67"/>
      <c r="F46" s="3"/>
      <c r="G46" s="54"/>
      <c r="H46" s="55"/>
      <c r="I46" s="55"/>
      <c r="J46" s="55"/>
      <c r="K46" s="55"/>
      <c r="L46" s="55"/>
      <c r="M46" s="55"/>
      <c r="N46" s="55"/>
      <c r="O46" s="55"/>
      <c r="P46" s="55"/>
      <c r="Q46" s="55"/>
      <c r="R46" s="56"/>
      <c r="S46" s="89"/>
    </row>
    <row r="47" spans="1:19" ht="15" customHeight="1" x14ac:dyDescent="0.35">
      <c r="A47" s="3"/>
      <c r="B47" s="65"/>
      <c r="C47" s="66"/>
      <c r="D47" s="66"/>
      <c r="E47" s="67"/>
      <c r="F47" s="3"/>
      <c r="G47" s="54"/>
      <c r="H47" s="55"/>
      <c r="I47" s="55"/>
      <c r="J47" s="55"/>
      <c r="K47" s="55"/>
      <c r="L47" s="55"/>
      <c r="M47" s="55"/>
      <c r="N47" s="55"/>
      <c r="O47" s="55"/>
      <c r="P47" s="55"/>
      <c r="Q47" s="55"/>
      <c r="R47" s="56"/>
      <c r="S47" s="89"/>
    </row>
    <row r="48" spans="1:19" ht="15" customHeight="1" x14ac:dyDescent="0.35">
      <c r="A48" s="3"/>
      <c r="B48" s="65"/>
      <c r="C48" s="66"/>
      <c r="D48" s="66"/>
      <c r="E48" s="67"/>
      <c r="F48" s="3"/>
      <c r="G48" s="54"/>
      <c r="H48" s="55"/>
      <c r="I48" s="55"/>
      <c r="J48" s="55"/>
      <c r="K48" s="55"/>
      <c r="L48" s="55"/>
      <c r="M48" s="55"/>
      <c r="N48" s="55"/>
      <c r="O48" s="55"/>
      <c r="P48" s="55"/>
      <c r="Q48" s="55"/>
      <c r="R48" s="56"/>
      <c r="S48" s="3"/>
    </row>
    <row r="49" spans="1:19" ht="15" customHeight="1" x14ac:dyDescent="0.35">
      <c r="A49" s="3"/>
      <c r="B49" s="65"/>
      <c r="C49" s="66"/>
      <c r="D49" s="66"/>
      <c r="E49" s="67"/>
      <c r="F49" s="3"/>
      <c r="G49" s="54"/>
      <c r="H49" s="55"/>
      <c r="I49" s="55"/>
      <c r="J49" s="55"/>
      <c r="K49" s="55"/>
      <c r="L49" s="55"/>
      <c r="M49" s="55"/>
      <c r="N49" s="55"/>
      <c r="O49" s="55"/>
      <c r="P49" s="55"/>
      <c r="Q49" s="55"/>
      <c r="R49" s="56"/>
      <c r="S49" s="3"/>
    </row>
    <row r="50" spans="1:19" ht="15.75" customHeight="1" thickBot="1" x14ac:dyDescent="0.4">
      <c r="A50" s="3"/>
      <c r="B50" s="68"/>
      <c r="C50" s="69"/>
      <c r="D50" s="69"/>
      <c r="E50" s="70"/>
      <c r="F50" s="3"/>
      <c r="G50" s="57"/>
      <c r="H50" s="58"/>
      <c r="I50" s="58"/>
      <c r="J50" s="58"/>
      <c r="K50" s="58"/>
      <c r="L50" s="58"/>
      <c r="M50" s="58"/>
      <c r="N50" s="58"/>
      <c r="O50" s="58"/>
      <c r="P50" s="58"/>
      <c r="Q50" s="58"/>
      <c r="R50" s="59"/>
      <c r="S50" s="3"/>
    </row>
    <row r="51" spans="1:19" x14ac:dyDescent="0.35">
      <c r="A51" s="3"/>
      <c r="B51" s="3"/>
      <c r="C51" s="3"/>
      <c r="D51" s="3"/>
      <c r="E51" s="3"/>
      <c r="F51" s="3"/>
      <c r="G51" s="3"/>
      <c r="H51" s="3"/>
      <c r="I51" s="3"/>
      <c r="J51" s="3"/>
      <c r="K51" s="3"/>
      <c r="L51" s="3"/>
      <c r="M51" s="3"/>
      <c r="N51" s="3"/>
      <c r="O51" s="3"/>
      <c r="P51" s="3"/>
      <c r="Q51" s="3"/>
      <c r="R51" s="3"/>
      <c r="S51" s="3"/>
    </row>
    <row r="52" spans="1:19" x14ac:dyDescent="0.35">
      <c r="A52" s="3"/>
      <c r="B52" s="3"/>
      <c r="C52" s="3"/>
      <c r="D52" s="3"/>
      <c r="E52" s="3"/>
      <c r="F52" s="3"/>
      <c r="G52" s="3"/>
      <c r="H52" s="3"/>
      <c r="I52" s="3"/>
      <c r="J52" s="3"/>
      <c r="K52" s="3"/>
      <c r="L52" s="3"/>
      <c r="M52" s="3"/>
      <c r="N52" s="3"/>
      <c r="O52" s="3"/>
      <c r="P52" s="3"/>
      <c r="Q52" s="3"/>
      <c r="R52" s="3"/>
      <c r="S52" s="3"/>
    </row>
    <row r="53" spans="1:19" ht="15.5" x14ac:dyDescent="0.35">
      <c r="A53" s="3"/>
      <c r="B53" s="91" t="s">
        <v>1649</v>
      </c>
      <c r="C53" s="91"/>
      <c r="D53" s="91"/>
      <c r="E53" s="91"/>
      <c r="F53" s="91"/>
      <c r="G53" s="91"/>
      <c r="H53" s="91"/>
      <c r="I53" s="91"/>
      <c r="J53" s="91"/>
      <c r="K53" s="91"/>
      <c r="L53" s="91"/>
      <c r="M53" s="91"/>
      <c r="N53" s="91"/>
      <c r="O53" s="91"/>
      <c r="P53" s="91"/>
      <c r="Q53" s="91"/>
      <c r="R53" s="91"/>
      <c r="S53" s="3"/>
    </row>
    <row r="54" spans="1:19" ht="15" thickBot="1" x14ac:dyDescent="0.4">
      <c r="A54" s="3"/>
      <c r="B54" s="3"/>
      <c r="C54" s="3"/>
      <c r="D54" s="3"/>
      <c r="E54" s="3"/>
      <c r="F54" s="3"/>
      <c r="G54" s="3"/>
      <c r="H54" s="3"/>
      <c r="I54" s="3"/>
      <c r="J54" s="3"/>
      <c r="K54" s="3"/>
      <c r="L54" s="3"/>
      <c r="M54" s="3"/>
      <c r="N54" s="3"/>
      <c r="O54" s="3"/>
      <c r="P54" s="3"/>
      <c r="Q54" s="3"/>
      <c r="R54" s="3"/>
      <c r="S54" s="3"/>
    </row>
    <row r="55" spans="1:19" ht="15" thickBot="1" x14ac:dyDescent="0.4">
      <c r="A55" s="3"/>
      <c r="B55" s="3"/>
      <c r="C55" s="71" t="s">
        <v>1645</v>
      </c>
      <c r="D55" s="72"/>
      <c r="E55" s="72"/>
      <c r="F55" s="73"/>
      <c r="G55" s="71" t="s">
        <v>1648</v>
      </c>
      <c r="H55" s="72"/>
      <c r="I55" s="72"/>
      <c r="J55" s="73"/>
      <c r="K55" s="71" t="s">
        <v>1646</v>
      </c>
      <c r="L55" s="72"/>
      <c r="M55" s="72"/>
      <c r="N55" s="73"/>
      <c r="O55" s="71" t="s">
        <v>1647</v>
      </c>
      <c r="P55" s="72"/>
      <c r="Q55" s="72"/>
      <c r="R55" s="73"/>
      <c r="S55" s="3"/>
    </row>
    <row r="56" spans="1:19" ht="15" thickBot="1" x14ac:dyDescent="0.4">
      <c r="A56" s="3"/>
      <c r="B56" s="3"/>
      <c r="C56" s="8" t="s">
        <v>1088</v>
      </c>
      <c r="D56" s="9" t="s">
        <v>1089</v>
      </c>
      <c r="E56" s="9" t="s">
        <v>1090</v>
      </c>
      <c r="F56" s="10" t="s">
        <v>1091</v>
      </c>
      <c r="G56" s="8" t="s">
        <v>1088</v>
      </c>
      <c r="H56" s="9" t="s">
        <v>1089</v>
      </c>
      <c r="I56" s="9" t="s">
        <v>1090</v>
      </c>
      <c r="J56" s="10" t="s">
        <v>1091</v>
      </c>
      <c r="K56" s="8" t="s">
        <v>1088</v>
      </c>
      <c r="L56" s="9" t="s">
        <v>1089</v>
      </c>
      <c r="M56" s="9" t="s">
        <v>1090</v>
      </c>
      <c r="N56" s="10" t="s">
        <v>1091</v>
      </c>
      <c r="O56" s="11" t="s">
        <v>1088</v>
      </c>
      <c r="P56" s="9" t="s">
        <v>1089</v>
      </c>
      <c r="Q56" s="9" t="s">
        <v>1090</v>
      </c>
      <c r="R56" s="10" t="s">
        <v>1091</v>
      </c>
      <c r="S56" s="3"/>
    </row>
    <row r="57" spans="1:19" ht="15" thickBot="1" x14ac:dyDescent="0.4">
      <c r="A57" s="3"/>
      <c r="B57" s="4" t="s">
        <v>116</v>
      </c>
      <c r="C57" s="23">
        <f>SUMIFS(Data!$Q:$Q,Data!$R:$R,"2019",Data!$T:$T,Summary!C$56,Data!$E:$E,Summary!$B57)</f>
        <v>3000</v>
      </c>
      <c r="D57" s="23">
        <f>SUMIFS(Data!$Q:$Q,Data!$R:$R,"2019",Data!$T:$T,Summary!D$56,Data!$E:$E,Summary!$B57)</f>
        <v>460</v>
      </c>
      <c r="E57" s="23">
        <f>SUMIFS(Data!$Q:$Q,Data!$R:$R,"2019",Data!$T:$T,Summary!E$56,Data!$E:$E,Summary!$B57)</f>
        <v>1200</v>
      </c>
      <c r="F57" s="23">
        <f>SUMIFS(Data!$Q:$Q,Data!$R:$R,"2019",Data!$T:$T,Summary!F$56,Data!$E:$E,Summary!$B57)</f>
        <v>2560</v>
      </c>
      <c r="G57" s="23">
        <f>SUMIFS(Data!$Q:$Q,Data!$R:$R," 2020",Data!$T:$T,Summary!G$56,Data!$E:$E,Summary!$B57)</f>
        <v>4200</v>
      </c>
      <c r="H57" s="23">
        <f>SUMIFS(Data!$Q:$Q,Data!$R:$R," 2020",Data!$T:$T,Summary!H$56,Data!$E:$E,Summary!$B57)</f>
        <v>600</v>
      </c>
      <c r="I57" s="23">
        <f>SUMIFS(Data!$Q:$Q,Data!$R:$R," 2020",Data!$T:$T,Summary!I$56,Data!$E:$E,Summary!$B57)</f>
        <v>1660</v>
      </c>
      <c r="J57" s="23">
        <f>SUMIFS(Data!$Q:$Q,Data!$R:$R," 2020",Data!$T:$T,Summary!J$56,Data!$E:$E,Summary!$B57)</f>
        <v>2100</v>
      </c>
      <c r="K57" s="23">
        <f>SUMIFS(Data!$Q:$Q,Data!$R:$R," 2021",Data!$T:$T,Summary!K$56,Data!$E:$E,Summary!$B57)</f>
        <v>8440</v>
      </c>
      <c r="L57" s="23">
        <f>SUMIFS(Data!$Q:$Q,Data!$R:$R," 2021",Data!$T:$T,Summary!L$56,Data!$E:$E,Summary!$B57)</f>
        <v>780</v>
      </c>
      <c r="M57" s="23">
        <f>SUMIFS(Data!$Q:$Q,Data!$R:$R," 2021",Data!$T:$T,Summary!M$56,Data!$E:$E,Summary!$B57)</f>
        <v>1800</v>
      </c>
      <c r="N57" s="23">
        <f>SUMIFS(Data!$Q:$Q,Data!$R:$R," 2021",Data!$T:$T,Summary!N$56,Data!$E:$E,Summary!$B57)</f>
        <v>300</v>
      </c>
      <c r="O57" s="23">
        <f>SUMIFS(Data!$Q:$Q,Data!$R:$R," 2022",Data!$T:$T,Summary!O$56,Data!$E:$E,Summary!$B57)</f>
        <v>2100</v>
      </c>
      <c r="P57" s="23">
        <f>SUMIFS(Data!$Q:$Q,Data!$R:$R," 2022",Data!$T:$T,Summary!P$56,Data!$E:$E,Summary!$B57)</f>
        <v>600</v>
      </c>
      <c r="Q57" s="23">
        <f>SUMIFS(Data!$Q:$Q,Data!$R:$R," 2022",Data!$T:$T,Summary!Q$56,Data!$E:$E,Summary!$B57)</f>
        <v>600</v>
      </c>
      <c r="R57" s="23">
        <f>SUMIFS(Data!$Q:$Q,Data!$R:$R," 2022",Data!$T:$T,Summary!R$56,Data!$E:$E,Summary!$B57)</f>
        <v>1360</v>
      </c>
      <c r="S57" s="3"/>
    </row>
    <row r="58" spans="1:19" ht="15" thickBot="1" x14ac:dyDescent="0.4">
      <c r="A58" s="3"/>
      <c r="B58" s="5" t="s">
        <v>9</v>
      </c>
      <c r="C58" s="23">
        <f>SUMIFS(Data!$Q:$Q,Data!$R:$R,"2019",Data!$T:$T,Summary!C$56,Data!$E:$E,Summary!$B58)</f>
        <v>2100</v>
      </c>
      <c r="D58" s="23">
        <f>SUMIFS(Data!$Q:$Q,Data!$R:$R,"2019",Data!$T:$T,Summary!D$56,Data!$E:$E,Summary!$B58)</f>
        <v>0</v>
      </c>
      <c r="E58" s="23">
        <f>SUMIFS(Data!$Q:$Q,Data!$R:$R,"2019",Data!$T:$T,Summary!E$56,Data!$E:$E,Summary!$B58)</f>
        <v>0</v>
      </c>
      <c r="F58" s="23">
        <f>SUMIFS(Data!$Q:$Q,Data!$R:$R,"2019",Data!$T:$T,Summary!F$56,Data!$E:$E,Summary!$B58)</f>
        <v>805</v>
      </c>
      <c r="G58" s="23">
        <f>SUMIFS(Data!$Q:$Q,Data!$R:$R," 2020",Data!$T:$T,Summary!G$56,Data!$E:$E,Summary!$B58)</f>
        <v>2415</v>
      </c>
      <c r="H58" s="23">
        <f>SUMIFS(Data!$Q:$Q,Data!$R:$R," 2020",Data!$T:$T,Summary!H$56,Data!$E:$E,Summary!$B58)</f>
        <v>525</v>
      </c>
      <c r="I58" s="23">
        <f>SUMIFS(Data!$Q:$Q,Data!$R:$R," 2020",Data!$T:$T,Summary!I$56,Data!$E:$E,Summary!$B58)</f>
        <v>3990</v>
      </c>
      <c r="J58" s="23">
        <f>SUMIFS(Data!$Q:$Q,Data!$R:$R," 2020",Data!$T:$T,Summary!J$56,Data!$E:$E,Summary!$B58)</f>
        <v>11305</v>
      </c>
      <c r="K58" s="23">
        <f>SUMIFS(Data!$Q:$Q,Data!$R:$R," 2021",Data!$T:$T,Summary!K$56,Data!$E:$E,Summary!$B58)</f>
        <v>18375</v>
      </c>
      <c r="L58" s="23">
        <f>SUMIFS(Data!$Q:$Q,Data!$R:$R," 2021",Data!$T:$T,Summary!L$56,Data!$E:$E,Summary!$B58)</f>
        <v>0</v>
      </c>
      <c r="M58" s="23">
        <f>SUMIFS(Data!$Q:$Q,Data!$R:$R," 2021",Data!$T:$T,Summary!M$56,Data!$E:$E,Summary!$B58)</f>
        <v>0</v>
      </c>
      <c r="N58" s="23">
        <f>SUMIFS(Data!$Q:$Q,Data!$R:$R," 2021",Data!$T:$T,Summary!N$56,Data!$E:$E,Summary!$B58)</f>
        <v>525</v>
      </c>
      <c r="O58" s="23">
        <f>SUMIFS(Data!$Q:$Q,Data!$R:$R," 2022",Data!$T:$T,Summary!O$56,Data!$E:$E,Summary!$B58)</f>
        <v>15015</v>
      </c>
      <c r="P58" s="23">
        <f>SUMIFS(Data!$Q:$Q,Data!$R:$R," 2022",Data!$T:$T,Summary!P$56,Data!$E:$E,Summary!$B58)</f>
        <v>3500</v>
      </c>
      <c r="Q58" s="23">
        <f>SUMIFS(Data!$Q:$Q,Data!$R:$R," 2022",Data!$T:$T,Summary!Q$56,Data!$E:$E,Summary!$B58)</f>
        <v>11305</v>
      </c>
      <c r="R58" s="23">
        <f>SUMIFS(Data!$Q:$Q,Data!$R:$R," 2022",Data!$T:$T,Summary!R$56,Data!$E:$E,Summary!$B58)</f>
        <v>12110</v>
      </c>
      <c r="S58" s="3"/>
    </row>
    <row r="59" spans="1:19" ht="15" thickBot="1" x14ac:dyDescent="0.4">
      <c r="A59" s="3"/>
      <c r="B59" s="5" t="s">
        <v>209</v>
      </c>
      <c r="C59" s="23">
        <f>SUMIFS(Data!$Q:$Q,Data!$R:$R,"2019",Data!$T:$T,Summary!C$56,Data!$E:$E,Summary!$B59)</f>
        <v>475</v>
      </c>
      <c r="D59" s="23">
        <f>SUMIFS(Data!$Q:$Q,Data!$R:$R,"2019",Data!$T:$T,Summary!D$56,Data!$E:$E,Summary!$B59)</f>
        <v>0</v>
      </c>
      <c r="E59" s="23">
        <f>SUMIFS(Data!$Q:$Q,Data!$R:$R,"2019",Data!$T:$T,Summary!E$56,Data!$E:$E,Summary!$B59)</f>
        <v>0</v>
      </c>
      <c r="F59" s="23">
        <f>SUMIFS(Data!$Q:$Q,Data!$R:$R,"2019",Data!$T:$T,Summary!F$56,Data!$E:$E,Summary!$B59)</f>
        <v>0</v>
      </c>
      <c r="G59" s="23">
        <f>SUMIFS(Data!$Q:$Q,Data!$R:$R," 2020",Data!$T:$T,Summary!G$56,Data!$E:$E,Summary!$B59)</f>
        <v>475</v>
      </c>
      <c r="H59" s="23">
        <f>SUMIFS(Data!$Q:$Q,Data!$R:$R," 2020",Data!$T:$T,Summary!H$56,Data!$E:$E,Summary!$B59)</f>
        <v>0</v>
      </c>
      <c r="I59" s="23">
        <f>SUMIFS(Data!$Q:$Q,Data!$R:$R," 2020",Data!$T:$T,Summary!I$56,Data!$E:$E,Summary!$B59)</f>
        <v>725</v>
      </c>
      <c r="J59" s="23">
        <f>SUMIFS(Data!$Q:$Q,Data!$R:$R," 2020",Data!$T:$T,Summary!J$56,Data!$E:$E,Summary!$B59)</f>
        <v>2850</v>
      </c>
      <c r="K59" s="23">
        <f>SUMIFS(Data!$Q:$Q,Data!$R:$R," 2021",Data!$T:$T,Summary!K$56,Data!$E:$E,Summary!$B59)</f>
        <v>3325</v>
      </c>
      <c r="L59" s="23">
        <f>SUMIFS(Data!$Q:$Q,Data!$R:$R," 2021",Data!$T:$T,Summary!L$56,Data!$E:$E,Summary!$B59)</f>
        <v>0</v>
      </c>
      <c r="M59" s="23">
        <f>SUMIFS(Data!$Q:$Q,Data!$R:$R," 2021",Data!$T:$T,Summary!M$56,Data!$E:$E,Summary!$B59)</f>
        <v>250</v>
      </c>
      <c r="N59" s="23">
        <f>SUMIFS(Data!$Q:$Q,Data!$R:$R," 2021",Data!$T:$T,Summary!N$56,Data!$E:$E,Summary!$B59)</f>
        <v>11025</v>
      </c>
      <c r="O59" s="23">
        <f>SUMIFS(Data!$Q:$Q,Data!$R:$R," 2022",Data!$T:$T,Summary!O$56,Data!$E:$E,Summary!$B59)</f>
        <v>19975</v>
      </c>
      <c r="P59" s="23">
        <f>SUMIFS(Data!$Q:$Q,Data!$R:$R," 2022",Data!$T:$T,Summary!P$56,Data!$E:$E,Summary!$B59)</f>
        <v>0</v>
      </c>
      <c r="Q59" s="23">
        <f>SUMIFS(Data!$Q:$Q,Data!$R:$R," 2022",Data!$T:$T,Summary!Q$56,Data!$E:$E,Summary!$B59)</f>
        <v>0</v>
      </c>
      <c r="R59" s="23">
        <f>SUMIFS(Data!$Q:$Q,Data!$R:$R," 2022",Data!$T:$T,Summary!R$56,Data!$E:$E,Summary!$B59)</f>
        <v>475</v>
      </c>
      <c r="S59" s="3"/>
    </row>
    <row r="60" spans="1:19" ht="15" thickBot="1" x14ac:dyDescent="0.4">
      <c r="A60" s="3"/>
      <c r="B60" s="36" t="s">
        <v>1636</v>
      </c>
      <c r="C60" s="23">
        <f>SUMIFS(Data!$Q:$Q,Data!$R:$R,"2019",Data!$T:$T,Summary!C$56,Data!$E:$E,Summary!$B60)</f>
        <v>2750</v>
      </c>
      <c r="D60" s="23">
        <f>SUMIFS(Data!$Q:$Q,Data!$R:$R,"2019",Data!$T:$T,Summary!D$56,Data!$E:$E,Summary!$B60)</f>
        <v>2250</v>
      </c>
      <c r="E60" s="23">
        <f>SUMIFS(Data!$Q:$Q,Data!$R:$R,"2019",Data!$T:$T,Summary!E$56,Data!$E:$E,Summary!$B60)</f>
        <v>4450</v>
      </c>
      <c r="F60" s="23">
        <f>SUMIFS(Data!$Q:$Q,Data!$R:$R,"2019",Data!$T:$T,Summary!F$56,Data!$E:$E,Summary!$B60)</f>
        <v>5500</v>
      </c>
      <c r="G60" s="23">
        <f>SUMIFS(Data!$Q:$Q,Data!$R:$R," 2020",Data!$T:$T,Summary!G$56,Data!$E:$E,Summary!$B60)</f>
        <v>9650</v>
      </c>
      <c r="H60" s="23">
        <f>SUMIFS(Data!$Q:$Q,Data!$R:$R," 2020",Data!$T:$T,Summary!H$56,Data!$E:$E,Summary!$B60)</f>
        <v>1100</v>
      </c>
      <c r="I60" s="23">
        <f>SUMIFS(Data!$Q:$Q,Data!$R:$R," 2020",Data!$T:$T,Summary!I$56,Data!$E:$E,Summary!$B60)</f>
        <v>4500</v>
      </c>
      <c r="J60" s="23">
        <f>SUMIFS(Data!$Q:$Q,Data!$R:$R," 2020",Data!$T:$T,Summary!J$56,Data!$E:$E,Summary!$B60)</f>
        <v>5500</v>
      </c>
      <c r="K60" s="23">
        <f>SUMIFS(Data!$Q:$Q,Data!$R:$R," 2021",Data!$T:$T,Summary!K$56,Data!$E:$E,Summary!$B60)</f>
        <v>19600</v>
      </c>
      <c r="L60" s="23">
        <f>SUMIFS(Data!$Q:$Q,Data!$R:$R," 2021",Data!$T:$T,Summary!L$56,Data!$E:$E,Summary!$B60)</f>
        <v>1750</v>
      </c>
      <c r="M60" s="23">
        <f>SUMIFS(Data!$Q:$Q,Data!$R:$R," 2021",Data!$T:$T,Summary!M$56,Data!$E:$E,Summary!$B60)</f>
        <v>6700</v>
      </c>
      <c r="N60" s="23">
        <f>SUMIFS(Data!$Q:$Q,Data!$R:$R," 2021",Data!$T:$T,Summary!N$56,Data!$E:$E,Summary!$B60)</f>
        <v>6050</v>
      </c>
      <c r="O60" s="23">
        <f>SUMIFS(Data!$Q:$Q,Data!$R:$R," 2022",Data!$T:$T,Summary!O$56,Data!$E:$E,Summary!$B60)</f>
        <v>6350</v>
      </c>
      <c r="P60" s="23">
        <f>SUMIFS(Data!$Q:$Q,Data!$R:$R," 2022",Data!$T:$T,Summary!P$56,Data!$E:$E,Summary!$B60)</f>
        <v>6800</v>
      </c>
      <c r="Q60" s="23">
        <f>SUMIFS(Data!$Q:$Q,Data!$R:$R," 2022",Data!$T:$T,Summary!Q$56,Data!$E:$E,Summary!$B60)</f>
        <v>11900</v>
      </c>
      <c r="R60" s="23">
        <f>SUMIFS(Data!$Q:$Q,Data!$R:$R," 2022",Data!$T:$T,Summary!R$56,Data!$E:$E,Summary!$B60)</f>
        <v>22900</v>
      </c>
      <c r="S60" s="3"/>
    </row>
    <row r="61" spans="1:19" x14ac:dyDescent="0.35">
      <c r="A61" s="3"/>
      <c r="B61" s="6" t="s">
        <v>1650</v>
      </c>
      <c r="C61" s="24">
        <f t="shared" ref="C61:R61" si="1">SUM(C$57:C$60)</f>
        <v>8325</v>
      </c>
      <c r="D61" s="24">
        <f t="shared" si="1"/>
        <v>2710</v>
      </c>
      <c r="E61" s="24">
        <f t="shared" si="1"/>
        <v>5650</v>
      </c>
      <c r="F61" s="24">
        <f t="shared" si="1"/>
        <v>8865</v>
      </c>
      <c r="G61" s="24">
        <f t="shared" si="1"/>
        <v>16740</v>
      </c>
      <c r="H61" s="24">
        <f t="shared" si="1"/>
        <v>2225</v>
      </c>
      <c r="I61" s="24">
        <f t="shared" si="1"/>
        <v>10875</v>
      </c>
      <c r="J61" s="24">
        <f t="shared" si="1"/>
        <v>21755</v>
      </c>
      <c r="K61" s="24">
        <f t="shared" si="1"/>
        <v>49740</v>
      </c>
      <c r="L61" s="24">
        <f t="shared" si="1"/>
        <v>2530</v>
      </c>
      <c r="M61" s="24">
        <f t="shared" si="1"/>
        <v>8750</v>
      </c>
      <c r="N61" s="24">
        <f t="shared" si="1"/>
        <v>17900</v>
      </c>
      <c r="O61" s="24">
        <f t="shared" si="1"/>
        <v>43440</v>
      </c>
      <c r="P61" s="24">
        <f t="shared" si="1"/>
        <v>10900</v>
      </c>
      <c r="Q61" s="24">
        <f t="shared" si="1"/>
        <v>23805</v>
      </c>
      <c r="R61" s="24">
        <f t="shared" si="1"/>
        <v>36845</v>
      </c>
      <c r="S61" s="3"/>
    </row>
    <row r="62" spans="1:19" x14ac:dyDescent="0.35">
      <c r="A62" s="3"/>
      <c r="B62" s="3"/>
      <c r="C62" s="3"/>
      <c r="D62" s="3"/>
      <c r="E62" s="3"/>
      <c r="F62" s="3"/>
      <c r="G62" s="3"/>
      <c r="H62" s="3"/>
      <c r="I62" s="3"/>
      <c r="J62" s="3"/>
      <c r="K62" s="3"/>
      <c r="L62" s="3"/>
      <c r="M62" s="3"/>
      <c r="N62" s="3"/>
      <c r="O62" s="3"/>
      <c r="P62" s="3"/>
      <c r="Q62" s="3"/>
      <c r="R62" s="3"/>
      <c r="S62" s="3"/>
    </row>
    <row r="63" spans="1:19" ht="19" thickBot="1" x14ac:dyDescent="0.4">
      <c r="A63" s="3"/>
      <c r="B63" s="3"/>
      <c r="C63" s="3"/>
      <c r="D63" s="3"/>
      <c r="E63" s="3"/>
      <c r="F63" s="3"/>
      <c r="G63" s="60" t="s">
        <v>1651</v>
      </c>
      <c r="H63" s="60"/>
      <c r="I63" s="60"/>
      <c r="J63" s="60"/>
      <c r="K63" s="60"/>
      <c r="L63" s="60"/>
      <c r="M63" s="60"/>
      <c r="N63" s="60"/>
      <c r="O63" s="60"/>
      <c r="P63" s="60"/>
      <c r="Q63" s="60"/>
      <c r="R63" s="60"/>
      <c r="S63" s="3"/>
    </row>
    <row r="64" spans="1:19" ht="21" customHeight="1" x14ac:dyDescent="0.35">
      <c r="A64" s="3"/>
      <c r="C64" s="28"/>
      <c r="D64" s="28"/>
      <c r="E64" s="28"/>
      <c r="F64" s="28"/>
      <c r="G64" s="51" t="s">
        <v>1652</v>
      </c>
      <c r="H64" s="80"/>
      <c r="I64" s="80"/>
      <c r="J64" s="80"/>
      <c r="K64" s="80"/>
      <c r="L64" s="80"/>
      <c r="M64" s="80"/>
      <c r="N64" s="80"/>
      <c r="O64" s="80"/>
      <c r="P64" s="80"/>
      <c r="Q64" s="80"/>
      <c r="R64" s="81"/>
      <c r="S64" s="3"/>
    </row>
    <row r="65" spans="1:19" ht="14.25" customHeight="1" x14ac:dyDescent="0.35">
      <c r="A65" s="3"/>
      <c r="B65" s="28"/>
      <c r="C65" s="28"/>
      <c r="D65" s="28"/>
      <c r="E65" s="28"/>
      <c r="F65" s="28"/>
      <c r="G65" s="82"/>
      <c r="H65" s="83"/>
      <c r="I65" s="83"/>
      <c r="J65" s="83"/>
      <c r="K65" s="83"/>
      <c r="L65" s="83"/>
      <c r="M65" s="83"/>
      <c r="N65" s="83"/>
      <c r="O65" s="83"/>
      <c r="P65" s="83"/>
      <c r="Q65" s="83"/>
      <c r="R65" s="84"/>
      <c r="S65" s="3"/>
    </row>
    <row r="66" spans="1:19" ht="15" customHeight="1" x14ac:dyDescent="0.35">
      <c r="A66" s="3"/>
      <c r="B66" s="28"/>
      <c r="C66" s="28"/>
      <c r="D66" s="28"/>
      <c r="E66" s="28"/>
      <c r="F66" s="28"/>
      <c r="G66" s="82"/>
      <c r="H66" s="83"/>
      <c r="I66" s="83"/>
      <c r="J66" s="83"/>
      <c r="K66" s="83"/>
      <c r="L66" s="83"/>
      <c r="M66" s="83"/>
      <c r="N66" s="83"/>
      <c r="O66" s="83"/>
      <c r="P66" s="83"/>
      <c r="Q66" s="83"/>
      <c r="R66" s="84"/>
      <c r="S66" s="3"/>
    </row>
    <row r="67" spans="1:19" ht="15" customHeight="1" x14ac:dyDescent="0.35">
      <c r="A67" s="3"/>
      <c r="B67" s="28"/>
      <c r="C67" s="28"/>
      <c r="D67" s="28"/>
      <c r="E67" s="28"/>
      <c r="F67" s="28"/>
      <c r="G67" s="82"/>
      <c r="H67" s="83"/>
      <c r="I67" s="83"/>
      <c r="J67" s="83"/>
      <c r="K67" s="83"/>
      <c r="L67" s="83"/>
      <c r="M67" s="83"/>
      <c r="N67" s="83"/>
      <c r="O67" s="83"/>
      <c r="P67" s="83"/>
      <c r="Q67" s="83"/>
      <c r="R67" s="84"/>
      <c r="S67" s="3"/>
    </row>
    <row r="68" spans="1:19" ht="15" customHeight="1" x14ac:dyDescent="0.35">
      <c r="A68" s="3"/>
      <c r="B68" s="28"/>
      <c r="C68" s="28"/>
      <c r="D68" s="28"/>
      <c r="E68" s="28"/>
      <c r="F68" s="28"/>
      <c r="G68" s="82"/>
      <c r="H68" s="83"/>
      <c r="I68" s="83"/>
      <c r="J68" s="83"/>
      <c r="K68" s="83"/>
      <c r="L68" s="83"/>
      <c r="M68" s="83"/>
      <c r="N68" s="83"/>
      <c r="O68" s="83"/>
      <c r="P68" s="83"/>
      <c r="Q68" s="83"/>
      <c r="R68" s="84"/>
      <c r="S68" s="3"/>
    </row>
    <row r="69" spans="1:19" ht="15" customHeight="1" x14ac:dyDescent="0.35">
      <c r="A69" s="3"/>
      <c r="B69" s="28"/>
      <c r="C69" s="28"/>
      <c r="D69" s="28"/>
      <c r="E69" s="28"/>
      <c r="F69" s="28"/>
      <c r="G69" s="82"/>
      <c r="H69" s="83"/>
      <c r="I69" s="83"/>
      <c r="J69" s="83"/>
      <c r="K69" s="83"/>
      <c r="L69" s="83"/>
      <c r="M69" s="83"/>
      <c r="N69" s="83"/>
      <c r="O69" s="83"/>
      <c r="P69" s="83"/>
      <c r="Q69" s="83"/>
      <c r="R69" s="84"/>
      <c r="S69" s="3"/>
    </row>
    <row r="70" spans="1:19" ht="15" customHeight="1" x14ac:dyDescent="0.35">
      <c r="A70" s="3"/>
      <c r="B70" s="28"/>
      <c r="C70" s="28"/>
      <c r="D70" s="28"/>
      <c r="E70" s="28"/>
      <c r="F70" s="28"/>
      <c r="G70" s="82"/>
      <c r="H70" s="83"/>
      <c r="I70" s="83"/>
      <c r="J70" s="83"/>
      <c r="K70" s="83"/>
      <c r="L70" s="83"/>
      <c r="M70" s="83"/>
      <c r="N70" s="83"/>
      <c r="O70" s="83"/>
      <c r="P70" s="83"/>
      <c r="Q70" s="83"/>
      <c r="R70" s="84"/>
      <c r="S70" s="3"/>
    </row>
    <row r="71" spans="1:19" ht="15" customHeight="1" x14ac:dyDescent="0.35">
      <c r="A71" s="3"/>
      <c r="B71" s="28"/>
      <c r="C71" s="28"/>
      <c r="D71" s="28"/>
      <c r="E71" s="28"/>
      <c r="F71" s="28"/>
      <c r="G71" s="82"/>
      <c r="H71" s="83"/>
      <c r="I71" s="83"/>
      <c r="J71" s="83"/>
      <c r="K71" s="83"/>
      <c r="L71" s="83"/>
      <c r="M71" s="83"/>
      <c r="N71" s="83"/>
      <c r="O71" s="83"/>
      <c r="P71" s="83"/>
      <c r="Q71" s="83"/>
      <c r="R71" s="84"/>
      <c r="S71" s="3"/>
    </row>
    <row r="72" spans="1:19" ht="15" customHeight="1" x14ac:dyDescent="0.35">
      <c r="A72" s="3"/>
      <c r="B72" s="28"/>
      <c r="C72" s="28"/>
      <c r="D72" s="28"/>
      <c r="E72" s="28"/>
      <c r="F72" s="28"/>
      <c r="G72" s="82"/>
      <c r="H72" s="83"/>
      <c r="I72" s="83"/>
      <c r="J72" s="83"/>
      <c r="K72" s="83"/>
      <c r="L72" s="83"/>
      <c r="M72" s="83"/>
      <c r="N72" s="83"/>
      <c r="O72" s="83"/>
      <c r="P72" s="83"/>
      <c r="Q72" s="83"/>
      <c r="R72" s="84"/>
      <c r="S72" s="3"/>
    </row>
    <row r="73" spans="1:19" ht="15" customHeight="1" x14ac:dyDescent="0.35">
      <c r="A73" s="3"/>
      <c r="B73" s="28"/>
      <c r="C73" s="28"/>
      <c r="D73" s="28"/>
      <c r="E73" s="28"/>
      <c r="F73" s="28"/>
      <c r="G73" s="82"/>
      <c r="H73" s="83"/>
      <c r="I73" s="83"/>
      <c r="J73" s="83"/>
      <c r="K73" s="83"/>
      <c r="L73" s="83"/>
      <c r="M73" s="83"/>
      <c r="N73" s="83"/>
      <c r="O73" s="83"/>
      <c r="P73" s="83"/>
      <c r="Q73" s="83"/>
      <c r="R73" s="84"/>
      <c r="S73" s="3"/>
    </row>
    <row r="74" spans="1:19" ht="15" customHeight="1" x14ac:dyDescent="0.35">
      <c r="A74" s="3"/>
      <c r="B74" s="28"/>
      <c r="C74" s="28"/>
      <c r="D74" s="28"/>
      <c r="E74" s="28"/>
      <c r="F74" s="28"/>
      <c r="G74" s="82"/>
      <c r="H74" s="83"/>
      <c r="I74" s="83"/>
      <c r="J74" s="83"/>
      <c r="K74" s="83"/>
      <c r="L74" s="83"/>
      <c r="M74" s="83"/>
      <c r="N74" s="83"/>
      <c r="O74" s="83"/>
      <c r="P74" s="83"/>
      <c r="Q74" s="83"/>
      <c r="R74" s="84"/>
      <c r="S74" s="3"/>
    </row>
    <row r="75" spans="1:19" ht="15" customHeight="1" x14ac:dyDescent="0.35">
      <c r="A75" s="3"/>
      <c r="B75" s="28"/>
      <c r="C75" s="28"/>
      <c r="D75" s="28"/>
      <c r="E75" s="28"/>
      <c r="F75" s="28"/>
      <c r="G75" s="82"/>
      <c r="H75" s="83"/>
      <c r="I75" s="83"/>
      <c r="J75" s="83"/>
      <c r="K75" s="83"/>
      <c r="L75" s="83"/>
      <c r="M75" s="83"/>
      <c r="N75" s="83"/>
      <c r="O75" s="83"/>
      <c r="P75" s="83"/>
      <c r="Q75" s="83"/>
      <c r="R75" s="84"/>
      <c r="S75" s="3"/>
    </row>
    <row r="76" spans="1:19" ht="15" customHeight="1" x14ac:dyDescent="0.35">
      <c r="A76" s="3"/>
      <c r="B76" s="28"/>
      <c r="C76" s="28"/>
      <c r="D76" s="28"/>
      <c r="E76" s="28"/>
      <c r="F76" s="28"/>
      <c r="G76" s="82"/>
      <c r="H76" s="83"/>
      <c r="I76" s="83"/>
      <c r="J76" s="83"/>
      <c r="K76" s="83"/>
      <c r="L76" s="83"/>
      <c r="M76" s="83"/>
      <c r="N76" s="83"/>
      <c r="O76" s="83"/>
      <c r="P76" s="83"/>
      <c r="Q76" s="83"/>
      <c r="R76" s="84"/>
      <c r="S76" s="3"/>
    </row>
    <row r="77" spans="1:19" ht="15" customHeight="1" x14ac:dyDescent="0.35">
      <c r="A77" s="3"/>
      <c r="B77" s="28"/>
      <c r="C77" s="28"/>
      <c r="D77" s="28"/>
      <c r="E77" s="28"/>
      <c r="F77" s="28"/>
      <c r="G77" s="82"/>
      <c r="H77" s="83"/>
      <c r="I77" s="83"/>
      <c r="J77" s="83"/>
      <c r="K77" s="83"/>
      <c r="L77" s="83"/>
      <c r="M77" s="83"/>
      <c r="N77" s="83"/>
      <c r="O77" s="83"/>
      <c r="P77" s="83"/>
      <c r="Q77" s="83"/>
      <c r="R77" s="84"/>
      <c r="S77" s="3"/>
    </row>
    <row r="78" spans="1:19" ht="15" customHeight="1" x14ac:dyDescent="0.35">
      <c r="A78" s="3"/>
      <c r="B78" s="28"/>
      <c r="C78" s="28"/>
      <c r="D78" s="28"/>
      <c r="E78" s="28"/>
      <c r="F78" s="28"/>
      <c r="G78" s="82"/>
      <c r="H78" s="83"/>
      <c r="I78" s="83"/>
      <c r="J78" s="83"/>
      <c r="K78" s="83"/>
      <c r="L78" s="83"/>
      <c r="M78" s="83"/>
      <c r="N78" s="83"/>
      <c r="O78" s="83"/>
      <c r="P78" s="83"/>
      <c r="Q78" s="83"/>
      <c r="R78" s="84"/>
      <c r="S78" s="3"/>
    </row>
    <row r="79" spans="1:19" ht="15" customHeight="1" thickBot="1" x14ac:dyDescent="0.4">
      <c r="A79" s="3"/>
      <c r="B79" s="28"/>
      <c r="C79" s="28"/>
      <c r="D79" s="28"/>
      <c r="E79" s="28"/>
      <c r="F79" s="28"/>
      <c r="G79" s="85"/>
      <c r="H79" s="86"/>
      <c r="I79" s="86"/>
      <c r="J79" s="86"/>
      <c r="K79" s="86"/>
      <c r="L79" s="86"/>
      <c r="M79" s="86"/>
      <c r="N79" s="86"/>
      <c r="O79" s="86"/>
      <c r="P79" s="86"/>
      <c r="Q79" s="86"/>
      <c r="R79" s="87"/>
      <c r="S79" s="3"/>
    </row>
    <row r="80" spans="1:19" ht="15" customHeight="1" x14ac:dyDescent="0.35">
      <c r="A80" s="3"/>
      <c r="B80" s="28"/>
      <c r="C80" s="28"/>
      <c r="D80" s="28"/>
      <c r="E80" s="28"/>
      <c r="F80" s="28"/>
      <c r="G80" s="28"/>
      <c r="H80" s="28"/>
      <c r="I80" s="28"/>
      <c r="J80" s="28"/>
      <c r="K80" s="28"/>
      <c r="L80" s="28"/>
      <c r="M80" s="28"/>
      <c r="N80" s="28"/>
      <c r="O80" s="28"/>
      <c r="P80" s="28"/>
      <c r="Q80" s="28"/>
      <c r="R80" s="28"/>
      <c r="S80" s="3"/>
    </row>
    <row r="81" spans="1:19" ht="15" customHeight="1" x14ac:dyDescent="0.35">
      <c r="A81" s="3"/>
      <c r="B81" s="28"/>
      <c r="C81" s="28"/>
      <c r="D81" s="28"/>
      <c r="E81" s="28"/>
      <c r="F81" s="28"/>
      <c r="G81" s="28"/>
      <c r="H81" s="28"/>
      <c r="I81" s="28"/>
      <c r="J81" s="28"/>
      <c r="K81" s="28"/>
      <c r="L81" s="28"/>
      <c r="M81" s="28"/>
      <c r="N81" s="28"/>
      <c r="O81" s="28"/>
      <c r="P81" s="28"/>
      <c r="Q81" s="28"/>
      <c r="R81" s="28"/>
      <c r="S81" s="3"/>
    </row>
    <row r="82" spans="1:19" ht="15" customHeight="1" x14ac:dyDescent="0.35">
      <c r="A82" s="3"/>
      <c r="B82" s="28"/>
      <c r="C82" s="28"/>
      <c r="D82" s="28"/>
      <c r="E82" s="28"/>
      <c r="F82" s="28"/>
      <c r="G82" s="28"/>
      <c r="H82" s="28"/>
      <c r="I82" s="28"/>
      <c r="J82" s="28"/>
      <c r="K82" s="28"/>
      <c r="L82" s="28"/>
      <c r="M82" s="28"/>
      <c r="N82" s="28"/>
      <c r="O82" s="28"/>
      <c r="P82" s="28"/>
      <c r="Q82" s="28"/>
      <c r="R82" s="28"/>
      <c r="S82" s="3"/>
    </row>
    <row r="83" spans="1:19" ht="15" customHeight="1" x14ac:dyDescent="0.35">
      <c r="A83" s="3"/>
      <c r="B83" s="28"/>
      <c r="C83" s="28"/>
      <c r="D83" s="28"/>
      <c r="E83" s="28"/>
      <c r="F83" s="28"/>
      <c r="G83" s="28"/>
      <c r="H83" s="28"/>
      <c r="I83" s="28"/>
      <c r="J83" s="28"/>
      <c r="K83" s="28"/>
      <c r="L83" s="28"/>
      <c r="M83" s="28"/>
      <c r="N83" s="28"/>
      <c r="O83" s="28"/>
      <c r="P83" s="28"/>
      <c r="Q83" s="28"/>
      <c r="R83" s="28"/>
      <c r="S83" s="3"/>
    </row>
    <row r="84" spans="1:19" ht="15.75" customHeight="1" x14ac:dyDescent="0.35">
      <c r="C84" s="28"/>
      <c r="D84" s="28"/>
      <c r="E84" s="28"/>
      <c r="F84" s="28"/>
      <c r="G84" s="28"/>
      <c r="H84" s="28"/>
      <c r="I84" s="28"/>
      <c r="J84" s="28"/>
      <c r="K84" s="28"/>
      <c r="L84" s="28"/>
      <c r="M84" s="28"/>
      <c r="N84" s="28"/>
      <c r="O84" s="28"/>
      <c r="P84" s="28"/>
      <c r="Q84" s="28"/>
      <c r="R84" s="28"/>
      <c r="S84" s="3"/>
    </row>
    <row r="85" spans="1:19" ht="15" customHeight="1" x14ac:dyDescent="0.35">
      <c r="A85" s="3"/>
      <c r="B85" s="28"/>
      <c r="C85" s="28"/>
      <c r="D85" s="28"/>
      <c r="E85" s="28"/>
      <c r="F85" s="28"/>
      <c r="G85" s="28"/>
      <c r="H85" s="28"/>
      <c r="I85" s="28"/>
      <c r="J85" s="28"/>
      <c r="K85" s="28"/>
      <c r="L85" s="28"/>
      <c r="M85" s="28"/>
      <c r="N85" s="28"/>
      <c r="O85" s="28"/>
      <c r="P85" s="28"/>
      <c r="Q85" s="28"/>
      <c r="R85" s="28"/>
      <c r="S85" s="3"/>
    </row>
    <row r="86" spans="1:19" ht="15" customHeight="1" x14ac:dyDescent="0.35">
      <c r="A86" s="3"/>
      <c r="B86" s="28"/>
      <c r="C86" s="28"/>
      <c r="D86" s="28"/>
      <c r="E86" s="28"/>
      <c r="F86" s="28"/>
      <c r="G86" s="28"/>
      <c r="H86" s="28"/>
      <c r="I86" s="28"/>
      <c r="J86" s="28"/>
      <c r="K86" s="28"/>
      <c r="L86" s="28"/>
      <c r="M86" s="28"/>
      <c r="N86" s="28"/>
      <c r="O86" s="28"/>
      <c r="P86" s="28"/>
      <c r="Q86" s="28"/>
      <c r="R86" s="28"/>
      <c r="S86" s="3"/>
    </row>
    <row r="87" spans="1:19" ht="15" customHeight="1" x14ac:dyDescent="0.35">
      <c r="A87" s="3"/>
      <c r="B87" s="28"/>
      <c r="C87" s="28"/>
      <c r="D87" s="28"/>
      <c r="E87" s="28"/>
      <c r="F87" s="28"/>
      <c r="G87" s="28"/>
      <c r="H87" s="28"/>
      <c r="I87" s="28"/>
      <c r="J87" s="28"/>
      <c r="K87" s="28"/>
      <c r="L87" s="28"/>
      <c r="M87" s="28"/>
      <c r="N87" s="28"/>
      <c r="O87" s="28"/>
      <c r="P87" s="28"/>
      <c r="Q87" s="28"/>
      <c r="R87" s="28"/>
      <c r="S87" s="3"/>
    </row>
    <row r="88" spans="1:19" ht="15" customHeight="1" x14ac:dyDescent="0.35">
      <c r="A88" s="3"/>
      <c r="B88" s="28"/>
      <c r="C88" s="28"/>
      <c r="D88" s="28"/>
      <c r="E88" s="28"/>
      <c r="F88" s="28"/>
      <c r="G88" s="28"/>
      <c r="H88" s="28"/>
      <c r="I88" s="28"/>
      <c r="J88" s="28"/>
      <c r="K88" s="28"/>
      <c r="L88" s="28"/>
      <c r="M88" s="28"/>
      <c r="N88" s="28"/>
      <c r="O88" s="28"/>
      <c r="P88" s="28"/>
      <c r="Q88" s="28"/>
      <c r="R88" s="28"/>
      <c r="S88" s="3"/>
    </row>
    <row r="89" spans="1:19" ht="15" customHeight="1" x14ac:dyDescent="0.35">
      <c r="A89" s="3"/>
      <c r="B89" s="28"/>
      <c r="C89" s="28"/>
      <c r="D89" s="28"/>
      <c r="E89" s="28"/>
      <c r="F89" s="28"/>
      <c r="G89" s="28"/>
      <c r="H89" s="28"/>
      <c r="I89" s="28"/>
      <c r="J89" s="28"/>
      <c r="K89" s="28"/>
      <c r="L89" s="28"/>
      <c r="M89" s="28"/>
      <c r="N89" s="28"/>
      <c r="O89" s="28"/>
      <c r="P89" s="28"/>
      <c r="Q89" s="28"/>
      <c r="R89" s="28"/>
      <c r="S89" s="3"/>
    </row>
    <row r="90" spans="1:19" ht="15" customHeight="1" x14ac:dyDescent="0.35">
      <c r="A90" s="3"/>
      <c r="B90" s="28"/>
      <c r="C90" s="28"/>
      <c r="D90" s="28"/>
      <c r="E90" s="28"/>
      <c r="F90" s="28"/>
      <c r="G90" s="28"/>
      <c r="H90" s="28"/>
      <c r="I90" s="28"/>
      <c r="J90" s="28"/>
      <c r="K90" s="28"/>
      <c r="L90" s="28"/>
      <c r="M90" s="28"/>
      <c r="N90" s="28"/>
      <c r="O90" s="28"/>
      <c r="P90" s="28"/>
      <c r="Q90" s="28"/>
      <c r="R90" s="28"/>
      <c r="S90" s="3"/>
    </row>
    <row r="91" spans="1:19" ht="15" customHeight="1" x14ac:dyDescent="0.35">
      <c r="A91" s="3"/>
      <c r="B91" s="28"/>
      <c r="C91" s="28"/>
      <c r="D91" s="28"/>
      <c r="E91" s="28"/>
      <c r="F91" s="28"/>
      <c r="G91" s="28"/>
      <c r="H91" s="28"/>
      <c r="I91" s="28"/>
      <c r="J91" s="28"/>
      <c r="K91" s="28"/>
      <c r="L91" s="28"/>
      <c r="M91" s="28"/>
      <c r="N91" s="28"/>
      <c r="O91" s="28"/>
      <c r="P91" s="28"/>
      <c r="Q91" s="28"/>
      <c r="R91" s="28"/>
      <c r="S91" s="3"/>
    </row>
    <row r="92" spans="1:19" ht="15" customHeight="1" x14ac:dyDescent="0.35">
      <c r="A92" s="3"/>
      <c r="B92" s="28"/>
      <c r="C92" s="28"/>
      <c r="D92" s="28"/>
      <c r="E92" s="28"/>
      <c r="F92" s="28"/>
      <c r="G92" s="28"/>
      <c r="H92" s="28"/>
      <c r="I92" s="28"/>
      <c r="J92" s="28"/>
      <c r="K92" s="28"/>
      <c r="L92" s="28"/>
      <c r="M92" s="28"/>
      <c r="N92" s="28"/>
      <c r="O92" s="28"/>
      <c r="P92" s="28"/>
      <c r="Q92" s="28"/>
      <c r="R92" s="28"/>
      <c r="S92" s="3"/>
    </row>
    <row r="93" spans="1:19" ht="15" customHeight="1" x14ac:dyDescent="0.35">
      <c r="A93" s="3"/>
      <c r="B93" s="28"/>
      <c r="C93" s="28"/>
      <c r="D93" s="28"/>
      <c r="E93" s="28"/>
      <c r="F93" s="28"/>
      <c r="G93" s="28"/>
      <c r="H93" s="28"/>
      <c r="I93" s="28"/>
      <c r="J93" s="28"/>
      <c r="K93" s="28"/>
      <c r="L93" s="28"/>
      <c r="M93" s="28"/>
      <c r="N93" s="28"/>
      <c r="O93" s="28"/>
      <c r="P93" s="28"/>
      <c r="Q93" s="28"/>
      <c r="R93" s="28"/>
      <c r="S93" s="3"/>
    </row>
    <row r="94" spans="1:19" ht="15" customHeight="1" x14ac:dyDescent="0.35">
      <c r="A94" s="3"/>
      <c r="B94" s="28"/>
      <c r="C94" s="28"/>
      <c r="D94" s="28"/>
      <c r="E94" s="28"/>
      <c r="F94" s="28"/>
      <c r="G94" s="28"/>
      <c r="H94" s="28"/>
      <c r="I94" s="28"/>
      <c r="J94" s="28"/>
      <c r="K94" s="28"/>
      <c r="L94" s="28"/>
      <c r="M94" s="28"/>
      <c r="N94" s="28"/>
      <c r="O94" s="28"/>
      <c r="P94" s="28"/>
      <c r="Q94" s="28"/>
      <c r="R94" s="28"/>
      <c r="S94" s="3"/>
    </row>
    <row r="95" spans="1:19" ht="15" customHeight="1" x14ac:dyDescent="0.35">
      <c r="A95" s="3"/>
      <c r="B95" s="28"/>
      <c r="C95" s="28"/>
      <c r="D95" s="28"/>
      <c r="E95" s="28"/>
      <c r="F95" s="28"/>
      <c r="G95" s="28"/>
      <c r="H95" s="28"/>
      <c r="I95" s="28"/>
      <c r="J95" s="28"/>
      <c r="K95" s="28"/>
      <c r="L95" s="28"/>
      <c r="M95" s="28"/>
      <c r="N95" s="28"/>
      <c r="O95" s="28"/>
      <c r="P95" s="28"/>
      <c r="Q95" s="28"/>
      <c r="R95" s="28"/>
      <c r="S95" s="3"/>
    </row>
    <row r="96" spans="1:19" ht="15" customHeight="1" x14ac:dyDescent="0.35">
      <c r="A96" s="3"/>
      <c r="B96" s="28"/>
      <c r="C96" s="28"/>
      <c r="D96" s="28"/>
      <c r="E96" s="28"/>
      <c r="F96" s="28"/>
      <c r="G96" s="28"/>
      <c r="H96" s="28"/>
      <c r="I96" s="28"/>
      <c r="J96" s="28"/>
      <c r="K96" s="28"/>
      <c r="L96" s="28"/>
      <c r="M96" s="28"/>
      <c r="N96" s="28"/>
      <c r="O96" s="28"/>
      <c r="P96" s="28"/>
      <c r="Q96" s="28"/>
      <c r="R96" s="28"/>
      <c r="S96" s="3"/>
    </row>
    <row r="97" spans="1:19" ht="15" customHeight="1" x14ac:dyDescent="0.35">
      <c r="A97" s="3"/>
      <c r="B97" s="28"/>
      <c r="C97" s="28"/>
      <c r="D97" s="28"/>
      <c r="E97" s="28"/>
      <c r="F97" s="28"/>
      <c r="G97" s="28"/>
      <c r="H97" s="28"/>
      <c r="I97" s="28"/>
      <c r="J97" s="28"/>
      <c r="K97" s="28"/>
      <c r="L97" s="28"/>
      <c r="M97" s="28"/>
      <c r="N97" s="28"/>
      <c r="O97" s="28"/>
      <c r="P97" s="28"/>
      <c r="Q97" s="28"/>
      <c r="R97" s="28"/>
      <c r="S97" s="3"/>
    </row>
    <row r="98" spans="1:19" ht="15" customHeight="1" x14ac:dyDescent="0.35">
      <c r="A98" s="3"/>
      <c r="B98" s="28"/>
      <c r="C98" s="28"/>
      <c r="D98" s="28"/>
      <c r="E98" s="28"/>
      <c r="F98" s="28"/>
      <c r="G98" s="28"/>
      <c r="H98" s="28"/>
      <c r="I98" s="28"/>
      <c r="J98" s="28"/>
      <c r="K98" s="28"/>
      <c r="L98" s="28"/>
      <c r="M98" s="28"/>
      <c r="N98" s="28"/>
      <c r="O98" s="28"/>
      <c r="P98" s="28"/>
      <c r="Q98" s="28"/>
      <c r="R98" s="28"/>
      <c r="S98" s="3"/>
    </row>
    <row r="99" spans="1:19" ht="15" customHeight="1" x14ac:dyDescent="0.35">
      <c r="A99" s="3"/>
      <c r="B99" s="28"/>
      <c r="C99" s="28"/>
      <c r="D99" s="28"/>
      <c r="E99" s="28"/>
      <c r="F99" s="28"/>
      <c r="G99" s="28"/>
      <c r="H99" s="28"/>
      <c r="I99" s="28"/>
      <c r="J99" s="28"/>
      <c r="K99" s="28"/>
      <c r="L99" s="28"/>
      <c r="M99" s="28"/>
      <c r="N99" s="28"/>
      <c r="O99" s="28"/>
      <c r="P99" s="28"/>
      <c r="Q99" s="28"/>
      <c r="R99" s="28"/>
      <c r="S99" s="3"/>
    </row>
    <row r="100" spans="1:19" ht="15" customHeight="1" x14ac:dyDescent="0.35">
      <c r="A100" s="3"/>
      <c r="B100" s="28"/>
      <c r="C100" s="28"/>
      <c r="D100" s="28"/>
      <c r="E100" s="28"/>
      <c r="F100" s="28"/>
      <c r="G100" s="28"/>
      <c r="H100" s="28"/>
      <c r="I100" s="28"/>
      <c r="J100" s="28"/>
      <c r="K100" s="28"/>
      <c r="L100" s="28"/>
      <c r="M100" s="28"/>
      <c r="N100" s="28"/>
      <c r="O100" s="28"/>
      <c r="P100" s="28"/>
      <c r="Q100" s="28"/>
      <c r="R100" s="28"/>
      <c r="S100" s="3"/>
    </row>
    <row r="101" spans="1:19" ht="15" customHeight="1" x14ac:dyDescent="0.35">
      <c r="A101" s="3"/>
      <c r="B101" s="28"/>
      <c r="C101" s="28"/>
      <c r="D101" s="28"/>
      <c r="E101" s="28"/>
      <c r="F101" s="28"/>
      <c r="G101" s="28"/>
      <c r="H101" s="28"/>
      <c r="I101" s="28"/>
      <c r="J101" s="28"/>
      <c r="K101" s="28"/>
      <c r="L101" s="28"/>
      <c r="M101" s="28"/>
      <c r="N101" s="28"/>
      <c r="O101" s="28"/>
      <c r="P101" s="28"/>
      <c r="Q101" s="28"/>
      <c r="R101" s="28"/>
      <c r="S101" s="3"/>
    </row>
    <row r="102" spans="1:19" ht="15" customHeight="1" x14ac:dyDescent="0.35">
      <c r="A102" s="3"/>
      <c r="B102" s="28"/>
      <c r="C102" s="28"/>
      <c r="D102" s="28"/>
      <c r="E102" s="28"/>
      <c r="F102" s="28"/>
      <c r="G102" s="28"/>
      <c r="H102" s="28"/>
      <c r="I102" s="28"/>
      <c r="J102" s="28"/>
      <c r="K102" s="28"/>
      <c r="L102" s="28"/>
      <c r="M102" s="28"/>
      <c r="N102" s="28"/>
      <c r="O102" s="28"/>
      <c r="P102" s="28"/>
      <c r="Q102" s="28"/>
      <c r="R102" s="28"/>
      <c r="S102" s="3"/>
    </row>
    <row r="103" spans="1:19" ht="15" customHeight="1" x14ac:dyDescent="0.35">
      <c r="A103" s="3"/>
      <c r="B103" s="28"/>
      <c r="C103" s="28"/>
      <c r="D103" s="28"/>
      <c r="E103" s="28"/>
      <c r="F103" s="28"/>
      <c r="G103" s="28"/>
      <c r="H103" s="28"/>
      <c r="I103" s="28"/>
      <c r="J103" s="28"/>
      <c r="K103" s="28"/>
      <c r="L103" s="28"/>
      <c r="M103" s="28"/>
      <c r="N103" s="28"/>
      <c r="O103" s="28"/>
      <c r="P103" s="28"/>
      <c r="Q103" s="28"/>
      <c r="R103" s="28"/>
      <c r="S103" s="3"/>
    </row>
    <row r="104" spans="1:19" ht="15" customHeight="1" x14ac:dyDescent="0.35">
      <c r="A104" s="3"/>
      <c r="B104" s="28"/>
      <c r="C104" s="28"/>
      <c r="D104" s="28"/>
      <c r="E104" s="28"/>
      <c r="F104" s="28"/>
      <c r="G104" s="28"/>
      <c r="H104" s="28"/>
      <c r="I104" s="28"/>
      <c r="J104" s="28"/>
      <c r="K104" s="28"/>
      <c r="L104" s="28"/>
      <c r="M104" s="28"/>
      <c r="N104" s="28"/>
      <c r="O104" s="28"/>
      <c r="P104" s="28"/>
      <c r="Q104" s="28"/>
      <c r="R104" s="28"/>
      <c r="S104" s="3"/>
    </row>
    <row r="105" spans="1:19" ht="15" customHeight="1" x14ac:dyDescent="0.35">
      <c r="A105" s="3"/>
      <c r="B105" s="28"/>
      <c r="C105" s="28"/>
      <c r="D105" s="28"/>
      <c r="E105" s="28"/>
      <c r="F105" s="28"/>
      <c r="G105" s="28"/>
      <c r="H105" s="28"/>
      <c r="I105" s="28"/>
      <c r="J105" s="28"/>
      <c r="K105" s="28"/>
      <c r="L105" s="28"/>
      <c r="M105" s="28"/>
      <c r="N105" s="28"/>
      <c r="O105" s="28"/>
      <c r="P105" s="28"/>
      <c r="Q105" s="28"/>
      <c r="R105" s="28"/>
      <c r="S105" s="3"/>
    </row>
    <row r="106" spans="1:19" ht="15" customHeight="1" x14ac:dyDescent="0.35">
      <c r="A106" s="3"/>
      <c r="B106" s="28"/>
      <c r="C106" s="28"/>
      <c r="D106" s="28"/>
      <c r="E106" s="28"/>
      <c r="F106" s="28"/>
      <c r="G106" s="28"/>
      <c r="H106" s="28"/>
      <c r="I106" s="28"/>
      <c r="J106" s="28"/>
      <c r="K106" s="28"/>
      <c r="L106" s="28"/>
      <c r="M106" s="28"/>
      <c r="N106" s="28"/>
      <c r="O106" s="28"/>
      <c r="P106" s="28"/>
      <c r="Q106" s="28"/>
      <c r="R106" s="28"/>
      <c r="S106" s="3"/>
    </row>
    <row r="107" spans="1:19" ht="15" customHeight="1" x14ac:dyDescent="0.35">
      <c r="A107" s="3"/>
      <c r="B107" s="28"/>
      <c r="C107" s="28"/>
      <c r="D107" s="28"/>
      <c r="E107" s="28"/>
      <c r="F107" s="28"/>
      <c r="G107" s="28"/>
      <c r="H107" s="28"/>
      <c r="I107" s="28"/>
      <c r="J107" s="28"/>
      <c r="K107" s="28"/>
      <c r="L107" s="28"/>
      <c r="M107" s="28"/>
      <c r="N107" s="28"/>
      <c r="O107" s="28"/>
      <c r="P107" s="28"/>
      <c r="Q107" s="28"/>
      <c r="R107" s="28"/>
      <c r="S107" s="3"/>
    </row>
    <row r="108" spans="1:19" ht="15" customHeight="1" x14ac:dyDescent="0.35">
      <c r="A108" s="3"/>
      <c r="B108" s="28"/>
      <c r="C108" s="28"/>
      <c r="D108" s="28"/>
      <c r="E108" s="28"/>
      <c r="F108" s="28"/>
      <c r="G108" s="28"/>
      <c r="H108" s="28"/>
      <c r="I108" s="28"/>
      <c r="J108" s="28"/>
      <c r="K108" s="28"/>
      <c r="L108" s="28"/>
      <c r="M108" s="28"/>
      <c r="N108" s="28"/>
      <c r="O108" s="28"/>
      <c r="P108" s="28"/>
      <c r="Q108" s="28"/>
      <c r="R108" s="28"/>
      <c r="S108" s="3"/>
    </row>
    <row r="109" spans="1:19" ht="15" customHeight="1" x14ac:dyDescent="0.35">
      <c r="A109" s="3"/>
      <c r="B109" s="28"/>
      <c r="C109" s="28"/>
      <c r="D109" s="28"/>
      <c r="E109" s="28"/>
      <c r="F109" s="28"/>
      <c r="G109" s="28"/>
      <c r="H109" s="28"/>
      <c r="I109" s="28"/>
      <c r="J109" s="28"/>
      <c r="K109" s="28"/>
      <c r="L109" s="28"/>
      <c r="M109" s="28"/>
      <c r="N109" s="28"/>
      <c r="O109" s="28"/>
      <c r="P109" s="28"/>
      <c r="Q109" s="28"/>
      <c r="R109" s="28"/>
      <c r="S109" s="3"/>
    </row>
    <row r="110" spans="1:19" ht="15" customHeight="1" x14ac:dyDescent="0.35">
      <c r="A110" s="3"/>
      <c r="B110" s="28"/>
      <c r="C110" s="28"/>
      <c r="D110" s="28"/>
      <c r="E110" s="28"/>
      <c r="F110" s="28"/>
      <c r="G110" s="28"/>
      <c r="H110" s="28"/>
      <c r="I110" s="28"/>
      <c r="J110" s="28"/>
      <c r="K110" s="28"/>
      <c r="L110" s="28"/>
      <c r="M110" s="28"/>
      <c r="N110" s="28"/>
      <c r="O110" s="28"/>
      <c r="P110" s="28"/>
      <c r="Q110" s="28"/>
      <c r="R110" s="28"/>
      <c r="S110" s="3"/>
    </row>
    <row r="111" spans="1:19" ht="15" customHeight="1" x14ac:dyDescent="0.35">
      <c r="A111" s="3"/>
      <c r="B111" s="28"/>
      <c r="C111" s="28"/>
      <c r="D111" s="28"/>
      <c r="E111" s="28"/>
      <c r="F111" s="28"/>
      <c r="G111" s="28"/>
      <c r="H111" s="28"/>
      <c r="I111" s="28"/>
      <c r="J111" s="28"/>
      <c r="K111" s="28"/>
      <c r="L111" s="28"/>
      <c r="M111" s="28"/>
      <c r="N111" s="28"/>
      <c r="O111" s="28"/>
      <c r="P111" s="28"/>
      <c r="Q111" s="28"/>
      <c r="R111" s="28"/>
      <c r="S111" s="3"/>
    </row>
    <row r="112" spans="1:19" ht="15" customHeight="1" x14ac:dyDescent="0.35">
      <c r="A112" s="3"/>
      <c r="B112" s="28"/>
      <c r="C112" s="28"/>
      <c r="D112" s="28"/>
      <c r="E112" s="28"/>
      <c r="F112" s="28"/>
      <c r="G112" s="28"/>
      <c r="H112" s="28"/>
      <c r="I112" s="28"/>
      <c r="J112" s="28"/>
      <c r="K112" s="28"/>
      <c r="L112" s="28"/>
      <c r="M112" s="28"/>
      <c r="N112" s="28"/>
      <c r="O112" s="28"/>
      <c r="P112" s="28"/>
      <c r="Q112" s="28"/>
      <c r="R112" s="28"/>
      <c r="S112" s="3"/>
    </row>
    <row r="113" spans="1:19" ht="15" customHeight="1" x14ac:dyDescent="0.35">
      <c r="A113" s="3"/>
      <c r="B113" s="28"/>
      <c r="C113" s="28"/>
      <c r="D113" s="28"/>
      <c r="E113" s="28"/>
      <c r="F113" s="28"/>
      <c r="G113" s="28"/>
      <c r="H113" s="28"/>
      <c r="I113" s="28"/>
      <c r="J113" s="28"/>
      <c r="K113" s="28"/>
      <c r="L113" s="28"/>
      <c r="M113" s="28"/>
      <c r="N113" s="28"/>
      <c r="O113" s="28"/>
      <c r="P113" s="28"/>
      <c r="Q113" s="28"/>
      <c r="R113" s="28"/>
      <c r="S113" s="3"/>
    </row>
    <row r="114" spans="1:19" ht="15" customHeight="1" x14ac:dyDescent="0.35">
      <c r="A114" s="3"/>
      <c r="B114" s="28"/>
      <c r="C114" s="28"/>
      <c r="D114" s="28"/>
      <c r="E114" s="28"/>
      <c r="F114" s="28"/>
      <c r="G114" s="28"/>
      <c r="H114" s="28"/>
      <c r="I114" s="28"/>
      <c r="J114" s="28"/>
      <c r="K114" s="28"/>
      <c r="L114" s="28"/>
      <c r="M114" s="28"/>
      <c r="N114" s="28"/>
      <c r="O114" s="28"/>
      <c r="P114" s="28"/>
      <c r="Q114" s="28"/>
      <c r="R114" s="28"/>
      <c r="S114" s="3"/>
    </row>
    <row r="115" spans="1:19" ht="15" customHeight="1" x14ac:dyDescent="0.35">
      <c r="A115" s="3"/>
      <c r="B115" s="28"/>
      <c r="C115" s="28"/>
      <c r="D115" s="28"/>
      <c r="E115" s="28"/>
      <c r="F115" s="28"/>
      <c r="G115" s="28"/>
      <c r="H115" s="28"/>
      <c r="I115" s="28"/>
      <c r="J115" s="28"/>
      <c r="K115" s="28"/>
      <c r="L115" s="28"/>
      <c r="M115" s="28"/>
      <c r="N115" s="28"/>
      <c r="O115" s="28"/>
      <c r="P115" s="28"/>
      <c r="Q115" s="28"/>
      <c r="R115" s="28"/>
      <c r="S115" s="3"/>
    </row>
    <row r="116" spans="1:19" ht="15" customHeight="1" x14ac:dyDescent="0.35">
      <c r="A116" s="3"/>
      <c r="B116" s="28"/>
      <c r="C116" s="28"/>
      <c r="D116" s="28"/>
      <c r="E116" s="28"/>
      <c r="F116" s="28"/>
      <c r="G116" s="28"/>
      <c r="H116" s="28"/>
      <c r="I116" s="28"/>
      <c r="J116" s="28"/>
      <c r="K116" s="28"/>
      <c r="L116" s="28"/>
      <c r="M116" s="28"/>
      <c r="N116" s="28"/>
      <c r="O116" s="28"/>
      <c r="P116" s="28"/>
      <c r="Q116" s="28"/>
      <c r="R116" s="28"/>
      <c r="S116" s="3"/>
    </row>
    <row r="117" spans="1:19" ht="15" customHeight="1" x14ac:dyDescent="0.35">
      <c r="A117" s="3"/>
      <c r="B117" s="28"/>
      <c r="C117" s="28"/>
      <c r="D117" s="28"/>
      <c r="E117" s="28"/>
      <c r="F117" s="28"/>
      <c r="G117" s="28"/>
      <c r="H117" s="28"/>
      <c r="I117" s="28"/>
      <c r="J117" s="28"/>
      <c r="K117" s="28"/>
      <c r="L117" s="28"/>
      <c r="M117" s="28"/>
      <c r="N117" s="28"/>
      <c r="O117" s="28"/>
      <c r="P117" s="28"/>
      <c r="Q117" s="28"/>
      <c r="R117" s="28"/>
      <c r="S117" s="3"/>
    </row>
    <row r="118" spans="1:19" ht="15" customHeight="1" x14ac:dyDescent="0.35">
      <c r="A118" s="3"/>
      <c r="B118" s="28"/>
      <c r="C118" s="28"/>
      <c r="D118" s="28"/>
      <c r="E118" s="28"/>
      <c r="F118" s="28"/>
      <c r="G118" s="28"/>
      <c r="H118" s="28"/>
      <c r="I118" s="28"/>
      <c r="J118" s="28"/>
      <c r="K118" s="28"/>
      <c r="L118" s="28"/>
      <c r="M118" s="28"/>
      <c r="N118" s="28"/>
      <c r="O118" s="28"/>
      <c r="P118" s="28"/>
      <c r="Q118" s="28"/>
      <c r="R118" s="28"/>
      <c r="S118" s="3"/>
    </row>
    <row r="119" spans="1:19" ht="15" customHeight="1" x14ac:dyDescent="0.35">
      <c r="A119" s="3"/>
      <c r="B119" s="28"/>
      <c r="C119" s="28"/>
      <c r="D119" s="28"/>
      <c r="E119" s="28"/>
      <c r="F119" s="28"/>
      <c r="G119" s="28"/>
      <c r="H119" s="28"/>
      <c r="I119" s="28"/>
      <c r="J119" s="28"/>
      <c r="K119" s="28"/>
      <c r="L119" s="28"/>
      <c r="M119" s="28"/>
      <c r="N119" s="28"/>
      <c r="O119" s="28"/>
      <c r="P119" s="28"/>
      <c r="Q119" s="28"/>
      <c r="R119" s="28"/>
      <c r="S119" s="3"/>
    </row>
    <row r="120" spans="1:19" ht="15" customHeight="1" x14ac:dyDescent="0.35">
      <c r="A120" s="3"/>
      <c r="B120" s="28"/>
      <c r="C120" s="28"/>
      <c r="D120" s="28"/>
      <c r="E120" s="28"/>
      <c r="F120" s="28"/>
      <c r="G120" s="28"/>
      <c r="H120" s="28"/>
      <c r="I120" s="28"/>
      <c r="J120" s="28"/>
      <c r="K120" s="28"/>
      <c r="L120" s="28"/>
      <c r="M120" s="28"/>
      <c r="N120" s="28"/>
      <c r="O120" s="28"/>
      <c r="P120" s="28"/>
      <c r="Q120" s="28"/>
      <c r="R120" s="28"/>
      <c r="S120" s="3"/>
    </row>
    <row r="121" spans="1:19" ht="15" customHeight="1" x14ac:dyDescent="0.35">
      <c r="A121" s="3"/>
      <c r="B121" s="28"/>
      <c r="C121" s="28"/>
      <c r="D121" s="28"/>
      <c r="E121" s="28"/>
      <c r="F121" s="28"/>
      <c r="G121" s="28"/>
      <c r="H121" s="28"/>
      <c r="I121" s="28"/>
      <c r="J121" s="28"/>
      <c r="K121" s="28"/>
      <c r="L121" s="28"/>
      <c r="M121" s="28"/>
      <c r="N121" s="28"/>
      <c r="O121" s="28"/>
      <c r="P121" s="28"/>
      <c r="Q121" s="28"/>
      <c r="R121" s="28"/>
      <c r="S121" s="3"/>
    </row>
    <row r="122" spans="1:19" ht="15" customHeight="1" x14ac:dyDescent="0.35">
      <c r="A122" s="3"/>
      <c r="B122" s="28"/>
      <c r="C122" s="28"/>
      <c r="D122" s="28"/>
      <c r="E122" s="28"/>
      <c r="F122" s="28"/>
      <c r="G122" s="28"/>
      <c r="H122" s="28"/>
      <c r="I122" s="28"/>
      <c r="J122" s="28"/>
      <c r="K122" s="28"/>
      <c r="L122" s="28"/>
      <c r="M122" s="28"/>
      <c r="N122" s="28"/>
      <c r="O122" s="28"/>
      <c r="P122" s="28"/>
      <c r="Q122" s="28"/>
      <c r="R122" s="28"/>
      <c r="S122" s="3"/>
    </row>
    <row r="123" spans="1:19" ht="15" customHeight="1" x14ac:dyDescent="0.35">
      <c r="A123" s="3"/>
      <c r="B123" s="28"/>
      <c r="C123" s="28"/>
      <c r="D123" s="28"/>
      <c r="E123" s="28"/>
      <c r="F123" s="28"/>
      <c r="G123" s="28"/>
      <c r="H123" s="28"/>
      <c r="I123" s="28"/>
      <c r="J123" s="28"/>
      <c r="K123" s="28"/>
      <c r="L123" s="28"/>
      <c r="M123" s="28"/>
      <c r="N123" s="28"/>
      <c r="O123" s="28"/>
      <c r="P123" s="28"/>
      <c r="Q123" s="28"/>
      <c r="R123" s="28"/>
      <c r="S123" s="3"/>
    </row>
    <row r="124" spans="1:19" ht="15" customHeight="1" x14ac:dyDescent="0.35">
      <c r="A124" s="3"/>
      <c r="B124" s="28"/>
      <c r="C124" s="28"/>
      <c r="D124" s="28"/>
      <c r="E124" s="28"/>
      <c r="F124" s="28"/>
      <c r="G124" s="28"/>
      <c r="H124" s="28"/>
      <c r="I124" s="28"/>
      <c r="J124" s="28"/>
      <c r="K124" s="28"/>
      <c r="L124" s="28"/>
      <c r="M124" s="28"/>
      <c r="N124" s="28"/>
      <c r="O124" s="28"/>
      <c r="P124" s="28"/>
      <c r="Q124" s="28"/>
      <c r="R124" s="28"/>
      <c r="S124" s="3"/>
    </row>
    <row r="125" spans="1:19" ht="15" customHeight="1" x14ac:dyDescent="0.35">
      <c r="A125" s="3"/>
      <c r="B125" s="28"/>
      <c r="C125" s="28"/>
      <c r="D125" s="28"/>
      <c r="E125" s="28"/>
      <c r="F125" s="28"/>
      <c r="G125" s="28"/>
      <c r="H125" s="28"/>
      <c r="I125" s="28"/>
      <c r="J125" s="28"/>
      <c r="K125" s="28"/>
      <c r="L125" s="28"/>
      <c r="M125" s="28"/>
      <c r="N125" s="28"/>
      <c r="O125" s="28"/>
      <c r="P125" s="28"/>
      <c r="Q125" s="28"/>
      <c r="R125" s="28"/>
      <c r="S125" s="3"/>
    </row>
    <row r="126" spans="1:19" ht="15" customHeight="1" x14ac:dyDescent="0.35">
      <c r="A126" s="3"/>
      <c r="B126" s="28"/>
      <c r="C126" s="28"/>
      <c r="D126" s="28"/>
      <c r="E126" s="28"/>
      <c r="F126" s="28"/>
      <c r="G126" s="28"/>
      <c r="H126" s="28"/>
      <c r="I126" s="28"/>
      <c r="J126" s="28"/>
      <c r="K126" s="28"/>
      <c r="L126" s="28"/>
      <c r="M126" s="28"/>
      <c r="N126" s="28"/>
      <c r="O126" s="28"/>
      <c r="P126" s="28"/>
      <c r="Q126" s="28"/>
      <c r="R126" s="28"/>
      <c r="S126" s="3"/>
    </row>
    <row r="127" spans="1:19" ht="15" customHeight="1" x14ac:dyDescent="0.35">
      <c r="A127" s="3"/>
      <c r="B127" s="28"/>
      <c r="C127" s="28"/>
      <c r="D127" s="28"/>
      <c r="E127" s="28"/>
      <c r="F127" s="28"/>
      <c r="G127" s="28"/>
      <c r="H127" s="28"/>
      <c r="I127" s="28"/>
      <c r="J127" s="28"/>
      <c r="K127" s="28"/>
      <c r="L127" s="28"/>
      <c r="M127" s="28"/>
      <c r="N127" s="28"/>
      <c r="O127" s="28"/>
      <c r="P127" s="28"/>
      <c r="Q127" s="28"/>
      <c r="R127" s="28"/>
      <c r="S127" s="3"/>
    </row>
    <row r="128" spans="1:19" ht="15" customHeight="1" x14ac:dyDescent="0.35">
      <c r="A128" s="3"/>
      <c r="B128" s="28"/>
      <c r="C128" s="28"/>
      <c r="D128" s="28"/>
      <c r="E128" s="28"/>
      <c r="F128" s="28"/>
      <c r="G128" s="28"/>
      <c r="H128" s="28"/>
      <c r="I128" s="28"/>
      <c r="J128" s="28"/>
      <c r="K128" s="28"/>
      <c r="L128" s="28"/>
      <c r="M128" s="28"/>
      <c r="N128" s="28"/>
      <c r="O128" s="28"/>
      <c r="P128" s="28"/>
      <c r="Q128" s="28"/>
      <c r="R128" s="28"/>
      <c r="S128" s="3"/>
    </row>
    <row r="129" spans="1:19" ht="15" customHeight="1" x14ac:dyDescent="0.35">
      <c r="A129" s="3"/>
      <c r="B129" s="28"/>
      <c r="C129" s="28"/>
      <c r="D129" s="28"/>
      <c r="E129" s="28"/>
      <c r="F129" s="28"/>
      <c r="G129" s="28"/>
      <c r="H129" s="28"/>
      <c r="I129" s="28"/>
      <c r="J129" s="28"/>
      <c r="K129" s="28"/>
      <c r="L129" s="28"/>
      <c r="M129" s="28"/>
      <c r="N129" s="28"/>
      <c r="O129" s="28"/>
      <c r="P129" s="28"/>
      <c r="Q129" s="28"/>
      <c r="R129" s="28"/>
      <c r="S129" s="3"/>
    </row>
    <row r="130" spans="1:19" ht="15" customHeight="1" x14ac:dyDescent="0.35">
      <c r="A130" s="3"/>
      <c r="B130" s="28"/>
      <c r="C130" s="28"/>
      <c r="D130" s="28"/>
      <c r="E130" s="28"/>
      <c r="F130" s="28"/>
      <c r="G130" s="28"/>
      <c r="H130" s="28"/>
      <c r="I130" s="28"/>
      <c r="J130" s="28"/>
      <c r="K130" s="28"/>
      <c r="L130" s="28"/>
      <c r="M130" s="28"/>
      <c r="N130" s="28"/>
      <c r="O130" s="28"/>
      <c r="P130" s="28"/>
      <c r="Q130" s="28"/>
      <c r="R130" s="28"/>
      <c r="S130" s="3"/>
    </row>
    <row r="131" spans="1:19" ht="15" customHeight="1" x14ac:dyDescent="0.35">
      <c r="A131" s="3"/>
      <c r="B131" s="28"/>
      <c r="C131" s="28"/>
      <c r="D131" s="28"/>
      <c r="E131" s="28"/>
      <c r="F131" s="28"/>
      <c r="G131" s="28"/>
      <c r="H131" s="28"/>
      <c r="I131" s="28"/>
      <c r="J131" s="28"/>
      <c r="K131" s="28"/>
      <c r="L131" s="28"/>
      <c r="M131" s="28"/>
      <c r="N131" s="28"/>
      <c r="O131" s="28"/>
      <c r="P131" s="28"/>
      <c r="Q131" s="28"/>
      <c r="R131" s="28"/>
      <c r="S131" s="3"/>
    </row>
    <row r="132" spans="1:19" ht="15" customHeight="1" x14ac:dyDescent="0.35">
      <c r="A132" s="3"/>
      <c r="B132" s="28"/>
      <c r="C132" s="28"/>
      <c r="D132" s="28"/>
      <c r="E132" s="28"/>
      <c r="F132" s="28"/>
      <c r="G132" s="28"/>
      <c r="H132" s="28"/>
      <c r="I132" s="28"/>
      <c r="J132" s="28"/>
      <c r="K132" s="28"/>
      <c r="L132" s="28"/>
      <c r="M132" s="28"/>
      <c r="N132" s="28"/>
      <c r="O132" s="28"/>
      <c r="P132" s="28"/>
      <c r="Q132" s="28"/>
      <c r="R132" s="28"/>
      <c r="S132" s="3"/>
    </row>
    <row r="133" spans="1:19" ht="15" customHeight="1" x14ac:dyDescent="0.35">
      <c r="A133" s="3"/>
      <c r="B133" s="28"/>
      <c r="C133" s="28"/>
      <c r="D133" s="28"/>
      <c r="E133" s="28"/>
      <c r="F133" s="28"/>
      <c r="G133" s="28"/>
      <c r="H133" s="28"/>
      <c r="I133" s="28"/>
      <c r="J133" s="28"/>
      <c r="K133" s="28"/>
      <c r="L133" s="28"/>
      <c r="M133" s="28"/>
      <c r="N133" s="28"/>
      <c r="O133" s="28"/>
      <c r="P133" s="28"/>
      <c r="Q133" s="28"/>
      <c r="R133" s="28"/>
      <c r="S133" s="3"/>
    </row>
    <row r="134" spans="1:19" ht="15" customHeight="1" x14ac:dyDescent="0.35">
      <c r="A134" s="3"/>
      <c r="B134" s="28"/>
      <c r="C134" s="28"/>
      <c r="D134" s="28"/>
      <c r="E134" s="28"/>
      <c r="F134" s="28"/>
      <c r="G134" s="28"/>
      <c r="H134" s="28"/>
      <c r="I134" s="28"/>
      <c r="J134" s="28"/>
      <c r="K134" s="28"/>
      <c r="L134" s="28"/>
      <c r="M134" s="28"/>
      <c r="N134" s="28"/>
      <c r="O134" s="28"/>
      <c r="P134" s="28"/>
      <c r="Q134" s="28"/>
      <c r="R134" s="28"/>
      <c r="S134" s="3"/>
    </row>
    <row r="135" spans="1:19" ht="15" customHeight="1" x14ac:dyDescent="0.35">
      <c r="A135" s="3"/>
      <c r="B135" s="28"/>
      <c r="C135" s="28"/>
      <c r="D135" s="28"/>
      <c r="E135" s="28"/>
      <c r="F135" s="28"/>
      <c r="G135" s="28"/>
      <c r="H135" s="28"/>
      <c r="I135" s="28"/>
      <c r="J135" s="28"/>
      <c r="K135" s="28"/>
      <c r="L135" s="28"/>
      <c r="M135" s="28"/>
      <c r="N135" s="28"/>
      <c r="O135" s="28"/>
      <c r="P135" s="28"/>
      <c r="Q135" s="28"/>
      <c r="R135" s="28"/>
      <c r="S135" s="3"/>
    </row>
    <row r="136" spans="1:19" ht="15" customHeight="1" x14ac:dyDescent="0.35">
      <c r="A136" s="3"/>
      <c r="B136" s="28"/>
      <c r="C136" s="28"/>
      <c r="D136" s="28"/>
      <c r="E136" s="28"/>
      <c r="F136" s="28"/>
      <c r="G136" s="28"/>
      <c r="H136" s="28"/>
      <c r="I136" s="28"/>
      <c r="J136" s="28"/>
      <c r="K136" s="28"/>
      <c r="L136" s="28"/>
      <c r="M136" s="28"/>
      <c r="N136" s="28"/>
      <c r="O136" s="28"/>
      <c r="P136" s="28"/>
      <c r="Q136" s="28"/>
      <c r="R136" s="28"/>
      <c r="S136" s="3"/>
    </row>
    <row r="137" spans="1:19" ht="15" customHeight="1" x14ac:dyDescent="0.35">
      <c r="A137" s="3"/>
      <c r="B137" s="28"/>
      <c r="C137" s="28"/>
      <c r="D137" s="28"/>
      <c r="E137" s="28"/>
      <c r="F137" s="28"/>
      <c r="G137" s="28"/>
      <c r="H137" s="28"/>
      <c r="I137" s="28"/>
      <c r="J137" s="28"/>
      <c r="K137" s="28"/>
      <c r="L137" s="28"/>
      <c r="M137" s="28"/>
      <c r="N137" s="28"/>
      <c r="O137" s="28"/>
      <c r="P137" s="28"/>
      <c r="Q137" s="28"/>
      <c r="R137" s="28"/>
      <c r="S137" s="3"/>
    </row>
    <row r="138" spans="1:19" ht="15" customHeight="1" x14ac:dyDescent="0.35">
      <c r="A138" s="3"/>
      <c r="B138" s="28"/>
      <c r="C138" s="28"/>
      <c r="D138" s="28"/>
      <c r="E138" s="28"/>
      <c r="F138" s="28"/>
      <c r="G138" s="28"/>
      <c r="H138" s="28"/>
      <c r="I138" s="28"/>
      <c r="J138" s="28"/>
      <c r="K138" s="28"/>
      <c r="L138" s="28"/>
      <c r="M138" s="28"/>
      <c r="N138" s="28"/>
      <c r="O138" s="28"/>
      <c r="P138" s="28"/>
      <c r="Q138" s="28"/>
      <c r="R138" s="28"/>
      <c r="S138" s="3"/>
    </row>
    <row r="139" spans="1:19" ht="15" customHeight="1" x14ac:dyDescent="0.35">
      <c r="A139" s="3"/>
      <c r="B139" s="28"/>
      <c r="C139" s="28"/>
      <c r="D139" s="28"/>
      <c r="E139" s="28"/>
      <c r="F139" s="28"/>
      <c r="G139" s="28"/>
      <c r="H139" s="28"/>
      <c r="I139" s="28"/>
      <c r="J139" s="28"/>
      <c r="K139" s="28"/>
      <c r="L139" s="28"/>
      <c r="M139" s="28"/>
      <c r="N139" s="28"/>
      <c r="O139" s="28"/>
      <c r="P139" s="28"/>
      <c r="Q139" s="28"/>
      <c r="R139" s="28"/>
      <c r="S139" s="3"/>
    </row>
    <row r="140" spans="1:19" ht="15" customHeight="1" x14ac:dyDescent="0.35">
      <c r="A140" s="3"/>
      <c r="B140" s="28"/>
      <c r="C140" s="28"/>
      <c r="D140" s="28"/>
      <c r="E140" s="28"/>
      <c r="F140" s="28"/>
      <c r="G140" s="28"/>
      <c r="H140" s="28"/>
      <c r="I140" s="28"/>
      <c r="J140" s="28"/>
      <c r="K140" s="28"/>
      <c r="L140" s="28"/>
      <c r="M140" s="28"/>
      <c r="N140" s="28"/>
      <c r="O140" s="28"/>
      <c r="P140" s="28"/>
      <c r="Q140" s="28"/>
      <c r="R140" s="28"/>
      <c r="S140" s="3"/>
    </row>
    <row r="141" spans="1:19" ht="15" customHeight="1" x14ac:dyDescent="0.35">
      <c r="A141" s="3"/>
      <c r="B141" s="28"/>
      <c r="C141" s="28"/>
      <c r="D141" s="28"/>
      <c r="E141" s="28"/>
      <c r="F141" s="28"/>
      <c r="G141" s="28"/>
      <c r="H141" s="28"/>
      <c r="I141" s="28"/>
      <c r="J141" s="28"/>
      <c r="K141" s="28"/>
      <c r="L141" s="28"/>
      <c r="M141" s="28"/>
      <c r="N141" s="28"/>
      <c r="O141" s="28"/>
      <c r="P141" s="28"/>
      <c r="Q141" s="28"/>
      <c r="R141" s="28"/>
      <c r="S141" s="3"/>
    </row>
    <row r="142" spans="1:19" ht="15" customHeight="1" x14ac:dyDescent="0.35">
      <c r="A142" s="3"/>
      <c r="B142" s="28"/>
      <c r="C142" s="28"/>
      <c r="D142" s="28"/>
      <c r="E142" s="28"/>
      <c r="F142" s="28"/>
      <c r="G142" s="28"/>
      <c r="H142" s="28"/>
      <c r="I142" s="28"/>
      <c r="J142" s="28"/>
      <c r="K142" s="28"/>
      <c r="L142" s="28"/>
      <c r="M142" s="28"/>
      <c r="N142" s="28"/>
      <c r="O142" s="28"/>
      <c r="P142" s="28"/>
      <c r="Q142" s="28"/>
      <c r="R142" s="28"/>
      <c r="S142" s="3"/>
    </row>
    <row r="143" spans="1:19" ht="15" customHeight="1" x14ac:dyDescent="0.35">
      <c r="A143" s="3"/>
      <c r="B143" s="28"/>
      <c r="C143" s="28"/>
      <c r="D143" s="28"/>
      <c r="E143" s="28"/>
      <c r="F143" s="28"/>
      <c r="G143" s="28"/>
      <c r="H143" s="28"/>
      <c r="I143" s="28"/>
      <c r="J143" s="28"/>
      <c r="K143" s="28"/>
      <c r="L143" s="28"/>
      <c r="M143" s="28"/>
      <c r="N143" s="28"/>
      <c r="O143" s="28"/>
      <c r="P143" s="28"/>
      <c r="Q143" s="28"/>
      <c r="R143" s="28"/>
      <c r="S143" s="3"/>
    </row>
    <row r="144" spans="1:19" ht="15" customHeight="1" x14ac:dyDescent="0.35">
      <c r="A144" s="3"/>
      <c r="B144" s="28"/>
      <c r="C144" s="28"/>
      <c r="D144" s="28"/>
      <c r="E144" s="28"/>
      <c r="F144" s="28"/>
      <c r="G144" s="28"/>
      <c r="H144" s="28"/>
      <c r="I144" s="28"/>
      <c r="J144" s="28"/>
      <c r="K144" s="28"/>
      <c r="L144" s="28"/>
      <c r="M144" s="28"/>
      <c r="N144" s="28"/>
      <c r="O144" s="28"/>
      <c r="P144" s="28"/>
      <c r="Q144" s="28"/>
      <c r="R144" s="28"/>
      <c r="S144" s="3"/>
    </row>
    <row r="145" spans="1:19" ht="15" customHeight="1" x14ac:dyDescent="0.35">
      <c r="A145" s="3"/>
      <c r="B145" s="28"/>
      <c r="C145" s="28"/>
      <c r="D145" s="28"/>
      <c r="E145" s="28"/>
      <c r="F145" s="28"/>
      <c r="G145" s="28"/>
      <c r="H145" s="28"/>
      <c r="I145" s="28"/>
      <c r="J145" s="28"/>
      <c r="K145" s="28"/>
      <c r="L145" s="28"/>
      <c r="M145" s="28"/>
      <c r="N145" s="28"/>
      <c r="O145" s="28"/>
      <c r="P145" s="28"/>
      <c r="Q145" s="28"/>
      <c r="R145" s="28"/>
      <c r="S145" s="3"/>
    </row>
    <row r="146" spans="1:19" ht="15" customHeight="1" x14ac:dyDescent="0.35">
      <c r="A146" s="3"/>
      <c r="B146" s="28"/>
      <c r="C146" s="28"/>
      <c r="D146" s="28"/>
      <c r="E146" s="28"/>
      <c r="F146" s="28"/>
      <c r="G146" s="28"/>
      <c r="H146" s="28"/>
      <c r="I146" s="28"/>
      <c r="J146" s="28"/>
      <c r="K146" s="28"/>
      <c r="L146" s="28"/>
      <c r="M146" s="28"/>
      <c r="N146" s="28"/>
      <c r="O146" s="28"/>
      <c r="P146" s="28"/>
      <c r="Q146" s="28"/>
      <c r="R146" s="28"/>
      <c r="S146" s="3"/>
    </row>
    <row r="147" spans="1:19" ht="15" customHeight="1" x14ac:dyDescent="0.35">
      <c r="A147" s="3"/>
      <c r="B147" s="28"/>
      <c r="C147" s="28"/>
      <c r="D147" s="28"/>
      <c r="E147" s="28"/>
      <c r="F147" s="28"/>
      <c r="G147" s="28"/>
      <c r="H147" s="28"/>
      <c r="I147" s="28"/>
      <c r="J147" s="28"/>
      <c r="K147" s="28"/>
      <c r="L147" s="28"/>
      <c r="M147" s="28"/>
      <c r="N147" s="28"/>
      <c r="O147" s="28"/>
      <c r="P147" s="28"/>
      <c r="Q147" s="28"/>
      <c r="R147" s="28"/>
      <c r="S147" s="3"/>
    </row>
    <row r="148" spans="1:19" ht="15" customHeight="1" x14ac:dyDescent="0.35">
      <c r="A148" s="3"/>
      <c r="B148" s="28"/>
      <c r="C148" s="28"/>
      <c r="D148" s="28"/>
      <c r="E148" s="28"/>
      <c r="F148" s="28"/>
      <c r="G148" s="28"/>
      <c r="H148" s="28"/>
      <c r="I148" s="28"/>
      <c r="J148" s="28"/>
      <c r="K148" s="28"/>
      <c r="L148" s="28"/>
      <c r="M148" s="28"/>
      <c r="N148" s="28"/>
      <c r="O148" s="28"/>
      <c r="P148" s="28"/>
      <c r="Q148" s="28"/>
      <c r="R148" s="28"/>
      <c r="S148" s="3"/>
    </row>
    <row r="149" spans="1:19" ht="15" customHeight="1" x14ac:dyDescent="0.35">
      <c r="A149" s="3"/>
      <c r="B149" s="28"/>
      <c r="C149" s="28"/>
      <c r="D149" s="28"/>
      <c r="E149" s="28"/>
      <c r="F149" s="28"/>
      <c r="G149" s="28"/>
      <c r="H149" s="28"/>
      <c r="I149" s="28"/>
      <c r="J149" s="28"/>
      <c r="K149" s="28"/>
      <c r="L149" s="28"/>
      <c r="M149" s="28"/>
      <c r="N149" s="28"/>
      <c r="O149" s="28"/>
      <c r="P149" s="28"/>
      <c r="Q149" s="28"/>
      <c r="R149" s="28"/>
      <c r="S149" s="3"/>
    </row>
    <row r="150" spans="1:19" ht="15" customHeight="1" x14ac:dyDescent="0.35">
      <c r="A150" s="3"/>
      <c r="B150" s="28"/>
      <c r="C150" s="28"/>
      <c r="D150" s="28"/>
      <c r="E150" s="28"/>
      <c r="F150" s="28"/>
      <c r="G150" s="28"/>
      <c r="H150" s="28"/>
      <c r="I150" s="28"/>
      <c r="J150" s="28"/>
      <c r="K150" s="28"/>
      <c r="L150" s="28"/>
      <c r="M150" s="28"/>
      <c r="N150" s="28"/>
      <c r="O150" s="28"/>
      <c r="P150" s="28"/>
      <c r="Q150" s="28"/>
      <c r="R150" s="28"/>
      <c r="S150" s="3"/>
    </row>
    <row r="151" spans="1:19" ht="15" customHeight="1" x14ac:dyDescent="0.35">
      <c r="A151" s="3"/>
      <c r="B151" s="28"/>
      <c r="C151" s="28"/>
      <c r="D151" s="28"/>
      <c r="E151" s="28"/>
      <c r="F151" s="28"/>
      <c r="G151" s="28"/>
      <c r="H151" s="28"/>
      <c r="I151" s="28"/>
      <c r="J151" s="28"/>
      <c r="K151" s="28"/>
      <c r="L151" s="28"/>
      <c r="M151" s="28"/>
      <c r="N151" s="28"/>
      <c r="O151" s="28"/>
      <c r="P151" s="28"/>
      <c r="Q151" s="28"/>
      <c r="R151" s="28"/>
      <c r="S151" s="3"/>
    </row>
    <row r="152" spans="1:19" ht="15" customHeight="1" x14ac:dyDescent="0.35">
      <c r="A152" s="3"/>
      <c r="B152" s="28"/>
      <c r="C152" s="28"/>
      <c r="D152" s="28"/>
      <c r="E152" s="28"/>
      <c r="F152" s="28"/>
      <c r="G152" s="28"/>
      <c r="H152" s="28"/>
      <c r="I152" s="28"/>
      <c r="J152" s="28"/>
      <c r="K152" s="28"/>
      <c r="L152" s="28"/>
      <c r="M152" s="28"/>
      <c r="N152" s="28"/>
      <c r="O152" s="28"/>
      <c r="P152" s="28"/>
      <c r="Q152" s="28"/>
      <c r="R152" s="28"/>
      <c r="S152" s="3"/>
    </row>
    <row r="153" spans="1:19" ht="15" customHeight="1" x14ac:dyDescent="0.35">
      <c r="A153" s="3"/>
      <c r="B153" s="28"/>
      <c r="C153" s="28"/>
      <c r="D153" s="28"/>
      <c r="E153" s="28"/>
      <c r="F153" s="28"/>
      <c r="G153" s="28"/>
      <c r="H153" s="28"/>
      <c r="I153" s="28"/>
      <c r="J153" s="28"/>
      <c r="K153" s="28"/>
      <c r="L153" s="28"/>
      <c r="M153" s="28"/>
      <c r="N153" s="28"/>
      <c r="O153" s="28"/>
      <c r="P153" s="28"/>
      <c r="Q153" s="28"/>
      <c r="R153" s="28"/>
      <c r="S153" s="3"/>
    </row>
    <row r="154" spans="1:19" ht="15" customHeight="1" x14ac:dyDescent="0.35">
      <c r="A154" s="3"/>
      <c r="B154" s="28"/>
      <c r="C154" s="28"/>
      <c r="D154" s="28"/>
      <c r="E154" s="28"/>
      <c r="F154" s="28"/>
      <c r="G154" s="28"/>
      <c r="H154" s="28"/>
      <c r="I154" s="28"/>
      <c r="J154" s="28"/>
      <c r="K154" s="28"/>
      <c r="L154" s="28"/>
      <c r="M154" s="28"/>
      <c r="N154" s="28"/>
      <c r="O154" s="28"/>
      <c r="P154" s="28"/>
      <c r="Q154" s="28"/>
      <c r="R154" s="28"/>
      <c r="S154" s="3"/>
    </row>
    <row r="155" spans="1:19" ht="15" customHeight="1" x14ac:dyDescent="0.35">
      <c r="A155" s="3"/>
      <c r="B155" s="28"/>
      <c r="C155" s="28"/>
      <c r="D155" s="28"/>
      <c r="E155" s="28"/>
      <c r="F155" s="28"/>
      <c r="G155" s="28"/>
      <c r="H155" s="28"/>
      <c r="I155" s="28"/>
      <c r="J155" s="28"/>
      <c r="K155" s="28"/>
      <c r="L155" s="28"/>
      <c r="M155" s="28"/>
      <c r="N155" s="28"/>
      <c r="O155" s="28"/>
      <c r="P155" s="28"/>
      <c r="Q155" s="28"/>
      <c r="R155" s="28"/>
      <c r="S155" s="3"/>
    </row>
    <row r="156" spans="1:19" ht="15" customHeight="1" x14ac:dyDescent="0.35">
      <c r="A156" s="3"/>
      <c r="B156" s="28"/>
      <c r="C156" s="28"/>
      <c r="D156" s="28"/>
      <c r="E156" s="28"/>
      <c r="F156" s="28"/>
      <c r="G156" s="28"/>
      <c r="H156" s="28"/>
      <c r="I156" s="28"/>
      <c r="J156" s="28"/>
      <c r="K156" s="28"/>
      <c r="L156" s="28"/>
      <c r="M156" s="28"/>
      <c r="N156" s="28"/>
      <c r="O156" s="28"/>
      <c r="P156" s="28"/>
      <c r="Q156" s="28"/>
      <c r="R156" s="28"/>
      <c r="S156" s="3"/>
    </row>
    <row r="157" spans="1:19" ht="15" customHeight="1" x14ac:dyDescent="0.35">
      <c r="A157" s="3"/>
      <c r="B157" s="28"/>
      <c r="C157" s="28"/>
      <c r="D157" s="28"/>
      <c r="E157" s="28"/>
      <c r="F157" s="28"/>
      <c r="G157" s="28"/>
      <c r="H157" s="28"/>
      <c r="I157" s="28"/>
      <c r="J157" s="28"/>
      <c r="K157" s="28"/>
      <c r="L157" s="28"/>
      <c r="M157" s="28"/>
      <c r="N157" s="28"/>
      <c r="O157" s="28"/>
      <c r="P157" s="28"/>
      <c r="Q157" s="28"/>
      <c r="R157" s="28"/>
      <c r="S157" s="3"/>
    </row>
    <row r="158" spans="1:19" ht="15" customHeight="1" x14ac:dyDescent="0.35">
      <c r="A158" s="3"/>
      <c r="B158" s="28"/>
      <c r="C158" s="28"/>
      <c r="D158" s="28"/>
      <c r="E158" s="28"/>
      <c r="F158" s="28"/>
      <c r="G158" s="28"/>
      <c r="H158" s="28"/>
      <c r="I158" s="28"/>
      <c r="J158" s="28"/>
      <c r="K158" s="28"/>
      <c r="L158" s="28"/>
      <c r="M158" s="28"/>
      <c r="N158" s="28"/>
      <c r="O158" s="28"/>
      <c r="P158" s="28"/>
      <c r="Q158" s="28"/>
      <c r="R158" s="28"/>
      <c r="S158" s="3"/>
    </row>
    <row r="159" spans="1:19" ht="15" customHeight="1" x14ac:dyDescent="0.35">
      <c r="A159" s="3"/>
      <c r="B159" s="28"/>
      <c r="C159" s="28"/>
      <c r="D159" s="28"/>
      <c r="E159" s="28"/>
      <c r="F159" s="28"/>
      <c r="G159" s="28"/>
      <c r="H159" s="28"/>
      <c r="I159" s="28"/>
      <c r="J159" s="28"/>
      <c r="K159" s="28"/>
      <c r="L159" s="28"/>
      <c r="M159" s="28"/>
      <c r="N159" s="28"/>
      <c r="O159" s="28"/>
      <c r="P159" s="28"/>
      <c r="Q159" s="28"/>
      <c r="R159" s="28"/>
      <c r="S159" s="3"/>
    </row>
    <row r="160" spans="1:19" ht="15" customHeight="1" x14ac:dyDescent="0.35">
      <c r="A160" s="3"/>
      <c r="B160" s="28"/>
      <c r="C160" s="28"/>
      <c r="D160" s="28"/>
      <c r="E160" s="28"/>
      <c r="F160" s="28"/>
      <c r="G160" s="28"/>
      <c r="H160" s="28"/>
      <c r="I160" s="28"/>
      <c r="J160" s="28"/>
      <c r="K160" s="28"/>
      <c r="L160" s="28"/>
      <c r="M160" s="28"/>
      <c r="N160" s="28"/>
      <c r="O160" s="28"/>
      <c r="P160" s="28"/>
      <c r="Q160" s="28"/>
      <c r="R160" s="28"/>
      <c r="S160" s="3"/>
    </row>
    <row r="161" spans="1:19" ht="15" customHeight="1" x14ac:dyDescent="0.35">
      <c r="A161" s="3"/>
      <c r="B161" s="3"/>
      <c r="C161" s="3"/>
      <c r="D161" s="3"/>
      <c r="E161" s="3"/>
      <c r="F161" s="3"/>
      <c r="G161" s="3"/>
      <c r="H161" s="3"/>
      <c r="I161" s="3"/>
      <c r="J161" s="3"/>
      <c r="K161" s="3"/>
      <c r="L161" s="3"/>
      <c r="M161" s="3"/>
      <c r="N161" s="3"/>
      <c r="O161" s="3"/>
      <c r="P161" s="3"/>
      <c r="Q161" s="3"/>
      <c r="R161" s="3"/>
      <c r="S161" s="3"/>
    </row>
    <row r="162" spans="1:19" ht="15" customHeight="1" x14ac:dyDescent="0.35">
      <c r="A162" s="3"/>
      <c r="B162" s="3"/>
      <c r="C162" s="3"/>
      <c r="D162" s="3"/>
      <c r="E162" s="3"/>
      <c r="F162" s="3"/>
      <c r="G162" s="3"/>
      <c r="H162" s="3"/>
      <c r="I162" s="3"/>
      <c r="J162" s="3"/>
      <c r="K162" s="3"/>
      <c r="L162" s="3"/>
      <c r="M162" s="3"/>
      <c r="N162" s="3"/>
      <c r="O162" s="3"/>
      <c r="P162" s="3"/>
      <c r="Q162" s="3"/>
      <c r="R162" s="3"/>
      <c r="S162" s="3"/>
    </row>
    <row r="163" spans="1:19" ht="15" customHeight="1" x14ac:dyDescent="0.35">
      <c r="A163" s="3"/>
      <c r="B163" s="3"/>
      <c r="C163" s="3"/>
      <c r="D163" s="3"/>
      <c r="E163" s="3"/>
      <c r="F163" s="3"/>
      <c r="G163" s="3"/>
      <c r="H163" s="3"/>
      <c r="I163" s="3"/>
      <c r="J163" s="3"/>
      <c r="K163" s="3"/>
      <c r="L163" s="3"/>
      <c r="M163" s="3"/>
      <c r="N163" s="3"/>
      <c r="O163" s="3"/>
      <c r="P163" s="3"/>
      <c r="Q163" s="3"/>
      <c r="R163" s="3"/>
      <c r="S163" s="3"/>
    </row>
    <row r="164" spans="1:19" x14ac:dyDescent="0.35">
      <c r="A164" s="3"/>
      <c r="B164" s="3"/>
      <c r="C164" s="3"/>
      <c r="D164" s="3"/>
      <c r="E164" s="3"/>
      <c r="F164" s="3"/>
      <c r="G164" s="3"/>
      <c r="H164" s="3"/>
      <c r="I164" s="3"/>
      <c r="J164" s="3"/>
      <c r="K164" s="3"/>
      <c r="L164" s="3"/>
      <c r="M164" s="3"/>
      <c r="N164" s="3"/>
      <c r="O164" s="3"/>
      <c r="P164" s="3"/>
      <c r="Q164" s="3"/>
      <c r="R164" s="3"/>
      <c r="S164" s="3"/>
    </row>
    <row r="165" spans="1:19" x14ac:dyDescent="0.35">
      <c r="A165" s="3"/>
      <c r="B165" s="3"/>
      <c r="C165" s="3"/>
      <c r="D165" s="3"/>
      <c r="E165" s="3"/>
      <c r="F165" s="3"/>
      <c r="G165" s="3"/>
      <c r="H165" s="3"/>
      <c r="I165" s="3"/>
      <c r="J165" s="3"/>
      <c r="K165" s="3"/>
      <c r="L165" s="3"/>
      <c r="M165" s="3"/>
      <c r="N165" s="3"/>
      <c r="O165" s="3"/>
      <c r="P165" s="3"/>
      <c r="Q165" s="3"/>
      <c r="R165" s="3"/>
      <c r="S165" s="3"/>
    </row>
    <row r="166" spans="1:19" x14ac:dyDescent="0.35">
      <c r="A166" s="3"/>
      <c r="B166" s="3"/>
      <c r="C166" s="3"/>
      <c r="D166" s="3"/>
      <c r="E166" s="3"/>
      <c r="F166" s="3"/>
      <c r="G166" s="3"/>
      <c r="H166" s="3"/>
      <c r="I166" s="3"/>
      <c r="J166" s="3"/>
      <c r="K166" s="3"/>
      <c r="L166" s="3"/>
      <c r="M166" s="3"/>
      <c r="N166" s="3"/>
      <c r="O166" s="3"/>
      <c r="P166" s="3"/>
      <c r="Q166" s="3"/>
      <c r="R166" s="3"/>
      <c r="S166" s="3"/>
    </row>
    <row r="167" spans="1:19" x14ac:dyDescent="0.35">
      <c r="A167" s="3"/>
      <c r="B167" s="3"/>
      <c r="C167" s="3"/>
      <c r="D167" s="3"/>
      <c r="E167" s="3"/>
      <c r="F167" s="3"/>
      <c r="G167" s="3"/>
      <c r="H167" s="3"/>
      <c r="I167" s="3"/>
      <c r="J167" s="3"/>
      <c r="K167" s="3"/>
      <c r="L167" s="3"/>
      <c r="M167" s="3"/>
      <c r="N167" s="3"/>
      <c r="O167" s="3"/>
      <c r="P167" s="3"/>
      <c r="Q167" s="3"/>
      <c r="R167" s="3"/>
      <c r="S167" s="3"/>
    </row>
    <row r="168" spans="1:19" x14ac:dyDescent="0.35">
      <c r="A168" s="3"/>
      <c r="B168" s="3"/>
      <c r="C168" s="3"/>
      <c r="D168" s="3"/>
      <c r="E168" s="3"/>
      <c r="F168" s="3"/>
      <c r="G168" s="3"/>
      <c r="H168" s="3"/>
      <c r="I168" s="3"/>
      <c r="J168" s="3"/>
      <c r="K168" s="3"/>
      <c r="L168" s="3"/>
      <c r="M168" s="3"/>
      <c r="N168" s="3"/>
      <c r="O168" s="3"/>
      <c r="P168" s="3"/>
      <c r="Q168" s="3"/>
      <c r="R168" s="3"/>
      <c r="S168" s="3"/>
    </row>
    <row r="169" spans="1:19" x14ac:dyDescent="0.35">
      <c r="A169" s="3"/>
      <c r="B169" s="3"/>
      <c r="C169" s="3"/>
      <c r="D169" s="3"/>
      <c r="E169" s="3"/>
      <c r="F169" s="3"/>
      <c r="G169" s="3"/>
      <c r="H169" s="3"/>
      <c r="I169" s="3"/>
      <c r="J169" s="3"/>
      <c r="K169" s="3"/>
      <c r="L169" s="3"/>
      <c r="M169" s="3"/>
      <c r="N169" s="3"/>
      <c r="O169" s="3"/>
      <c r="P169" s="3"/>
      <c r="Q169" s="3"/>
      <c r="R169" s="3"/>
      <c r="S169" s="3"/>
    </row>
    <row r="170" spans="1:19" x14ac:dyDescent="0.35">
      <c r="A170" s="3"/>
      <c r="B170" s="3"/>
      <c r="C170" s="3"/>
      <c r="D170" s="3"/>
      <c r="E170" s="3"/>
      <c r="F170" s="3"/>
      <c r="G170" s="3"/>
      <c r="H170" s="3"/>
      <c r="I170" s="3"/>
      <c r="J170" s="3"/>
      <c r="K170" s="3"/>
      <c r="L170" s="3"/>
      <c r="M170" s="3"/>
      <c r="N170" s="3"/>
      <c r="O170" s="3"/>
      <c r="P170" s="3"/>
      <c r="Q170" s="3"/>
      <c r="R170" s="3"/>
      <c r="S170" s="3"/>
    </row>
    <row r="171" spans="1:19" x14ac:dyDescent="0.35">
      <c r="A171" s="3"/>
      <c r="B171" s="3"/>
      <c r="C171" s="3"/>
      <c r="D171" s="3"/>
      <c r="E171" s="3"/>
      <c r="F171" s="3"/>
      <c r="G171" s="3"/>
      <c r="H171" s="3"/>
      <c r="I171" s="3"/>
      <c r="J171" s="3"/>
      <c r="K171" s="3"/>
      <c r="L171" s="3"/>
      <c r="M171" s="3"/>
      <c r="N171" s="3"/>
      <c r="O171" s="3"/>
      <c r="P171" s="3"/>
      <c r="Q171" s="3"/>
      <c r="R171" s="3"/>
      <c r="S171" s="3"/>
    </row>
  </sheetData>
  <mergeCells count="35">
    <mergeCell ref="S1:S47"/>
    <mergeCell ref="Q33:R33"/>
    <mergeCell ref="G64:R79"/>
    <mergeCell ref="G63:R63"/>
    <mergeCell ref="B53:R53"/>
    <mergeCell ref="C55:F55"/>
    <mergeCell ref="G55:J55"/>
    <mergeCell ref="K55:N55"/>
    <mergeCell ref="O55:R55"/>
    <mergeCell ref="B8:R8"/>
    <mergeCell ref="B15:C15"/>
    <mergeCell ref="B16:C16"/>
    <mergeCell ref="B17:C17"/>
    <mergeCell ref="B23:R23"/>
    <mergeCell ref="B10:C10"/>
    <mergeCell ref="B11:C11"/>
    <mergeCell ref="B12:C12"/>
    <mergeCell ref="D12:E12"/>
    <mergeCell ref="B18:C18"/>
    <mergeCell ref="H10:R21"/>
    <mergeCell ref="D11:E11"/>
    <mergeCell ref="D10:E10"/>
    <mergeCell ref="B14:E14"/>
    <mergeCell ref="D15:E15"/>
    <mergeCell ref="D16:E16"/>
    <mergeCell ref="D17:E17"/>
    <mergeCell ref="D18:E18"/>
    <mergeCell ref="G35:R50"/>
    <mergeCell ref="G34:R34"/>
    <mergeCell ref="B34:E34"/>
    <mergeCell ref="B35:E50"/>
    <mergeCell ref="O25:R25"/>
    <mergeCell ref="K25:N25"/>
    <mergeCell ref="G25:J25"/>
    <mergeCell ref="C25:F25"/>
  </mergeCells>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40862-8A3E-491A-988E-D09CB4BC37AF}">
  <sheetPr>
    <tabColor theme="9" tint="-0.249977111117893"/>
  </sheetPr>
  <dimension ref="A1:F13"/>
  <sheetViews>
    <sheetView tabSelected="1" zoomScale="96" zoomScaleNormal="96" workbookViewId="0">
      <selection activeCell="F10" sqref="F10"/>
    </sheetView>
  </sheetViews>
  <sheetFormatPr defaultRowHeight="14.5" x14ac:dyDescent="0.35"/>
  <cols>
    <col min="1" max="2" width="20.7265625" style="21" customWidth="1"/>
    <col min="3" max="3" width="2.7265625" customWidth="1"/>
    <col min="12" max="12" width="9" customWidth="1"/>
  </cols>
  <sheetData>
    <row r="1" spans="1:6" x14ac:dyDescent="0.35">
      <c r="A1" s="21" t="s">
        <v>1627</v>
      </c>
      <c r="B1" s="21" t="s">
        <v>7</v>
      </c>
      <c r="D1" t="s">
        <v>4</v>
      </c>
      <c r="E1" t="s">
        <v>1637</v>
      </c>
      <c r="F1" t="s">
        <v>1638</v>
      </c>
    </row>
    <row r="2" spans="1:6" x14ac:dyDescent="0.35">
      <c r="A2" s="21" t="s">
        <v>1615</v>
      </c>
      <c r="B2" s="21" t="s">
        <v>1088</v>
      </c>
      <c r="D2" t="s">
        <v>116</v>
      </c>
      <c r="E2" s="27">
        <v>160</v>
      </c>
      <c r="F2" s="27">
        <v>300</v>
      </c>
    </row>
    <row r="3" spans="1:6" x14ac:dyDescent="0.35">
      <c r="A3" s="21" t="s">
        <v>1616</v>
      </c>
      <c r="B3" s="21" t="s">
        <v>1088</v>
      </c>
      <c r="D3" t="s">
        <v>9</v>
      </c>
      <c r="E3" s="27">
        <v>280</v>
      </c>
      <c r="F3" s="27">
        <v>525</v>
      </c>
    </row>
    <row r="4" spans="1:6" x14ac:dyDescent="0.35">
      <c r="A4" s="21" t="s">
        <v>1617</v>
      </c>
      <c r="B4" s="21" t="s">
        <v>1088</v>
      </c>
      <c r="D4" t="s">
        <v>1636</v>
      </c>
      <c r="E4" s="27">
        <v>300</v>
      </c>
      <c r="F4" s="27">
        <v>550</v>
      </c>
    </row>
    <row r="5" spans="1:6" x14ac:dyDescent="0.35">
      <c r="A5" s="21" t="s">
        <v>1618</v>
      </c>
      <c r="B5" s="21" t="s">
        <v>1089</v>
      </c>
      <c r="D5" t="s">
        <v>209</v>
      </c>
      <c r="E5" s="27">
        <v>250</v>
      </c>
      <c r="F5" s="27">
        <v>475</v>
      </c>
    </row>
    <row r="6" spans="1:6" x14ac:dyDescent="0.35">
      <c r="A6" s="21" t="s">
        <v>1619</v>
      </c>
      <c r="B6" s="21" t="s">
        <v>1089</v>
      </c>
    </row>
    <row r="7" spans="1:6" x14ac:dyDescent="0.35">
      <c r="A7" s="21" t="s">
        <v>1620</v>
      </c>
      <c r="B7" s="21" t="s">
        <v>1089</v>
      </c>
    </row>
    <row r="8" spans="1:6" x14ac:dyDescent="0.35">
      <c r="A8" s="21" t="s">
        <v>1621</v>
      </c>
      <c r="B8" s="21" t="s">
        <v>1090</v>
      </c>
    </row>
    <row r="9" spans="1:6" x14ac:dyDescent="0.35">
      <c r="A9" s="21" t="s">
        <v>1622</v>
      </c>
      <c r="B9" s="21" t="s">
        <v>1090</v>
      </c>
    </row>
    <row r="10" spans="1:6" x14ac:dyDescent="0.35">
      <c r="A10" s="21" t="s">
        <v>1623</v>
      </c>
      <c r="B10" s="21" t="s">
        <v>1090</v>
      </c>
    </row>
    <row r="11" spans="1:6" x14ac:dyDescent="0.35">
      <c r="A11" s="21" t="s">
        <v>1624</v>
      </c>
      <c r="B11" s="21" t="s">
        <v>1091</v>
      </c>
    </row>
    <row r="12" spans="1:6" x14ac:dyDescent="0.35">
      <c r="A12" s="21" t="s">
        <v>1625</v>
      </c>
      <c r="B12" s="21" t="s">
        <v>1091</v>
      </c>
    </row>
    <row r="13" spans="1:6" x14ac:dyDescent="0.35">
      <c r="A13" s="21" t="s">
        <v>1626</v>
      </c>
      <c r="B13" s="21" t="s">
        <v>1091</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800A2-F584-4AC7-84BA-0BC91E4E6031}">
  <sheetPr>
    <tabColor theme="7"/>
  </sheetPr>
  <dimension ref="A1"/>
  <sheetViews>
    <sheetView showGridLines="0" workbookViewId="0">
      <selection activeCell="S16" sqref="S16"/>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4E481-BE24-4B73-95A5-2F83B7ADAF59}">
  <sheetPr>
    <tabColor theme="7"/>
  </sheetPr>
  <dimension ref="A2:A26"/>
  <sheetViews>
    <sheetView topLeftCell="A11" workbookViewId="0">
      <selection activeCell="H32" sqref="H32"/>
    </sheetView>
  </sheetViews>
  <sheetFormatPr defaultRowHeight="14.5" x14ac:dyDescent="0.35"/>
  <sheetData>
    <row r="2" spans="1:1" ht="23.5" x14ac:dyDescent="0.55000000000000004">
      <c r="A2" s="42" t="s">
        <v>1702</v>
      </c>
    </row>
    <row r="4" spans="1:1" x14ac:dyDescent="0.35">
      <c r="A4" t="s">
        <v>1706</v>
      </c>
    </row>
    <row r="5" spans="1:1" x14ac:dyDescent="0.35">
      <c r="A5" t="s">
        <v>1707</v>
      </c>
    </row>
    <row r="6" spans="1:1" x14ac:dyDescent="0.35">
      <c r="A6" t="s">
        <v>1708</v>
      </c>
    </row>
    <row r="7" spans="1:1" x14ac:dyDescent="0.35">
      <c r="A7" t="s">
        <v>1709</v>
      </c>
    </row>
    <row r="10" spans="1:1" ht="23.5" x14ac:dyDescent="0.55000000000000004">
      <c r="A10" s="42" t="s">
        <v>1679</v>
      </c>
    </row>
    <row r="12" spans="1:1" x14ac:dyDescent="0.35">
      <c r="A12" t="s">
        <v>1710</v>
      </c>
    </row>
    <row r="15" spans="1:1" ht="23.5" x14ac:dyDescent="0.55000000000000004">
      <c r="A15" s="42" t="s">
        <v>1680</v>
      </c>
    </row>
    <row r="17" spans="1:1" x14ac:dyDescent="0.35">
      <c r="A17" t="s">
        <v>1711</v>
      </c>
    </row>
    <row r="20" spans="1:1" ht="23.5" x14ac:dyDescent="0.55000000000000004">
      <c r="A20" s="42" t="s">
        <v>1705</v>
      </c>
    </row>
    <row r="22" spans="1:1" x14ac:dyDescent="0.35">
      <c r="A22" s="14" t="s">
        <v>1704</v>
      </c>
    </row>
    <row r="23" spans="1:1" x14ac:dyDescent="0.35">
      <c r="A23" s="3" t="s">
        <v>1668</v>
      </c>
    </row>
    <row r="24" spans="1:1" x14ac:dyDescent="0.35">
      <c r="A24" s="3" t="s">
        <v>1672</v>
      </c>
    </row>
    <row r="25" spans="1:1" x14ac:dyDescent="0.35">
      <c r="A25" t="s">
        <v>1703</v>
      </c>
    </row>
    <row r="26" spans="1:1" x14ac:dyDescent="0.35">
      <c r="A26" t="s">
        <v>1712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CB7D4-805C-4933-932A-78B135432A9F}">
  <sheetPr>
    <tabColor theme="7"/>
  </sheetPr>
  <dimension ref="A1:H135"/>
  <sheetViews>
    <sheetView topLeftCell="A103" workbookViewId="0">
      <selection activeCell="F90" sqref="F90"/>
    </sheetView>
  </sheetViews>
  <sheetFormatPr defaultRowHeight="14.5" x14ac:dyDescent="0.35"/>
  <cols>
    <col min="1" max="1" width="20.90625" bestFit="1" customWidth="1"/>
    <col min="2" max="2" width="15.26953125" bestFit="1" customWidth="1"/>
    <col min="3" max="3" width="6.81640625" bestFit="1" customWidth="1"/>
    <col min="4" max="4" width="6.7265625" bestFit="1" customWidth="1"/>
    <col min="5" max="5" width="6.81640625" bestFit="1" customWidth="1"/>
    <col min="6" max="6" width="10.7265625" bestFit="1" customWidth="1"/>
    <col min="7" max="7" width="5.36328125" bestFit="1" customWidth="1"/>
    <col min="8" max="8" width="10.7265625" bestFit="1" customWidth="1"/>
    <col min="9" max="9" width="12" bestFit="1" customWidth="1"/>
    <col min="10" max="10" width="23.54296875" bestFit="1" customWidth="1"/>
    <col min="11" max="11" width="16.81640625" bestFit="1" customWidth="1"/>
    <col min="12" max="700" width="7.6328125" bestFit="1" customWidth="1"/>
    <col min="701" max="701" width="9.90625" bestFit="1" customWidth="1"/>
    <col min="702" max="789" width="7.6328125" bestFit="1" customWidth="1"/>
    <col min="790" max="790" width="10.08984375" bestFit="1" customWidth="1"/>
    <col min="791" max="791" width="10.7265625" bestFit="1" customWidth="1"/>
  </cols>
  <sheetData>
    <row r="1" spans="1:6" x14ac:dyDescent="0.35">
      <c r="A1" s="38" t="s">
        <v>1660</v>
      </c>
      <c r="B1" t="s">
        <v>1671</v>
      </c>
      <c r="E1" s="38" t="s">
        <v>1660</v>
      </c>
      <c r="F1" t="s">
        <v>1673</v>
      </c>
    </row>
    <row r="2" spans="1:6" x14ac:dyDescent="0.35">
      <c r="E2" s="38" t="s">
        <v>1666</v>
      </c>
      <c r="F2" t="s">
        <v>1674</v>
      </c>
    </row>
    <row r="3" spans="1:6" x14ac:dyDescent="0.35">
      <c r="A3" s="38" t="s">
        <v>1669</v>
      </c>
      <c r="B3" t="s">
        <v>1675</v>
      </c>
    </row>
    <row r="4" spans="1:6" x14ac:dyDescent="0.35">
      <c r="A4" s="39" t="s">
        <v>67</v>
      </c>
      <c r="B4">
        <v>1</v>
      </c>
      <c r="E4" s="38" t="s">
        <v>1669</v>
      </c>
      <c r="F4" t="s">
        <v>1675</v>
      </c>
    </row>
    <row r="5" spans="1:6" x14ac:dyDescent="0.35">
      <c r="A5" s="39" t="s">
        <v>1605</v>
      </c>
      <c r="B5">
        <v>11</v>
      </c>
      <c r="E5" s="39" t="s">
        <v>487</v>
      </c>
      <c r="F5">
        <v>1</v>
      </c>
    </row>
    <row r="6" spans="1:6" x14ac:dyDescent="0.35">
      <c r="A6" s="39" t="s">
        <v>1607</v>
      </c>
      <c r="B6">
        <v>2</v>
      </c>
      <c r="E6" s="39" t="s">
        <v>24</v>
      </c>
      <c r="F6">
        <v>40</v>
      </c>
    </row>
    <row r="7" spans="1:6" x14ac:dyDescent="0.35">
      <c r="A7" s="39" t="s">
        <v>111</v>
      </c>
      <c r="B7">
        <v>2</v>
      </c>
      <c r="E7" s="39" t="s">
        <v>16</v>
      </c>
      <c r="F7">
        <v>91</v>
      </c>
    </row>
    <row r="8" spans="1:6" x14ac:dyDescent="0.35">
      <c r="A8" s="39" t="s">
        <v>443</v>
      </c>
      <c r="B8">
        <v>2</v>
      </c>
      <c r="E8" s="39" t="s">
        <v>11</v>
      </c>
      <c r="F8">
        <v>30</v>
      </c>
    </row>
    <row r="9" spans="1:6" x14ac:dyDescent="0.35">
      <c r="A9" s="39" t="s">
        <v>90</v>
      </c>
      <c r="B9">
        <v>1</v>
      </c>
      <c r="E9" s="39" t="s">
        <v>18</v>
      </c>
      <c r="F9">
        <v>48</v>
      </c>
    </row>
    <row r="10" spans="1:6" x14ac:dyDescent="0.35">
      <c r="A10" s="39" t="s">
        <v>104</v>
      </c>
      <c r="B10">
        <v>4</v>
      </c>
      <c r="E10" s="39" t="s">
        <v>1670</v>
      </c>
      <c r="F10">
        <v>210</v>
      </c>
    </row>
    <row r="11" spans="1:6" x14ac:dyDescent="0.35">
      <c r="A11" s="39" t="s">
        <v>122</v>
      </c>
      <c r="B11">
        <v>17</v>
      </c>
    </row>
    <row r="12" spans="1:6" x14ac:dyDescent="0.35">
      <c r="A12" s="39" t="s">
        <v>61</v>
      </c>
      <c r="B12">
        <v>4</v>
      </c>
      <c r="E12" s="38" t="s">
        <v>1660</v>
      </c>
      <c r="F12" t="s">
        <v>1673</v>
      </c>
    </row>
    <row r="13" spans="1:6" x14ac:dyDescent="0.35">
      <c r="A13" s="39" t="s">
        <v>1606</v>
      </c>
      <c r="B13">
        <v>1</v>
      </c>
      <c r="E13" s="38" t="s">
        <v>1666</v>
      </c>
      <c r="F13" t="s">
        <v>1674</v>
      </c>
    </row>
    <row r="14" spans="1:6" x14ac:dyDescent="0.35">
      <c r="A14" s="39" t="s">
        <v>463</v>
      </c>
      <c r="B14">
        <v>15</v>
      </c>
    </row>
    <row r="15" spans="1:6" x14ac:dyDescent="0.35">
      <c r="A15" s="39" t="s">
        <v>130</v>
      </c>
      <c r="B15">
        <v>2</v>
      </c>
      <c r="E15" s="38" t="s">
        <v>1669</v>
      </c>
      <c r="F15" t="s">
        <v>1675</v>
      </c>
    </row>
    <row r="16" spans="1:6" x14ac:dyDescent="0.35">
      <c r="A16" s="39" t="s">
        <v>63</v>
      </c>
      <c r="B16">
        <v>3</v>
      </c>
      <c r="E16" s="39" t="s">
        <v>116</v>
      </c>
      <c r="F16">
        <v>15</v>
      </c>
    </row>
    <row r="17" spans="1:6" x14ac:dyDescent="0.35">
      <c r="A17" s="39" t="s">
        <v>558</v>
      </c>
      <c r="B17">
        <v>1</v>
      </c>
      <c r="E17" s="39" t="s">
        <v>9</v>
      </c>
      <c r="F17">
        <v>74</v>
      </c>
    </row>
    <row r="18" spans="1:6" x14ac:dyDescent="0.35">
      <c r="A18" s="39" t="s">
        <v>1599</v>
      </c>
      <c r="B18">
        <v>1</v>
      </c>
      <c r="E18" s="39" t="s">
        <v>209</v>
      </c>
      <c r="F18">
        <v>42</v>
      </c>
    </row>
    <row r="19" spans="1:6" x14ac:dyDescent="0.35">
      <c r="A19" s="39" t="s">
        <v>1604</v>
      </c>
      <c r="B19">
        <v>17</v>
      </c>
      <c r="E19" s="39" t="s">
        <v>1636</v>
      </c>
      <c r="F19">
        <v>79</v>
      </c>
    </row>
    <row r="20" spans="1:6" x14ac:dyDescent="0.35">
      <c r="A20" s="39" t="s">
        <v>121</v>
      </c>
      <c r="B20">
        <v>5</v>
      </c>
      <c r="E20" s="39" t="s">
        <v>1670</v>
      </c>
      <c r="F20">
        <v>210</v>
      </c>
    </row>
    <row r="21" spans="1:6" x14ac:dyDescent="0.35">
      <c r="A21" s="39" t="s">
        <v>1670</v>
      </c>
      <c r="B21">
        <v>89</v>
      </c>
    </row>
    <row r="24" spans="1:6" x14ac:dyDescent="0.35">
      <c r="A24" s="38" t="s">
        <v>1676</v>
      </c>
      <c r="B24" s="38" t="s">
        <v>1677</v>
      </c>
    </row>
    <row r="25" spans="1:6" x14ac:dyDescent="0.35">
      <c r="A25" s="38" t="s">
        <v>1669</v>
      </c>
      <c r="B25" t="s">
        <v>116</v>
      </c>
      <c r="C25" t="s">
        <v>9</v>
      </c>
      <c r="D25" t="s">
        <v>209</v>
      </c>
      <c r="E25" t="s">
        <v>1636</v>
      </c>
      <c r="F25" t="s">
        <v>1670</v>
      </c>
    </row>
    <row r="26" spans="1:6" x14ac:dyDescent="0.35">
      <c r="A26" s="39">
        <v>2016</v>
      </c>
      <c r="B26">
        <v>320</v>
      </c>
      <c r="C26">
        <v>6055</v>
      </c>
      <c r="F26">
        <v>6375</v>
      </c>
    </row>
    <row r="27" spans="1:6" x14ac:dyDescent="0.35">
      <c r="A27" s="39">
        <v>2017</v>
      </c>
      <c r="B27">
        <v>4060</v>
      </c>
      <c r="C27">
        <v>11060</v>
      </c>
      <c r="D27">
        <v>475</v>
      </c>
      <c r="F27">
        <v>15595</v>
      </c>
    </row>
    <row r="28" spans="1:6" x14ac:dyDescent="0.35">
      <c r="A28" s="39">
        <v>2018</v>
      </c>
      <c r="B28">
        <v>3620</v>
      </c>
      <c r="C28">
        <v>7875</v>
      </c>
      <c r="D28">
        <v>475</v>
      </c>
      <c r="F28">
        <v>11970</v>
      </c>
    </row>
    <row r="29" spans="1:6" x14ac:dyDescent="0.35">
      <c r="A29" s="39">
        <v>2019</v>
      </c>
      <c r="B29">
        <v>7220</v>
      </c>
      <c r="C29">
        <v>2905</v>
      </c>
      <c r="D29">
        <v>475</v>
      </c>
      <c r="E29">
        <v>14950</v>
      </c>
      <c r="F29">
        <v>25550</v>
      </c>
    </row>
    <row r="30" spans="1:6" x14ac:dyDescent="0.35">
      <c r="A30" s="39">
        <v>2020</v>
      </c>
      <c r="B30">
        <v>8560</v>
      </c>
      <c r="C30">
        <v>18235</v>
      </c>
      <c r="D30">
        <v>4050</v>
      </c>
      <c r="E30">
        <v>20750</v>
      </c>
      <c r="F30">
        <v>51595</v>
      </c>
    </row>
    <row r="31" spans="1:6" x14ac:dyDescent="0.35">
      <c r="A31" s="39">
        <v>2021</v>
      </c>
      <c r="B31">
        <v>11320</v>
      </c>
      <c r="C31">
        <v>18900</v>
      </c>
      <c r="D31">
        <v>14600</v>
      </c>
      <c r="E31">
        <v>34100</v>
      </c>
      <c r="F31">
        <v>78920</v>
      </c>
    </row>
    <row r="32" spans="1:6" x14ac:dyDescent="0.35">
      <c r="A32" s="39">
        <v>2022</v>
      </c>
      <c r="B32">
        <v>4660</v>
      </c>
      <c r="C32">
        <v>41930</v>
      </c>
      <c r="D32">
        <v>20450</v>
      </c>
      <c r="E32">
        <v>47950</v>
      </c>
      <c r="F32">
        <v>114990</v>
      </c>
    </row>
    <row r="33" spans="1:6" x14ac:dyDescent="0.35">
      <c r="A33" s="39" t="s">
        <v>1670</v>
      </c>
      <c r="B33">
        <v>39760</v>
      </c>
      <c r="C33">
        <v>106960</v>
      </c>
      <c r="D33">
        <v>40525</v>
      </c>
      <c r="E33">
        <v>117750</v>
      </c>
      <c r="F33">
        <v>304995</v>
      </c>
    </row>
    <row r="36" spans="1:6" x14ac:dyDescent="0.35">
      <c r="A36" s="38" t="s">
        <v>1669</v>
      </c>
      <c r="B36" t="s">
        <v>1676</v>
      </c>
    </row>
    <row r="37" spans="1:6" x14ac:dyDescent="0.35">
      <c r="A37" s="39" t="s">
        <v>1682</v>
      </c>
      <c r="B37">
        <v>17680</v>
      </c>
    </row>
    <row r="38" spans="1:6" x14ac:dyDescent="0.35">
      <c r="A38" s="41" t="s">
        <v>1683</v>
      </c>
      <c r="B38">
        <v>160</v>
      </c>
      <c r="E38" s="38" t="s">
        <v>1660</v>
      </c>
      <c r="F38" t="s">
        <v>1673</v>
      </c>
    </row>
    <row r="39" spans="1:6" x14ac:dyDescent="0.35">
      <c r="A39" s="41" t="s">
        <v>1622</v>
      </c>
      <c r="B39">
        <v>1575</v>
      </c>
    </row>
    <row r="40" spans="1:6" x14ac:dyDescent="0.35">
      <c r="A40" s="41" t="s">
        <v>1684</v>
      </c>
      <c r="B40">
        <v>280</v>
      </c>
      <c r="E40" s="38" t="s">
        <v>1669</v>
      </c>
      <c r="F40" t="s">
        <v>1700</v>
      </c>
    </row>
    <row r="41" spans="1:6" x14ac:dyDescent="0.35">
      <c r="A41" s="41" t="s">
        <v>1685</v>
      </c>
      <c r="B41">
        <v>1210</v>
      </c>
      <c r="E41" s="39" t="s">
        <v>67</v>
      </c>
      <c r="F41" s="33">
        <v>82</v>
      </c>
    </row>
    <row r="42" spans="1:6" x14ac:dyDescent="0.35">
      <c r="A42" s="41" t="s">
        <v>1686</v>
      </c>
      <c r="B42">
        <v>1575</v>
      </c>
      <c r="E42" s="39" t="s">
        <v>1605</v>
      </c>
      <c r="F42" s="33">
        <v>61.3125</v>
      </c>
    </row>
    <row r="43" spans="1:6" x14ac:dyDescent="0.35">
      <c r="A43" s="41" t="s">
        <v>1687</v>
      </c>
      <c r="B43">
        <v>1575</v>
      </c>
      <c r="E43" s="39" t="s">
        <v>295</v>
      </c>
      <c r="F43" s="33">
        <v>94.2</v>
      </c>
    </row>
    <row r="44" spans="1:6" x14ac:dyDescent="0.35">
      <c r="A44" s="41" t="s">
        <v>1688</v>
      </c>
      <c r="B44">
        <v>3805</v>
      </c>
      <c r="E44" s="39" t="s">
        <v>1607</v>
      </c>
      <c r="F44" s="33">
        <v>73.666666666666671</v>
      </c>
    </row>
    <row r="45" spans="1:6" x14ac:dyDescent="0.35">
      <c r="A45" s="41" t="s">
        <v>1689</v>
      </c>
      <c r="B45">
        <v>4050</v>
      </c>
      <c r="E45" s="39" t="s">
        <v>111</v>
      </c>
      <c r="F45" s="33">
        <v>25.4</v>
      </c>
    </row>
    <row r="46" spans="1:6" x14ac:dyDescent="0.35">
      <c r="A46" s="41" t="s">
        <v>1690</v>
      </c>
      <c r="B46">
        <v>3450</v>
      </c>
      <c r="E46" s="39" t="s">
        <v>443</v>
      </c>
      <c r="F46" s="33">
        <v>52.18181818181818</v>
      </c>
    </row>
    <row r="47" spans="1:6" x14ac:dyDescent="0.35">
      <c r="A47" s="39" t="s">
        <v>1691</v>
      </c>
      <c r="B47">
        <v>11450</v>
      </c>
      <c r="E47" s="39" t="s">
        <v>90</v>
      </c>
      <c r="F47" s="33">
        <v>10</v>
      </c>
    </row>
    <row r="48" spans="1:6" x14ac:dyDescent="0.35">
      <c r="A48" s="41" t="s">
        <v>1692</v>
      </c>
      <c r="B48">
        <v>460</v>
      </c>
      <c r="E48" s="39" t="s">
        <v>99</v>
      </c>
      <c r="F48" s="33">
        <v>27</v>
      </c>
    </row>
    <row r="49" spans="1:6" x14ac:dyDescent="0.35">
      <c r="A49" s="41" t="s">
        <v>1693</v>
      </c>
      <c r="B49">
        <v>280</v>
      </c>
      <c r="E49" s="39" t="s">
        <v>104</v>
      </c>
      <c r="F49" s="33">
        <v>60.571428571428569</v>
      </c>
    </row>
    <row r="50" spans="1:6" x14ac:dyDescent="0.35">
      <c r="A50" s="41" t="s">
        <v>1684</v>
      </c>
      <c r="B50">
        <v>825</v>
      </c>
      <c r="E50" s="39" t="s">
        <v>122</v>
      </c>
      <c r="F50" s="33">
        <v>71.904411764705884</v>
      </c>
    </row>
    <row r="51" spans="1:6" x14ac:dyDescent="0.35">
      <c r="A51" s="41" t="s">
        <v>1685</v>
      </c>
      <c r="B51">
        <v>600</v>
      </c>
      <c r="E51" s="39" t="s">
        <v>61</v>
      </c>
      <c r="F51" s="33">
        <v>59.333333333333336</v>
      </c>
    </row>
    <row r="52" spans="1:6" x14ac:dyDescent="0.35">
      <c r="A52" s="41" t="s">
        <v>1686</v>
      </c>
      <c r="B52">
        <v>525</v>
      </c>
      <c r="E52" s="39" t="s">
        <v>1606</v>
      </c>
      <c r="F52" s="33">
        <v>55.944444444444443</v>
      </c>
    </row>
    <row r="53" spans="1:6" x14ac:dyDescent="0.35">
      <c r="A53" s="41" t="s">
        <v>1687</v>
      </c>
      <c r="B53">
        <v>1600</v>
      </c>
      <c r="E53" s="39" t="s">
        <v>463</v>
      </c>
      <c r="F53" s="33">
        <v>64.602564102564102</v>
      </c>
    </row>
    <row r="54" spans="1:6" x14ac:dyDescent="0.35">
      <c r="A54" s="41" t="s">
        <v>1688</v>
      </c>
      <c r="B54">
        <v>2510</v>
      </c>
      <c r="E54" s="39" t="s">
        <v>1608</v>
      </c>
      <c r="F54" s="33">
        <v>71.166666666666671</v>
      </c>
    </row>
    <row r="55" spans="1:6" x14ac:dyDescent="0.35">
      <c r="A55" s="41" t="s">
        <v>1689</v>
      </c>
      <c r="B55">
        <v>1350</v>
      </c>
      <c r="E55" s="39" t="s">
        <v>1603</v>
      </c>
      <c r="F55" s="33">
        <v>11</v>
      </c>
    </row>
    <row r="56" spans="1:6" x14ac:dyDescent="0.35">
      <c r="A56" s="41" t="s">
        <v>1690</v>
      </c>
      <c r="B56">
        <v>3300</v>
      </c>
      <c r="E56" s="39" t="s">
        <v>130</v>
      </c>
      <c r="F56" s="33">
        <v>46.846153846153847</v>
      </c>
    </row>
    <row r="57" spans="1:6" x14ac:dyDescent="0.35">
      <c r="A57" s="39" t="s">
        <v>1694</v>
      </c>
      <c r="B57">
        <v>13135</v>
      </c>
      <c r="E57" s="39" t="s">
        <v>63</v>
      </c>
      <c r="F57" s="33">
        <v>56.4</v>
      </c>
    </row>
    <row r="58" spans="1:6" x14ac:dyDescent="0.35">
      <c r="A58" s="41" t="s">
        <v>1692</v>
      </c>
      <c r="B58">
        <v>300</v>
      </c>
      <c r="E58" s="39" t="s">
        <v>558</v>
      </c>
      <c r="F58" s="33">
        <v>67.285714285714292</v>
      </c>
    </row>
    <row r="59" spans="1:6" x14ac:dyDescent="0.35">
      <c r="A59" s="41" t="s">
        <v>1693</v>
      </c>
      <c r="B59">
        <v>525</v>
      </c>
      <c r="E59" s="39" t="s">
        <v>1599</v>
      </c>
      <c r="F59" s="33">
        <v>98.142857142857139</v>
      </c>
    </row>
    <row r="60" spans="1:6" x14ac:dyDescent="0.35">
      <c r="A60" s="41" t="s">
        <v>1622</v>
      </c>
      <c r="B60">
        <v>525</v>
      </c>
      <c r="E60" s="39" t="s">
        <v>1600</v>
      </c>
      <c r="F60" s="33">
        <v>57.25</v>
      </c>
    </row>
    <row r="61" spans="1:6" x14ac:dyDescent="0.35">
      <c r="A61" s="41" t="s">
        <v>1685</v>
      </c>
      <c r="B61">
        <v>2260</v>
      </c>
      <c r="E61" s="39" t="s">
        <v>1601</v>
      </c>
      <c r="F61" s="33">
        <v>220</v>
      </c>
    </row>
    <row r="62" spans="1:6" x14ac:dyDescent="0.35">
      <c r="A62" s="41" t="s">
        <v>1686</v>
      </c>
      <c r="B62">
        <v>900</v>
      </c>
      <c r="E62" s="39" t="s">
        <v>65</v>
      </c>
      <c r="F62" s="33">
        <v>56.823529411764703</v>
      </c>
    </row>
    <row r="63" spans="1:6" x14ac:dyDescent="0.35">
      <c r="A63" s="41" t="s">
        <v>1687</v>
      </c>
      <c r="B63">
        <v>300</v>
      </c>
      <c r="E63" s="39" t="s">
        <v>1602</v>
      </c>
      <c r="F63" s="33">
        <v>32</v>
      </c>
    </row>
    <row r="64" spans="1:6" x14ac:dyDescent="0.35">
      <c r="A64" s="41" t="s">
        <v>1688</v>
      </c>
      <c r="B64">
        <v>2200</v>
      </c>
      <c r="E64" s="39" t="s">
        <v>1604</v>
      </c>
      <c r="F64" s="33">
        <v>82.194444444444443</v>
      </c>
    </row>
    <row r="65" spans="1:7" x14ac:dyDescent="0.35">
      <c r="A65" s="41" t="s">
        <v>1689</v>
      </c>
      <c r="B65">
        <v>3000</v>
      </c>
      <c r="E65" s="39" t="s">
        <v>590</v>
      </c>
      <c r="F65" s="33">
        <v>39</v>
      </c>
    </row>
    <row r="66" spans="1:7" x14ac:dyDescent="0.35">
      <c r="A66" s="41" t="s">
        <v>1690</v>
      </c>
      <c r="B66">
        <v>3125</v>
      </c>
      <c r="E66" s="39" t="s">
        <v>121</v>
      </c>
      <c r="F66" s="33">
        <v>78.833333333333329</v>
      </c>
    </row>
    <row r="67" spans="1:7" x14ac:dyDescent="0.35">
      <c r="A67" s="39" t="s">
        <v>1695</v>
      </c>
      <c r="B67">
        <v>33965</v>
      </c>
      <c r="E67" s="39" t="s">
        <v>1670</v>
      </c>
      <c r="F67" s="33">
        <v>69.007112375533424</v>
      </c>
    </row>
    <row r="68" spans="1:7" x14ac:dyDescent="0.35">
      <c r="A68" s="41" t="s">
        <v>1683</v>
      </c>
      <c r="B68">
        <v>2710</v>
      </c>
    </row>
    <row r="69" spans="1:7" x14ac:dyDescent="0.35">
      <c r="A69" s="41" t="s">
        <v>1693</v>
      </c>
      <c r="B69">
        <v>1700</v>
      </c>
    </row>
    <row r="70" spans="1:7" x14ac:dyDescent="0.35">
      <c r="A70" s="41" t="s">
        <v>1622</v>
      </c>
      <c r="B70">
        <v>1650</v>
      </c>
    </row>
    <row r="71" spans="1:7" x14ac:dyDescent="0.35">
      <c r="A71" s="41" t="s">
        <v>1684</v>
      </c>
      <c r="B71">
        <v>2300</v>
      </c>
    </row>
    <row r="72" spans="1:7" x14ac:dyDescent="0.35">
      <c r="A72" s="41" t="s">
        <v>1685</v>
      </c>
      <c r="B72">
        <v>2800</v>
      </c>
      <c r="E72" s="38" t="s">
        <v>1669</v>
      </c>
      <c r="F72" t="s">
        <v>1675</v>
      </c>
    </row>
    <row r="73" spans="1:7" x14ac:dyDescent="0.35">
      <c r="A73" s="41" t="s">
        <v>1686</v>
      </c>
      <c r="B73">
        <v>3675</v>
      </c>
      <c r="E73" s="39" t="s">
        <v>1673</v>
      </c>
      <c r="F73">
        <v>703</v>
      </c>
    </row>
    <row r="74" spans="1:7" x14ac:dyDescent="0.35">
      <c r="A74" s="41" t="s">
        <v>1687</v>
      </c>
      <c r="B74">
        <v>2390</v>
      </c>
      <c r="E74" s="39" t="s">
        <v>1671</v>
      </c>
      <c r="F74">
        <v>89</v>
      </c>
    </row>
    <row r="75" spans="1:7" x14ac:dyDescent="0.35">
      <c r="A75" s="41" t="s">
        <v>1688</v>
      </c>
      <c r="B75">
        <v>5305</v>
      </c>
      <c r="E75" s="39" t="s">
        <v>1670</v>
      </c>
      <c r="F75">
        <v>792</v>
      </c>
    </row>
    <row r="76" spans="1:7" x14ac:dyDescent="0.35">
      <c r="A76" s="41" t="s">
        <v>1689</v>
      </c>
      <c r="B76">
        <v>5080</v>
      </c>
    </row>
    <row r="77" spans="1:7" x14ac:dyDescent="0.35">
      <c r="A77" s="41" t="s">
        <v>1690</v>
      </c>
      <c r="B77">
        <v>6355</v>
      </c>
    </row>
    <row r="78" spans="1:7" x14ac:dyDescent="0.35">
      <c r="A78" s="39" t="s">
        <v>1696</v>
      </c>
      <c r="B78">
        <v>84595</v>
      </c>
    </row>
    <row r="79" spans="1:7" x14ac:dyDescent="0.35">
      <c r="A79" s="41" t="s">
        <v>1683</v>
      </c>
      <c r="B79">
        <v>1100</v>
      </c>
      <c r="E79" s="38" t="s">
        <v>1675</v>
      </c>
      <c r="F79" s="38" t="s">
        <v>1677</v>
      </c>
    </row>
    <row r="80" spans="1:7" x14ac:dyDescent="0.35">
      <c r="A80" s="41" t="s">
        <v>1692</v>
      </c>
      <c r="B80">
        <v>1125</v>
      </c>
      <c r="E80" s="38" t="s">
        <v>1669</v>
      </c>
      <c r="F80" t="s">
        <v>1673</v>
      </c>
      <c r="G80" t="s">
        <v>1670</v>
      </c>
    </row>
    <row r="81" spans="1:8" x14ac:dyDescent="0.35">
      <c r="A81" s="41" t="s">
        <v>1693</v>
      </c>
      <c r="B81">
        <v>3280</v>
      </c>
      <c r="E81" s="39" t="s">
        <v>1088</v>
      </c>
      <c r="F81">
        <v>396</v>
      </c>
      <c r="G81">
        <v>396</v>
      </c>
    </row>
    <row r="82" spans="1:8" x14ac:dyDescent="0.35">
      <c r="A82" s="41" t="s">
        <v>1622</v>
      </c>
      <c r="B82">
        <v>5070</v>
      </c>
      <c r="E82" s="39" t="s">
        <v>1089</v>
      </c>
      <c r="F82">
        <v>27</v>
      </c>
      <c r="G82">
        <v>27</v>
      </c>
    </row>
    <row r="83" spans="1:8" x14ac:dyDescent="0.35">
      <c r="A83" s="41" t="s">
        <v>1684</v>
      </c>
      <c r="B83">
        <v>2525</v>
      </c>
      <c r="E83" s="39" t="s">
        <v>1090</v>
      </c>
      <c r="F83">
        <v>95</v>
      </c>
      <c r="G83">
        <v>95</v>
      </c>
    </row>
    <row r="84" spans="1:8" x14ac:dyDescent="0.35">
      <c r="A84" s="41" t="s">
        <v>1685</v>
      </c>
      <c r="B84">
        <v>5225</v>
      </c>
      <c r="E84" s="39" t="s">
        <v>1091</v>
      </c>
      <c r="F84">
        <v>185</v>
      </c>
      <c r="G84">
        <v>185</v>
      </c>
    </row>
    <row r="85" spans="1:8" x14ac:dyDescent="0.35">
      <c r="A85" s="41" t="s">
        <v>1686</v>
      </c>
      <c r="B85">
        <v>7200</v>
      </c>
      <c r="E85" s="39" t="s">
        <v>1670</v>
      </c>
      <c r="F85">
        <v>703</v>
      </c>
      <c r="G85">
        <v>703</v>
      </c>
    </row>
    <row r="86" spans="1:8" x14ac:dyDescent="0.35">
      <c r="A86" s="41" t="s">
        <v>1687</v>
      </c>
      <c r="B86">
        <v>9330</v>
      </c>
    </row>
    <row r="87" spans="1:8" x14ac:dyDescent="0.35">
      <c r="A87" s="41" t="s">
        <v>1688</v>
      </c>
      <c r="B87">
        <v>10910</v>
      </c>
    </row>
    <row r="88" spans="1:8" x14ac:dyDescent="0.35">
      <c r="A88" s="41" t="s">
        <v>1689</v>
      </c>
      <c r="B88">
        <v>18620</v>
      </c>
    </row>
    <row r="89" spans="1:8" x14ac:dyDescent="0.35">
      <c r="A89" s="41" t="s">
        <v>1690</v>
      </c>
      <c r="B89">
        <v>20210</v>
      </c>
      <c r="E89" s="38" t="s">
        <v>1675</v>
      </c>
      <c r="F89" s="38" t="s">
        <v>1677</v>
      </c>
    </row>
    <row r="90" spans="1:8" x14ac:dyDescent="0.35">
      <c r="A90" s="39" t="s">
        <v>1697</v>
      </c>
      <c r="B90">
        <v>72620</v>
      </c>
      <c r="E90" s="38" t="s">
        <v>1669</v>
      </c>
      <c r="F90" t="s">
        <v>1673</v>
      </c>
      <c r="G90" t="s">
        <v>1671</v>
      </c>
      <c r="H90" t="s">
        <v>1670</v>
      </c>
    </row>
    <row r="91" spans="1:8" x14ac:dyDescent="0.35">
      <c r="A91" s="41" t="s">
        <v>1698</v>
      </c>
      <c r="B91">
        <v>600</v>
      </c>
      <c r="E91" s="39" t="s">
        <v>1604</v>
      </c>
      <c r="F91">
        <v>180</v>
      </c>
      <c r="G91">
        <v>17</v>
      </c>
      <c r="H91">
        <v>197</v>
      </c>
    </row>
    <row r="92" spans="1:8" x14ac:dyDescent="0.35">
      <c r="A92" s="41" t="s">
        <v>1683</v>
      </c>
      <c r="B92">
        <v>760</v>
      </c>
      <c r="E92" s="39" t="s">
        <v>122</v>
      </c>
      <c r="F92">
        <v>136</v>
      </c>
      <c r="G92">
        <v>17</v>
      </c>
      <c r="H92">
        <v>153</v>
      </c>
    </row>
    <row r="93" spans="1:8" x14ac:dyDescent="0.35">
      <c r="A93" s="41" t="s">
        <v>1692</v>
      </c>
      <c r="B93">
        <v>1170</v>
      </c>
      <c r="E93" s="39" t="s">
        <v>1605</v>
      </c>
      <c r="F93">
        <v>96</v>
      </c>
      <c r="G93">
        <v>11</v>
      </c>
      <c r="H93">
        <v>107</v>
      </c>
    </row>
    <row r="94" spans="1:8" x14ac:dyDescent="0.35">
      <c r="A94" s="41" t="s">
        <v>1693</v>
      </c>
      <c r="B94">
        <v>1750</v>
      </c>
      <c r="E94" s="39" t="s">
        <v>463</v>
      </c>
      <c r="F94">
        <v>78</v>
      </c>
      <c r="G94">
        <v>15</v>
      </c>
      <c r="H94">
        <v>93</v>
      </c>
    </row>
    <row r="95" spans="1:8" x14ac:dyDescent="0.35">
      <c r="A95" s="41" t="s">
        <v>1622</v>
      </c>
      <c r="B95">
        <v>3100</v>
      </c>
      <c r="E95" s="39" t="s">
        <v>104</v>
      </c>
      <c r="F95">
        <v>42</v>
      </c>
      <c r="G95">
        <v>4</v>
      </c>
      <c r="H95">
        <v>46</v>
      </c>
    </row>
    <row r="96" spans="1:8" x14ac:dyDescent="0.35">
      <c r="A96" s="41" t="s">
        <v>1684</v>
      </c>
      <c r="B96">
        <v>3900</v>
      </c>
      <c r="E96" s="39" t="s">
        <v>130</v>
      </c>
      <c r="F96">
        <v>26</v>
      </c>
      <c r="G96">
        <v>2</v>
      </c>
      <c r="H96">
        <v>28</v>
      </c>
    </row>
    <row r="97" spans="1:8" x14ac:dyDescent="0.35">
      <c r="A97" s="41" t="s">
        <v>1685</v>
      </c>
      <c r="B97">
        <v>5925</v>
      </c>
      <c r="E97" s="39" t="s">
        <v>1607</v>
      </c>
      <c r="F97">
        <v>21</v>
      </c>
      <c r="G97">
        <v>2</v>
      </c>
      <c r="H97">
        <v>23</v>
      </c>
    </row>
    <row r="98" spans="1:8" x14ac:dyDescent="0.35">
      <c r="A98" s="41" t="s">
        <v>1686</v>
      </c>
      <c r="B98">
        <v>4575</v>
      </c>
      <c r="E98" s="39" t="s">
        <v>1606</v>
      </c>
      <c r="F98">
        <v>18</v>
      </c>
      <c r="G98">
        <v>1</v>
      </c>
      <c r="H98">
        <v>19</v>
      </c>
    </row>
    <row r="99" spans="1:8" x14ac:dyDescent="0.35">
      <c r="A99" s="41" t="s">
        <v>1687</v>
      </c>
      <c r="B99">
        <v>7400</v>
      </c>
      <c r="E99" s="39" t="s">
        <v>121</v>
      </c>
      <c r="F99">
        <v>12</v>
      </c>
      <c r="G99">
        <v>5</v>
      </c>
      <c r="H99">
        <v>17</v>
      </c>
    </row>
    <row r="100" spans="1:8" x14ac:dyDescent="0.35">
      <c r="A100" s="41" t="s">
        <v>1688</v>
      </c>
      <c r="B100">
        <v>8880</v>
      </c>
      <c r="E100" s="39" t="s">
        <v>65</v>
      </c>
      <c r="F100">
        <v>17</v>
      </c>
      <c r="H100">
        <v>17</v>
      </c>
    </row>
    <row r="101" spans="1:8" x14ac:dyDescent="0.35">
      <c r="A101" s="41" t="s">
        <v>1689</v>
      </c>
      <c r="B101">
        <v>11730</v>
      </c>
      <c r="E101" s="39" t="s">
        <v>1670</v>
      </c>
      <c r="F101">
        <v>626</v>
      </c>
      <c r="G101">
        <v>74</v>
      </c>
      <c r="H101">
        <v>700</v>
      </c>
    </row>
    <row r="102" spans="1:8" x14ac:dyDescent="0.35">
      <c r="A102" s="41" t="s">
        <v>1690</v>
      </c>
      <c r="B102">
        <v>22830</v>
      </c>
    </row>
    <row r="103" spans="1:8" x14ac:dyDescent="0.35">
      <c r="A103" s="39" t="s">
        <v>1699</v>
      </c>
      <c r="B103">
        <v>127870</v>
      </c>
    </row>
    <row r="104" spans="1:8" x14ac:dyDescent="0.35">
      <c r="A104" s="41" t="s">
        <v>1698</v>
      </c>
      <c r="B104">
        <v>3060</v>
      </c>
    </row>
    <row r="105" spans="1:8" x14ac:dyDescent="0.35">
      <c r="A105" s="41" t="s">
        <v>1683</v>
      </c>
      <c r="B105">
        <v>3980</v>
      </c>
    </row>
    <row r="106" spans="1:8" x14ac:dyDescent="0.35">
      <c r="A106" s="41" t="s">
        <v>1692</v>
      </c>
      <c r="B106">
        <v>3860</v>
      </c>
    </row>
    <row r="107" spans="1:8" x14ac:dyDescent="0.35">
      <c r="A107" s="41" t="s">
        <v>1693</v>
      </c>
      <c r="B107">
        <v>6480</v>
      </c>
    </row>
    <row r="108" spans="1:8" x14ac:dyDescent="0.35">
      <c r="A108" s="41" t="s">
        <v>1622</v>
      </c>
      <c r="B108">
        <v>8350</v>
      </c>
    </row>
    <row r="109" spans="1:8" x14ac:dyDescent="0.35">
      <c r="A109" s="41" t="s">
        <v>1684</v>
      </c>
      <c r="B109">
        <v>8975</v>
      </c>
    </row>
    <row r="110" spans="1:8" x14ac:dyDescent="0.35">
      <c r="A110" s="41" t="s">
        <v>1685</v>
      </c>
      <c r="B110">
        <v>11085</v>
      </c>
    </row>
    <row r="111" spans="1:8" x14ac:dyDescent="0.35">
      <c r="A111" s="41" t="s">
        <v>1686</v>
      </c>
      <c r="B111">
        <v>13605</v>
      </c>
    </row>
    <row r="112" spans="1:8" x14ac:dyDescent="0.35">
      <c r="A112" s="41" t="s">
        <v>1687</v>
      </c>
      <c r="B112">
        <v>12155</v>
      </c>
    </row>
    <row r="113" spans="1:6" x14ac:dyDescent="0.35">
      <c r="A113" s="41" t="s">
        <v>1688</v>
      </c>
      <c r="B113">
        <v>15000</v>
      </c>
    </row>
    <row r="114" spans="1:6" x14ac:dyDescent="0.35">
      <c r="A114" s="41" t="s">
        <v>1689</v>
      </c>
      <c r="B114">
        <v>17535</v>
      </c>
    </row>
    <row r="115" spans="1:6" x14ac:dyDescent="0.35">
      <c r="A115" s="41" t="s">
        <v>1690</v>
      </c>
      <c r="B115">
        <v>23785</v>
      </c>
    </row>
    <row r="116" spans="1:6" x14ac:dyDescent="0.35">
      <c r="A116" s="39" t="s">
        <v>1670</v>
      </c>
      <c r="B116">
        <v>361315</v>
      </c>
    </row>
    <row r="120" spans="1:6" x14ac:dyDescent="0.35">
      <c r="B120" s="38" t="s">
        <v>1669</v>
      </c>
      <c r="C120" t="s">
        <v>1676</v>
      </c>
    </row>
    <row r="121" spans="1:6" x14ac:dyDescent="0.35">
      <c r="B121" s="39" t="s">
        <v>1605</v>
      </c>
      <c r="C121">
        <v>53110</v>
      </c>
      <c r="E121" s="38" t="s">
        <v>1669</v>
      </c>
      <c r="F121" t="s">
        <v>1676</v>
      </c>
    </row>
    <row r="122" spans="1:6" x14ac:dyDescent="0.35">
      <c r="B122" s="39" t="s">
        <v>104</v>
      </c>
      <c r="C122">
        <v>23455</v>
      </c>
      <c r="E122" s="39" t="s">
        <v>256</v>
      </c>
      <c r="F122">
        <v>19550</v>
      </c>
    </row>
    <row r="123" spans="1:6" x14ac:dyDescent="0.35">
      <c r="B123" s="39" t="s">
        <v>122</v>
      </c>
      <c r="C123">
        <v>74255</v>
      </c>
      <c r="E123" s="39" t="s">
        <v>575</v>
      </c>
      <c r="F123">
        <v>8350</v>
      </c>
    </row>
    <row r="124" spans="1:6" x14ac:dyDescent="0.35">
      <c r="B124" s="39" t="s">
        <v>463</v>
      </c>
      <c r="C124">
        <v>43415</v>
      </c>
      <c r="E124" s="39" t="s">
        <v>8</v>
      </c>
      <c r="F124">
        <v>1085</v>
      </c>
    </row>
    <row r="125" spans="1:6" x14ac:dyDescent="0.35">
      <c r="B125" s="39" t="s">
        <v>1604</v>
      </c>
      <c r="C125">
        <v>82855</v>
      </c>
      <c r="E125" s="39" t="s">
        <v>23</v>
      </c>
      <c r="F125">
        <v>13160</v>
      </c>
    </row>
    <row r="126" spans="1:6" x14ac:dyDescent="0.35">
      <c r="B126" s="39" t="s">
        <v>1670</v>
      </c>
      <c r="C126">
        <v>277090</v>
      </c>
      <c r="E126" s="39" t="s">
        <v>293</v>
      </c>
      <c r="F126">
        <v>5040</v>
      </c>
    </row>
    <row r="127" spans="1:6" x14ac:dyDescent="0.35">
      <c r="E127" s="39" t="s">
        <v>115</v>
      </c>
      <c r="F127">
        <v>13420</v>
      </c>
    </row>
    <row r="128" spans="1:6" x14ac:dyDescent="0.35">
      <c r="E128" s="39" t="s">
        <v>282</v>
      </c>
      <c r="F128">
        <v>5880</v>
      </c>
    </row>
    <row r="129" spans="5:6" x14ac:dyDescent="0.35">
      <c r="E129" s="39" t="s">
        <v>208</v>
      </c>
      <c r="F129">
        <v>6675</v>
      </c>
    </row>
    <row r="130" spans="5:6" x14ac:dyDescent="0.35">
      <c r="E130" s="39" t="s">
        <v>1635</v>
      </c>
      <c r="F130">
        <v>12770</v>
      </c>
    </row>
    <row r="131" spans="5:6" x14ac:dyDescent="0.35">
      <c r="E131" s="39" t="s">
        <v>221</v>
      </c>
      <c r="F131">
        <v>14525</v>
      </c>
    </row>
    <row r="132" spans="5:6" x14ac:dyDescent="0.35">
      <c r="E132" s="39" t="s">
        <v>286</v>
      </c>
      <c r="F132">
        <v>14160</v>
      </c>
    </row>
    <row r="133" spans="5:6" x14ac:dyDescent="0.35">
      <c r="E133" s="39" t="s">
        <v>12</v>
      </c>
      <c r="F133">
        <v>110250</v>
      </c>
    </row>
    <row r="134" spans="5:6" x14ac:dyDescent="0.35">
      <c r="E134" s="39" t="s">
        <v>204</v>
      </c>
      <c r="F134">
        <v>136450</v>
      </c>
    </row>
    <row r="135" spans="5:6" x14ac:dyDescent="0.35">
      <c r="E135" s="39" t="s">
        <v>1670</v>
      </c>
      <c r="F135">
        <v>361315</v>
      </c>
    </row>
  </sheetData>
  <pageMargins left="0.7" right="0.7" top="0.75" bottom="0.75" header="0.3" footer="0.3"/>
  <pageSetup paperSize="9" orientation="portrait" verticalDpi="0" r:id="rId1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Data</vt:lpstr>
      <vt:lpstr>Summary</vt:lpstr>
      <vt:lpstr>LookUp</vt:lpstr>
      <vt:lpstr>Dashboard</vt:lpstr>
      <vt:lpstr>Findings</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Nora Nemeth</dc:creator>
  <cp:lastModifiedBy>Komal Yadav</cp:lastModifiedBy>
  <dcterms:created xsi:type="dcterms:W3CDTF">2017-04-24T10:11:29Z</dcterms:created>
  <dcterms:modified xsi:type="dcterms:W3CDTF">2023-08-08T09:18:06Z</dcterms:modified>
</cp:coreProperties>
</file>